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mc:AlternateContent xmlns:mc="http://schemas.openxmlformats.org/markup-compatibility/2006">
    <mc:Choice Requires="x15">
      <x15ac:absPath xmlns:x15ac="http://schemas.microsoft.com/office/spreadsheetml/2010/11/ac" url="D:\INS\EHCVM\Formation\"/>
    </mc:Choice>
  </mc:AlternateContent>
  <xr:revisionPtr revIDLastSave="0" documentId="10_ncr:8100000_{CE1E87C8-ADB2-4228-AAD5-59D9C60904CC}" xr6:coauthVersionLast="34" xr6:coauthVersionMax="34" xr10:uidLastSave="{00000000-0000-0000-0000-000000000000}"/>
  <bookViews>
    <workbookView xWindow="0" yWindow="0" windowWidth="20490" windowHeight="8415" firstSheet="32" activeTab="32" xr2:uid="{00000000-000D-0000-FFFF-FFFF00000000}"/>
  </bookViews>
  <sheets>
    <sheet name="couvert" sheetId="73" r:id="rId1"/>
    <sheet name="TOC" sheetId="182" r:id="rId2"/>
    <sheet name="S0_Cont" sheetId="116" r:id="rId3"/>
    <sheet name="S01_Demo" sheetId="123" r:id="rId4"/>
    <sheet name="S02_Educ" sheetId="124" r:id="rId5"/>
    <sheet name="S03_Sante" sheetId="125" r:id="rId6"/>
    <sheet name="S04_Emploi_A" sheetId="185" r:id="rId7"/>
    <sheet name="S04_Emploi_B" sheetId="186" r:id="rId8"/>
    <sheet name="S04_Emploi_C" sheetId="187" r:id="rId9"/>
    <sheet name="S05_Revenus_Indiv" sheetId="178" r:id="rId10"/>
    <sheet name="S06_Epargne" sheetId="155" r:id="rId11"/>
    <sheet name="S7a_Conso_Re" sheetId="184" r:id="rId12"/>
    <sheet name="S7b_Conso_Al" sheetId="183" r:id="rId13"/>
    <sheet name="S8A_SecAlimentaire_FIES" sheetId="180" r:id="rId14"/>
    <sheet name="S8B_SecAlimentaire" sheetId="181" r:id="rId15"/>
    <sheet name="S9a__Conso_NA" sheetId="143" r:id="rId16"/>
    <sheet name="S9b__Conso_NA" sheetId="141" r:id="rId17"/>
    <sheet name="S9c__Conso_NA" sheetId="140" r:id="rId18"/>
    <sheet name="S9d___Conso_NA" sheetId="146" r:id="rId19"/>
    <sheet name="S9e__Conso_NA" sheetId="144" r:id="rId20"/>
    <sheet name="S9f__Conso_NA" sheetId="176" r:id="rId21"/>
    <sheet name="S10_Entreprises1 " sheetId="188" r:id="rId22"/>
    <sheet name="S10_Entreprises2" sheetId="190" r:id="rId23"/>
    <sheet name="S11_Logement" sheetId="175" r:id="rId24"/>
    <sheet name="S12_Avoirs" sheetId="119" r:id="rId25"/>
    <sheet name="S13a_Transferts" sheetId="137" r:id="rId26"/>
    <sheet name="S13B_Transferts" sheetId="138" r:id="rId27"/>
    <sheet name="S14_Chocs" sheetId="156" r:id="rId28"/>
    <sheet name="S15_Filet" sheetId="172" r:id="rId29"/>
    <sheet name="S16a_Agri" sheetId="166" r:id="rId30"/>
    <sheet name="S16b_Agri" sheetId="167" r:id="rId31"/>
    <sheet name="S16c_Agri" sheetId="168" r:id="rId32"/>
    <sheet name="S17_Elevage" sheetId="169" r:id="rId33"/>
    <sheet name="S18_Peche" sheetId="192" r:id="rId34"/>
    <sheet name="S19_Equipements" sheetId="170" r:id="rId35"/>
    <sheet name="S20_PauvreteSubjective" sheetId="193" r:id="rId36"/>
    <sheet name="Annexe 1(ethnie)" sheetId="173" r:id="rId37"/>
    <sheet name="Annexe 2 (Unité)" sheetId="195" r:id="rId38"/>
    <sheet name="Annexe 3(cultures)" sheetId="194" r:id="rId39"/>
    <sheet name="Observations" sheetId="115" r:id="rId40"/>
  </sheets>
  <definedNames>
    <definedName name="_xlnm.Print_Titles" localSheetId="23">S11_Logement!$1:$1</definedName>
    <definedName name="_xlnm.Print_Titles" localSheetId="24">S12_Avoirs!$A:$G,S12_Avoirs!$4:$13</definedName>
    <definedName name="_xlnm.Print_Titles" localSheetId="29">S16a_Agri!$A:$A,S16a_Agri!$1:$2</definedName>
    <definedName name="_xlnm.Print_Titles" localSheetId="31">S16c_Agri!$A:$A</definedName>
    <definedName name="_xlnm.Print_Titles" localSheetId="32">S17_Elevage!$A:$A</definedName>
    <definedName name="_xlnm.Print_Titles" localSheetId="33">S18_Peche!$1:$1</definedName>
    <definedName name="_xlnm.Print_Titles" localSheetId="12">S7b_Conso_Al!$1:$17</definedName>
    <definedName name="_xlnm.Print_Titles" localSheetId="15">S9a__Conso_NA!$1:$16</definedName>
    <definedName name="_xlnm.Print_Titles" localSheetId="19">S9e__Conso_NA!$1:$9</definedName>
    <definedName name="_xlnm.Print_Titles" localSheetId="20">S9f__Conso_NA!$1:$9</definedName>
    <definedName name="Z_62F9A1C0_96E2_11D5_9CF8_9F2DE9CFA54B_.wvu.Cols" localSheetId="0" hidden="1">couvert!#REF!</definedName>
    <definedName name="Z_62F9A1C0_96E2_11D5_9CF8_9F2DE9CFA54B_.wvu.PrintArea" localSheetId="0" hidden="1">couvert!#REF!</definedName>
    <definedName name="_xlnm.Print_Area" localSheetId="3">S01_Demo!$A$1:$BD$40</definedName>
    <definedName name="_xlnm.Print_Area" localSheetId="4">S02_Educ!$A$1:$BG$39</definedName>
    <definedName name="_xlnm.Print_Area" localSheetId="7">S04_Emploi_B!$A$1:$AP$39</definedName>
    <definedName name="_xlnm.Print_Area" localSheetId="8">S04_Emploi_C!$A$1:$AG$40</definedName>
    <definedName name="_xlnm.Print_Area" localSheetId="9">S05_Revenus_Indiv!$A$1:$Q$40</definedName>
    <definedName name="_xlnm.Print_Area" localSheetId="10">S06_Epargne!$A$1:$AE$38</definedName>
    <definedName name="_xlnm.Print_Area" localSheetId="21">'S10_Entreprises1 '!$A$1:$Q$40</definedName>
    <definedName name="_xlnm.Print_Area" localSheetId="23">S11_Logement!$A$1:$AA$131</definedName>
    <definedName name="_xlnm.Print_Area" localSheetId="24">S12_Avoirs!$A$1:$AN$58</definedName>
    <definedName name="_xlnm.Print_Area" localSheetId="27">S14_Chocs!$A$1:$N$39</definedName>
    <definedName name="_xlnm.Print_Area" localSheetId="29">S16a_Agri!$A$1:$EP$34</definedName>
    <definedName name="_xlnm.Print_Area" localSheetId="30">S16b_Agri!$A$1:$N$38</definedName>
    <definedName name="_xlnm.Print_Area" localSheetId="31">S16c_Agri!$A$1:$AQ$33</definedName>
    <definedName name="_xlnm.Print_Area" localSheetId="33">S18_Peche!$A$1:$AI$106</definedName>
    <definedName name="_xlnm.Print_Area" localSheetId="35">S20_PauvreteSubjective!$A$1:$AB$40</definedName>
    <definedName name="_xlnm.Print_Area" localSheetId="13">S8A_SecAlimentaire_FIES!$A$1:$S$43</definedName>
    <definedName name="_xlnm.Print_Area" localSheetId="14">S8B_SecAlimentaire!$A$1:$M$23</definedName>
    <definedName name="_xlnm.Print_Area" localSheetId="16">S9b__Conso_NA!$A$1:$D$29</definedName>
    <definedName name="_xlnm.Print_Area" localSheetId="17">S9c__Conso_NA!$A$1:$D$33</definedName>
    <definedName name="_xlnm.Print_Area" localSheetId="19">S9e__Conso_NA!$A$1:$D$21</definedName>
    <definedName name="_xlnm.Print_Area" localSheetId="20">S9f__Conso_NA!$A$1:$D$62</definedName>
    <definedName name="_xlnm.Print_Area" localSheetId="1">TOC!$A$1:$K$29</definedName>
  </definedNames>
  <calcPr calcId="162913"/>
</workbook>
</file>

<file path=xl/calcChain.xml><?xml version="1.0" encoding="utf-8"?>
<calcChain xmlns="http://schemas.openxmlformats.org/spreadsheetml/2006/main">
  <c r="BV7" i="169" l="1"/>
  <c r="X23" i="192"/>
  <c r="X13" i="192"/>
  <c r="M19" i="175" l="1"/>
  <c r="AP14" i="123"/>
  <c r="B8" i="138" l="1"/>
  <c r="C118" i="175" l="1"/>
  <c r="C121" i="175"/>
  <c r="Y96" i="175"/>
  <c r="X95" i="175"/>
  <c r="L103" i="175"/>
  <c r="M100" i="175"/>
  <c r="W81" i="175"/>
  <c r="U77" i="175"/>
  <c r="U76" i="175"/>
  <c r="U75" i="175"/>
  <c r="U74" i="175"/>
  <c r="U73" i="175"/>
  <c r="U72" i="175"/>
  <c r="J64" i="175"/>
  <c r="D60" i="175"/>
  <c r="X54" i="175"/>
  <c r="T51" i="175"/>
  <c r="T50" i="175"/>
  <c r="J50" i="175"/>
  <c r="L40" i="175"/>
  <c r="AI20" i="190"/>
  <c r="N17" i="190"/>
  <c r="V21" i="187"/>
  <c r="O19" i="187"/>
  <c r="AP19" i="186"/>
  <c r="AK15" i="186"/>
  <c r="H17" i="186"/>
  <c r="O17" i="186"/>
  <c r="P17" i="186"/>
  <c r="U15" i="185"/>
  <c r="T21" i="185"/>
  <c r="Q23" i="185"/>
  <c r="P22" i="185"/>
  <c r="BF16" i="125"/>
  <c r="F17" i="125"/>
  <c r="C18" i="125"/>
  <c r="BC13" i="124"/>
  <c r="BC12" i="124"/>
  <c r="BC11" i="124"/>
  <c r="AC13" i="124"/>
  <c r="AC12" i="124"/>
  <c r="AC11" i="124"/>
  <c r="G8" i="123"/>
  <c r="AP6" i="166" l="1"/>
  <c r="AF6" i="166"/>
  <c r="AD6" i="166"/>
  <c r="Z6" i="166"/>
  <c r="DX13" i="166"/>
  <c r="DK13" i="166"/>
  <c r="CX13" i="166"/>
  <c r="CG13" i="166"/>
  <c r="BP13" i="166"/>
  <c r="AY13" i="166"/>
  <c r="L5" i="168"/>
  <c r="K5" i="168"/>
  <c r="AH5" i="168"/>
  <c r="AI5" i="168"/>
  <c r="N6" i="138"/>
  <c r="N5" i="138"/>
  <c r="I7" i="138"/>
  <c r="N6" i="137"/>
  <c r="N5" i="137"/>
  <c r="N4" i="137"/>
  <c r="N4" i="138"/>
  <c r="C14" i="183"/>
  <c r="S6" i="166"/>
  <c r="S22" i="184"/>
  <c r="P22" i="184"/>
  <c r="M22" i="184"/>
  <c r="F22" i="184"/>
  <c r="I22" i="184"/>
  <c r="C22" i="184"/>
  <c r="P6" i="166"/>
  <c r="V15" i="185"/>
  <c r="N16" i="155"/>
  <c r="BH15" i="125"/>
  <c r="AC22" i="124"/>
  <c r="BC22" i="124"/>
  <c r="BC15" i="124"/>
  <c r="AC15" i="124"/>
  <c r="AW15" i="123"/>
  <c r="AN5" i="168"/>
  <c r="H5" i="168"/>
  <c r="M14" i="166"/>
  <c r="F17" i="186"/>
  <c r="F15" i="187"/>
  <c r="AT19" i="123"/>
  <c r="A5" i="192"/>
  <c r="A9" i="192"/>
  <c r="A12" i="192"/>
  <c r="A21" i="192" s="1"/>
  <c r="A26" i="192" s="1"/>
  <c r="A32" i="192" s="1"/>
  <c r="U5" i="192" s="1"/>
  <c r="U15" i="192" s="1"/>
  <c r="U20" i="192" s="1"/>
  <c r="B6" i="193"/>
  <c r="B11" i="193"/>
  <c r="B16" i="193" s="1"/>
  <c r="B21" i="193"/>
  <c r="B26" i="193" s="1"/>
  <c r="B31" i="193"/>
  <c r="B35" i="193" s="1"/>
  <c r="O6" i="193" s="1"/>
  <c r="O11" i="193" s="1"/>
  <c r="O15" i="193"/>
  <c r="O19" i="193" s="1"/>
  <c r="O23" i="193" s="1"/>
  <c r="O27" i="193" s="1"/>
  <c r="A12" i="175"/>
  <c r="A16" i="175"/>
  <c r="A21" i="175" s="1"/>
  <c r="A31" i="175" s="1"/>
  <c r="A35" i="175" s="1"/>
  <c r="A39" i="175" s="1"/>
  <c r="J5" i="175" s="1"/>
  <c r="J11" i="175" s="1"/>
  <c r="B6" i="190"/>
  <c r="C6" i="190" s="1"/>
  <c r="D6" i="190" s="1"/>
  <c r="F6" i="190" s="1"/>
  <c r="H6" i="190" s="1"/>
  <c r="I6" i="190" s="1"/>
  <c r="K6" i="190" s="1"/>
  <c r="M6" i="190" s="1"/>
  <c r="N6" i="190" s="1"/>
  <c r="O6" i="190"/>
  <c r="Q6" i="190" s="1"/>
  <c r="C4" i="185"/>
  <c r="D4" i="185"/>
  <c r="E4" i="185"/>
  <c r="F4" i="185"/>
  <c r="G4" i="185" s="1"/>
  <c r="H4" i="185"/>
  <c r="I4" i="185" s="1"/>
  <c r="J4" i="185" s="1"/>
  <c r="AJ5" i="168"/>
  <c r="AD5" i="168"/>
  <c r="V5" i="168"/>
  <c r="A5" i="137"/>
  <c r="EL6" i="166"/>
  <c r="M13" i="166"/>
  <c r="M12" i="166"/>
  <c r="M11" i="166"/>
  <c r="M10" i="166"/>
  <c r="F6" i="166"/>
  <c r="H4" i="119"/>
  <c r="L4" i="119"/>
  <c r="P4" i="119" s="1"/>
  <c r="S4" i="119"/>
  <c r="Z4" i="119" s="1"/>
  <c r="AD4" i="119" s="1"/>
  <c r="AG4" i="119" s="1"/>
  <c r="AK4" i="119" s="1"/>
  <c r="V20" i="184"/>
  <c r="S20" i="184"/>
  <c r="P20" i="184"/>
  <c r="M20" i="184"/>
  <c r="I20" i="184"/>
  <c r="F20" i="184"/>
  <c r="C20" i="184"/>
  <c r="F21" i="184"/>
  <c r="I21" i="184" s="1"/>
  <c r="M21" i="184" s="1"/>
  <c r="P21" i="184"/>
  <c r="S21" i="184" s="1"/>
  <c r="V21" i="184"/>
  <c r="F18" i="184"/>
  <c r="I18" i="184"/>
  <c r="M18" i="184" s="1"/>
  <c r="P18" i="184"/>
  <c r="S18" i="184" s="1"/>
  <c r="V18" i="184" s="1"/>
  <c r="M33" i="180"/>
  <c r="M32" i="180"/>
  <c r="M31" i="180"/>
  <c r="A20" i="183"/>
  <c r="A21" i="183"/>
  <c r="A22" i="183"/>
  <c r="A23" i="183" s="1"/>
  <c r="A24" i="183" s="1"/>
  <c r="A25" i="183" s="1"/>
  <c r="A26" i="183" s="1"/>
  <c r="A27" i="183" s="1"/>
  <c r="A28" i="183" s="1"/>
  <c r="A29" i="183" s="1"/>
  <c r="A30" i="183" s="1"/>
  <c r="A31" i="183" s="1"/>
  <c r="A32" i="183" s="1"/>
  <c r="A33" i="183"/>
  <c r="A34" i="183" s="1"/>
  <c r="A35" i="183" s="1"/>
  <c r="A36" i="183" s="1"/>
  <c r="A37" i="183" s="1"/>
  <c r="A38" i="183" s="1"/>
  <c r="A39" i="183" s="1"/>
  <c r="A40" i="183" s="1"/>
  <c r="C4" i="125"/>
  <c r="D4" i="125"/>
  <c r="F4" i="125" s="1"/>
  <c r="G4" i="125" s="1"/>
  <c r="I4" i="125"/>
  <c r="J4" i="125" s="1"/>
  <c r="L4" i="125" s="1"/>
  <c r="N4" i="125"/>
  <c r="O4" i="125"/>
  <c r="Q4" i="125" s="1"/>
  <c r="Z4" i="125" s="1"/>
  <c r="AB4" i="125" s="1"/>
  <c r="AC4" i="125" s="1"/>
  <c r="C3" i="124"/>
  <c r="F3" i="124"/>
  <c r="I3" i="124" s="1"/>
  <c r="K3" i="124"/>
  <c r="O3" i="124" s="1"/>
  <c r="P3" i="124" s="1"/>
  <c r="Q3" i="124" s="1"/>
  <c r="S3" i="124" s="1"/>
  <c r="T3" i="124" s="1"/>
  <c r="A11" i="188"/>
  <c r="F19" i="186"/>
  <c r="F18" i="187" s="1"/>
  <c r="AC15" i="187"/>
  <c r="F14" i="187"/>
  <c r="F13" i="187"/>
  <c r="F13" i="186"/>
  <c r="F11" i="187" s="1"/>
  <c r="F12" i="186"/>
  <c r="F10" i="187" s="1"/>
  <c r="J17" i="186"/>
  <c r="N4" i="155"/>
  <c r="O4" i="155"/>
  <c r="P4" i="155" s="1"/>
  <c r="Q4" i="155" s="1"/>
  <c r="R4" i="155" s="1"/>
  <c r="O22" i="155" s="1"/>
  <c r="S4" i="155"/>
  <c r="T4" i="155"/>
  <c r="V4" i="155" s="1"/>
  <c r="M17" i="180"/>
  <c r="M16" i="180"/>
  <c r="M15" i="180"/>
  <c r="A11" i="176"/>
  <c r="A12" i="176" s="1"/>
  <c r="A13" i="176" s="1"/>
  <c r="A14" i="176" s="1"/>
  <c r="A15" i="176" s="1"/>
  <c r="A16" i="176" s="1"/>
  <c r="A17" i="176" s="1"/>
  <c r="A18" i="176" s="1"/>
  <c r="A19" i="176" s="1"/>
  <c r="A20" i="176" s="1"/>
  <c r="A21" i="176"/>
  <c r="A22" i="176" s="1"/>
  <c r="A23" i="176" s="1"/>
  <c r="A24" i="176" s="1"/>
  <c r="A25" i="176" s="1"/>
  <c r="A26" i="176" s="1"/>
  <c r="A27" i="176" s="1"/>
  <c r="A28" i="176" s="1"/>
  <c r="A29" i="176" s="1"/>
  <c r="A30" i="176" s="1"/>
  <c r="A31" i="176" s="1"/>
  <c r="A32" i="176" s="1"/>
  <c r="A33" i="176" s="1"/>
  <c r="A34" i="176" s="1"/>
  <c r="A35" i="176" s="1"/>
  <c r="A36" i="176" s="1"/>
  <c r="A37" i="176" s="1"/>
  <c r="A38" i="176" s="1"/>
  <c r="A39" i="176" s="1"/>
  <c r="A40" i="176" s="1"/>
  <c r="A41" i="176" s="1"/>
  <c r="A42" i="176" s="1"/>
  <c r="A43" i="176" s="1"/>
  <c r="A44" i="176" s="1"/>
  <c r="A45" i="176" s="1"/>
  <c r="A46" i="176" s="1"/>
  <c r="A47" i="176" s="1"/>
  <c r="A48" i="176" s="1"/>
  <c r="A49" i="176" s="1"/>
  <c r="A50" i="176" s="1"/>
  <c r="A51" i="176" s="1"/>
  <c r="A52" i="176" s="1"/>
  <c r="A53" i="176" s="1"/>
  <c r="A54" i="176" s="1"/>
  <c r="A55" i="176" s="1"/>
  <c r="A56" i="176" s="1"/>
  <c r="A57" i="176" s="1"/>
  <c r="A58" i="176" s="1"/>
  <c r="A59" i="176" s="1"/>
  <c r="A60" i="176" s="1"/>
  <c r="A61" i="176" s="1"/>
  <c r="A62" i="176" s="1"/>
  <c r="A11" i="144"/>
  <c r="A12" i="144"/>
  <c r="A13" i="144"/>
  <c r="A14" i="144" s="1"/>
  <c r="A15" i="144" s="1"/>
  <c r="A16" i="144" s="1"/>
  <c r="A17" i="144" s="1"/>
  <c r="A18" i="144" s="1"/>
  <c r="A19" i="144" s="1"/>
  <c r="A20" i="144" s="1"/>
  <c r="A21" i="144" s="1"/>
  <c r="C6" i="170"/>
  <c r="D6" i="170"/>
  <c r="E6" i="170"/>
  <c r="F6" i="170" s="1"/>
  <c r="G6" i="170" s="1"/>
  <c r="H6" i="170"/>
  <c r="I6" i="170" s="1"/>
  <c r="J6" i="170"/>
  <c r="K6" i="170" s="1"/>
  <c r="B6" i="169"/>
  <c r="C6" i="169"/>
  <c r="D6" i="169" s="1"/>
  <c r="E6" i="169" s="1"/>
  <c r="F6" i="169"/>
  <c r="G6" i="169" s="1"/>
  <c r="V6" i="169"/>
  <c r="W6" i="169" s="1"/>
  <c r="X6" i="169" s="1"/>
  <c r="Y6" i="169" s="1"/>
  <c r="Z6" i="169" s="1"/>
  <c r="AA6" i="169" s="1"/>
  <c r="AB6" i="169" s="1"/>
  <c r="AC6" i="169" s="1"/>
  <c r="AE6" i="169" s="1"/>
  <c r="AF6" i="169" s="1"/>
  <c r="AG6" i="169" s="1"/>
  <c r="AP6" i="169" s="1"/>
  <c r="AQ6" i="169" s="1"/>
  <c r="AR6" i="169" s="1"/>
  <c r="AS6" i="169" s="1"/>
  <c r="AU6" i="169" s="1"/>
  <c r="AV6" i="169" s="1"/>
  <c r="AX6" i="169" s="1"/>
  <c r="AY6" i="169" s="1"/>
  <c r="AZ6" i="169" s="1"/>
  <c r="BB6" i="169" s="1"/>
  <c r="BC6" i="169" s="1"/>
  <c r="BD6" i="169" s="1"/>
  <c r="BE6" i="169" s="1"/>
  <c r="BG6" i="169" s="1"/>
  <c r="BI6" i="169" s="1"/>
  <c r="BJ6" i="169" s="1"/>
  <c r="BL6" i="169" s="1"/>
  <c r="BM6" i="169" s="1"/>
  <c r="BO6" i="169" s="1"/>
  <c r="BP6" i="169" s="1"/>
  <c r="BR6" i="169" s="1"/>
  <c r="BS6" i="169" s="1"/>
  <c r="BT6" i="169" s="1"/>
  <c r="BV6" i="169" s="1"/>
  <c r="BW6" i="169" s="1"/>
  <c r="BX6" i="169" s="1"/>
  <c r="BY6" i="169" s="1"/>
  <c r="BZ6" i="169" s="1"/>
  <c r="CA6" i="169" s="1"/>
  <c r="CC6" i="169" s="1"/>
  <c r="CD6" i="169" s="1"/>
  <c r="A20" i="167"/>
  <c r="A21" i="167"/>
  <c r="A22" i="167" s="1"/>
  <c r="A23" i="167" s="1"/>
  <c r="A24" i="167"/>
  <c r="A25" i="167" s="1"/>
  <c r="A26" i="167" s="1"/>
  <c r="A27" i="167" s="1"/>
  <c r="A28" i="167" s="1"/>
  <c r="A29" i="167" s="1"/>
  <c r="A30" i="167" s="1"/>
  <c r="A31" i="167" s="1"/>
  <c r="A32" i="167" s="1"/>
  <c r="A33" i="167"/>
  <c r="A34" i="167" s="1"/>
  <c r="A35" i="167" s="1"/>
  <c r="A36" i="167" s="1"/>
  <c r="C4" i="172"/>
  <c r="D4" i="172"/>
  <c r="E4" i="172" s="1"/>
  <c r="I4" i="172"/>
  <c r="J4" i="172" s="1"/>
  <c r="L4" i="172" s="1"/>
  <c r="A24" i="172"/>
  <c r="A25" i="172"/>
  <c r="A26" i="172" s="1"/>
  <c r="A27" i="172"/>
  <c r="A28" i="172"/>
  <c r="A29" i="172" s="1"/>
  <c r="A30" i="172" s="1"/>
  <c r="A31" i="172" s="1"/>
  <c r="A32" i="172" s="1"/>
  <c r="C4" i="156"/>
  <c r="D4" i="156" s="1"/>
  <c r="E4" i="156" s="1"/>
  <c r="K4" i="156"/>
  <c r="A19" i="156"/>
  <c r="A20" i="156" s="1"/>
  <c r="A21" i="156" s="1"/>
  <c r="A22" i="156" s="1"/>
  <c r="A23" i="156" s="1"/>
  <c r="A24" i="156" s="1"/>
  <c r="A25" i="156" s="1"/>
  <c r="A26" i="156" s="1"/>
  <c r="A27" i="156" s="1"/>
  <c r="A28" i="156" s="1"/>
  <c r="A29" i="156" s="1"/>
  <c r="A30" i="156"/>
  <c r="A31" i="156" s="1"/>
  <c r="A32" i="156" s="1"/>
  <c r="A33" i="156" s="1"/>
  <c r="A34" i="156" s="1"/>
  <c r="A35" i="156" s="1"/>
  <c r="A36" i="156" s="1"/>
  <c r="A37" i="156" s="1"/>
  <c r="A38" i="156" s="1"/>
  <c r="A39" i="156"/>
  <c r="A13" i="146"/>
  <c r="A14" i="146"/>
  <c r="A15" i="146" s="1"/>
  <c r="A16" i="146"/>
  <c r="A17" i="146" s="1"/>
  <c r="A18" i="146"/>
  <c r="A19" i="146" s="1"/>
  <c r="A20" i="146" s="1"/>
  <c r="A21" i="146" s="1"/>
  <c r="A22" i="146" s="1"/>
  <c r="A23" i="146" s="1"/>
  <c r="A24" i="146" s="1"/>
  <c r="A25" i="146" s="1"/>
  <c r="A26" i="146" s="1"/>
  <c r="A27" i="146" s="1"/>
  <c r="A28" i="146" s="1"/>
  <c r="A29" i="146" s="1"/>
  <c r="A13" i="140"/>
  <c r="A14" i="140" s="1"/>
  <c r="A15" i="140"/>
  <c r="A16" i="140" s="1"/>
  <c r="A17" i="140"/>
  <c r="A18" i="140"/>
  <c r="A19" i="140" s="1"/>
  <c r="A20" i="140" s="1"/>
  <c r="A21" i="140" s="1"/>
  <c r="A22" i="140" s="1"/>
  <c r="A23" i="140" s="1"/>
  <c r="A24" i="140" s="1"/>
  <c r="A25" i="140" s="1"/>
  <c r="A26" i="140"/>
  <c r="A27" i="140" s="1"/>
  <c r="A28" i="140" s="1"/>
  <c r="A29" i="140" s="1"/>
  <c r="A30" i="140" s="1"/>
  <c r="A31" i="140" s="1"/>
  <c r="A32" i="140" s="1"/>
  <c r="A33" i="140"/>
  <c r="A14" i="141"/>
  <c r="A15" i="141" s="1"/>
  <c r="A16" i="141" s="1"/>
  <c r="A17" i="141"/>
  <c r="A18" i="141"/>
  <c r="A19" i="141"/>
  <c r="A20" i="141" s="1"/>
  <c r="A21" i="141" s="1"/>
  <c r="A22" i="141" s="1"/>
  <c r="A23" i="141" s="1"/>
  <c r="A24" i="141" s="1"/>
  <c r="A25" i="141" s="1"/>
  <c r="A26" i="141" s="1"/>
  <c r="A27" i="141"/>
  <c r="A28" i="141" s="1"/>
  <c r="A29" i="141" s="1"/>
  <c r="A15" i="119"/>
  <c r="A16" i="119" s="1"/>
  <c r="A17" i="119" s="1"/>
  <c r="A18" i="119"/>
  <c r="A19" i="119"/>
  <c r="A20" i="119" s="1"/>
  <c r="A21" i="119" s="1"/>
  <c r="A22" i="119" s="1"/>
  <c r="A23" i="119" s="1"/>
  <c r="A24" i="119" s="1"/>
  <c r="A25" i="119" s="1"/>
  <c r="A26" i="119"/>
  <c r="A27" i="119" s="1"/>
  <c r="A28" i="119" s="1"/>
  <c r="A29" i="119" s="1"/>
  <c r="A30" i="119" s="1"/>
  <c r="A31" i="119" s="1"/>
  <c r="A32" i="119" s="1"/>
  <c r="A33" i="119" s="1"/>
  <c r="A34" i="119" s="1"/>
  <c r="A35" i="119" s="1"/>
  <c r="A36" i="119" s="1"/>
  <c r="A37" i="119" s="1"/>
  <c r="A38" i="119" s="1"/>
  <c r="A39" i="119" s="1"/>
  <c r="A40" i="119" s="1"/>
  <c r="A41" i="119" s="1"/>
  <c r="A42" i="119" s="1"/>
  <c r="A43" i="119" s="1"/>
  <c r="A44" i="119" s="1"/>
  <c r="A45" i="119" s="1"/>
  <c r="A46" i="119" s="1"/>
  <c r="A47" i="119" s="1"/>
  <c r="A48" i="119" s="1"/>
  <c r="A49" i="119" s="1"/>
  <c r="A50" i="119" s="1"/>
  <c r="A51" i="119" s="1"/>
  <c r="A52" i="119" s="1"/>
  <c r="A53" i="119" s="1"/>
  <c r="A54" i="119" s="1"/>
  <c r="A55" i="119" s="1"/>
  <c r="A56" i="119" s="1"/>
  <c r="A57" i="119" s="1"/>
  <c r="A58" i="119" s="1"/>
  <c r="C4" i="178"/>
  <c r="D4" i="178"/>
  <c r="E4" i="178" s="1"/>
  <c r="C23" i="178" s="1"/>
  <c r="N4" i="123"/>
  <c r="O4" i="123"/>
  <c r="P4" i="123" s="1"/>
  <c r="T4" i="123" s="1"/>
  <c r="V4" i="123"/>
  <c r="W4" i="123"/>
  <c r="X4" i="123" s="1"/>
  <c r="Y4" i="123" s="1"/>
  <c r="Z4" i="123" s="1"/>
  <c r="AA4" i="123" s="1"/>
  <c r="AB4" i="123" s="1"/>
  <c r="AC4" i="123" s="1"/>
  <c r="AE4" i="123" s="1"/>
  <c r="AC13" i="123"/>
  <c r="P12" i="119"/>
  <c r="Z22" i="123"/>
  <c r="AB14" i="123"/>
  <c r="AF4" i="123"/>
  <c r="AG4" i="123" s="1"/>
  <c r="AH4" i="123" s="1"/>
  <c r="AC14" i="123" s="1"/>
  <c r="K4" i="185"/>
  <c r="L4" i="185"/>
  <c r="N4" i="185" s="1"/>
  <c r="O4" i="185" s="1"/>
  <c r="P4" i="185" s="1"/>
  <c r="Q4" i="185" s="1"/>
  <c r="R4" i="185" s="1"/>
  <c r="N23" i="185"/>
  <c r="U3" i="124"/>
  <c r="V3" i="124" s="1"/>
  <c r="W3" i="124"/>
  <c r="U10" i="124"/>
  <c r="CE6" i="169" l="1"/>
  <c r="CF6" i="169" s="1"/>
  <c r="CG6" i="169" s="1"/>
  <c r="CH6" i="169" s="1"/>
  <c r="CI6" i="169" s="1"/>
  <c r="CJ6" i="169" s="1"/>
  <c r="CK6" i="169" s="1"/>
  <c r="CL6" i="169" s="1"/>
  <c r="CM6" i="169" s="1"/>
  <c r="CN6" i="169" s="1"/>
  <c r="CO6" i="169" s="1"/>
  <c r="CP6" i="169" s="1"/>
  <c r="S6" i="190"/>
  <c r="T6" i="190" s="1"/>
  <c r="U6" i="190" s="1"/>
  <c r="U14" i="124"/>
  <c r="U17" i="124"/>
  <c r="U12" i="124"/>
  <c r="S17" i="124"/>
  <c r="A14" i="188"/>
  <c r="A17" i="188" s="1"/>
  <c r="A20" i="188" s="1"/>
  <c r="A23" i="188" s="1"/>
  <c r="A26" i="188" s="1"/>
  <c r="A29" i="188" s="1"/>
  <c r="A32" i="188" s="1"/>
  <c r="A35" i="188" s="1"/>
  <c r="A38" i="188" s="1"/>
  <c r="B38" i="188"/>
  <c r="AA21" i="125"/>
  <c r="AD4" i="125"/>
  <c r="AE4" i="125" s="1"/>
  <c r="AF4" i="125" s="1"/>
  <c r="AG4" i="125" s="1"/>
  <c r="AH4" i="125" s="1"/>
  <c r="AL4" i="125" s="1"/>
  <c r="U25" i="192"/>
  <c r="U30" i="192" s="1"/>
  <c r="S4" i="185"/>
  <c r="AI4" i="123"/>
  <c r="AJ4" i="123" s="1"/>
  <c r="D16" i="172"/>
  <c r="A42" i="183"/>
  <c r="C11" i="181"/>
  <c r="I23" i="175"/>
  <c r="I25" i="175"/>
  <c r="J16" i="175"/>
  <c r="J20" i="175" s="1"/>
  <c r="J26" i="175" s="1"/>
  <c r="J23" i="125"/>
  <c r="Y3" i="124"/>
  <c r="AC3" i="124" s="1"/>
  <c r="AK5" i="185"/>
  <c r="F4" i="178"/>
  <c r="G4" i="178" s="1"/>
  <c r="N18" i="123"/>
  <c r="N11" i="123"/>
  <c r="W4" i="155"/>
  <c r="X4" i="155" s="1"/>
  <c r="Y4" i="155" s="1"/>
  <c r="AA4" i="155" s="1"/>
  <c r="AB4" i="155" s="1"/>
  <c r="AC4" i="155" s="1"/>
  <c r="AD4" i="155" s="1"/>
  <c r="AE4" i="155" s="1"/>
  <c r="P15" i="155"/>
  <c r="A6" i="137"/>
  <c r="A8" i="137" s="1"/>
  <c r="B10" i="137" s="1"/>
  <c r="C10" i="137" s="1"/>
  <c r="D10" i="137" s="1"/>
  <c r="E10" i="137" s="1"/>
  <c r="F10" i="137" s="1"/>
  <c r="G10" i="137" s="1"/>
  <c r="H10" i="137" s="1"/>
  <c r="I10" i="137" s="1"/>
  <c r="J10" i="137" s="1"/>
  <c r="K10" i="137" s="1"/>
  <c r="O12" i="123"/>
  <c r="N15" i="123"/>
  <c r="N17" i="123"/>
  <c r="N16" i="123"/>
  <c r="I16" i="124"/>
  <c r="L16" i="123"/>
  <c r="L15" i="123"/>
  <c r="AM4" i="125" l="1"/>
  <c r="AN4" i="125" s="1"/>
  <c r="AP4" i="125" s="1"/>
  <c r="AQ4" i="125" s="1"/>
  <c r="AS4" i="125" s="1"/>
  <c r="AT4" i="125" s="1"/>
  <c r="AB23" i="125"/>
  <c r="S16" i="190"/>
  <c r="V6" i="190"/>
  <c r="W6" i="190" s="1"/>
  <c r="I21" i="137"/>
  <c r="L10" i="137"/>
  <c r="M10" i="137" s="1"/>
  <c r="N10" i="137" s="1"/>
  <c r="A4" i="138" s="1"/>
  <c r="W16" i="124"/>
  <c r="AD3" i="124"/>
  <c r="AE3" i="124" s="1"/>
  <c r="AH14" i="123"/>
  <c r="AK4" i="123"/>
  <c r="AL4" i="123" s="1"/>
  <c r="AM4" i="123" s="1"/>
  <c r="AN4" i="123" s="1"/>
  <c r="AP4" i="123" s="1"/>
  <c r="B8" i="137"/>
  <c r="T4" i="185"/>
  <c r="U4" i="185" s="1"/>
  <c r="V4" i="185" s="1"/>
  <c r="X4" i="185" s="1"/>
  <c r="E23" i="178"/>
  <c r="H4" i="178"/>
  <c r="I4" i="178" s="1"/>
  <c r="I24" i="175"/>
  <c r="I26" i="175"/>
  <c r="J32" i="175"/>
  <c r="J38" i="175" s="1"/>
  <c r="A43" i="183"/>
  <c r="A44" i="183" s="1"/>
  <c r="A45" i="183" s="1"/>
  <c r="A46" i="183" s="1"/>
  <c r="A47" i="183" s="1"/>
  <c r="A48" i="183" s="1"/>
  <c r="A49" i="183" s="1"/>
  <c r="A50" i="183" s="1"/>
  <c r="A51" i="183" s="1"/>
  <c r="A52" i="183" s="1"/>
  <c r="A53" i="183" s="1"/>
  <c r="A55" i="183" s="1"/>
  <c r="A56" i="183" s="1"/>
  <c r="A57" i="183" s="1"/>
  <c r="A58" i="183" s="1"/>
  <c r="A59" i="183" s="1"/>
  <c r="A60" i="183" s="1"/>
  <c r="A61" i="183" s="1"/>
  <c r="A62" i="183" s="1"/>
  <c r="A63" i="183" s="1"/>
  <c r="A65" i="183" s="1"/>
  <c r="B45" i="192"/>
  <c r="C66" i="192" l="1"/>
  <c r="G45" i="192"/>
  <c r="O45" i="192" s="1"/>
  <c r="I60" i="192" s="1"/>
  <c r="P60" i="192" s="1"/>
  <c r="W60" i="192" s="1"/>
  <c r="C78" i="192" s="1"/>
  <c r="N25" i="175"/>
  <c r="J41" i="175"/>
  <c r="S5" i="175" s="1"/>
  <c r="AQ4" i="123"/>
  <c r="AR4" i="123" s="1"/>
  <c r="AL11" i="123"/>
  <c r="AI19" i="123"/>
  <c r="A5" i="138"/>
  <c r="A6" i="138" s="1"/>
  <c r="A8" i="138" s="1"/>
  <c r="B10" i="138" s="1"/>
  <c r="C10" i="138" s="1"/>
  <c r="D10" i="138" s="1"/>
  <c r="E10" i="138" s="1"/>
  <c r="F10" i="138" s="1"/>
  <c r="G10" i="138" s="1"/>
  <c r="H10" i="138" s="1"/>
  <c r="I10" i="138" s="1"/>
  <c r="J10" i="138" s="1"/>
  <c r="K10" i="138" s="1"/>
  <c r="H7" i="137"/>
  <c r="C17" i="181"/>
  <c r="A66" i="183"/>
  <c r="A67" i="183" s="1"/>
  <c r="A68" i="183" s="1"/>
  <c r="A69" i="183" s="1"/>
  <c r="A70" i="183" s="1"/>
  <c r="A71" i="183" s="1"/>
  <c r="A72" i="183" s="1"/>
  <c r="A73" i="183" s="1"/>
  <c r="A75" i="183" s="1"/>
  <c r="AG3" i="124"/>
  <c r="AH3" i="124" s="1"/>
  <c r="Q22" i="190"/>
  <c r="X6" i="190"/>
  <c r="Y6" i="190" s="1"/>
  <c r="Z6" i="190" s="1"/>
  <c r="AA6" i="190" s="1"/>
  <c r="AB6" i="190" s="1"/>
  <c r="AC6" i="190" s="1"/>
  <c r="AE6" i="190" s="1"/>
  <c r="AF6" i="190" s="1"/>
  <c r="AG6" i="190" s="1"/>
  <c r="Q20" i="190"/>
  <c r="Q19" i="190"/>
  <c r="Q14" i="190"/>
  <c r="Q16" i="190"/>
  <c r="Q21" i="190"/>
  <c r="Q18" i="190"/>
  <c r="C15" i="181"/>
  <c r="G23" i="178"/>
  <c r="J4" i="178"/>
  <c r="L4" i="178" s="1"/>
  <c r="Y4" i="185"/>
  <c r="Z4" i="185" s="1"/>
  <c r="AA4" i="185" s="1"/>
  <c r="AB4" i="185" s="1"/>
  <c r="AI4" i="185" s="1"/>
  <c r="AJ4" i="185" s="1"/>
  <c r="AK4" i="185" s="1"/>
  <c r="AL21" i="125"/>
  <c r="AU4" i="125"/>
  <c r="AV4" i="125" s="1"/>
  <c r="AW4" i="125" s="1"/>
  <c r="AX4" i="125" l="1"/>
  <c r="AY4" i="125" s="1"/>
  <c r="AZ4" i="125" s="1"/>
  <c r="BA4" i="125" s="1"/>
  <c r="AT21" i="125"/>
  <c r="AR3" i="124"/>
  <c r="AS3" i="124" s="1"/>
  <c r="AT3" i="124" s="1"/>
  <c r="AU3" i="124" s="1"/>
  <c r="AV3" i="124" s="1"/>
  <c r="AW3" i="124" s="1"/>
  <c r="AY3" i="124" s="1"/>
  <c r="AZ3" i="124" s="1"/>
  <c r="BA3" i="124" s="1"/>
  <c r="BB3" i="124" s="1"/>
  <c r="BC3" i="124" s="1"/>
  <c r="AQ3" i="124"/>
  <c r="I21" i="138"/>
  <c r="L10" i="138"/>
  <c r="M10" i="138" s="1"/>
  <c r="N10" i="138" s="1"/>
  <c r="AS4" i="123"/>
  <c r="AT4" i="123" s="1"/>
  <c r="AU4" i="123" s="1"/>
  <c r="AV4" i="123" s="1"/>
  <c r="AW4" i="123" s="1"/>
  <c r="I78" i="192"/>
  <c r="O78" i="192" s="1"/>
  <c r="I93" i="192" s="1"/>
  <c r="P93" i="192" s="1"/>
  <c r="W93" i="192" s="1"/>
  <c r="C99" i="192"/>
  <c r="M4" i="178"/>
  <c r="N4" i="178" s="1"/>
  <c r="I23" i="178"/>
  <c r="AE20" i="190"/>
  <c r="AH6" i="190"/>
  <c r="AI6" i="190" s="1"/>
  <c r="V23" i="185"/>
  <c r="AL4" i="185"/>
  <c r="B4" i="186" s="1"/>
  <c r="AI15" i="185"/>
  <c r="AI13" i="185"/>
  <c r="C18" i="181"/>
  <c r="A76" i="183"/>
  <c r="A77" i="183" s="1"/>
  <c r="A78" i="183" s="1"/>
  <c r="A79" i="183" s="1"/>
  <c r="A80" i="183" s="1"/>
  <c r="A81" i="183" s="1"/>
  <c r="A83" i="183" s="1"/>
  <c r="S9" i="175"/>
  <c r="S14" i="175" s="1"/>
  <c r="F38" i="175" l="1"/>
  <c r="I29" i="175"/>
  <c r="I28" i="175"/>
  <c r="N10" i="175"/>
  <c r="I30" i="175"/>
  <c r="U8" i="175"/>
  <c r="S18" i="175"/>
  <c r="S25" i="175" s="1"/>
  <c r="S32" i="175" s="1"/>
  <c r="S38" i="175" s="1"/>
  <c r="S41" i="175" s="1"/>
  <c r="A47" i="175" s="1"/>
  <c r="A57" i="175" s="1"/>
  <c r="Y23" i="124"/>
  <c r="BD3" i="124"/>
  <c r="BE3" i="124" s="1"/>
  <c r="AJ6" i="190"/>
  <c r="AK6" i="190" s="1"/>
  <c r="AG20" i="190"/>
  <c r="L22" i="185"/>
  <c r="R20" i="185"/>
  <c r="AL24" i="185"/>
  <c r="O22" i="185"/>
  <c r="D4" i="186"/>
  <c r="F4" i="186" s="1"/>
  <c r="G4" i="186" s="1"/>
  <c r="H4" i="186" s="1"/>
  <c r="I4" i="186" s="1"/>
  <c r="J4" i="186" s="1"/>
  <c r="O4" i="178"/>
  <c r="P4" i="178" s="1"/>
  <c r="L23" i="178"/>
  <c r="AX4" i="123"/>
  <c r="AY4" i="123" s="1"/>
  <c r="AQ18" i="123"/>
  <c r="AT11" i="123"/>
  <c r="A84" i="183"/>
  <c r="A85" i="183" s="1"/>
  <c r="A86" i="183" s="1"/>
  <c r="A87" i="183" s="1"/>
  <c r="A88" i="183" s="1"/>
  <c r="A89" i="183" s="1"/>
  <c r="A90" i="183" s="1"/>
  <c r="A91" i="183" s="1"/>
  <c r="A92" i="183" s="1"/>
  <c r="A93" i="183" s="1"/>
  <c r="A94" i="183" s="1"/>
  <c r="A96" i="183" s="1"/>
  <c r="C16" i="181"/>
  <c r="BB4" i="125"/>
  <c r="BC4" i="125" s="1"/>
  <c r="BD4" i="125" s="1"/>
  <c r="BF4" i="125" s="1"/>
  <c r="AW19" i="125"/>
  <c r="BA15" i="125" l="1"/>
  <c r="BG4" i="125"/>
  <c r="BH4" i="125" s="1"/>
  <c r="A61" i="175"/>
  <c r="A66" i="175" s="1"/>
  <c r="W40" i="175"/>
  <c r="V43" i="175"/>
  <c r="AL6" i="190"/>
  <c r="AM6" i="190" s="1"/>
  <c r="K4" i="186"/>
  <c r="L4" i="186" s="1"/>
  <c r="N4" i="186" s="1"/>
  <c r="O4" i="186" s="1"/>
  <c r="P4" i="186" s="1"/>
  <c r="Q4" i="186" s="1"/>
  <c r="R4" i="186" s="1"/>
  <c r="AW14" i="123"/>
  <c r="AZ4" i="123"/>
  <c r="AX5" i="123" s="1"/>
  <c r="C14" i="181"/>
  <c r="A97" i="183"/>
  <c r="A98" i="183" s="1"/>
  <c r="A99" i="183" s="1"/>
  <c r="A100" i="183" s="1"/>
  <c r="A101" i="183" s="1"/>
  <c r="A102" i="183" s="1"/>
  <c r="A103" i="183" s="1"/>
  <c r="A104" i="183" s="1"/>
  <c r="A105" i="183" s="1"/>
  <c r="A106" i="183" s="1"/>
  <c r="A107" i="183" s="1"/>
  <c r="A108" i="183" s="1"/>
  <c r="A109" i="183" s="1"/>
  <c r="A110" i="183" s="1"/>
  <c r="A111" i="183" s="1"/>
  <c r="A112" i="183" s="1"/>
  <c r="A113" i="183" s="1"/>
  <c r="A114" i="183" s="1"/>
  <c r="A115" i="183" s="1"/>
  <c r="A117" i="183" s="1"/>
  <c r="N23" i="178"/>
  <c r="Q4" i="178"/>
  <c r="BF3" i="124"/>
  <c r="BG3" i="124" s="1"/>
  <c r="BB23" i="124" s="1"/>
  <c r="AK20" i="190" l="1"/>
  <c r="AN6" i="190"/>
  <c r="AP6" i="190" s="1"/>
  <c r="BE6" i="190" s="1"/>
  <c r="BF6" i="190" s="1"/>
  <c r="BG6" i="190" s="1"/>
  <c r="BH6" i="190" s="1"/>
  <c r="BJ6" i="190" s="1"/>
  <c r="BK6" i="190" s="1"/>
  <c r="BL6" i="190" s="1"/>
  <c r="BM6" i="190" s="1"/>
  <c r="BN6" i="190" s="1"/>
  <c r="BO6" i="190" s="1"/>
  <c r="BP6" i="190" s="1"/>
  <c r="BQ6" i="190" s="1"/>
  <c r="BR6" i="190" s="1"/>
  <c r="BS6" i="190" s="1"/>
  <c r="BU6" i="190" s="1"/>
  <c r="BV6" i="190" s="1"/>
  <c r="J47" i="175"/>
  <c r="J53" i="175" s="1"/>
  <c r="J61" i="175" s="1"/>
  <c r="BI4" i="125"/>
  <c r="BJ4" i="125" s="1"/>
  <c r="BK4" i="125" s="1"/>
  <c r="BL4" i="125" s="1"/>
  <c r="BM4" i="125" s="1"/>
  <c r="BN4" i="125" s="1"/>
  <c r="BO4" i="125" s="1"/>
  <c r="BP4" i="125" s="1"/>
  <c r="A118" i="183"/>
  <c r="A119" i="183" s="1"/>
  <c r="A120" i="183" s="1"/>
  <c r="A121" i="183" s="1"/>
  <c r="A122" i="183" s="1"/>
  <c r="A123" i="183" s="1"/>
  <c r="A124" i="183" s="1"/>
  <c r="A125" i="183" s="1"/>
  <c r="A126" i="183" s="1"/>
  <c r="A127" i="183" s="1"/>
  <c r="A128" i="183" s="1"/>
  <c r="A129" i="183" s="1"/>
  <c r="S4" i="186"/>
  <c r="V4" i="186" s="1"/>
  <c r="W4" i="186" s="1"/>
  <c r="AD4" i="186" s="1"/>
  <c r="C13" i="181" l="1"/>
  <c r="BS17" i="190"/>
  <c r="CM6" i="190"/>
  <c r="A130" i="183"/>
  <c r="A131" i="183" s="1"/>
  <c r="A132" i="183" s="1"/>
  <c r="A133" i="183" s="1"/>
  <c r="A134" i="183" s="1"/>
  <c r="A135" i="183" s="1"/>
  <c r="A136" i="183" s="1"/>
  <c r="A137" i="183" s="1"/>
  <c r="A138" i="183" s="1"/>
  <c r="A140" i="183" s="1"/>
  <c r="J66" i="175"/>
  <c r="J74" i="175" s="1"/>
  <c r="V19" i="186"/>
  <c r="AE4" i="186"/>
  <c r="AK4" i="186" s="1"/>
  <c r="J79" i="175" l="1"/>
  <c r="S47" i="175" s="1"/>
  <c r="A141" i="183"/>
  <c r="A142" i="183" s="1"/>
  <c r="A143" i="183" s="1"/>
  <c r="A145" i="183" s="1"/>
  <c r="AD21" i="186"/>
  <c r="AM4" i="186"/>
  <c r="AP4" i="186" s="1"/>
  <c r="C12" i="181"/>
  <c r="C19" i="181" l="1"/>
  <c r="B4" i="187"/>
  <c r="D4" i="187" s="1"/>
  <c r="F4" i="187" s="1"/>
  <c r="G4" i="187" s="1"/>
  <c r="H4" i="187" s="1"/>
  <c r="I4" i="187" s="1"/>
  <c r="J4" i="187" s="1"/>
  <c r="L4" i="187" s="1"/>
  <c r="O4" i="187" s="1"/>
  <c r="P4" i="187" s="1"/>
  <c r="V4" i="187" s="1"/>
  <c r="S52" i="175"/>
  <c r="S57" i="175" s="1"/>
  <c r="S62" i="175" s="1"/>
  <c r="M77" i="175"/>
  <c r="M78" i="175"/>
  <c r="A146" i="183"/>
  <c r="A147" i="183" s="1"/>
  <c r="A148" i="183" s="1"/>
  <c r="A149" i="183" s="1"/>
  <c r="A150" i="183" s="1"/>
  <c r="A151" i="183" s="1"/>
  <c r="A152" i="183" s="1"/>
  <c r="A153" i="183" s="1"/>
  <c r="A154" i="183" s="1"/>
  <c r="A155" i="183" s="1"/>
  <c r="A157" i="183" s="1"/>
  <c r="A158" i="183" s="1"/>
  <c r="A159" i="183" s="1"/>
  <c r="A160" i="183" s="1"/>
  <c r="A161" i="183" s="1"/>
  <c r="A162" i="183" s="1"/>
  <c r="A163" i="183" s="1"/>
  <c r="A164" i="183" s="1"/>
  <c r="A165" i="183" s="1"/>
  <c r="A166" i="183" s="1"/>
  <c r="W4" i="187" l="1"/>
  <c r="AC4" i="187" s="1"/>
  <c r="C20" i="181"/>
  <c r="S70" i="175"/>
  <c r="AE4" i="187" l="1"/>
  <c r="S78" i="175"/>
  <c r="S82" i="175" s="1"/>
  <c r="S86" i="175" s="1"/>
  <c r="A91" i="175" s="1"/>
  <c r="A97" i="175" s="1"/>
  <c r="A101" i="175" l="1"/>
  <c r="A106" i="175" s="1"/>
  <c r="A116" i="175" s="1"/>
  <c r="D99" i="175" l="1"/>
  <c r="A119" i="175"/>
  <c r="A124" i="175" s="1"/>
  <c r="J91" i="175" s="1"/>
  <c r="E103" i="175"/>
  <c r="J97" i="175" l="1"/>
  <c r="J101" i="175" l="1"/>
  <c r="J106" i="175" s="1"/>
  <c r="J115" i="175" s="1"/>
  <c r="J125" i="175" l="1"/>
  <c r="S91" i="175" s="1"/>
  <c r="S99" i="175" s="1"/>
  <c r="S102" i="175" s="1"/>
  <c r="S105" i="175" s="1"/>
  <c r="X101" i="175" l="1"/>
  <c r="S111" i="175"/>
  <c r="S116" i="175" s="1"/>
  <c r="S122" i="175" l="1"/>
</calcChain>
</file>

<file path=xl/sharedStrings.xml><?xml version="1.0" encoding="utf-8"?>
<sst xmlns="http://schemas.openxmlformats.org/spreadsheetml/2006/main" count="4406" uniqueCount="2747">
  <si>
    <t>20.-</t>
  </si>
  <si>
    <t>21.-</t>
  </si>
  <si>
    <t>22.-</t>
  </si>
  <si>
    <t>23.-</t>
  </si>
  <si>
    <t xml:space="preserve">CODE </t>
  </si>
  <si>
    <t>10.-</t>
  </si>
  <si>
    <t>11.-</t>
  </si>
  <si>
    <t>12.-</t>
  </si>
  <si>
    <t>MOIS</t>
  </si>
  <si>
    <t>18.-</t>
  </si>
  <si>
    <t>19.-</t>
  </si>
  <si>
    <t>Quel âge avait [NOM] à son dernier anniversaire?</t>
  </si>
  <si>
    <t>13.-</t>
  </si>
  <si>
    <t>17.-</t>
  </si>
  <si>
    <t>A</t>
  </si>
  <si>
    <t>B</t>
  </si>
  <si>
    <t>D</t>
  </si>
  <si>
    <t>E</t>
  </si>
  <si>
    <t>TABLE DES MATIERES</t>
  </si>
  <si>
    <t>NOMBRE</t>
  </si>
  <si>
    <t>CODE:</t>
  </si>
  <si>
    <t>14.-</t>
  </si>
  <si>
    <t>CODE ID</t>
  </si>
  <si>
    <t>24.-</t>
  </si>
  <si>
    <t xml:space="preserve">Région </t>
  </si>
  <si>
    <t>15.-</t>
  </si>
  <si>
    <t>16.-</t>
  </si>
  <si>
    <t>ORDRE D'ENREGISTREMENT</t>
  </si>
  <si>
    <t>NOM:</t>
  </si>
  <si>
    <t>C</t>
  </si>
  <si>
    <t>N</t>
  </si>
  <si>
    <t>CODE</t>
  </si>
  <si>
    <t>25.-</t>
  </si>
  <si>
    <t>LISTE DES MEMBRES - FLAP</t>
  </si>
  <si>
    <t xml:space="preserve"> (Par rapport à la date de l'enquête)
</t>
  </si>
  <si>
    <t>Latitude</t>
  </si>
  <si>
    <t>Longitude</t>
  </si>
  <si>
    <t>Coordonnées GPS du ménage</t>
  </si>
  <si>
    <t>ANS</t>
  </si>
  <si>
    <t>OBSERVATIONS</t>
  </si>
  <si>
    <t>Numéro de téléphone portable du chef de ménage</t>
  </si>
  <si>
    <t>1 Oui</t>
  </si>
  <si>
    <t>IDENTIFIANT DU MENAGE</t>
  </si>
  <si>
    <t>MENAGE</t>
  </si>
  <si>
    <t xml:space="preserve">Identification du ménage </t>
  </si>
  <si>
    <t>Milieu de résidence</t>
  </si>
  <si>
    <t>Prénom et Nom du  chef de ménage</t>
  </si>
  <si>
    <t>Contact du ménage</t>
  </si>
  <si>
    <t>Renseignements de contrôle</t>
  </si>
  <si>
    <t>Nom d'un autre membre du ménage possédant un numéro de téléphone portable</t>
  </si>
  <si>
    <t>Numéro de téléphone portable de cet autre membre du ménage</t>
  </si>
  <si>
    <t>Numéro de téléphone portable de cet autre personne</t>
  </si>
  <si>
    <t>Prénom et nom de l'agent enquêteur</t>
  </si>
  <si>
    <t>Prénom et nom du contrôleur</t>
  </si>
  <si>
    <t>01.-</t>
  </si>
  <si>
    <t>02.-</t>
  </si>
  <si>
    <t>03.-</t>
  </si>
  <si>
    <t>04.-</t>
  </si>
  <si>
    <t>05.-</t>
  </si>
  <si>
    <t>06.-</t>
  </si>
  <si>
    <t>07.-</t>
  </si>
  <si>
    <t>08.-</t>
  </si>
  <si>
    <t>09.-</t>
  </si>
  <si>
    <t>1. Urbain                              2. Rural</t>
  </si>
  <si>
    <t>NUMERO:</t>
  </si>
  <si>
    <t>Contrôle</t>
  </si>
  <si>
    <t>Résultat du questionnaire</t>
  </si>
  <si>
    <t>SECTION 1 : CARACTERISTIQUES SOCIODEMOGRAPHIQUES DES MEMBRES DU MÉNAGE</t>
  </si>
  <si>
    <t>Hommes</t>
  </si>
  <si>
    <t>Femmes</t>
  </si>
  <si>
    <t>26.-</t>
  </si>
  <si>
    <t>Résultat de l'interview</t>
  </si>
  <si>
    <t>Jour</t>
  </si>
  <si>
    <t>Mois</t>
  </si>
  <si>
    <t>Année</t>
  </si>
  <si>
    <t>27.-</t>
  </si>
  <si>
    <t xml:space="preserve"> </t>
  </si>
  <si>
    <t>FCFA</t>
  </si>
  <si>
    <t>ARTICLES</t>
  </si>
  <si>
    <t>CODE D'ARTICLE</t>
  </si>
  <si>
    <t>Quel est le nombre de [ARTICLE]?</t>
  </si>
  <si>
    <r>
      <t xml:space="preserve">Depuis combien d'années êtes-vous en possession de [ARTICLE]?           </t>
    </r>
    <r>
      <rPr>
        <b/>
        <sz val="8"/>
        <rFont val="Arial Narrow"/>
        <family val="2"/>
      </rPr>
      <t>(SI PLUSIEURS, CONSIDERER L'ÂGE DU DERNIER)</t>
    </r>
  </si>
  <si>
    <t>LIBELLÉ</t>
  </si>
  <si>
    <t>Foyers améliorés</t>
  </si>
  <si>
    <t>Radio simple/Radiocassette</t>
  </si>
  <si>
    <t>Appareil TV</t>
  </si>
  <si>
    <t>Magnétoscope/CD/DVD</t>
  </si>
  <si>
    <r>
      <t>Antenne</t>
    </r>
    <r>
      <rPr>
        <b/>
        <sz val="9"/>
        <rFont val="Arial Narrow"/>
        <family val="2"/>
      </rPr>
      <t xml:space="preserve"> </t>
    </r>
    <r>
      <rPr>
        <sz val="9"/>
        <rFont val="Arial Narrow"/>
        <family val="2"/>
      </rPr>
      <t>parabolique / décodeur</t>
    </r>
  </si>
  <si>
    <t>Bicyclette</t>
  </si>
  <si>
    <t>Appareil photo</t>
  </si>
  <si>
    <t>Téléphone fixe</t>
  </si>
  <si>
    <t>Téléphone portable</t>
  </si>
  <si>
    <t>Caméra Vidéo</t>
  </si>
  <si>
    <t>Groupe électrogène</t>
  </si>
  <si>
    <t>Voiture personnelle</t>
  </si>
  <si>
    <t>Salarié</t>
  </si>
  <si>
    <t>Fer à repasser électrique</t>
  </si>
  <si>
    <t>ANNEE</t>
  </si>
  <si>
    <t>CODE ID du répondant</t>
  </si>
  <si>
    <t>ECRIRE LE CODE ID DU PERE DE [NOM]</t>
  </si>
  <si>
    <t>La mère de [NOM] habite-t-elle dans le ménage?</t>
  </si>
  <si>
    <t>ECRIRE LE CODE ID DE LA MERE DE (NOM)</t>
  </si>
  <si>
    <t>[NOM] est-il présent au moment de l'enquête?</t>
  </si>
  <si>
    <t>[NOM] a-t-il l'intention de rester dans le ménage au moins 6 mois?</t>
  </si>
  <si>
    <t xml:space="preserve"> 01 Chef de ménage</t>
  </si>
  <si>
    <t xml:space="preserve"> 02 Conjoint ( e )</t>
  </si>
  <si>
    <t xml:space="preserve"> 03 Fils, Fille</t>
  </si>
  <si>
    <t>1 Masculin</t>
  </si>
  <si>
    <t xml:space="preserve"> 04 Père, Mère</t>
  </si>
  <si>
    <t xml:space="preserve"> 1 Présent vu</t>
  </si>
  <si>
    <t>2 Féminin</t>
  </si>
  <si>
    <t xml:space="preserve"> 05 Petit fils, petite fille</t>
  </si>
  <si>
    <t xml:space="preserve"> 2 Présent non vu</t>
  </si>
  <si>
    <t>2 Non</t>
  </si>
  <si>
    <t xml:space="preserve"> 3 Absent</t>
  </si>
  <si>
    <t xml:space="preserve"> 07 Frère, sœur</t>
  </si>
  <si>
    <t xml:space="preserve"> 1 Oui</t>
  </si>
  <si>
    <t>NSP</t>
  </si>
  <si>
    <t>ANNÉE</t>
  </si>
  <si>
    <t>JOUR</t>
  </si>
  <si>
    <t>CHEF  DE MENAGE</t>
  </si>
  <si>
    <t>ENFANTS DU CM DONT LA MERE NE VIT PAS DANS LE MENAGE</t>
  </si>
  <si>
    <t>FRERES ET SŒURS DU CM</t>
  </si>
  <si>
    <t>PETITS FILS ET PETITES FILLES DU CM</t>
  </si>
  <si>
    <t>AUTRES PARENTS DU CM ET/OU DE SES EPOUSES</t>
  </si>
  <si>
    <t>PERSONNES SANS LIEN DE PARENTE AVEC LE CM</t>
  </si>
  <si>
    <t>2EME ÉPOUSE ET SES ENFANTS, 3EME ÉPOUSE ET SES ENFANTS, …</t>
  </si>
  <si>
    <t>PERE, MERE DU CM</t>
  </si>
  <si>
    <t>Pour quelle raison principale [NOM] n'a-t-il pas fait des études dans une école formelle?</t>
  </si>
  <si>
    <t>Quel âge avait [NOM] quand il (elle) est entré (e) à l'école?</t>
  </si>
  <si>
    <t>Pour quelle raison [NOM] a-t-il abandonné l'école en cours d'année?</t>
  </si>
  <si>
    <t>Dans le cadre de sa scolarité, [NOM] rencontre-t-il un des problèmes suivants?</t>
  </si>
  <si>
    <t>Qui gère l'école que fréquente [NOM]?</t>
  </si>
  <si>
    <t>Quel est le montant de la bourse/Allocation que [NOM] a reçu au cours des 12 derniers mois?</t>
  </si>
  <si>
    <t>En quelle année [NOM] a t-il fréquenté l'école pour la dernière fois ?</t>
  </si>
  <si>
    <t>Mettez 1 pour OUI et 2 pour NON</t>
  </si>
  <si>
    <t>1 GOUVERNEMENT</t>
  </si>
  <si>
    <t xml:space="preserve"> 1 Gouvernement</t>
  </si>
  <si>
    <t xml:space="preserve">Inscrire 1 Pour OUI Ou 2 Pour NON </t>
  </si>
  <si>
    <t>2 ORGANISATION RELIGIEUSE</t>
  </si>
  <si>
    <t>Autre</t>
  </si>
  <si>
    <t xml:space="preserve"> dans les cases appropriées</t>
  </si>
  <si>
    <t>3 LE PRIVE</t>
  </si>
  <si>
    <t>1 Très satisfait</t>
  </si>
  <si>
    <t>4 LA COMMUNAUTE</t>
  </si>
  <si>
    <t>INSCRIRE ZERO POUR UN MONTANT NUL</t>
  </si>
  <si>
    <t xml:space="preserve">2 Satisfait </t>
  </si>
  <si>
    <t>F</t>
  </si>
  <si>
    <t>9 AUTRES</t>
  </si>
  <si>
    <t>3 Peu satisfait</t>
  </si>
  <si>
    <t>Effectifs pléthoriques</t>
  </si>
  <si>
    <t>Manque de toilettes</t>
  </si>
  <si>
    <t>Fréquence des cotisations</t>
  </si>
  <si>
    <t xml:space="preserve">Salle de classe en mauvais état </t>
  </si>
  <si>
    <t>1  Oui</t>
  </si>
  <si>
    <t>4 Pas du tout satisfait</t>
  </si>
  <si>
    <t>2  Non</t>
  </si>
  <si>
    <t>MONTANT EN FCFA</t>
  </si>
  <si>
    <t>ANNEES</t>
  </si>
  <si>
    <t xml:space="preserve">2 Non </t>
  </si>
  <si>
    <t>2 S'est marié</t>
  </si>
  <si>
    <t>Quel a été le principal problème de santé que [NOM] a eu ?</t>
  </si>
  <si>
    <t>Est ce que ce problème de santé a empêché [NOM] de mener ses activités quotidiennes normales?</t>
  </si>
  <si>
    <t xml:space="preserve">Est ce que [NOM] a eu des problèmes suivants au cours de sa visite?
</t>
  </si>
  <si>
    <t>Quelle est  la distance qui sépare le domicile de [NOM] du lieu de cette première consultation?</t>
  </si>
  <si>
    <t>01</t>
  </si>
  <si>
    <t>Public</t>
  </si>
  <si>
    <t>02</t>
  </si>
  <si>
    <t>1 Fièvre/Paludisme</t>
  </si>
  <si>
    <t>Pas nécessaire</t>
  </si>
  <si>
    <t>2 Diarrhée</t>
  </si>
  <si>
    <t>Trop cher</t>
  </si>
  <si>
    <t>H</t>
  </si>
  <si>
    <t>3 Accident/Blessure</t>
  </si>
  <si>
    <t>Trop éloigné</t>
  </si>
  <si>
    <t>ETABLISSEMENT PAS PROPRE</t>
  </si>
  <si>
    <t>ATTENTE LONGUE</t>
  </si>
  <si>
    <t>PERSONNEL NON QUALIFIÉ</t>
  </si>
  <si>
    <t>PAS DE MEDICAMENT</t>
  </si>
  <si>
    <t>TRAITEMENT INEFFICACE</t>
  </si>
  <si>
    <t>MAUVAIS ACCUEIL</t>
  </si>
  <si>
    <t xml:space="preserve">AUTRE </t>
  </si>
  <si>
    <t>4 Problème dentaire</t>
  </si>
  <si>
    <t>Moins d'une semaine</t>
  </si>
  <si>
    <t>Automédication</t>
  </si>
  <si>
    <t>5 Problème de peau</t>
  </si>
  <si>
    <t>6 Maladie des yeux</t>
  </si>
  <si>
    <t>Entre une et deux semaines</t>
  </si>
  <si>
    <t>Peur du résultat</t>
  </si>
  <si>
    <t>Privé</t>
  </si>
  <si>
    <t>7 Problème de tension</t>
  </si>
  <si>
    <t xml:space="preserve">Plus de deux semaines </t>
  </si>
  <si>
    <t>Manque d'argent</t>
  </si>
  <si>
    <t>9 Autre (à préciser)</t>
  </si>
  <si>
    <t>8 Fièvre typhoïde</t>
  </si>
  <si>
    <t>Autre à préciser</t>
  </si>
  <si>
    <t xml:space="preserve"> 2 Non </t>
  </si>
  <si>
    <t>Pharmacie</t>
  </si>
  <si>
    <t>MONTANT</t>
  </si>
  <si>
    <t>Autre public</t>
  </si>
  <si>
    <t>Cabinet de soins</t>
  </si>
  <si>
    <t>Pas de confiance</t>
  </si>
  <si>
    <t>ABSENCE DU PERSONNEL</t>
  </si>
  <si>
    <t>SECTION 4: EMPLOI</t>
  </si>
  <si>
    <t>Quelle est  l'activité de l'entreprise dans laquelle  [NOM] a exercé son emploi ou quels produits (services) fabrique (fournit) t-elle?</t>
  </si>
  <si>
    <t>Quel est la catégorie socioprofessionnelle de  [NOM] dans cet emploi ?</t>
  </si>
  <si>
    <t>Quel est le principal employeur de  [NOM]  dans cet emploi?</t>
  </si>
  <si>
    <t>Combien de mois  [NOM] a-t-il exercé cet emploi au cours des 12 derniers mois ?</t>
  </si>
  <si>
    <t>Combien d'heures par jour  [NOM] consacre-t-il  habituellement à cet emploi ?</t>
  </si>
  <si>
    <t xml:space="preserve">A combien évaluez-vous ces avantages ( uniquement ceux qui ne sont pas inclus dans le salaire)? </t>
  </si>
  <si>
    <t>Recevez-vous de la nourriture dans le cadre de cet emploi ?</t>
  </si>
  <si>
    <t>A combien évaluez-vous cette nourriture?</t>
  </si>
  <si>
    <t>Si les avantages sont tous inclus dans le salaire, INSCRIRE 0</t>
  </si>
  <si>
    <t>CODE UNITE DE TEMPS</t>
  </si>
  <si>
    <t>1   Oui</t>
  </si>
  <si>
    <t>UNITE DE TEMPS</t>
  </si>
  <si>
    <t>2   Non</t>
  </si>
  <si>
    <t>SEMAINE</t>
  </si>
  <si>
    <t>Oui</t>
  </si>
  <si>
    <t>AN</t>
  </si>
  <si>
    <t>(Sur la colonne de gauche inscrire le libellé de l'emploi ou de la profession; sur la colonne de droite inscrire le code correspondant, après l'interview. On trouve les codes de l'emploi/profession à l'annexe du manuel de l'agent enquêteur)</t>
  </si>
  <si>
    <r>
      <t xml:space="preserve">(Sur la colonne de gauche inscrire le libellé de la branche; sur la colonne de droite inscrire le code correspondant, après l'interview. On trouve les codes des branches d'activité </t>
    </r>
    <r>
      <rPr>
        <b/>
        <sz val="9"/>
        <rFont val="Arial Narrow"/>
        <family val="2"/>
      </rPr>
      <t xml:space="preserve">à </t>
    </r>
    <r>
      <rPr>
        <sz val="9"/>
        <rFont val="Arial Narrow"/>
        <family val="2"/>
      </rPr>
      <t>l'annexe du manuel de l'agent enquêteur)</t>
    </r>
  </si>
  <si>
    <t>EMPLOI/PROFESSION</t>
  </si>
  <si>
    <t>BRANCHE</t>
  </si>
  <si>
    <t>HEURES</t>
  </si>
  <si>
    <t>JOURS</t>
  </si>
  <si>
    <t xml:space="preserve"> Ecrivez le code ID du répondant.</t>
  </si>
  <si>
    <t>Pourquoi  [NOM] n'a-t-il pas travaillé au cours des 7 derniers jours ?</t>
  </si>
  <si>
    <t>[NOM] a-t-il cherché un emploi rémunéré au cours des 30 derniers jours?</t>
  </si>
  <si>
    <t xml:space="preserve">Pour quelle raison principale  [NOM] n'a-t-il pas cherché du travail au cours des 30 derniers jours? </t>
  </si>
  <si>
    <t>Quand  [NOM] sera-t-il disponible pour travailler?</t>
  </si>
  <si>
    <t>Depuis combien de mois  [NOM] est-il sans emploi?</t>
  </si>
  <si>
    <t>Depuis combien de mois [NOM] est-il à la recherche d'un emploi ?</t>
  </si>
  <si>
    <t>Pourquoi  [NOM] cherche-t-il du travail?</t>
  </si>
  <si>
    <t>Par quels canaux  [NOM] cherche-t-il du travail?</t>
  </si>
  <si>
    <t>Quel genre d'emploi [NOM] cherche-t-il?</t>
  </si>
  <si>
    <t>Quel est l'emploi que [NOM] a exercé à titre principal et à titre secondaire au cours des 12 derniers mois?</t>
  </si>
  <si>
    <t>1 Perçoit une pension</t>
  </si>
  <si>
    <t>2 Perçoit des loyers/Rentes</t>
  </si>
  <si>
    <t>1 Trop jeune</t>
  </si>
  <si>
    <t xml:space="preserve">1 Immédiatement </t>
  </si>
  <si>
    <t>1 Congé, Vacances</t>
  </si>
  <si>
    <t>2 Etudiant/Elève</t>
  </si>
  <si>
    <t>2 Congé de Maternité</t>
  </si>
  <si>
    <t>4 Vit de son épargne</t>
  </si>
  <si>
    <t>1 Salarié public</t>
  </si>
  <si>
    <t>3 Arrêt provisoire pour son propre compte</t>
  </si>
  <si>
    <t>4 Retraité</t>
  </si>
  <si>
    <t>1 Perte de l'emploi précédent</t>
  </si>
  <si>
    <t>2 Salarié privé</t>
  </si>
  <si>
    <t>6 Vit de transferts de vivres gratuits</t>
  </si>
  <si>
    <t>5 Ménagère</t>
  </si>
  <si>
    <t>Relations personnelles, Parents</t>
  </si>
  <si>
    <t>Concours, Auprès des employeurs</t>
  </si>
  <si>
    <t>ANPE</t>
  </si>
  <si>
    <t>Cabinet de placement</t>
  </si>
  <si>
    <t>Démarche personnelle (créer sa propre affaire)</t>
  </si>
  <si>
    <t>4 Congé maladie</t>
  </si>
  <si>
    <t>7 Est à la charge de la famille</t>
  </si>
  <si>
    <t>6 Maladie/Handicap</t>
  </si>
  <si>
    <t>5 En grève</t>
  </si>
  <si>
    <t>8 Mendie</t>
  </si>
  <si>
    <t>Si Moins d'un mois, inscrire 0</t>
  </si>
  <si>
    <t>6 Suspension temporaire</t>
  </si>
  <si>
    <t>8 Attend le démarrage de sa propre entreprise</t>
  </si>
  <si>
    <t>5 Indifférent</t>
  </si>
  <si>
    <t>7 En formation ou en stage</t>
  </si>
  <si>
    <t>9 Attend la réponse à une demande d'emploi</t>
  </si>
  <si>
    <t>8 Autre (à préciser)</t>
  </si>
  <si>
    <t>10 Manque d'emploi</t>
  </si>
  <si>
    <t xml:space="preserve">1   Oui </t>
  </si>
  <si>
    <t>11 Ne sait pas comment chercher</t>
  </si>
  <si>
    <t>12 Chômage saisonnier</t>
  </si>
  <si>
    <t>(Attention: Les deux emplois peuvent avoir le même code, par exemple deux emplois salariés)</t>
  </si>
  <si>
    <t>13 Autre (à préciser)</t>
  </si>
  <si>
    <t>PRINCIPALE</t>
  </si>
  <si>
    <t>SECONDAIRE</t>
  </si>
  <si>
    <t xml:space="preserve">1 Oui </t>
  </si>
  <si>
    <t>Au cours des 7 derniers jours, [NOM] a-t-il travaillé au moins une heure, pour une entreprise, pour l'Etat, pour un patron ou toute autre personne qui n'est pas  membre de votre ménage? (même à temps partiel ou de manière occasionnelle)</t>
  </si>
  <si>
    <t>2 En quête d'un premier emploi</t>
  </si>
  <si>
    <t>1 Cadre supérieur</t>
  </si>
  <si>
    <t>3 Ouvrier ou employé qualifié</t>
  </si>
  <si>
    <t>2 Entreprise publique</t>
  </si>
  <si>
    <t>3 Grande entreprise privée</t>
  </si>
  <si>
    <t>4 Entreprise individuelle</t>
  </si>
  <si>
    <t>5 Entreprise associative</t>
  </si>
  <si>
    <t xml:space="preserve">En plus de l'emploi principal qui vient d'être décrit, [NOM] a-t-il exercé un emploi secondaire au cours des 12 derniers mois? </t>
  </si>
  <si>
    <t>2. Non</t>
  </si>
  <si>
    <t>PARTIE B : CARACTERISTIQUES DES ENTREPRISES NON AGRICOLES</t>
  </si>
  <si>
    <t>NUMERO D'ORDRE DE L'ENTREPRISE  (N.E.)</t>
  </si>
  <si>
    <t>Veillez indiquer le principal bien et/ou service produit par cette entreprise.</t>
  </si>
  <si>
    <t>Depuis quand (date) cette entreprise fonctionne-t-elle?</t>
  </si>
  <si>
    <t>Quelle est la part des bénéfices qui revient au ménage?</t>
  </si>
  <si>
    <t>Dans quel type de local l'activité s'exerce-t-elle?</t>
  </si>
  <si>
    <t>Cette entreprise a-t-elle de l'électricité?</t>
  </si>
  <si>
    <t>Cette entreprise  a-t-elle de l'eau courante?</t>
  </si>
  <si>
    <t>Cette entreprise ou son gestionnaire a-t-elle un téléphone?</t>
  </si>
  <si>
    <t>Est-ce que cette entreprise tient une comptabilité écrite?</t>
  </si>
  <si>
    <t>Quelle est la forme juridique de cette entreprise?</t>
  </si>
  <si>
    <t>Est-ce que cette entreprise possède des machines?</t>
  </si>
  <si>
    <t>Est-ce que cette entreprise possède du matériel roulant (voitures, motos, etc.)?</t>
  </si>
  <si>
    <t>Est-ce que cette entreprise possède du mobilier et équipement de bureau?</t>
  </si>
  <si>
    <t>1. Oui</t>
  </si>
  <si>
    <t>1. Entreprise individuelle</t>
  </si>
  <si>
    <t>3. NC</t>
  </si>
  <si>
    <t>CODE BRANCHE</t>
  </si>
  <si>
    <t>Prop. 1</t>
  </si>
  <si>
    <t>Prop. 2</t>
  </si>
  <si>
    <t>Gérant 1</t>
  </si>
  <si>
    <t>Gérant 2</t>
  </si>
  <si>
    <t>Produit/Service fabriqué</t>
  </si>
  <si>
    <r>
      <t xml:space="preserve">Combien avez-vous dépensé en autres consommations intermédiaires (téléphone, transport, fournitures, etc.)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</si>
  <si>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frais de loyer, eau et électricité </t>
    </r>
    <r>
      <rPr>
        <b/>
        <sz val="9"/>
        <rFont val="Arial Narrow"/>
        <family val="2"/>
      </rPr>
      <t>au cours des 30 derniers jours ou durant le dernier mois où l'entreprise a fonctionné</t>
    </r>
    <r>
      <rPr>
        <sz val="9"/>
        <rFont val="Arial Narrow"/>
        <family val="2"/>
      </rPr>
      <t xml:space="preserve">? </t>
    </r>
  </si>
  <si>
    <r>
      <t xml:space="preserve">Quel est le montant obtenus sur la revente de marchandises achetées et revendues en l'état </t>
    </r>
    <r>
      <rPr>
        <b/>
        <sz val="9"/>
        <rFont val="Arial Narrow"/>
        <family val="2"/>
      </rPr>
      <t>au cours des 30 derniers jours ou durant le dernier mois où l'entreprise a fonctionné</t>
    </r>
    <r>
      <rPr>
        <sz val="9"/>
        <rFont val="Arial Narrow"/>
        <family val="2"/>
      </rPr>
      <t>?</t>
    </r>
    <r>
      <rPr>
        <b/>
        <sz val="9"/>
        <rFont val="Arial Narrow"/>
        <family val="2"/>
      </rPr>
      <t xml:space="preserve">                               </t>
    </r>
  </si>
  <si>
    <r>
      <t xml:space="preserve">Quel est le montant obtenus sur la vente de produits transformés par l'entreprise </t>
    </r>
    <r>
      <rPr>
        <b/>
        <sz val="9"/>
        <rFont val="Arial Narrow"/>
        <family val="2"/>
      </rPr>
      <t>au cours des 30 derniers jours ou durant le dernier mois où l'entreprise a fonctionné</t>
    </r>
    <r>
      <rPr>
        <sz val="9"/>
        <rFont val="Arial Narrow"/>
        <family val="2"/>
      </rPr>
      <t xml:space="preserve">?            </t>
    </r>
  </si>
  <si>
    <r>
      <t xml:space="preserve">Quel est le montant obtenus sur les services rendus par l'entreprise </t>
    </r>
    <r>
      <rPr>
        <b/>
        <sz val="9"/>
        <rFont val="Arial Narrow"/>
        <family val="2"/>
      </rPr>
      <t>au cours des 30 derniers jours ou durant le dernier mois où l'entreprise a fonctionné</t>
    </r>
    <r>
      <rPr>
        <sz val="9"/>
        <rFont val="Arial Narrow"/>
        <family val="2"/>
      </rPr>
      <t xml:space="preserve">?                     </t>
    </r>
  </si>
  <si>
    <r>
      <t xml:space="preserve">Quel est le montant de la patente payée par l'entreprise </t>
    </r>
    <r>
      <rPr>
        <b/>
        <sz val="9"/>
        <rFont val="Arial Narrow"/>
        <family val="2"/>
      </rPr>
      <t>au cours des 12 derniers mois</t>
    </r>
    <r>
      <rPr>
        <sz val="9"/>
        <rFont val="Arial Narrow"/>
        <family val="2"/>
      </rPr>
      <t xml:space="preserve"> ? </t>
    </r>
  </si>
  <si>
    <r>
      <t xml:space="preserve">Quel est le montant des autres impôts et taxes payés par l'entreprise </t>
    </r>
    <r>
      <rPr>
        <b/>
        <sz val="9"/>
        <rFont val="Arial Narrow"/>
        <family val="2"/>
      </rPr>
      <t xml:space="preserve">au cours des 12 derniers mois </t>
    </r>
    <r>
      <rPr>
        <sz val="9"/>
        <rFont val="Arial Narrow"/>
        <family val="2"/>
      </rPr>
      <t xml:space="preserve">? </t>
    </r>
  </si>
  <si>
    <t xml:space="preserve"> (INSCRIRE ZERO EN CAS DE DEPENSE NULLE)</t>
  </si>
  <si>
    <t xml:space="preserve">Cette entreprise est-elle actuellement en activité?          </t>
  </si>
  <si>
    <t xml:space="preserve">Pendant combien de mois l'entreprise a-t-elle été en activité au cours des 12 derniers mois? </t>
  </si>
  <si>
    <t>Pourquoi l'entreprise n'a-t-elle pas fonctionné tout le temps au cours des 12 derniers mois?</t>
  </si>
  <si>
    <t>Main-d’œuvre familiale ayant travaillé dans cette entreprise au cours des 12 derniers mois.</t>
  </si>
  <si>
    <t>Main-d’œuvre salariée ayant travaillé dans cette entreprise au cours des 30 derniers jours ou du dernier mois où l'entreprise a fonctionné</t>
  </si>
  <si>
    <t>Pour chaque membre du ménage ayant travaillé dans l'entreprise, fournir les renseignements</t>
  </si>
  <si>
    <t>ci-dessous, en commençant par le chef de l'entreprise</t>
  </si>
  <si>
    <t>A. Code Id (numéro d'ordre) de la personne</t>
  </si>
  <si>
    <t>A. Nombre de personnes de la catégorie ayant travaillé dans l'entreprise au cours de cette période</t>
  </si>
  <si>
    <t>1. Faillite</t>
  </si>
  <si>
    <t>2. Activité saisonnière</t>
  </si>
  <si>
    <t>B. Nombre de mois au cours des 12 derniers mois où la personne a travaillé dans l'entreprise</t>
  </si>
  <si>
    <t>B. Nombre de jours où une personne de la catégorie a travaillé dans l'entreprise au cours de cette période</t>
  </si>
  <si>
    <t>C. Nombre de jours par mois que la personne a consacré à l'entreprise</t>
  </si>
  <si>
    <t>C. Nombre d'heures par jour où une personne de la catégorie a travaillé dans l'entreprise au cours de cette période</t>
  </si>
  <si>
    <t>D. Nombre d'heures par jour que la personne a consacré à l'entreprise</t>
  </si>
  <si>
    <t>D. Salaire versé à une personne de la catégorie qui a travaillé dans l'entreprise au cours de cette période (en FCFA)</t>
  </si>
  <si>
    <t>NOMBRE DE MOIS</t>
  </si>
  <si>
    <t>Personne 1</t>
  </si>
  <si>
    <t>Personne 2</t>
  </si>
  <si>
    <t>Personne 3</t>
  </si>
  <si>
    <t>Personne 4</t>
  </si>
  <si>
    <t>Enfants (moins de 15 ans)</t>
  </si>
  <si>
    <t>ID</t>
  </si>
  <si>
    <t>Jours</t>
  </si>
  <si>
    <t>PARTIE A: EXISTENCE D'ENTREPRISES NON AGRICOLES</t>
  </si>
  <si>
    <t>Ecrire le code ID (numéro d'ordre) du répondant</t>
  </si>
  <si>
    <t>Quelle est la principale source de financement qui vous a aidé à demarrer cette entreprise?</t>
  </si>
  <si>
    <t>4. Prêt d'un autre ménage</t>
  </si>
  <si>
    <t>5. Prêt d'une tontine</t>
  </si>
  <si>
    <t>6. Prêt bancaire ou IMF</t>
  </si>
  <si>
    <t>Manque de clientèle</t>
  </si>
  <si>
    <t>Trop de concurrence</t>
  </si>
  <si>
    <t>Manque de place, de local adapté</t>
  </si>
  <si>
    <t>Difficultés techniques de fabrication</t>
  </si>
  <si>
    <t>Difficultés techniques de gestion</t>
  </si>
  <si>
    <t>Trop de règlementation, impôts et taxes</t>
  </si>
  <si>
    <r>
      <t>1</t>
    </r>
    <r>
      <rPr>
        <sz val="8"/>
        <rFont val="Arial Narrow"/>
        <family val="2"/>
      </rPr>
      <t xml:space="preserve">. Secteur public </t>
    </r>
  </si>
  <si>
    <r>
      <t>3</t>
    </r>
    <r>
      <rPr>
        <sz val="8"/>
        <rFont val="Arial Narrow"/>
        <family val="2"/>
      </rPr>
      <t>. Petite ent. commerciale</t>
    </r>
  </si>
  <si>
    <r>
      <t>4</t>
    </r>
    <r>
      <rPr>
        <sz val="8"/>
        <rFont val="Arial Narrow"/>
        <family val="2"/>
      </rPr>
      <t>. Gande ent. privée non commerciale</t>
    </r>
  </si>
  <si>
    <r>
      <t>5</t>
    </r>
    <r>
      <rPr>
        <sz val="8"/>
        <rFont val="Arial Narrow"/>
        <family val="2"/>
      </rPr>
      <t>. Petite ent. non commerciale</t>
    </r>
  </si>
  <si>
    <r>
      <t>6</t>
    </r>
    <r>
      <rPr>
        <sz val="8"/>
        <rFont val="Arial Narrow"/>
        <family val="2"/>
      </rPr>
      <t>. Ménage/Particulier</t>
    </r>
  </si>
  <si>
    <r>
      <rPr>
        <b/>
        <sz val="8"/>
        <rFont val="Arial Narrow"/>
        <family val="2"/>
      </rPr>
      <t>7.</t>
    </r>
    <r>
      <rPr>
        <sz val="8"/>
        <rFont val="Arial Narrow"/>
        <family val="2"/>
      </rPr>
      <t xml:space="preserve"> Exportations directes</t>
    </r>
  </si>
  <si>
    <t>Gest. 1</t>
  </si>
  <si>
    <t>Gest. 2</t>
  </si>
  <si>
    <t>7. Prêt/Appui d'une coopérative</t>
  </si>
  <si>
    <t>8. Prêt/Appui d'une ONG</t>
  </si>
  <si>
    <r>
      <rPr>
        <b/>
        <sz val="8"/>
        <rFont val="Arial Narrow"/>
        <family val="2"/>
      </rPr>
      <t>7.</t>
    </r>
    <r>
      <rPr>
        <sz val="8"/>
        <rFont val="Arial Narrow"/>
        <family val="2"/>
      </rPr>
      <t xml:space="preserve"> Importations directes</t>
    </r>
  </si>
  <si>
    <r>
      <t xml:space="preserve">Combien avez-vous dépensé en frais de services pour utiliser ou louer des équipements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</si>
  <si>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autres frais et services </t>
    </r>
    <r>
      <rPr>
        <b/>
        <sz val="9"/>
        <rFont val="Arial Narrow"/>
        <family val="2"/>
      </rPr>
      <t>au cours des 30 derniers jours ou durant le dernier mois où l'entreprise a fonctionné</t>
    </r>
    <r>
      <rPr>
        <sz val="9"/>
        <rFont val="Arial Narrow"/>
        <family val="2"/>
      </rPr>
      <t>?  (réparation d'équipement, etc.)</t>
    </r>
  </si>
  <si>
    <r>
      <t xml:space="preserve">Quel est le montant des frais administratifs non règlementaires payés par l'entreprise </t>
    </r>
    <r>
      <rPr>
        <b/>
        <sz val="9"/>
        <rFont val="Arial Narrow"/>
        <family val="2"/>
      </rPr>
      <t xml:space="preserve">au cours des 12 derniers mois </t>
    </r>
    <r>
      <rPr>
        <sz val="9"/>
        <rFont val="Arial Narrow"/>
        <family val="2"/>
      </rPr>
      <t xml:space="preserve">? </t>
    </r>
  </si>
  <si>
    <t>Ecrivez le code ID du principal répondant à la section :</t>
  </si>
  <si>
    <t>Type de logement actuel ?</t>
  </si>
  <si>
    <r>
      <t xml:space="preserve">Qui est ce tiers non membre du ménage qui paie partiellement ou totalement le loyer? </t>
    </r>
    <r>
      <rPr>
        <b/>
        <sz val="9"/>
        <rFont val="Arial Narrow"/>
        <family val="2"/>
      </rPr>
      <t>(Indiquez le plus important)</t>
    </r>
  </si>
  <si>
    <t>Quel est le principal matériau du toit?</t>
  </si>
  <si>
    <t>Parent</t>
  </si>
  <si>
    <t>Tuile</t>
  </si>
  <si>
    <t>Ami ou autre personne</t>
  </si>
  <si>
    <t>Employeur privé</t>
  </si>
  <si>
    <t>Gouvernement</t>
  </si>
  <si>
    <t>Entreprise publique</t>
  </si>
  <si>
    <t>Paille</t>
  </si>
  <si>
    <t>Combien de pièces le ménage occupe-t-il ?</t>
  </si>
  <si>
    <t>Quel est le montant mensuel du loyer, y compris les avantages liés au logement (eau, électricité, téléphone etc.) payé par ce (s) tiers? (FCFA)</t>
  </si>
  <si>
    <t>Quel est le principal matériau de revêtement du sol du logement?</t>
  </si>
  <si>
    <t>NOMBRE:</t>
  </si>
  <si>
    <t>Ciment/Béton</t>
  </si>
  <si>
    <t>Carreaux/Marbre</t>
  </si>
  <si>
    <t>Quel est actuellement votre statut d'occupation ?</t>
  </si>
  <si>
    <t>►►</t>
  </si>
  <si>
    <t xml:space="preserve"> Durant les 12 derniers mois, est-ce que le ménage </t>
  </si>
  <si>
    <t>Locataire</t>
  </si>
  <si>
    <t>Quel est le montant mensuel de ces traites ? (FCFA)</t>
  </si>
  <si>
    <t>Quel est le montant mensuel du loyer? (FCFA)</t>
  </si>
  <si>
    <t>Non</t>
  </si>
  <si>
    <t xml:space="preserve">Quel est le principal matériau de construction </t>
  </si>
  <si>
    <t>des murs extérieurs ?</t>
  </si>
  <si>
    <t>Briques cuites</t>
  </si>
  <si>
    <t>►</t>
  </si>
  <si>
    <t>Quelle est le temps mis (en minutes) pour se rendre à la principale source d'approvisionnement en eau de boisson pendant la saison sèche?</t>
  </si>
  <si>
    <t>Electricité</t>
  </si>
  <si>
    <t>Temps mis à l'aller</t>
  </si>
  <si>
    <t>Minutes</t>
  </si>
  <si>
    <t>Quelle est la principale source d'approvisionnement en eau de boisson du ménage?</t>
  </si>
  <si>
    <t>Heures/Minutes</t>
  </si>
  <si>
    <t>EAU DU ROBINET</t>
  </si>
  <si>
    <t>Dans le logement</t>
  </si>
  <si>
    <t>Au cours des 7 derniers jours y-a-t-il eu au moins une coupure de courant électrique dans votre logement?</t>
  </si>
  <si>
    <t>Dans la cour/Concession</t>
  </si>
  <si>
    <t>Saison sèche</t>
  </si>
  <si>
    <t>Quelle est la distance (en mètres) qui sépare le ménage de la principale source d'approvisionnement en eau de boisson pendant la saison des pluies?</t>
  </si>
  <si>
    <t>Robinet du voisin</t>
  </si>
  <si>
    <t>Borne fontaine/Robinet public</t>
  </si>
  <si>
    <t>PUITS OUVERT</t>
  </si>
  <si>
    <t>Puits ouvert dans la cour/Concession</t>
  </si>
  <si>
    <t>Puits ouvert ailleurs</t>
  </si>
  <si>
    <t>Quelle est le temps mis (en minutes) pour se rendre à la source d'approvisionnement en eau de boisson pendant la saison des pluies?</t>
  </si>
  <si>
    <t>PUITS COUVERT OU FORAGE</t>
  </si>
  <si>
    <t xml:space="preserve">Nombre de jours </t>
  </si>
  <si>
    <t>Puits couvert dans la cour/Concession</t>
  </si>
  <si>
    <t>Saison des pluies</t>
  </si>
  <si>
    <t>EAU DE SURFACE</t>
  </si>
  <si>
    <t>Quelle est la durée moyenne d'une coupure?</t>
  </si>
  <si>
    <t>Source non aménagée</t>
  </si>
  <si>
    <t>Fleuve/Rivière/Lac/Barrage</t>
  </si>
  <si>
    <t>Moins de 15 minutes</t>
  </si>
  <si>
    <t>AUTRES SOURCES</t>
  </si>
  <si>
    <t>De 15 minutes à moins de 30 minutes</t>
  </si>
  <si>
    <t>De 30 minutes à moins d'une heure</t>
  </si>
  <si>
    <t xml:space="preserve">D'une heure à moins de 3 heures </t>
  </si>
  <si>
    <t>Eau en bouteille</t>
  </si>
  <si>
    <t>Plus de 3 heures</t>
  </si>
  <si>
    <t>Quelle est la distance (en mètres) qui sépare le ménage de la principale source d'approvisionnement en eau de boisson pendant la saison sèche?</t>
  </si>
  <si>
    <t>Brûlées par le ménage</t>
  </si>
  <si>
    <t xml:space="preserve">Le ménage est-il abonné aux chaînes de télévision par câble, satellite ou ADSL? </t>
  </si>
  <si>
    <t>Enterrées par le ménage</t>
  </si>
  <si>
    <t>Quel type de sanitaire votre ménage utilise-t-il?</t>
  </si>
  <si>
    <t>Le ménage partage-t-il ces sanitaires avec d'autres ménages?</t>
  </si>
  <si>
    <t>Combien d'autres ménages utilisent ces sanitaires?</t>
  </si>
  <si>
    <t>Nombre:</t>
  </si>
  <si>
    <t>Quels sont les deux principaux combustibles utilisés par</t>
  </si>
  <si>
    <t xml:space="preserve"> le ménage pour la cuisine ?</t>
  </si>
  <si>
    <t>Bois ramassé</t>
  </si>
  <si>
    <t>Camion vidangeur</t>
  </si>
  <si>
    <t>Bois acheté</t>
  </si>
  <si>
    <t>Transfert dans un trou</t>
  </si>
  <si>
    <t>Charbon de bois</t>
  </si>
  <si>
    <t>Eau de pluie, cours d'eau</t>
  </si>
  <si>
    <t>Gaz</t>
  </si>
  <si>
    <t>Quel est le principal mode d'évacuation des eaux usées du ménage?</t>
  </si>
  <si>
    <t>Puisard (fosse moderne)</t>
  </si>
  <si>
    <t>Banco</t>
  </si>
  <si>
    <t>Dalle en ciment</t>
  </si>
  <si>
    <t>Tôles</t>
  </si>
  <si>
    <t>Chaume</t>
  </si>
  <si>
    <t>Nattes</t>
  </si>
  <si>
    <t>Terre battue/Sable</t>
  </si>
  <si>
    <t>Bouse d'animaux</t>
  </si>
  <si>
    <t>Puits couvert ailleurs</t>
  </si>
  <si>
    <t>Forage dans la concession</t>
  </si>
  <si>
    <t>Forage ailleurs</t>
  </si>
  <si>
    <t>Pendant combien de jours avez-vous subi au moins une interruption de courant au cours des 7 derniers jours?</t>
  </si>
  <si>
    <t>Pétrole/Huile</t>
  </si>
  <si>
    <t>Déchets d'animaux</t>
  </si>
  <si>
    <t xml:space="preserve">Ramassage </t>
  </si>
  <si>
    <t>Dépotoir sauvage</t>
  </si>
  <si>
    <t>Egout</t>
  </si>
  <si>
    <t>Trou dans la parcelle</t>
  </si>
  <si>
    <t>Dans la rue/nature</t>
  </si>
  <si>
    <t>Salon  (Fauteuils et table basse)</t>
  </si>
  <si>
    <t>Table à manger  (table + chaises)</t>
  </si>
  <si>
    <t>Fer à repasser à charbon</t>
  </si>
  <si>
    <t>Chaîne Hi Fi</t>
  </si>
  <si>
    <t>Cuisinière à gaz ou électrique</t>
  </si>
  <si>
    <t>Camescope</t>
  </si>
  <si>
    <t>Quel est le sexe de l'expéditeur?</t>
  </si>
  <si>
    <t>Quel est l'âge de l'expéditeur?</t>
  </si>
  <si>
    <t>Quel est le niveau d'instruction de l'expéditeur?</t>
  </si>
  <si>
    <t>PARTIE A: TRANSFERTS RECUS PAR LE MENAGE</t>
  </si>
  <si>
    <t>NUMERO DU TRANSFERT</t>
  </si>
  <si>
    <t>2 Enfant</t>
  </si>
  <si>
    <t>1 Conjoint</t>
  </si>
  <si>
    <t>3 Père, Mère</t>
  </si>
  <si>
    <t>5 Autre parent</t>
  </si>
  <si>
    <t>6 Aucun lien</t>
  </si>
  <si>
    <t>4 Frère, soeur</t>
  </si>
  <si>
    <t>1 Aucun</t>
  </si>
  <si>
    <t>Depuis combien d'années (en années révolues) est-il parti du ménage? (Par exemple mettre 0 pour moins d'un an)</t>
  </si>
  <si>
    <t>Quel est le lieu de résidence de l'expéditeur?</t>
  </si>
  <si>
    <t>1 Mois</t>
  </si>
  <si>
    <t>2 Trimestre</t>
  </si>
  <si>
    <t>3 Semestre</t>
  </si>
  <si>
    <t>4 Année</t>
  </si>
  <si>
    <t>5 Irrégulier</t>
  </si>
  <si>
    <t>Quel est le principal motif du transfert?</t>
  </si>
  <si>
    <t>1 Scolarité, éducation</t>
  </si>
  <si>
    <t>2 Santé, maladie</t>
  </si>
  <si>
    <t>3 Soutien courant</t>
  </si>
  <si>
    <t>4 Appui travaux champs</t>
  </si>
  <si>
    <t>PARTIE B: TRANSFERTS EMIS PAR LE MENAGE</t>
  </si>
  <si>
    <t>Quel est le sexe du bénéficiaire?</t>
  </si>
  <si>
    <t>Quel est l'âge du bénéficiaire?</t>
  </si>
  <si>
    <t>Quel est le niveau d'instruction du bénéficiaire?</t>
  </si>
  <si>
    <t>Est-ce que le bénéficiaire a jamais vécu dans ce ménage?</t>
  </si>
  <si>
    <t>Quel est le lieu de résidence du bénéficiaire?</t>
  </si>
  <si>
    <t>Code Produit</t>
  </si>
  <si>
    <t>Quel est le montant dépensé au cours des 7 derniers jours?</t>
  </si>
  <si>
    <t>Montant en FCFA</t>
  </si>
  <si>
    <t>Allumettes</t>
  </si>
  <si>
    <t>Charbon de bois/Charbon minéral</t>
  </si>
  <si>
    <t>Pétrole lampant</t>
  </si>
  <si>
    <t>Quel est le montant dépensé au cours des 30 derniers jours?</t>
  </si>
  <si>
    <t>Gaz domestique</t>
  </si>
  <si>
    <t>Lubrifiants (huile moteur; huile de frein; liquide batterie (acide); graisses; autres lubrifiants n.d.a.)</t>
  </si>
  <si>
    <t>Services de réparation et d'entretien (vidange, graissage, etc.) de moyens de transport personnel (voitures, motos, bicyclette, etc.)</t>
  </si>
  <si>
    <t>Savon de ménage, lessive en poudre, détergents (eau de javel, etc.)</t>
  </si>
  <si>
    <t>Insecticide, tortillon anti-moustique</t>
  </si>
  <si>
    <t>Serviettes hygiéniques, couches jetables pour bébé, etc.</t>
  </si>
  <si>
    <t>Pâte dentifrice</t>
  </si>
  <si>
    <t>Papier toilette</t>
  </si>
  <si>
    <t>Frais de légalisation (confection) de documents administratifs (actes d'Etat-civil, diplômes, etc.)</t>
  </si>
  <si>
    <t>Frais de photocopies de document</t>
  </si>
  <si>
    <t>Frais de ramassage des ordures ménagères</t>
  </si>
  <si>
    <t>Frais de blanchiment des vêtements, linge, etc. (Pressing)</t>
  </si>
  <si>
    <t>Quel est le montant dépensé au cours des 6 derniers mois?</t>
  </si>
  <si>
    <t>Tissus d'habillement: tissus pagne, tissu pagne du tisserand, tissu synthétique, etc.</t>
  </si>
  <si>
    <t>Vêtements hommes (15 ans et plus): chemise, pantalon, veste, ensemble, vêtements de travail, etc.</t>
  </si>
  <si>
    <t>Sous-vêtements homme (15 ans et plus): slip, chaussettes, tee shirt et maillot de corps, etc.</t>
  </si>
  <si>
    <t>Vêtements femmes (15 ans et plus): robe, jupe, pantalon, ensemble, etc.</t>
  </si>
  <si>
    <t>Sous-vêtements femme (15 ans et plus): slip, jupon, tee shirt,soutien gorge, collant, etc.</t>
  </si>
  <si>
    <t>Frais de confection et de réparation de vêtements homme: ensemble, pantalon, chemise, réparation, location vêtement, etc.</t>
  </si>
  <si>
    <t>Frais de confection et de réparation de vêtements femme: robe, pantalon, jupe, ensemble, réparation, location, etc.</t>
  </si>
  <si>
    <t xml:space="preserve">Frais de confection et de réparation de vêtements enfants </t>
  </si>
  <si>
    <t xml:space="preserve">Chaussures hommes </t>
  </si>
  <si>
    <t xml:space="preserve">Chaussures femmes </t>
  </si>
  <si>
    <t>Vaisselle: assiettes, couteau, fourchette, cuillère, gobelets, verres, etc.</t>
  </si>
  <si>
    <t>Ustensiles de cuisine: casserole, marmite, tamis local, réparation d'ustensiles de cuisine, etc.</t>
  </si>
  <si>
    <t>Autres ustensiles de ménage: seau, bouilloire, biberon, poubelle, tasses, cafétière non électrique, théière, calebasse, louche, jarre, canari, mortier, pilon, etc.</t>
  </si>
  <si>
    <t>Aliments, frais d'entretien, frais de vétérinaire des animaux de compagnie (chiens, chats, etc.)</t>
  </si>
  <si>
    <t>Main-d'oeuvre et services d'entretien et de réparation courante du logement  (vidange fosse septique,main d'œuvre pour l'entretien du logement, etc.)</t>
  </si>
  <si>
    <t>Pièces détachées de moyens de transport individuel: pneu, batterie, bougie, carburateur, etc.</t>
  </si>
  <si>
    <t>Petit matériel électronique à usage personnel: cassettes, CD/DVD, clé USB, encre pour imprimante, papier d'impression photos, pellicule photos, etc.</t>
  </si>
  <si>
    <t xml:space="preserve">Réparation de meubles (fauteuils, chaises, lits, armoires, etc.) </t>
  </si>
  <si>
    <t>Réparation d'appareils électro-ménagers (fer à repasser, frigo, cuisinière, four, réchaud, climatiseur, ventilateur, chauffe-eau, etc.)</t>
  </si>
  <si>
    <t>Réparation d'appareils électroniques: radio, radio-cassettes, TV, camera, lecteur CD/DVD, ordinateur, etc.</t>
  </si>
  <si>
    <t>Articles de sport et de détente: ballon, jeu ludo, poids (pétanque), jeu de carte, jouets pour enfants, jeux vidéo, petits instruments de musique, etc.</t>
  </si>
  <si>
    <t>Services d'hébergement: chambres d'hôtel, etc.</t>
  </si>
  <si>
    <t>Montres, réveils</t>
  </si>
  <si>
    <t>Boucle d'oreilles, colliers, bracelets, bijoux, autres articles de bijouterie et joaillerie n.d.a.</t>
  </si>
  <si>
    <t>Autres services: annonce à la radio, dans un journal/à la télévision, pompe funèbre, etc.</t>
  </si>
  <si>
    <t>Vignette automobile/ moto</t>
  </si>
  <si>
    <t>Frais d'abonnement au réseau de distribution d'eau</t>
  </si>
  <si>
    <t>Frais d'abonnement au réseau de distribution d'électricité</t>
  </si>
  <si>
    <t>Taxes d'habitation (immeubles bâties et non bâties), taxes de voiries</t>
  </si>
  <si>
    <t>Location d'un véhicule pour usage personnel: voiture, moto/vélo, etc.</t>
  </si>
  <si>
    <t>Transport en avion dans le pays et à l'étranger</t>
  </si>
  <si>
    <t>Frais de visa, taxes d'aéroport</t>
  </si>
  <si>
    <t>Frais de pélérinage</t>
  </si>
  <si>
    <t>Frais de déménagement</t>
  </si>
  <si>
    <t>Ordinateur, imprimante, tablette,machine à écrire, etc.</t>
  </si>
  <si>
    <t>Meubles de salon et de salle à manger (fauteuils, table, chaises, armoires, etc.)</t>
  </si>
  <si>
    <t xml:space="preserve">Appareils électro-ménagers: frigo, climatiseurs, réchaud, four, cuisinière, lave-linge, chauffe-eau, fer à repasser, etc. </t>
  </si>
  <si>
    <t>Appareils de musique et d'images: radio, radio-cassette, chaîne de musique, TV, lecteur CD/DVD, MP3, MP4, caméra, camescope, etc.</t>
  </si>
  <si>
    <t>Frais d'acquisition d'un terrain ou d'un logement</t>
  </si>
  <si>
    <t>03</t>
  </si>
  <si>
    <t>04</t>
  </si>
  <si>
    <t>05</t>
  </si>
  <si>
    <t>06</t>
  </si>
  <si>
    <t>07</t>
  </si>
  <si>
    <t>08</t>
  </si>
  <si>
    <t>09</t>
  </si>
  <si>
    <t>Votre ménage a-t-il consommé  [PRODUIT] au cours des 7 derniers jours?</t>
  </si>
  <si>
    <t xml:space="preserve">1=Oui                               </t>
  </si>
  <si>
    <t>Libellé des Produits</t>
  </si>
  <si>
    <t>QUANTITE</t>
  </si>
  <si>
    <t>UNITE</t>
  </si>
  <si>
    <t>Mil</t>
  </si>
  <si>
    <t>Sorgho</t>
  </si>
  <si>
    <t>Farine de maïs</t>
  </si>
  <si>
    <t>Pâtes alimentaires</t>
  </si>
  <si>
    <t>Oignon frais</t>
  </si>
  <si>
    <t>Gombo frais</t>
  </si>
  <si>
    <t>Tomate fraîche</t>
  </si>
  <si>
    <t>Autre légumes frais n.d.a.</t>
  </si>
  <si>
    <t>Gombo sec</t>
  </si>
  <si>
    <t>Petit pois secs</t>
  </si>
  <si>
    <t>Autres légumes secs n.d.a.</t>
  </si>
  <si>
    <t>Concentré de tomate</t>
  </si>
  <si>
    <t>Sel</t>
  </si>
  <si>
    <t>Piment</t>
  </si>
  <si>
    <t>Pomme de terre</t>
  </si>
  <si>
    <t>Patate douce</t>
  </si>
  <si>
    <t>Autres tubercules n.d.a.</t>
  </si>
  <si>
    <t>Mangue</t>
  </si>
  <si>
    <t>Banane douce</t>
  </si>
  <si>
    <t>Noix de cola</t>
  </si>
  <si>
    <t>Viande de bœuf</t>
  </si>
  <si>
    <t>Viande de chameau</t>
  </si>
  <si>
    <t>Viande de mouton</t>
  </si>
  <si>
    <t>Viande de chèvre</t>
  </si>
  <si>
    <t>Poisson séché</t>
  </si>
  <si>
    <t>Huile d'arachide</t>
  </si>
  <si>
    <t>Huile de coton</t>
  </si>
  <si>
    <t>Pâte d'arachide</t>
  </si>
  <si>
    <t xml:space="preserve">Œufs </t>
  </si>
  <si>
    <t>Lait frais</t>
  </si>
  <si>
    <t>Lait en poudre</t>
  </si>
  <si>
    <t>Fromage</t>
  </si>
  <si>
    <t>Beurre</t>
  </si>
  <si>
    <t>Autres produits laitiers</t>
  </si>
  <si>
    <t>Autres produits alimentaires</t>
  </si>
  <si>
    <t>Jus en poudre</t>
  </si>
  <si>
    <t>Salaire du personnel de maison (gardien, boy, chauffeur, cuisinier, etc.)</t>
  </si>
  <si>
    <t>Frais d'entretien et de réparation de chaussures: cirage, ressemelage, etc.</t>
  </si>
  <si>
    <t>Quel est le montant dépensé au cours des 3 derniers mois?</t>
  </si>
  <si>
    <t>Produits pour le jardinage (plantes et fleurs ornementales), pas pour l'agriculture</t>
  </si>
  <si>
    <t>Frais d'assurance d'une maison ou tout autre bien qu'un moyen de transport</t>
  </si>
  <si>
    <t>Achat d'un téléphone portable</t>
  </si>
  <si>
    <t>Ampoules électriques pour le logement</t>
  </si>
  <si>
    <t>Manioc</t>
  </si>
  <si>
    <t>Igname</t>
  </si>
  <si>
    <t>Taro, macabo</t>
  </si>
  <si>
    <t>Plantain</t>
  </si>
  <si>
    <t>Cube alimentaire (Maggi, Jumbo, )</t>
  </si>
  <si>
    <t>Arôme (Maggi, Jumbo, etc.)</t>
  </si>
  <si>
    <t>Farine de mil</t>
  </si>
  <si>
    <t>Autres farines de céréales</t>
  </si>
  <si>
    <t>Abats et tripes (foie, rognon, etc.)</t>
  </si>
  <si>
    <t>Gibiers</t>
  </si>
  <si>
    <t>Noix de karité</t>
  </si>
  <si>
    <t>Beurre de karité</t>
  </si>
  <si>
    <t>Au cours des 7 derniers jours, pendant combien de jours votre ménage a-t-il consommé  les produits suivants ?</t>
  </si>
  <si>
    <t>Nombre de jours</t>
  </si>
  <si>
    <t xml:space="preserve">1 OUI     </t>
  </si>
  <si>
    <t>2 NON</t>
  </si>
  <si>
    <t>Pendant combien de jours un repas a été partagé avec des personnes non membres du ménage?</t>
  </si>
  <si>
    <t>Combien de repas ont été partagés avec des personnes non membres du ménage?</t>
  </si>
  <si>
    <t>Nombre de repas</t>
  </si>
  <si>
    <t>Enfants 0-5 ans</t>
  </si>
  <si>
    <t>Enfants 6-15 ans</t>
  </si>
  <si>
    <t>Adultes 16-65 ans</t>
  </si>
  <si>
    <t>Adultes plus de 65 ans</t>
  </si>
  <si>
    <t xml:space="preserve">1ERE EPOUSE SUIVIE DE SES ENFANTS (DU PLUS JEUNE AU PLUS AGE) </t>
  </si>
  <si>
    <t>Faire la liste de toutes les personnes vivant dans le ménage, qu'elles soient présentes ou absentes au moment de l'enquête. Pour être sûr de ne pas oublier certains individus, faire la liste en suivant l'ordre décrit ci-dessous</t>
  </si>
  <si>
    <t>1. Oui, transmise à la DGI</t>
  </si>
  <si>
    <t>2. Oui, non transmise à la DGI</t>
  </si>
  <si>
    <t>3. Non, pas de comptabilité</t>
  </si>
  <si>
    <t>1 A obtenu un emploi</t>
  </si>
  <si>
    <t>PARTIE A: SITUATION EN RAPPORT AVEC L'ACTIVITE (INDIVIDUS DE 6 ANS ET PLUS)</t>
  </si>
  <si>
    <t xml:space="preserve">1=Complet                         2=Partiel </t>
  </si>
  <si>
    <t>Nombre de questionnaires utilisés dans le ménage</t>
  </si>
  <si>
    <t>RANG:</t>
  </si>
  <si>
    <t xml:space="preserve"> 2 Privé religieux</t>
  </si>
  <si>
    <t xml:space="preserve"> 3 Privé non religieux</t>
  </si>
  <si>
    <t>1 Gouvernement</t>
  </si>
  <si>
    <t>2 Privé religieux</t>
  </si>
  <si>
    <t>Quel est le diplôme le plus elevé obtenu par [NOM]?</t>
  </si>
  <si>
    <r>
      <rPr>
        <b/>
        <sz val="9"/>
        <rFont val="Arial Narrow"/>
        <family val="2"/>
      </rPr>
      <t>2</t>
    </r>
    <r>
      <rPr>
        <sz val="9"/>
        <rFont val="Arial Narrow"/>
        <family val="2"/>
      </rPr>
      <t xml:space="preserve"> Si entreprise individuelle non agricole pour son propre compte</t>
    </r>
  </si>
  <si>
    <r>
      <rPr>
        <b/>
        <sz val="9"/>
        <rFont val="Arial Narrow"/>
        <family val="2"/>
      </rPr>
      <t>3</t>
    </r>
    <r>
      <rPr>
        <sz val="9"/>
        <rFont val="Arial Narrow"/>
        <family val="2"/>
      </rPr>
      <t xml:space="preserve"> Si salarié du public ou du privé</t>
    </r>
  </si>
  <si>
    <r>
      <rPr>
        <b/>
        <sz val="9"/>
        <rFont val="Arial Narrow"/>
        <family val="2"/>
      </rPr>
      <t>4</t>
    </r>
    <r>
      <rPr>
        <sz val="9"/>
        <rFont val="Arial Narrow"/>
        <family val="2"/>
      </rPr>
      <t xml:space="preserve"> Si travail occasionnel ou à temps partiel</t>
    </r>
  </si>
  <si>
    <r>
      <rPr>
        <b/>
        <sz val="9"/>
        <rFont val="Arial Narrow"/>
        <family val="2"/>
      </rPr>
      <t>5</t>
    </r>
    <r>
      <rPr>
        <sz val="9"/>
        <rFont val="Arial Narrow"/>
        <family val="2"/>
      </rPr>
      <t xml:space="preserve"> Si apprenti </t>
    </r>
  </si>
  <si>
    <t>Pour quel montant mensuel minimum [NOM] est-il prêt à travailler?</t>
  </si>
  <si>
    <t>Combien de jours par mois  [NOM] consacre-t-il  habituellement à cet emploi ?</t>
  </si>
  <si>
    <t>Propriétaire avec titre ou acte de propriété ►</t>
  </si>
  <si>
    <t>Propriétaire sans titre ou acte de propriété ►</t>
  </si>
  <si>
    <t>Logé par l'employeur ►</t>
  </si>
  <si>
    <t>Logé gratuitement (parents, amis) ►</t>
  </si>
  <si>
    <t>Copropriétaire avec titre ou acte ►</t>
  </si>
  <si>
    <t>Copropriétaire sans titre ni acte ►</t>
  </si>
  <si>
    <t>Ménage non logé</t>
  </si>
  <si>
    <t>Pour les ménages logés, est-ce que le service de téléphonie fixe est compris dans le loyer?</t>
  </si>
  <si>
    <t>Quelle est la principale source d'éclairage du logement?</t>
  </si>
  <si>
    <t>3 Privé non religieux</t>
  </si>
  <si>
    <t>Je voudrais vous poser des questions sur l'emploi secondaire que vous avez occupé au cours des 12 derniers mois. S'il vous plait, décrivez le métier ou la profession que  [NOM] a exercé au cours des 12 derniers mois.  Qu'est-ce que vous avez fait dans le cadre de cet emploi?</t>
  </si>
  <si>
    <t>Niébé/Haricots secs</t>
  </si>
  <si>
    <t>5 Vit du produit de ses récoltes</t>
  </si>
  <si>
    <t>Le père de [NOM] habite-t-il dans le ménage?</t>
  </si>
  <si>
    <t xml:space="preserve"> 1 Oui ►(3.07)</t>
  </si>
  <si>
    <t>Code Produit/Service</t>
  </si>
  <si>
    <t>INTITULE DU PRODUIT/SERVICE</t>
  </si>
  <si>
    <t xml:space="preserve">Votre ménage a-t-il acheté [PRODUIT/SERVICE] au cours des 30 derniers jours? </t>
  </si>
  <si>
    <t xml:space="preserve">Votre ménage a-t-il acheté [PRODUIT/SERVICE] au cours des 3 derniers mois? </t>
  </si>
  <si>
    <t xml:space="preserve">Votre ménage a-t-il acheté [PRODUIT/SERVICE] au cours des 6 derniers mois? </t>
  </si>
  <si>
    <t>2 Non ► Produit/Service suivant</t>
  </si>
  <si>
    <t>2 Non ► Produit /service suivant</t>
  </si>
  <si>
    <t>2 Non ► Produit/service suivant</t>
  </si>
  <si>
    <t>Frais de mouture des céréales</t>
  </si>
  <si>
    <t>PRENOMS ET NOMS</t>
  </si>
  <si>
    <t>Nombre de personnes membres du ménage</t>
  </si>
  <si>
    <t>GRAPPE</t>
  </si>
  <si>
    <t xml:space="preserve">Le ménage est-il connecté à un réseau électrique? </t>
  </si>
  <si>
    <t>W</t>
  </si>
  <si>
    <t>INSTITUT NATIONAL DE LA STATISTIQUE</t>
  </si>
  <si>
    <t>Prénom et nom du chef de ménage:</t>
  </si>
  <si>
    <t>Adresse (localisation) du ménage:</t>
  </si>
  <si>
    <t>Village/Quartier</t>
  </si>
  <si>
    <t>Adresse (localisation) du ménage</t>
  </si>
  <si>
    <t>Prénom et nom de l'agent de vérification</t>
  </si>
  <si>
    <t>Rang du présent questionnaire parmi les questionnaires utilisés dans le ménage</t>
  </si>
  <si>
    <t>S'IL Y A PLUS DE 15 MEMBRES PRENDRE UN AUTRE QUESTIONNAIRE</t>
  </si>
  <si>
    <t>Le père  de  [NOM] est-il en vie?</t>
  </si>
  <si>
    <t xml:space="preserve"> 2 Non</t>
  </si>
  <si>
    <t>Quel est le niveau d'instruction le plus élevé atteint par le père  de  [NOM]?</t>
  </si>
  <si>
    <t>Quelle était la catégorie socioprofessionnelle du père de [NOM]?</t>
  </si>
  <si>
    <r>
      <t>1</t>
    </r>
    <r>
      <rPr>
        <sz val="9"/>
        <rFont val="Arial Narrow"/>
        <family val="2"/>
      </rPr>
      <t xml:space="preserve"> Aucun</t>
    </r>
  </si>
  <si>
    <t>2 Mines, carrières</t>
  </si>
  <si>
    <t>Non Salarié</t>
  </si>
  <si>
    <r>
      <t>2</t>
    </r>
    <r>
      <rPr>
        <sz val="9"/>
        <rFont val="Arial Narrow"/>
        <family val="2"/>
      </rPr>
      <t xml:space="preserve">  Primaire</t>
    </r>
  </si>
  <si>
    <t>Dans quelle branche d'activité le père de [NOM] a-t-il travaillé principalement?</t>
  </si>
  <si>
    <t>4 Ouvrier ou employé simple</t>
  </si>
  <si>
    <t>5 Manœuvre</t>
  </si>
  <si>
    <t>2 Cadre moyen</t>
  </si>
  <si>
    <t>6 Patron</t>
  </si>
  <si>
    <t>7 Travailleur pour compte propre</t>
  </si>
  <si>
    <t>8 Autre (aide familial, apprenti)</t>
  </si>
  <si>
    <t>Quel était le secteur institutionnel du père de [NOM]?</t>
  </si>
  <si>
    <t>1 Administration publique</t>
  </si>
  <si>
    <t>La mère  de  [NOM] est-elle en vie?</t>
  </si>
  <si>
    <t>Quel est le niveau d'instruction le plus élevé atteint par la mère  de  [NOM]?</t>
  </si>
  <si>
    <t>Dans quelle branche d'activité la mère de [NOM] a-t-elle travaillé principalement?</t>
  </si>
  <si>
    <t>Quelle était la catégorie socioprofessionnelle de la mère de [NOM]?</t>
  </si>
  <si>
    <t>Quel était le secteur institutionnel de la mère de [NOM]?</t>
  </si>
  <si>
    <t>Quel est le lien de parenté de [NOM] avec le chef de ménage?</t>
  </si>
  <si>
    <t>Quelle est la date de naissance de [NOM]?</t>
  </si>
  <si>
    <t>3 Industries, électricité, eau</t>
  </si>
  <si>
    <t>4 Construction</t>
  </si>
  <si>
    <t>5 Commerce</t>
  </si>
  <si>
    <t>6 Transport</t>
  </si>
  <si>
    <t>7 Restauration, hôtel</t>
  </si>
  <si>
    <t>9 Services</t>
  </si>
  <si>
    <t>2 Primaire</t>
  </si>
  <si>
    <t>[NOM] est-il satisfait de l'enseignement reçu à l'école?</t>
  </si>
  <si>
    <t>INSCRIRE ZERO SI LA PERSONNE N'A RECU NI BOURSE, NI ALLOCATION</t>
  </si>
  <si>
    <t>9 Problème d'estomac</t>
  </si>
  <si>
    <t>10 Mal de gorge</t>
  </si>
  <si>
    <t>12 Diabète</t>
  </si>
  <si>
    <t>13 Meningite</t>
  </si>
  <si>
    <t>14 Autre</t>
  </si>
  <si>
    <t>Refus</t>
  </si>
  <si>
    <t>[NOM] a-t-il  été satisfait du service reçu lors de cette première consultation?</t>
  </si>
  <si>
    <t>G</t>
  </si>
  <si>
    <t>I</t>
  </si>
  <si>
    <t>3 Perçoit une bourse/Transfert</t>
  </si>
  <si>
    <t>3 Trop âgé</t>
  </si>
  <si>
    <t>Est-ce que cette entreprise possède d'autres équipements (par exemple des marmites ou de la vaiselle pour un restaurant, des petits outils de menuisier, etc.)?</t>
  </si>
  <si>
    <r>
      <t xml:space="preserve">2. </t>
    </r>
    <r>
      <rPr>
        <sz val="8"/>
        <rFont val="Arial Narrow"/>
        <family val="2"/>
      </rPr>
      <t>Grande ent. privée commerce</t>
    </r>
  </si>
  <si>
    <t>a payé des remboursements du crédit sur ce logement ?</t>
  </si>
  <si>
    <t xml:space="preserve">Le ménage est-il connecté à un réseau d'eau courante? </t>
  </si>
  <si>
    <t>Est-ce que le ménage achète de l'eau auprès des vendeurs ou auprès d'un autre ménage?</t>
  </si>
  <si>
    <t>Quel est le montant de ces dépenses au cours des 30 derniers jours? (En FCFA)</t>
  </si>
  <si>
    <t>1  Oui, ménage connecté au réseau</t>
  </si>
  <si>
    <t>2  Oui, ménage connecté chez le voisin</t>
  </si>
  <si>
    <t>Quel est le montant de la facture du dernier mois? (En FCFA)</t>
  </si>
  <si>
    <t>Electricité réseau</t>
  </si>
  <si>
    <t>Le ménage est-il connecté à un réseau de téléphonie fixe?</t>
  </si>
  <si>
    <t>3 Ménage non logé</t>
  </si>
  <si>
    <t>Réchaud (plaque) à gaz ou électrique</t>
  </si>
  <si>
    <t>Ventilateur sur pied</t>
  </si>
  <si>
    <t>Armoires et autres meubles</t>
  </si>
  <si>
    <t>Four à micro-onde ou électrique</t>
  </si>
  <si>
    <t>Est-ce que le loyer est payé partiellement ou totalement par  un tiers non membre du ménage?</t>
  </si>
  <si>
    <t>Le logement dispose-t-il des équipements suivants?</t>
  </si>
  <si>
    <t>Chauffe-eau (pour eau chaude)</t>
  </si>
  <si>
    <t>Ventilateurs incrustés au plafond</t>
  </si>
  <si>
    <t>1 Oui                      2 Non</t>
  </si>
  <si>
    <t>Aspirateur</t>
  </si>
  <si>
    <t>Tondeuse à gazon et autre article de jardinage</t>
  </si>
  <si>
    <t>Guitare</t>
  </si>
  <si>
    <t>Piano et autre appareil de musique</t>
  </si>
  <si>
    <t>Mixeur/Presse-fruits non électrique</t>
  </si>
  <si>
    <t>Attiéke</t>
  </si>
  <si>
    <t>Viande de porc</t>
  </si>
  <si>
    <t xml:space="preserve">Autres viandes n.d.a. </t>
  </si>
  <si>
    <t>Chocolat à croquer, pâte à tartiner</t>
  </si>
  <si>
    <t>Boissons gazeuses (coca, etc.)</t>
  </si>
  <si>
    <t>Bières industrielles</t>
  </si>
  <si>
    <t>Lit, matelas, armoire et autres meubles de chambre à coucher</t>
  </si>
  <si>
    <t>Maïs en épi</t>
  </si>
  <si>
    <t>Maïs en grain</t>
  </si>
  <si>
    <t>3 Ailleurs au pays</t>
  </si>
  <si>
    <t>3 Secondaire 1</t>
  </si>
  <si>
    <t>4 Secondaire 2</t>
  </si>
  <si>
    <t>5 Supérieur</t>
  </si>
  <si>
    <t xml:space="preserve">AVEC L'APPUI DE LA COMMISSION DE L'UEMOA ET DE LA BANQUE MONDIALE </t>
  </si>
  <si>
    <t xml:space="preserve"> 08 Autres Parents du CM/Conjoint</t>
  </si>
  <si>
    <t>10 Domestique ou parent du domestique</t>
  </si>
  <si>
    <t>5 Autre (à préciser)</t>
  </si>
  <si>
    <t>9. Autre (à préciser)</t>
  </si>
  <si>
    <t>Autre (à préciser)</t>
  </si>
  <si>
    <t>Autre (à préciser) ►</t>
  </si>
  <si>
    <t>Nom d'un premier contact non membre du ménage possédant un numéro de téléphone portable</t>
  </si>
  <si>
    <t>Nom d'un second contact non membre du ménage possédant un numéro de téléphone portable</t>
  </si>
  <si>
    <t>28.-</t>
  </si>
  <si>
    <t>29.-</t>
  </si>
  <si>
    <t>A-t-on montré l'acte de naissance?</t>
  </si>
  <si>
    <t>Le(s) conjoint(s) de [NOM] vit-il (ou vivent-ils) dans le ménage?</t>
  </si>
  <si>
    <t xml:space="preserve"> 06 Grand-parents</t>
  </si>
  <si>
    <t>09 Personne non apparentée au CM/Conjoint</t>
  </si>
  <si>
    <t>Quel est (sont) le(s) code(s) ID du (ou des) conjoint(s) de [NOM]?</t>
  </si>
  <si>
    <t>[NOM] a-t-il fait ou fait-il des études actuellement dans une école formelle?</t>
  </si>
  <si>
    <t>Quel est le montant des autres dépenses scolaires (cours de soutien ou de répétition, etc.)?</t>
  </si>
  <si>
    <t>Vêtements enfants (0-14 ans): layette pour bébé, chemise, pantalon garçon, robe fillette, slip enfant, blouses, etc. (Pas inclure les uniformes scolaires)</t>
  </si>
  <si>
    <t xml:space="preserve">Chaussures enfants </t>
  </si>
  <si>
    <t>Frais de cours particuliers pour adultes (alphabétisation) et personnes non scolarisées</t>
  </si>
  <si>
    <t>Formation professionnelle (en particulier directement auprès des ateliers, maîtres, etc.)</t>
  </si>
  <si>
    <t>Est-ce que l'expéditeur a jamais vécu dans ce ménage?</t>
  </si>
  <si>
    <t>Code événement</t>
  </si>
  <si>
    <t xml:space="preserve">Au cours des 12 derniers mois, avez-vous effectuez des dépenses pour les fêtes, (dépenses non mentionnées précédemment)?                                        </t>
  </si>
  <si>
    <t>Quel est le montant total de cette dépense en alimentation?</t>
  </si>
  <si>
    <t>Quel est le montant total de cette dépense en boissons?</t>
  </si>
  <si>
    <t>Quel est le montant total de cette dépense en location de salles, de chaises, et autres locations?</t>
  </si>
  <si>
    <t>Quel est le montant total des autres dépenses non alimentaires ?</t>
  </si>
  <si>
    <t>1=Oui</t>
  </si>
  <si>
    <t xml:space="preserve"> 2=Non  ►Ligne suivante</t>
  </si>
  <si>
    <t>DEMANDEZ D'ABORD POUR TOUS LES EVENEMENTS ET METTRE 1 POUR OUI OU 2 POUR NON DANS LA COLONNE CORRESPONDANTE</t>
  </si>
  <si>
    <t>Mariage</t>
  </si>
  <si>
    <t>Funérailles/deuils</t>
  </si>
  <si>
    <t>Autre événement</t>
  </si>
  <si>
    <t>La faire bouillir</t>
  </si>
  <si>
    <t>composite, etc.)</t>
  </si>
  <si>
    <t>La laisser reposer</t>
  </si>
  <si>
    <t>Temps mis pour s'approvisionner une fois à la source</t>
  </si>
  <si>
    <t>Utiliser un filtre (céramique, sable</t>
  </si>
  <si>
    <t>Désinfection solaire</t>
  </si>
  <si>
    <t>Comment votre ménage se débarrasse-t-il de ses ordures ménagères?</t>
  </si>
  <si>
    <t>Dépotoir public</t>
  </si>
  <si>
    <t>Comment le ménage se débarrasse-t-il  des excréments?</t>
  </si>
  <si>
    <t>Habituellement, que faites-vous pour rendre plus saine l'eau de boisson?</t>
  </si>
  <si>
    <t>(Répondre à chaque question par Oui ou Non)</t>
  </si>
  <si>
    <t xml:space="preserve">Est-ce que [NOM] possède de l'épargne dans ces comptes? </t>
  </si>
  <si>
    <t>Pourquoi [NOM] n'a-t-il pas demandé de crédit au cours des 12 derniers mois?</t>
  </si>
  <si>
    <t>Pour quelle raison principale [NOM] n'a-t-il pas obtenu le crédit?</t>
  </si>
  <si>
    <t xml:space="preserve">Est-ce que [NOM] a néanmoins bénéficié d'un crédit dans le passé qui n'est pas encore complètement remboursé?  </t>
  </si>
  <si>
    <t>Quel est le nombre d'échéances de remboursement de ce dernier crédit selon la périodicité précédente?</t>
  </si>
  <si>
    <t>(Pour le mois, inscrire 01 pour janvier, 02 pour février, etc.)</t>
  </si>
  <si>
    <t>(Pour l'année, inscrire les quatre chiffres, ex: 2010 pour 2010; 2011 pour 2011, etc.)</t>
  </si>
  <si>
    <t xml:space="preserve">1. Absence d'institutions de crédit </t>
  </si>
  <si>
    <t>2. Santé</t>
  </si>
  <si>
    <t>1. Semaine</t>
  </si>
  <si>
    <t xml:space="preserve">2. Ne sait pas comment demander </t>
  </si>
  <si>
    <t>1. Dossier incomplet</t>
  </si>
  <si>
    <t>3. Equipement du ménage (voiture, appareil ménager, etc.)</t>
  </si>
  <si>
    <t>1. Banque</t>
  </si>
  <si>
    <t>2. Mois</t>
  </si>
  <si>
    <t>2. Caisse rurale, IMF</t>
  </si>
  <si>
    <t>3. Trimestre</t>
  </si>
  <si>
    <t>2. Pas de garanti</t>
  </si>
  <si>
    <t>3. ONG</t>
  </si>
  <si>
    <t>4. Semestre</t>
  </si>
  <si>
    <t>3. Capacité de remboursement faible</t>
  </si>
  <si>
    <t>4. Fournisseur</t>
  </si>
  <si>
    <t>5. Année</t>
  </si>
  <si>
    <t>1.  Oui</t>
  </si>
  <si>
    <t>5. Démarrer une affaire, entreprise</t>
  </si>
  <si>
    <t>5. Coopérative</t>
  </si>
  <si>
    <t>Etablissements financiers</t>
  </si>
  <si>
    <t>6. Autre ménage</t>
  </si>
  <si>
    <t>Banque classique</t>
  </si>
  <si>
    <t>Caisse rurale d'épargne, IMF</t>
  </si>
  <si>
    <t>4. Autre crédit en cours</t>
  </si>
  <si>
    <t>8. Usurier</t>
  </si>
  <si>
    <t xml:space="preserve">5. Autre (à préciser) </t>
  </si>
  <si>
    <t>8. Consommation du ménage</t>
  </si>
  <si>
    <t>SECTION 14: CHOCS ET STRATEGIES DE SURVIE</t>
  </si>
  <si>
    <r>
      <t xml:space="preserve">Les questions (14.04) et </t>
    </r>
    <r>
      <rPr>
        <b/>
        <sz val="9"/>
        <rFont val="Arial Narrow"/>
        <family val="2"/>
      </rPr>
      <t xml:space="preserve">(14.05) </t>
    </r>
    <r>
      <rPr>
        <b/>
        <sz val="9"/>
        <color indexed="8"/>
        <rFont val="Arial Narrow"/>
        <family val="2"/>
      </rPr>
      <t xml:space="preserve"> (ci dessous) ne sont répondues que pour les 3 chocs les plus importants énumérés à la question</t>
    </r>
  </si>
  <si>
    <t>Code ID du principal répondant à la section :</t>
  </si>
  <si>
    <t xml:space="preserve"> (14.03). Les autres lignes sont laissées blanches</t>
  </si>
  <si>
    <t>Nature du choc</t>
  </si>
  <si>
    <t>Codes pour (14.05)</t>
  </si>
  <si>
    <t>1. Utilisation de son épargne</t>
  </si>
  <si>
    <t>2. Aide de parents ou d'amis</t>
  </si>
  <si>
    <t>3. Aide du gouvernement/l'Etat</t>
  </si>
  <si>
    <t>Code</t>
  </si>
  <si>
    <t xml:space="preserve">4. Aide d'organisations religieuses ou d'ONG </t>
  </si>
  <si>
    <t>5. Marier les enfants</t>
  </si>
  <si>
    <t>Revenus</t>
  </si>
  <si>
    <t>Avoirs</t>
  </si>
  <si>
    <t>Stock de produits alimentaires</t>
  </si>
  <si>
    <t>Achat de produits alimentaires</t>
  </si>
  <si>
    <r>
      <t>2 Non ►</t>
    </r>
    <r>
      <rPr>
        <b/>
        <sz val="8"/>
        <color indexed="8"/>
        <rFont val="Arial Narrow"/>
        <family val="2"/>
      </rPr>
      <t xml:space="preserve"> </t>
    </r>
  </si>
  <si>
    <t>Choc suivant</t>
  </si>
  <si>
    <t xml:space="preserve">1ère </t>
  </si>
  <si>
    <t xml:space="preserve">2ème </t>
  </si>
  <si>
    <t>3ème</t>
  </si>
  <si>
    <t>Sécheresse/Pluies irrégulières</t>
  </si>
  <si>
    <t>Inondations</t>
  </si>
  <si>
    <t>Taux élevé de maladies des cultures</t>
  </si>
  <si>
    <t>Taux élevé de maladies des animaux</t>
  </si>
  <si>
    <t>Baisse importante des prix des produits agricoles</t>
  </si>
  <si>
    <t>Prix élevés des intrants agricoles</t>
  </si>
  <si>
    <t>Prix élevés des produits alimentaires</t>
  </si>
  <si>
    <t>Fin de transferts réguliers provenant d'autres ménages</t>
  </si>
  <si>
    <t>Perte importante du revenu non agricole du ménage  (autre que du fait d'un accident ou d'une maladie)</t>
  </si>
  <si>
    <t>Perte importante de revenus salariaux  (autre que du fait d'un accident ou d'une maladie)</t>
  </si>
  <si>
    <t xml:space="preserve">Perte d'emploi salarié d'un membre </t>
  </si>
  <si>
    <t>Maladie grave ou accident d'un membre du ménage</t>
  </si>
  <si>
    <t>Décès d'un membre du ménage</t>
  </si>
  <si>
    <t>Divorce, séparation</t>
  </si>
  <si>
    <t xml:space="preserve">PARTIE A: PARCELLES </t>
  </si>
  <si>
    <r>
      <t>Quel est le numéro d'ordre du propriétaire de la parcelle?</t>
    </r>
    <r>
      <rPr>
        <i/>
        <sz val="8"/>
        <rFont val="Arial Narrow"/>
        <family val="2"/>
      </rPr>
      <t xml:space="preserve"> (Utilisez les ID de la section sur les caractéristiques démographiques du ménage)</t>
    </r>
  </si>
  <si>
    <t>Coordonnées GPS de la parcelle</t>
  </si>
  <si>
    <t>Quelle est la principale source d'eau de cette parcelle?</t>
  </si>
  <si>
    <t>Quel est le type de sol de cette parcelle?</t>
  </si>
  <si>
    <t>Quelle est la topographie de cette parcelle?</t>
  </si>
  <si>
    <t>Comment évaluez-vous la fertilité de cette parcelle?</t>
  </si>
  <si>
    <t>Combien de fois avez vous appliqué les ordures ménagères sur cette parcelle pendant cette campagne?</t>
  </si>
  <si>
    <t>Combien de fois avez vous appliqué les engrais inorganiques sur cette parcelle durant cette campagne?</t>
  </si>
  <si>
    <t>Engrais Inorganiques/Chimiques</t>
  </si>
  <si>
    <t xml:space="preserve">Produits Phytosanitaires </t>
  </si>
  <si>
    <t>Pour la main-d'oeuvre non-familiale ayant travaillé sur la parcellepour la période de préparation du sol (labour) et des semis, donnez le nombre de personnes de chaque catégorie, le nombre de jours total effectué par chaque catégorie et le salaire total versé à chaque catégorie de personne</t>
  </si>
  <si>
    <t>Pour la main-d'oeuvre non-familiale ayant travaillé sur la parcellepour la période d'entretien du sol (sarclage, etc.), donnez le nombre de personnes de chaque catégorie, le nombre de jours total effectué par chaque catégorie et le salaire total versé à chaque catégorie de personne</t>
  </si>
  <si>
    <t>Pour la main-d'oeuvre non-familiale ayant travaillé sur la parcellepour la période des récoltes , donnez le nombre de personnes de chaque catégorie, le nombre de jours total effectué par chaque catégorie et le salaire total versé à chaque catégorie de personne</t>
  </si>
  <si>
    <t xml:space="preserve"> Code Unité : 1=Kilogramme   2=Tonne   3=Sac    4=Autre</t>
  </si>
  <si>
    <r>
      <t xml:space="preserve">Quelle quantité de pesticides avez-vous utilisée ?
</t>
    </r>
    <r>
      <rPr>
        <b/>
        <sz val="8"/>
        <rFont val="Arial Narrow"/>
        <family val="2"/>
      </rPr>
      <t xml:space="preserve">Mettre zéro si les pesticides ne sont pas utilisés                               </t>
    </r>
    <r>
      <rPr>
        <b/>
        <u/>
        <sz val="8"/>
        <rFont val="Arial Narrow"/>
        <family val="2"/>
      </rPr>
      <t>Code Unité</t>
    </r>
    <r>
      <rPr>
        <sz val="9"/>
        <rFont val="Arial Narrow"/>
        <family val="2"/>
      </rPr>
      <t xml:space="preserve">
</t>
    </r>
    <r>
      <rPr>
        <sz val="8"/>
        <rFont val="Arial Narrow"/>
        <family val="2"/>
      </rPr>
      <t>1=Gramme
2=Kg                                                                                                                                                        3=Litres
4=Sachet</t>
    </r>
    <r>
      <rPr>
        <sz val="9"/>
        <rFont val="Arial Narrow"/>
        <family val="2"/>
      </rPr>
      <t xml:space="preserve">
</t>
    </r>
  </si>
  <si>
    <r>
      <t xml:space="preserve">Quelle quantité de fongicides avez-vous utilisée ?
</t>
    </r>
    <r>
      <rPr>
        <b/>
        <sz val="8"/>
        <rFont val="Arial Narrow"/>
        <family val="2"/>
      </rPr>
      <t xml:space="preserve">Mettre zéro si les fongicides ne sont pas utilisés                                 </t>
    </r>
    <r>
      <rPr>
        <b/>
        <u/>
        <sz val="8"/>
        <rFont val="Arial Narrow"/>
        <family val="2"/>
      </rPr>
      <t>Code Unité</t>
    </r>
    <r>
      <rPr>
        <sz val="9"/>
        <rFont val="Arial Narrow"/>
        <family val="2"/>
      </rPr>
      <t xml:space="preserve">
</t>
    </r>
    <r>
      <rPr>
        <sz val="8"/>
        <rFont val="Arial Narrow"/>
        <family val="2"/>
      </rPr>
      <t xml:space="preserve">1=Gramme
2=Kg                                                                                                                                                        3=Litres
4=Sachet
</t>
    </r>
  </si>
  <si>
    <r>
      <t xml:space="preserve">Quelle quantité d'herbicides avez-vous utilisée?
</t>
    </r>
    <r>
      <rPr>
        <b/>
        <sz val="8"/>
        <rFont val="Arial Narrow"/>
        <family val="2"/>
      </rPr>
      <t xml:space="preserve">Mettre zéro si les herbicides ne sont pas utilisés                                       </t>
    </r>
    <r>
      <rPr>
        <b/>
        <u/>
        <sz val="8"/>
        <rFont val="Arial Narrow"/>
        <family val="2"/>
      </rPr>
      <t xml:space="preserve"> Code Unité</t>
    </r>
    <r>
      <rPr>
        <sz val="9"/>
        <rFont val="Arial Narrow"/>
        <family val="2"/>
      </rPr>
      <t xml:space="preserve">
</t>
    </r>
    <r>
      <rPr>
        <sz val="8"/>
        <rFont val="Arial Narrow"/>
        <family val="2"/>
      </rPr>
      <t xml:space="preserve">1=Gramme
2=Kg                                                                                                                                                        3=Litres
4=Sachet
</t>
    </r>
  </si>
  <si>
    <r>
      <t xml:space="preserve">Quelle quantité des autres produits phytosanitaires (raticides, etc.) avez-vous utilisée ?
</t>
    </r>
    <r>
      <rPr>
        <b/>
        <sz val="8"/>
        <rFont val="Arial Narrow"/>
        <family val="2"/>
      </rPr>
      <t xml:space="preserve">Mettre zéro si les autres produits ne sont pas utilisés                                           </t>
    </r>
    <r>
      <rPr>
        <b/>
        <u/>
        <sz val="8"/>
        <rFont val="Arial Narrow"/>
        <family val="2"/>
      </rPr>
      <t>Code Unité</t>
    </r>
    <r>
      <rPr>
        <sz val="9"/>
        <rFont val="Arial Narrow"/>
        <family val="2"/>
      </rPr>
      <t xml:space="preserve">
</t>
    </r>
    <r>
      <rPr>
        <sz val="8"/>
        <rFont val="Arial Narrow"/>
        <family val="2"/>
      </rPr>
      <t xml:space="preserve">1=Gramme
2=Kg                                                                                                                                                        3=Litres
4=Sachet
</t>
    </r>
  </si>
  <si>
    <r>
      <t xml:space="preserve">Quelle quantité d’Urée avez-vous utilisée ?
</t>
    </r>
    <r>
      <rPr>
        <b/>
        <sz val="8"/>
        <rFont val="Arial Narrow"/>
        <family val="2"/>
      </rPr>
      <t>Mettre zéro si l’urée n’est pas utilisée</t>
    </r>
    <r>
      <rPr>
        <sz val="9"/>
        <rFont val="Arial Narrow"/>
        <family val="2"/>
      </rPr>
      <t xml:space="preserve">
</t>
    </r>
  </si>
  <si>
    <r>
      <t xml:space="preserve">Quelle quantité de NPK/Formule unique avez-vous utilisée?
</t>
    </r>
    <r>
      <rPr>
        <b/>
        <sz val="8"/>
        <rFont val="Arial Narrow"/>
        <family val="2"/>
      </rPr>
      <t>Mettre zéro si le NPK n’est pas utilisé</t>
    </r>
    <r>
      <rPr>
        <sz val="9"/>
        <rFont val="Arial Narrow"/>
        <family val="2"/>
      </rPr>
      <t xml:space="preserve">
</t>
    </r>
  </si>
  <si>
    <r>
      <t xml:space="preserve">Quelle quantité de DAP ou d’autres engrais chimiques avez-vous utilisée ?
</t>
    </r>
    <r>
      <rPr>
        <b/>
        <sz val="8"/>
        <rFont val="Arial Narrow"/>
        <family val="2"/>
      </rPr>
      <t>Mettre zéro si l'autre n’est pas utilisé</t>
    </r>
    <r>
      <rPr>
        <sz val="9"/>
        <rFont val="Arial Narrow"/>
        <family val="2"/>
      </rPr>
      <t xml:space="preserve">
</t>
    </r>
  </si>
  <si>
    <t>1=Sableux</t>
  </si>
  <si>
    <t>1=Bonne</t>
  </si>
  <si>
    <t>1 = Irrigation, propre puits</t>
  </si>
  <si>
    <t>2=Limoneux</t>
  </si>
  <si>
    <t>2=Plaine</t>
  </si>
  <si>
    <t>2=Moyenne</t>
  </si>
  <si>
    <t>3=Argileux</t>
  </si>
  <si>
    <t>3=Pente douce</t>
  </si>
  <si>
    <t>3=Faible</t>
  </si>
  <si>
    <t>2 = Irrigation canal</t>
  </si>
  <si>
    <t>4=Glacis</t>
  </si>
  <si>
    <t>4=pente raide</t>
  </si>
  <si>
    <t>3 = Irrigation ruisseau</t>
  </si>
  <si>
    <t>5=Autre</t>
  </si>
  <si>
    <t>5=Vallee</t>
  </si>
  <si>
    <t>4 = Pluviale</t>
  </si>
  <si>
    <t>6=Autre</t>
  </si>
  <si>
    <t>5 = Marais/"wetlands"</t>
  </si>
  <si>
    <t>6 = Autre (a preciser)</t>
  </si>
  <si>
    <t>Quantité</t>
  </si>
  <si>
    <t>Unité</t>
  </si>
  <si>
    <t>Hommes (15 ans et plus)</t>
  </si>
  <si>
    <t>Femmes (15 ans et plus)</t>
  </si>
  <si>
    <t>NOM (LIEU DIT)</t>
  </si>
  <si>
    <t>NOM</t>
  </si>
  <si>
    <t>HA</t>
  </si>
  <si>
    <t>MINUTES</t>
  </si>
  <si>
    <t>Effectif</t>
  </si>
  <si>
    <t>Salaires</t>
  </si>
  <si>
    <t>PARTIE B: COUTS DES INTRANTS</t>
  </si>
  <si>
    <t>Type d'intrants</t>
  </si>
  <si>
    <t>Avez-vous utilisé [INTRANT]?
1=Oui
2=Non ► Intrant Suivant</t>
  </si>
  <si>
    <t>Auprès de qui avez-vous principalement obtenu de cadeau/don ?
1=Autre ménage
2=Etat
3=ONG
4=Autre (à préciser)</t>
  </si>
  <si>
    <t>QUANTITÉ</t>
  </si>
  <si>
    <t>Libellé</t>
  </si>
  <si>
    <t>F CFA</t>
  </si>
  <si>
    <t>Engrais organiques - déchets d'animaux</t>
  </si>
  <si>
    <t>Engrais organiques - Ordures ménagères</t>
  </si>
  <si>
    <t>Engrais inorganiques - Urée</t>
  </si>
  <si>
    <t>Engrais inorganiques - Phosphates</t>
  </si>
  <si>
    <t>Engrais inorganiques - 
NPK/Formule unique</t>
  </si>
  <si>
    <t>DAP et autres engrais inorganiques</t>
  </si>
  <si>
    <t>Produits phytosanitaires - 
Pesticides</t>
  </si>
  <si>
    <t>Produits phytosanitaires - 
Herbicides</t>
  </si>
  <si>
    <t>Produits phytosanitaires -
 Fongicides</t>
  </si>
  <si>
    <t>Autres produits 
phytosanitaires</t>
  </si>
  <si>
    <t>Semences de petit mil</t>
  </si>
  <si>
    <t>Semences de sorgho</t>
  </si>
  <si>
    <t>Semences de maïs</t>
  </si>
  <si>
    <t xml:space="preserve">Autres semences 
</t>
  </si>
  <si>
    <t>PARTIE C: CULTURES</t>
  </si>
  <si>
    <t>Numéro d'ordre de la parcelle</t>
  </si>
  <si>
    <t>Code de la culture</t>
  </si>
  <si>
    <t>Quel a été le montant tiré de la vente de ce produit?</t>
  </si>
  <si>
    <r>
      <t xml:space="preserve">Rencontrez-vous des difficultés dans l'écoulement du produit?                                                                                                                                                                                                       </t>
    </r>
    <r>
      <rPr>
        <sz val="8"/>
        <rFont val="Arial Narrow"/>
        <family val="2"/>
      </rPr>
      <t>1=Oui                                                                                                                                                                                                                                                                                                                                    2=Non ► Culture Suivante</t>
    </r>
  </si>
  <si>
    <t>UML</t>
  </si>
  <si>
    <t>Quantité en UML</t>
  </si>
  <si>
    <t>Montant FCFA</t>
  </si>
  <si>
    <t>Difficulté 1</t>
  </si>
  <si>
    <t>Difficulté 2</t>
  </si>
  <si>
    <t>Quel pourcentage du revenu de la vente de ces […] revient au ménage ?</t>
  </si>
  <si>
    <t>Quelle a été la valeur brute de la vente de ces […] ?</t>
  </si>
  <si>
    <t>Combien avez-vous supporté comme frais de transport, commissions et taxes sur la vente de ces [...]?</t>
  </si>
  <si>
    <r>
      <t xml:space="preserve">Quels sont les numéros d'ordre des deux principales personnes qui contrôlent le revenu issu de cette vente?                                                                                                                                                    </t>
    </r>
    <r>
      <rPr>
        <i/>
        <sz val="8"/>
        <color indexed="8"/>
        <rFont val="Arial Narrow"/>
        <family val="2"/>
      </rPr>
      <t>(Inscrire le Code Id de ces personnes en utilisant la liste des membres du ménage)</t>
    </r>
    <r>
      <rPr>
        <sz val="9"/>
        <color indexed="8"/>
        <rFont val="Arial Narrow"/>
        <family val="2"/>
      </rPr>
      <t xml:space="preserve">                                                                                                                                                                                                                                                                                                                
</t>
    </r>
  </si>
  <si>
    <t>Quel est le montant de la vente des 12 derniers mois ?</t>
  </si>
  <si>
    <t xml:space="preserve">Quel est le montant total de ces charges?
</t>
  </si>
  <si>
    <t xml:space="preserve">Quel a été le montant de cette vente ?
</t>
  </si>
  <si>
    <t xml:space="preserve">Combien de [...] ont été exploités en moyenne chaque mois pour la production de lait au cours des 12 derniers mois? </t>
  </si>
  <si>
    <t xml:space="preserve">Pendant combien de mois au cours des 12 derniers mois avez-vous produit du lait de [...] ?                                                                                                                                                                                                           </t>
  </si>
  <si>
    <t xml:space="preserve">Quel est le montant moyen de la vente de ce lait pour chaque jour?
</t>
  </si>
  <si>
    <t>Quel revenu avez-vous tiré de la production de ces produits au cours des 12 derniers mois?</t>
  </si>
  <si>
    <t>Pendant combien de mois avez-vous produit des oeufs au cours des 12 derniers mois?</t>
  </si>
  <si>
    <r>
      <t xml:space="preserve">Pendant ces mois, combien d'oeufs de [...] avez vous produit en moyenne chaque mois au cours des 12 derniers mois?                                                                                                                                                                                                                                                                                                                                                                                                                                                                               
</t>
    </r>
    <r>
      <rPr>
        <i/>
        <sz val="8"/>
        <color indexed="8"/>
        <rFont val="Arial Narrow"/>
        <family val="2"/>
      </rPr>
      <t>(Si Aucun, inscrire 0)</t>
    </r>
  </si>
  <si>
    <t xml:space="preserve">Durant ces mois, quel a été le montant de cette vente en moyenne chaque mois?
</t>
  </si>
  <si>
    <r>
      <t xml:space="preserve">Durant ces mois, quelle quantité d'oeufs avez-vous consommée dans le ménage en moyenne chaque mois?                                                                                                                                     </t>
    </r>
    <r>
      <rPr>
        <i/>
        <sz val="9"/>
        <color indexed="8"/>
        <rFont val="Arial Narrow"/>
        <family val="2"/>
      </rPr>
      <t xml:space="preserve">(Si Aucun, inscrire 0)   </t>
    </r>
    <r>
      <rPr>
        <sz val="9"/>
        <color indexed="8"/>
        <rFont val="Arial Narrow"/>
        <family val="2"/>
      </rPr>
      <t xml:space="preserve">                                                                                                                                     </t>
    </r>
  </si>
  <si>
    <t xml:space="preserve">Pendant combien de mois avez-vous eu à acheter des aliments pour nourrir les  [...] au cours des 12 derniers mois?                                                                                                                                                                                                                      </t>
  </si>
  <si>
    <t xml:space="preserve">Combien avez-vous dépensé en moyenne chaque mois pendant ces mois pour l’achat de ces aliments?
</t>
  </si>
  <si>
    <r>
      <t xml:space="preserve">Quelle est la valeur des aliments utilisés pour nourrir les [...] possédés ou élevés par le ménage que vous avez vous même produit?                                                                                                                                                                                                                                                 </t>
    </r>
    <r>
      <rPr>
        <b/>
        <sz val="9"/>
        <color indexed="8"/>
        <rFont val="Arial Narrow"/>
        <family val="2"/>
      </rPr>
      <t xml:space="preserve">                                                                                                                                                                                                                                                                                                                                                                                                                               
</t>
    </r>
  </si>
  <si>
    <t xml:space="preserve">Pendant combien de mois avez-vous eu à payer de l'eau pour abreuver les  [...] au cours des 12 derniers mois?                                                                                                                                                                                                                      </t>
  </si>
  <si>
    <t xml:space="preserve">Combien avez-vous payé en moyenne chaque mois au cours de ces mois pour abreuver les […] ?                                                                                                                                                                                             </t>
  </si>
  <si>
    <t>Ramadan</t>
  </si>
  <si>
    <t>Tabaski</t>
  </si>
  <si>
    <t>Noël</t>
  </si>
  <si>
    <t>Pâques</t>
  </si>
  <si>
    <t>Fêtes de fin d'Année</t>
  </si>
  <si>
    <t>Autres fêtes réligieuses</t>
  </si>
  <si>
    <t>Autres cérémonies</t>
  </si>
  <si>
    <t>Autres</t>
  </si>
  <si>
    <t>En espèces</t>
  </si>
  <si>
    <t>En nature</t>
  </si>
  <si>
    <t>Pers. 1</t>
  </si>
  <si>
    <t>Pers. 2</t>
  </si>
  <si>
    <t>Espèces/Catégories</t>
  </si>
  <si>
    <t xml:space="preserve"> FCFA</t>
  </si>
  <si>
    <t>Code ID</t>
  </si>
  <si>
    <t>Bovins</t>
  </si>
  <si>
    <t>Porcins</t>
  </si>
  <si>
    <t>Lapins</t>
  </si>
  <si>
    <t xml:space="preserve">Poules / poulets </t>
  </si>
  <si>
    <t>Pintades</t>
  </si>
  <si>
    <t>Autres volailles</t>
  </si>
  <si>
    <t>Type d’équipements</t>
  </si>
  <si>
    <t>Combien de [...] le ménage possède-t-il?</t>
  </si>
  <si>
    <t xml:space="preserve">Quelle est l’âge du dernier ? </t>
  </si>
  <si>
    <t>Quel est le prix (ou la valeur) d'acquisition du dernier?</t>
  </si>
  <si>
    <t xml:space="preserve">A combien revendrez-vous le dernier de ces articles aujourd’hui ? </t>
  </si>
  <si>
    <t>Quelle somme le ménage a-t-il reçue pour la location de [….]?</t>
  </si>
  <si>
    <t>LIBELLE</t>
  </si>
  <si>
    <t>Tracteur</t>
  </si>
  <si>
    <t>Pulvériseur</t>
  </si>
  <si>
    <t>Motoculteur</t>
  </si>
  <si>
    <t>Multiculteur</t>
  </si>
  <si>
    <t xml:space="preserve">Charrue </t>
  </si>
  <si>
    <t>Semoir</t>
  </si>
  <si>
    <t>Herse</t>
  </si>
  <si>
    <t xml:space="preserve">Animaux de labour </t>
  </si>
  <si>
    <t>Charrettes</t>
  </si>
  <si>
    <t>Décortiqueuse à riz</t>
  </si>
  <si>
    <t>Egreneuse à maïs</t>
  </si>
  <si>
    <t>Groupe moto pompe</t>
  </si>
  <si>
    <t>Pompe manuelle</t>
  </si>
  <si>
    <t>Bascule</t>
  </si>
  <si>
    <t>Botteleuse</t>
  </si>
  <si>
    <t>Hache-Paille</t>
  </si>
  <si>
    <t>Abreuvoir / Mangeoire</t>
  </si>
  <si>
    <t>Faucheuse</t>
  </si>
  <si>
    <t>Moulin</t>
  </si>
  <si>
    <t>Epandeur d'engrais</t>
  </si>
  <si>
    <t>Machine à traire</t>
  </si>
  <si>
    <t>CODE DU PROGRAMME</t>
  </si>
  <si>
    <t xml:space="preserve">Au cours des 12 derniers mois, le ménage ou un de ses membres a-t-il bénéficié du [PROGRAMME] ci-dessous? </t>
  </si>
  <si>
    <t>Quels sont les numéros d'ordre des membres du ménage ayant bénéficié de cette assistance?</t>
  </si>
  <si>
    <t>A quelle date (mois en 2 chiffres et année en 4 chiffres) le ménage a-t-il reçu cette aide pour la dernière fois au cours des 12 derniers mois?</t>
  </si>
  <si>
    <t>Les bourses d'études, les pensions (retraite, invalidité) et les subventions aux engrais agricoles ne sont pas prises en compte dans les programmes ci-dessous</t>
  </si>
  <si>
    <t>2 Non ►Ligne suivante</t>
  </si>
  <si>
    <t xml:space="preserve">2 Individu </t>
  </si>
  <si>
    <t>Individu 1</t>
  </si>
  <si>
    <t>Individu 2</t>
  </si>
  <si>
    <t>Individu 3</t>
  </si>
  <si>
    <t xml:space="preserve">Don de céréales (mil, sorgho, maïs, blé) </t>
  </si>
  <si>
    <t>Don de farines de céréales (semoule)</t>
  </si>
  <si>
    <t>Don de nourriture pour les élèves à l'école</t>
  </si>
  <si>
    <t>Nourriture contre travail</t>
  </si>
  <si>
    <t>Supplément alimentaire pour les enfants malnutrits</t>
  </si>
  <si>
    <t xml:space="preserve">Don de moustiquaire imprégnée </t>
  </si>
  <si>
    <t>Est-ce que [NOM] a des difficultés pour voir, même avec des lunettes?</t>
  </si>
  <si>
    <t>1 Non, aucune difficulté</t>
  </si>
  <si>
    <t>2 Oui, un peu de difficultés</t>
  </si>
  <si>
    <t>3 Oui, beaucoup de difficultés</t>
  </si>
  <si>
    <t>4 Ne peut pas du tout</t>
  </si>
  <si>
    <t>Est-ce que [NOM] a des difficultés pour entendre même avec une aide auditive?</t>
  </si>
  <si>
    <t>Est-ce que [NOM] a des difficultés pour se rappeler ou se concentrer?</t>
  </si>
  <si>
    <t>Est-ce que [NOM] a des difficultés pour accomplir des tâches comme se laver ou s'habiller?</t>
  </si>
  <si>
    <t>Immeuble/Maison</t>
  </si>
  <si>
    <t>Terrain non bâti</t>
  </si>
  <si>
    <t>Farine de blé local ou importé</t>
  </si>
  <si>
    <t>Charcuterie (jambon, saucisson), conserves de viandes</t>
  </si>
  <si>
    <t>Pastèque, Melon</t>
  </si>
  <si>
    <t>Lait caillé, yaourt</t>
  </si>
  <si>
    <t xml:space="preserve">Votre ménage a-t-il acheté ou ramassé [PRODUIT/SERVICE] au cours des 7 derniers jours? </t>
  </si>
  <si>
    <t>A quel âge [NOM] s'est-il/elle mariée pour la première fois?</t>
  </si>
  <si>
    <t>1 Musulman</t>
  </si>
  <si>
    <t>SECTION 15: FILETS DE SECURITE</t>
  </si>
  <si>
    <t xml:space="preserve">(15.00)  Ecrivez le code ID du principal répondant à la section :    </t>
  </si>
  <si>
    <t>(16A.01)</t>
  </si>
  <si>
    <t>(16A.02)</t>
  </si>
  <si>
    <t>(16A.03)</t>
  </si>
  <si>
    <t>(16A.04)</t>
  </si>
  <si>
    <t>(16A.05)</t>
  </si>
  <si>
    <t>(16A.06)</t>
  </si>
  <si>
    <t>(16A.07)</t>
  </si>
  <si>
    <t>(16A.08)</t>
  </si>
  <si>
    <t>(16A.09)</t>
  </si>
  <si>
    <t>(16A.10)</t>
  </si>
  <si>
    <t>(16A.11)</t>
  </si>
  <si>
    <t>(16A.13)</t>
  </si>
  <si>
    <t>(16A.14)</t>
  </si>
  <si>
    <t>(16A.16)</t>
  </si>
  <si>
    <t>(16A.17)</t>
  </si>
  <si>
    <t>(16A.18)</t>
  </si>
  <si>
    <t>(16A.19)</t>
  </si>
  <si>
    <t>(16A.20)</t>
  </si>
  <si>
    <t>(16A.21)</t>
  </si>
  <si>
    <t>(16A.22)</t>
  </si>
  <si>
    <t>(16A.23)</t>
  </si>
  <si>
    <t>(16A.24)</t>
  </si>
  <si>
    <t>(16A.25)</t>
  </si>
  <si>
    <t>(16A.26)</t>
  </si>
  <si>
    <t>(16A.27)</t>
  </si>
  <si>
    <t>(16A.28)</t>
  </si>
  <si>
    <t>(16A.29)</t>
  </si>
  <si>
    <t>(16A.30)</t>
  </si>
  <si>
    <t>(16A.31)</t>
  </si>
  <si>
    <t>(16A.32)</t>
  </si>
  <si>
    <t>(16A.33)</t>
  </si>
  <si>
    <t>(16A.34)</t>
  </si>
  <si>
    <t>(16A.35)</t>
  </si>
  <si>
    <t>(16A.36)</t>
  </si>
  <si>
    <t>(16A.37)</t>
  </si>
  <si>
    <t>(16A.38)</t>
  </si>
  <si>
    <t>(16A.39)</t>
  </si>
  <si>
    <t>(16A.40)</t>
  </si>
  <si>
    <t>(16B.02)</t>
  </si>
  <si>
    <t>(16B.03)</t>
  </si>
  <si>
    <t>(16B.04)</t>
  </si>
  <si>
    <t>(16B.05)</t>
  </si>
  <si>
    <t>(16B.06)</t>
  </si>
  <si>
    <t>(16B.07)</t>
  </si>
  <si>
    <t>(16B.08)</t>
  </si>
  <si>
    <t>(16B.09)</t>
  </si>
  <si>
    <t>(16C.01)</t>
  </si>
  <si>
    <t>(16C.02)</t>
  </si>
  <si>
    <t>(16C.03)</t>
  </si>
  <si>
    <t>(16C.04)</t>
  </si>
  <si>
    <t>(16C.05)</t>
  </si>
  <si>
    <t>(16C.07)</t>
  </si>
  <si>
    <t>(16C.08)</t>
  </si>
  <si>
    <t>(16C.09)</t>
  </si>
  <si>
    <t>(16C.10)</t>
  </si>
  <si>
    <t>(16C.11)</t>
  </si>
  <si>
    <t>(16C.12)</t>
  </si>
  <si>
    <t>(16C.13)</t>
  </si>
  <si>
    <t>(16C.14)</t>
  </si>
  <si>
    <t>(16C.15)</t>
  </si>
  <si>
    <t>(16C.16)</t>
  </si>
  <si>
    <t>(16C.17)</t>
  </si>
  <si>
    <t>(16C.18)</t>
  </si>
  <si>
    <t>(16C.19)</t>
  </si>
  <si>
    <t>(16C.20)</t>
  </si>
  <si>
    <t>(16C.21)</t>
  </si>
  <si>
    <t>(16C.22)</t>
  </si>
  <si>
    <t>(16C.23)</t>
  </si>
  <si>
    <t>(16C.24)</t>
  </si>
  <si>
    <t>(16C.25)</t>
  </si>
  <si>
    <t>(16C.26)</t>
  </si>
  <si>
    <t>(16C.27)</t>
  </si>
  <si>
    <t>2 = Ne possède et n'élève pas d'animaux  ► Section 18</t>
  </si>
  <si>
    <t>SECTION 17: ELEVAGE</t>
  </si>
  <si>
    <t>RENSEIGNEMENTS DE CONTRÔLE</t>
  </si>
  <si>
    <t>B  Contacts du ménage</t>
  </si>
  <si>
    <t>A  Identification du ménage</t>
  </si>
  <si>
    <t>C  Renseignements de contrôle</t>
  </si>
  <si>
    <t>CARACTERISTIQUES SOCIODEMOGRAPHIQUES DES MEMBRES DU MENAGE</t>
  </si>
  <si>
    <t>SANTE GENERALE</t>
  </si>
  <si>
    <t>SECTION 3: SANTE GENERALE</t>
  </si>
  <si>
    <t>A  Situation en rapport avec l'activité</t>
  </si>
  <si>
    <t>ENTREPRISES NON AGRICOLES</t>
  </si>
  <si>
    <t>ACTIFS DU MENAGE</t>
  </si>
  <si>
    <t>REVENUS HORS EMPLOI AU COURS DES 12 DERNIERS MOIS</t>
  </si>
  <si>
    <t>A  Transfers reçus par le ménage</t>
  </si>
  <si>
    <t>B  Transferts émis par le ménage</t>
  </si>
  <si>
    <t>CHOCS ET STRATEGIES DE SURVIE</t>
  </si>
  <si>
    <t>FILETS DE SECURITE</t>
  </si>
  <si>
    <t>SECTION 16: AGRICULTURE</t>
  </si>
  <si>
    <t>AGRICULTURE</t>
  </si>
  <si>
    <t>C  Cultures</t>
  </si>
  <si>
    <t>B  Cout des intrants</t>
  </si>
  <si>
    <t>A  Parcelles</t>
  </si>
  <si>
    <t>ELEVAGE</t>
  </si>
  <si>
    <t>Si [NOM] dispose d'un acte de naissance veillez, à ce que la date relevée est conforme à 1.03</t>
  </si>
  <si>
    <r>
      <t xml:space="preserve">Combien de personnes </t>
    </r>
    <r>
      <rPr>
        <b/>
        <sz val="9"/>
        <rFont val="Arial Narrow"/>
        <family val="2"/>
      </rPr>
      <t>non membres du ménage</t>
    </r>
    <r>
      <rPr>
        <sz val="9"/>
        <rFont val="Arial Narrow"/>
        <family val="2"/>
      </rPr>
      <t xml:space="preserve"> sont co-propriétaires de cette entreprise?</t>
    </r>
  </si>
  <si>
    <t xml:space="preserve">QUESTIONNAIRE MENAGE </t>
  </si>
  <si>
    <t>EQUIPEMENTS AGRICOLES</t>
  </si>
  <si>
    <t xml:space="preserve"> Achat d'une voiture pour usage personnel</t>
  </si>
  <si>
    <t xml:space="preserve">Achat d'un motocycle (vélo, moto) pour usage personnel </t>
  </si>
  <si>
    <t>Papier rame, enveloppes, articles de dessin (pinceaux, papier, peinture etc.), etc.</t>
  </si>
  <si>
    <t>Frais d'assurance d'un moyen de transport individuel (auto, moto, etc.), assurance de voyage</t>
  </si>
  <si>
    <t>Frais d'assurance maladie</t>
  </si>
  <si>
    <t>Frais d'assurance vie</t>
  </si>
  <si>
    <t>Droit d'entrée (achat d'un ticket) à des manifestations sportives.</t>
  </si>
  <si>
    <t>Droit d'entrée (achat d'un ticket) pour cinéma, concert, pièce de théâtre, musée, expositions, etc</t>
  </si>
  <si>
    <t>Beignets, galettes</t>
  </si>
  <si>
    <t>Arachides séchées en coques</t>
  </si>
  <si>
    <t>Sucre (poudre ou morceaux)</t>
  </si>
  <si>
    <t>Cigarettes, Tabac</t>
  </si>
  <si>
    <t>Autres fruits (pommes, raisin, etc.)</t>
  </si>
  <si>
    <t>3 C'est une fille</t>
  </si>
  <si>
    <t>4 Grossesse</t>
  </si>
  <si>
    <t>5 Etudes trop difficiles</t>
  </si>
  <si>
    <t>6 Ecole trop éloignée</t>
  </si>
  <si>
    <t>7 Manque de moyens financiers</t>
  </si>
  <si>
    <t>8 Travaux domestiques</t>
  </si>
  <si>
    <t>9 Travaux des champs, garde les troupeaux</t>
  </si>
  <si>
    <t>10 Violences, insécurité</t>
  </si>
  <si>
    <t>11 Autre (à préciser)</t>
  </si>
  <si>
    <t>2 Dans 15 jours</t>
  </si>
  <si>
    <t>3 Entre 15 jours et un mois</t>
  </si>
  <si>
    <t>4 Plus d' un mois</t>
  </si>
  <si>
    <t>[NOM] a-t-il un bulletin de salaire?</t>
  </si>
  <si>
    <t xml:space="preserve"> [NOM] bénéficie t-il de congés maladie?  </t>
  </si>
  <si>
    <t>Au cours des 12 derniers mois, un membre de votre ménage a-t-il fait l'activité suivante:</t>
  </si>
  <si>
    <t>Quelle est la valeur actuelle de ces machines?</t>
  </si>
  <si>
    <t>Quelle est la valeur actuelle de ce matériel roulant?</t>
  </si>
  <si>
    <t>Quelle est la valeur actuelle de ce mobilier et équipement de bureau?</t>
  </si>
  <si>
    <t>Quelle est la valeur actuelle  de ces autres équipements?</t>
  </si>
  <si>
    <t>3 Manque de clients</t>
  </si>
  <si>
    <t>4. Manque main-d'oeuvre</t>
  </si>
  <si>
    <t>5. Manque matières 1ères/Problèmes techniques</t>
  </si>
  <si>
    <t>6. Créée au cours de l'année</t>
  </si>
  <si>
    <t>7 Fermée pour non paiement d'impôts</t>
  </si>
  <si>
    <t>Garçons</t>
  </si>
  <si>
    <t>Filles</t>
  </si>
  <si>
    <t>Adultes (15 ans et plus)</t>
  </si>
  <si>
    <t>1 = Oui</t>
  </si>
  <si>
    <t xml:space="preserve">  2=Non</t>
  </si>
  <si>
    <t xml:space="preserve">  2 = Non</t>
  </si>
  <si>
    <t>Robot de cuisine électrique (Moulinex)</t>
  </si>
  <si>
    <t xml:space="preserve">Lit </t>
  </si>
  <si>
    <t>Matelas simple</t>
  </si>
  <si>
    <t>Fonio</t>
  </si>
  <si>
    <t>Blé</t>
  </si>
  <si>
    <t>Autres céréales</t>
  </si>
  <si>
    <t>Gâteaux</t>
  </si>
  <si>
    <t>Croissants</t>
  </si>
  <si>
    <t>Biscuits</t>
  </si>
  <si>
    <t xml:space="preserve">Conserves de poisson </t>
  </si>
  <si>
    <t>Citrons</t>
  </si>
  <si>
    <t>Autres agrumes</t>
  </si>
  <si>
    <t>Noix de coco</t>
  </si>
  <si>
    <t>Ananas</t>
  </si>
  <si>
    <t>Canne à sucre</t>
  </si>
  <si>
    <t>Dattes</t>
  </si>
  <si>
    <t>Gari, tapioca</t>
  </si>
  <si>
    <t>Concombre</t>
  </si>
  <si>
    <t>Poivron frais</t>
  </si>
  <si>
    <t>Carotte</t>
  </si>
  <si>
    <t xml:space="preserve"> Haricot vert</t>
  </si>
  <si>
    <t>Petits pois</t>
  </si>
  <si>
    <t>Gingembre</t>
  </si>
  <si>
    <t>Ail</t>
  </si>
  <si>
    <t>Miel</t>
  </si>
  <si>
    <t>Avocats</t>
  </si>
  <si>
    <t xml:space="preserve">Piles électriques, </t>
  </si>
  <si>
    <t>Frais d'envoi de fax</t>
  </si>
  <si>
    <t>Frais de timbre postaux, d'expédition de mandat, etc</t>
  </si>
  <si>
    <t>Autres services récréatifs: services de photographe (développement, tirage), photo d'identité, etc.</t>
  </si>
  <si>
    <t>Autres fêtes réligieuses chrétiennes</t>
  </si>
  <si>
    <t>Autres fêtes réligieuses musulmanes</t>
  </si>
  <si>
    <t>10</t>
  </si>
  <si>
    <t>11</t>
  </si>
  <si>
    <t>12</t>
  </si>
  <si>
    <t>Code ID du bénéficiaire?</t>
  </si>
  <si>
    <t>Code ID de l'expéditeur?</t>
  </si>
  <si>
    <t>Mobile Banking</t>
  </si>
  <si>
    <t>Poste</t>
  </si>
  <si>
    <t>Quelle est la fréquence des transferts et le montant envoyé à chaque fois?
(Si le montant est irrégulier noté le montant reçu au cours des 12 derniers mois)</t>
  </si>
  <si>
    <t xml:space="preserve">9. Evènements/ Fêtes            </t>
  </si>
  <si>
    <t>6. En une seule fois</t>
  </si>
  <si>
    <r>
      <t xml:space="preserve">Auprès de qui ce dernier crédit a-t-il été contracté? </t>
    </r>
    <r>
      <rPr>
        <sz val="8"/>
        <rFont val="Arial Narrow"/>
        <family val="2"/>
      </rPr>
      <t xml:space="preserve">
</t>
    </r>
  </si>
  <si>
    <t>Quelle est la périodicité des remboursements de ce dernier crédit?</t>
  </si>
  <si>
    <t>6. Changement des habitudes de consommation  ( réduction du nombre de repas par jour, Réduction des quantités consommées, etc.)</t>
  </si>
  <si>
    <t>Conflit armé/Violence/Insécurité</t>
  </si>
  <si>
    <t>Glissement de terrain</t>
  </si>
  <si>
    <t>Est-ce l'ensemble du ménage qui a bénéficié de cette assistance ou alors quelques personnes spécifiques?</t>
  </si>
  <si>
    <t>1=Colline</t>
  </si>
  <si>
    <r>
      <t xml:space="preserve">Quelle quantité de  Phosphates avez-vous utilisée ?
</t>
    </r>
    <r>
      <rPr>
        <b/>
        <sz val="8"/>
        <rFont val="Arial Narrow"/>
        <family val="2"/>
      </rPr>
      <t>Mettre zéro si le Phosphate n’est pas utilisé</t>
    </r>
    <r>
      <rPr>
        <sz val="9"/>
        <rFont val="Arial Narrow"/>
        <family val="2"/>
      </rPr>
      <t xml:space="preserve">
</t>
    </r>
  </si>
  <si>
    <t>Où avez-vous acquis la plupart de [INTRANT]?
1=Coopérative
2=Marché/Boutique
3=Autoproduction
4=Autre paysan ou ménage 
5=Animaux dans le champ
6= Structure Etatique
7= Banque céréalière
8=Autre (à préciser)</t>
  </si>
  <si>
    <t xml:space="preserve">Selon vous, quelle est la quantité en [INTRANT] reçue sous forme de cadeau ou de don?
01=Gramme     
02=Kilogramme   
03=Tonne   
04=Litre   
05=Charrettée    
</t>
  </si>
  <si>
    <r>
      <rPr>
        <sz val="9"/>
        <rFont val="Arial Narrow"/>
        <family val="2"/>
      </rPr>
      <t>Quelle est la personne qui controle le revenu tiré de cette vente ?</t>
    </r>
    <r>
      <rPr>
        <i/>
        <sz val="8"/>
        <rFont val="Arial Narrow"/>
        <family val="2"/>
      </rPr>
      <t xml:space="preserve"> (Inscrire le numéro d’ordre de la personne)</t>
    </r>
  </si>
  <si>
    <r>
      <rPr>
        <sz val="9"/>
        <rFont val="Arial Narrow"/>
        <family val="2"/>
      </rPr>
      <t xml:space="preserve">A qui avez-vous vendu principalement?  </t>
    </r>
    <r>
      <rPr>
        <sz val="8"/>
        <rFont val="Arial Narrow"/>
        <family val="2"/>
      </rPr>
      <t xml:space="preserve">                                                                                                                                                                                                                                                  1=Marché 
2=Ménage/Particulier
3=Coopérative
4=Opérateur privé
5=Etat
6=Banques de céréales
5=Autre (à préciser)</t>
    </r>
  </si>
  <si>
    <t>Baptêmes</t>
  </si>
  <si>
    <t>Houe asine</t>
  </si>
  <si>
    <t>De quelle nationalité est [NOM]?</t>
  </si>
  <si>
    <t xml:space="preserve">01 Trop jeune </t>
  </si>
  <si>
    <t xml:space="preserve">02 Pas d'école, école trop éloignée
</t>
  </si>
  <si>
    <t>03 Refus de la famille</t>
  </si>
  <si>
    <t>04 Préférence pour un emploi</t>
  </si>
  <si>
    <t>05 Travaux champêtres/pastoralisme</t>
  </si>
  <si>
    <t>06 Travaux domestiques</t>
  </si>
  <si>
    <t>07 Veut se marier</t>
  </si>
  <si>
    <t>08 C'est une fille</t>
  </si>
  <si>
    <t>09 Grossesse</t>
  </si>
  <si>
    <t>10 Frais de scolarité élevés</t>
  </si>
  <si>
    <t>11 Manque de moyens financiers</t>
  </si>
  <si>
    <t>12 Etudes non adaptées</t>
  </si>
  <si>
    <t>13 Etudes peu utiles</t>
  </si>
  <si>
    <t>14 Malade/infirme</t>
  </si>
  <si>
    <t xml:space="preserve">02 Pas d'école, école trop éloignée 
</t>
  </si>
  <si>
    <t>15 Etudes achevées</t>
  </si>
  <si>
    <t>16 Abandon, échec scolaire</t>
  </si>
  <si>
    <t>17 Autre (à préciser)</t>
  </si>
  <si>
    <t>00 Aucun</t>
  </si>
  <si>
    <t>01 CEP</t>
  </si>
  <si>
    <t>02 BEPC</t>
  </si>
  <si>
    <t>03 CAP</t>
  </si>
  <si>
    <t>04 BT</t>
  </si>
  <si>
    <t>05 BAC</t>
  </si>
  <si>
    <t>06 DEUG, DUT, BTS</t>
  </si>
  <si>
    <t>07 Licence</t>
  </si>
  <si>
    <t>08 Maitrise</t>
  </si>
  <si>
    <t xml:space="preserve">Salarié  </t>
  </si>
  <si>
    <t xml:space="preserve">7 Stagiaire ou Apprenti non rénuméré  </t>
  </si>
  <si>
    <t xml:space="preserve"> [NOM] bénéficie t-il de congés payés?  </t>
  </si>
  <si>
    <t>[NOM] est-il couvert par une assurance maladie?</t>
  </si>
  <si>
    <t>Quel est le mode de remboursement?</t>
  </si>
  <si>
    <t>Quelle est la valeur actuelle des locaux professionnels de cette entreprise?</t>
  </si>
  <si>
    <t>Quel était l'état à l'acquisition du dernier bien?
1=Neuf
2=Occasion</t>
  </si>
  <si>
    <t>Tablette</t>
  </si>
  <si>
    <t>Imprimante/Fax</t>
  </si>
  <si>
    <t>Ordinateur</t>
  </si>
  <si>
    <t xml:space="preserve">Journaux </t>
  </si>
  <si>
    <t>Transport urbain en bus</t>
  </si>
  <si>
    <t>Bougies</t>
  </si>
  <si>
    <t>Parfums</t>
  </si>
  <si>
    <t>Brosse à dents</t>
  </si>
  <si>
    <t>Quel est le montant dépensé au cours des 12 derniers mois?</t>
  </si>
  <si>
    <t xml:space="preserve">Votre ménage a-t-il acheté [PRODUIT/SERVICE] au cours des 12 derniers mois? </t>
  </si>
  <si>
    <t>Est-ce que [NOM] a béneficié d'une pension de retraite (civile et miliatire y compris les anciens combattants) au cours des 12 derniers mois?</t>
  </si>
  <si>
    <t>Est-ce que [NOM] a recu un autre revenu (gain de loterie, héritage, vente de biens, etc.) au cours des 12 derniers mois?</t>
  </si>
  <si>
    <t>Est-ce que [NOM] a bénéficié de pension d'invalidité (en cas d'accident du travail) au cours des 12 derniers mois?</t>
  </si>
  <si>
    <t>Est-ce que [NOM] a recu un revenu provenant de loyers de maison d'habitation au cours des 12 derniers mois?</t>
  </si>
  <si>
    <t>Est-ce que [NOM] a reçu des revenus mobiliers et financiers (dividendes d'actions, intérêts sur placements, etc.) au cours des 12 derniers mois?</t>
  </si>
  <si>
    <t>Quel est le statut professionnel de l'expéditeur?</t>
  </si>
  <si>
    <t xml:space="preserve">6 Fête/Evènements </t>
  </si>
  <si>
    <t>Quel est le principal mode de transfert?</t>
  </si>
  <si>
    <t>Quel est le statut professionnel du bénéficiaire?</t>
  </si>
  <si>
    <t>7 Autre</t>
  </si>
  <si>
    <t>3. Ne remplit pas les conditions</t>
  </si>
  <si>
    <t>Quel est le nombre d'échéances déjà remboursées pour ce dernier crédit?</t>
  </si>
  <si>
    <t>Individu 4</t>
  </si>
  <si>
    <t>Quel est le numéro d'ordre du répondant pour cette parcelle?</t>
  </si>
  <si>
    <t>(16A.12)</t>
  </si>
  <si>
    <t>(16A.15)</t>
  </si>
  <si>
    <t>Individu 5</t>
  </si>
  <si>
    <t>Individu 6</t>
  </si>
  <si>
    <t>Individu 7</t>
  </si>
  <si>
    <t>Individu 8</t>
  </si>
  <si>
    <t>Garçons (moins de 15 ans)</t>
  </si>
  <si>
    <t>Filles (moins de 15 ans)</t>
  </si>
  <si>
    <t>Pour quelle raison principale la parcelle n'a t-elle pas été mesurée?
1=Trop petite
2=GPS en panne
3=Ménage indisponible
4= Trop éloignée
5 = Autre (à préciser)</t>
  </si>
  <si>
    <t>Quelle est la superficie de la parcelle (en hectare) selon les mesures GPS?                                                                                            ►► (parcelle suivante)</t>
  </si>
  <si>
    <t>(16B.01)</t>
  </si>
  <si>
    <t>Quel est le numéro d'ordre du répondant pour cette culture dans cette parcelle?</t>
  </si>
  <si>
    <t>(16C.06)</t>
  </si>
  <si>
    <r>
      <rPr>
        <sz val="9"/>
        <rFont val="Arial Narrow"/>
        <family val="2"/>
      </rPr>
      <t>Quels sont les deux principales difficultés rencontrées dans la vente de ce produit ?</t>
    </r>
    <r>
      <rPr>
        <i/>
        <sz val="8"/>
        <rFont val="Arial Narrow"/>
        <family val="2"/>
      </rPr>
      <t xml:space="preserve">                                                                                                                                                   1=Eloignement des routes                                                                                                                                                                                                                                                        2=Eloignement des marchés                                                                                                                                                                                                                                                                                              3=Coûts élevé du transport
4=Route impratiquable                                                                                                                                                                                                                                                                                                         5=Manque de clients                                                                                                                                                                                                                                                                                                         6=Prix faibles                                                                                                                                                                                                                                                                                                                                       7=Autre (à préciser)
   ►►Culture Suivante</t>
    </r>
  </si>
  <si>
    <t>Propriétaire</t>
  </si>
  <si>
    <t>A qui appartient les […] et combien de bêtes possèdent ce membre du ménage et qui decide de la vente de ces animaux?
Code pour le vendeur
1 = Personne elle même
2 = Une autre Personne</t>
  </si>
  <si>
    <t>Combien avez-vous payé pour vacciner, tout inclus (honoraires, vaccins, etc.) au cours des 12 derniers mois?</t>
  </si>
  <si>
    <t>Combien avez-vous payé pour déparasiter, tout inclus (honoraires, déparasitants) au cours des 12 derniers mois?</t>
  </si>
  <si>
    <t>Combien avez-vous payé pour ces soins au cours des 12 derniers mois?</t>
  </si>
  <si>
    <t xml:space="preserve">Combien de [...] avez-vous achetés au cours des 12 derniers mois ?                                                                                                                                                                                              (Inscrire 0 si aucun)                                                                                                                                                                                                                                                                                                     Si 0 ► (17.10)
</t>
  </si>
  <si>
    <t>Qui décide des [..]  qui doivent être abattus dans le ménage?</t>
  </si>
  <si>
    <t xml:space="preserve">Combien de vos [...] avez-vous abattus au cours des 12 derniers mois pour les évenements suivants?
                                                                                                                                                                                                            </t>
  </si>
  <si>
    <t xml:space="preserve">Combien de [...] sur pied du troupeau avez-vous vendus au cours des 12 derniers mois ?                                                                                                                                                                                                                                                                                                                                                                                                                                                                                                                                                   (Inscrire 0 si aucun)                                                                                                                                                                                                                                                                                                             Si 0 ►(17.16)
</t>
  </si>
  <si>
    <t xml:space="preserve">Avez-vous vendu une partie de la viande de [...] abattue au cours des 12 derniers mois?                                                                                                                                                                    1=Oui
2=Non ►(17.23) </t>
  </si>
  <si>
    <t xml:space="preserve">Avez-vous supporté des charges spécifiques (frais d'abattage, fournitures, transport, etc.) relatives à la production de la viande?
1=Oui
2=Non ► (17.25) 
</t>
  </si>
  <si>
    <t xml:space="preserve">Avez-vous vendu des peaux de [...] au cours des 12 derniers mois?                                                                                                                                                                                                                                                                                                                                                                                                                                          1=Oui
2=Non ►(17.28) 
</t>
  </si>
  <si>
    <t xml:space="preserve">Avez-vous fait vacciner,[...] du troupeau au cours des 12 derniers mois?                                              1=Oui
2=Non ►(17.58) 
                                                                                                                                                                                                                </t>
  </si>
  <si>
    <t xml:space="preserve">Avez vous payé pour abreuver les [...] au cours des 12 derniers mois?                                                                                                                                                                                                                      1 = Oui
2 = Non ►(17.56)
</t>
  </si>
  <si>
    <t xml:space="preserve">Avez-vous eu à acheter des aliments pour nourrir les  [...] au cours des 12 derniers mois?                                                                                                                          1=Oui
2=Non ►(17.53) 
                                                                                                                                                                                                                </t>
  </si>
  <si>
    <t xml:space="preserve">Avez-vous vendu du lait caillé, du beurre ou du fromage au cours des 12 derniers mois?
1 = Oui
2 = Non ►(17.42) </t>
  </si>
  <si>
    <t xml:space="preserve">Avez-vous transformé une partie de cette production de lait au cours des 12 derniers mois?
1 = Oui
2 = Non ►(17.39) </t>
  </si>
  <si>
    <t xml:space="preserve">Avez-vous vendu une partie de cette production de lait frais de […]?
1 = Oui
2 = Non ►(17.37) 
</t>
  </si>
  <si>
    <t xml:space="preserve">Avez-vous exploité [...] pour la production de lait au cours des 12 derniers mois?                                                                                                                                                                                                                  1 = Oui
2 = Non ►(17.42) 
</t>
  </si>
  <si>
    <t>Machette</t>
  </si>
  <si>
    <t>A-t-il possédé, à domicile ou ailleurs, une petite entreprise de confection de vêtements (tailleur), de fabrication de sandales ou autres chaussures ?</t>
  </si>
  <si>
    <t>A-t-il exercé une profession libérale pour son propre compte (médecin, tradi-praticien, avocat, architecte possédant son cabinet ou étant associé, pharmacien ayant son officine, traducteur ou interprète travaillant comme son propre patron, Ingénieur ayant son propre bureau d'études, etc.) ?</t>
  </si>
  <si>
    <t>A-t-il possédé une tout autre entreprise non agricole, même s'il s'agit d'une petite activité s'exerçant à domicile ou dans la rue (exemple: fabrication et la vente d'objets d'artisanat, de tapis, de bijoux, tressage de nattes, etc.), tressage de cheveux, salon de coiffure, etc. ?</t>
  </si>
  <si>
    <t>Périodicité de la dernière facture</t>
  </si>
  <si>
    <t>1 Hebdomadaire</t>
  </si>
  <si>
    <t>2 Mensuel</t>
  </si>
  <si>
    <t>4 Trimestriel</t>
  </si>
  <si>
    <t>Quel est le montant de la dernière  facture ou combien avez-vous dépensé pour recharger votre clé Internet? (en FCFA)</t>
  </si>
  <si>
    <t>Quel est le type de connexion internet utilisé par le ménage?</t>
  </si>
  <si>
    <t>ADSL</t>
  </si>
  <si>
    <t xml:space="preserve">Satellite </t>
  </si>
  <si>
    <t>Fibre optique (Haut débit)</t>
  </si>
  <si>
    <t>Accès Mobile (clé internet, Wi-FI, etc.)</t>
  </si>
  <si>
    <t>Comment les excréments sont-ils évacués principalement?</t>
  </si>
  <si>
    <t>1 Egout</t>
  </si>
  <si>
    <t>2 Fosse septique</t>
  </si>
  <si>
    <t>3 Fosse étanche</t>
  </si>
  <si>
    <t>4 Fosse simple</t>
  </si>
  <si>
    <t>5 Compost</t>
  </si>
  <si>
    <t>6 Rue/Cour/Caniveau/Nature</t>
  </si>
  <si>
    <t>7 Autre à ptéciser</t>
  </si>
  <si>
    <t>La dernière fois qu'un enfant de moins de 5 ans a passé des selles, qu'est ce qui a été fait pour éliminer les selles?</t>
  </si>
  <si>
    <t xml:space="preserve">  1  Il a utilisé les toilettes/ latrines</t>
  </si>
  <si>
    <t xml:space="preserve">  2 Les selles ont été mises ou jetées dans les toilettes/latrines</t>
  </si>
  <si>
    <t xml:space="preserve">  3 Les selles ont été mises/ jetées dans les égouts ou la fosse septique</t>
  </si>
  <si>
    <t xml:space="preserve">  4 Les selles ont été jetées dans les ordures</t>
  </si>
  <si>
    <t xml:space="preserve">  5 Les selles ont été enterrées</t>
  </si>
  <si>
    <t xml:space="preserve">  6 Les selles ont été mises/ jetées à l'air libre</t>
  </si>
  <si>
    <t xml:space="preserve">  7 Autre à préciser</t>
  </si>
  <si>
    <t xml:space="preserve">  8 Pas d'enfants de mois de 5 ans</t>
  </si>
  <si>
    <r>
      <rPr>
        <b/>
        <sz val="9"/>
        <rFont val="Arial Narrow"/>
        <family val="2"/>
      </rPr>
      <t>Pour les en fants ayant moins de 15 ans</t>
    </r>
    <r>
      <rPr>
        <sz val="9"/>
        <rFont val="Arial Narrow"/>
        <family val="2"/>
      </rPr>
      <t>, est-ce que [NOM] dispose d'un acte de naissance?</t>
    </r>
  </si>
  <si>
    <r>
      <t xml:space="preserve">Pour  les enfants de moins de 5 ans (0 à 59 mois) âge en  mois et en année; </t>
    </r>
    <r>
      <rPr>
        <b/>
        <sz val="9"/>
        <rFont val="Arial Narrow"/>
        <family val="2"/>
      </rPr>
      <t>par exemple pour un enfant de 2 ans 6 mois, inscrire 2 dans la colonne ANS et 6 dans la colonne MOIS</t>
    </r>
    <r>
      <rPr>
        <sz val="9"/>
        <rFont val="Arial Narrow"/>
        <family val="2"/>
      </rPr>
      <t>.  Pour les personnes de 5 ans et plus, âge en années au dernier anniversaire.</t>
    </r>
  </si>
  <si>
    <t>Parmi les réponses aux questions 4.06, 4.07, 4.08, 4.09 y en a-t-il une affirmative (CODE 1)?</t>
  </si>
  <si>
    <t>Au cours des 7 derniers jours combien d'heures [NOM] a consacré aux travaux domestiques?</t>
  </si>
  <si>
    <t>Au cours des 7 derniers jours combien d'heures [NOM] a consacré à la garde des enfants ou des personnes âgées?</t>
  </si>
  <si>
    <t>Au cours des 7 derniers jours combien d'heures [NOM] a t-il consacré pour aller chercher de l'eau?</t>
  </si>
  <si>
    <t>Au cours des 7 derniers jours combien d'heures [NOM] a t-il consacré pour aller chercher du bois?</t>
  </si>
  <si>
    <t>2 Cadre moyen/agent de maîtrise</t>
  </si>
  <si>
    <t>5 Manœuvre, aide ménagère</t>
  </si>
  <si>
    <t xml:space="preserve">9 Travailleur pour compte propre </t>
  </si>
  <si>
    <t>10 Patron</t>
  </si>
  <si>
    <t xml:space="preserve">4 Ouvrier ou employé non qualifié </t>
  </si>
  <si>
    <t>9 Travailleur pour compte propre</t>
  </si>
  <si>
    <t xml:space="preserve">2 Cadre moyen/agent de maîtrise </t>
  </si>
  <si>
    <t xml:space="preserve">5 Manœuvre, aide ménagère </t>
  </si>
  <si>
    <t>Faites-vous quelque chose pour rendre plus saine l'eau de boisson?</t>
  </si>
  <si>
    <t>PARTIE B: DEPENSES NON ALIMENTAIRES DES 7 DERNIERS JOURS</t>
  </si>
  <si>
    <t>PARTIE D: DEPENSES NON ALIMENTAIRES DES 3 DERNIERS MOIS</t>
  </si>
  <si>
    <r>
      <t xml:space="preserve">INTITULE DU PRODUIT/SERVICE                                                                                                                                                                                             </t>
    </r>
    <r>
      <rPr>
        <sz val="9"/>
        <rFont val="Arial Narrow"/>
        <family val="2"/>
      </rPr>
      <t>(NE PAS INCLURE LES PAGNES, VETEMENTS, CHAUSSURES ET BIJOUX ACHETES A L'OCCASION DES FETES ET CEREMONIES COMME LA TABASKI, LA FIN DE RAMADAN, NOEL, PAQUES, NOUVEL AN, MARIAGE, FUNERAILLES, BAPTEMES, ETC. QUI ONT ÉTÉ INSCRITES DANS LES SECTIONS PRÉCÉDENTES)</t>
    </r>
  </si>
  <si>
    <t>PARTIE E: DEPENSES NON ALIMENTAIRES DES 6 DERNIERS MOIS</t>
  </si>
  <si>
    <t>PARTIE F: DEPENSES NON ALIMENTAIRES DES 12 DERNIERS MOIS</t>
  </si>
  <si>
    <t>1 Avance de frais</t>
  </si>
  <si>
    <t>2 Tiers payant</t>
  </si>
  <si>
    <t>Français</t>
  </si>
  <si>
    <t>Autre Langue</t>
  </si>
  <si>
    <t>[NOM] peut-il lire un petit texte dans les langues suivantes?</t>
  </si>
  <si>
    <t>dans les cases appropriées</t>
  </si>
  <si>
    <t>[NOM] peut-il écrire un petit texte dans les langues suivantes?</t>
  </si>
  <si>
    <t xml:space="preserve">Inscrire 1 Pour OUI ou 2 Pour NON </t>
  </si>
  <si>
    <t>3 Tous les 2 mois</t>
  </si>
  <si>
    <t>Pirogue et hors-bord (bateaux de plaisance)</t>
  </si>
  <si>
    <t>[NOM] est-il né à [localité de résidence]?</t>
  </si>
  <si>
    <t>Quel est le montant des frais des examens médicaux  et des soins de [NOM] hors hospitalisation au cours des 3 derniers mois?</t>
  </si>
  <si>
    <t>Quel est le montant des frais de médicaments hors hospitalisation (y compris médicaments traditionnels) de [NOM] au cours des 3 derniers mois?</t>
  </si>
  <si>
    <t>Quel est le montant des dépenses de vaccination?</t>
  </si>
  <si>
    <t>Quel est le montant des dépenses de circoncision?</t>
  </si>
  <si>
    <t>Quel est le montant des frais de consultation d'un guérisseur  traditionel de [NOM] au cours des 3 derniers mois?</t>
  </si>
  <si>
    <t>POURCENTS</t>
  </si>
  <si>
    <t>01 Envoyé par sa famille pour travailler</t>
  </si>
  <si>
    <t>2 Marié(e) monogame</t>
  </si>
  <si>
    <t>3 Marié(e) polygame</t>
  </si>
  <si>
    <t>Code ID du répondant</t>
  </si>
  <si>
    <t>PARTIE A: DEPENSES DES FETES ET CEREMONIES AU COURS DES 12 DERNIERS MOIS</t>
  </si>
  <si>
    <t>PARTIE C: DEPENSES NON ALIMENTAIRES DES 30 DERNIERS JOURS</t>
  </si>
  <si>
    <t>SECTION 13: TRANSFERTS</t>
  </si>
  <si>
    <t>EPARGNE ET CREDIT</t>
  </si>
  <si>
    <t>LOGEMENT</t>
  </si>
  <si>
    <t>A  Existence d'entreprises non-agricoles</t>
  </si>
  <si>
    <t>CONSOMMATION ALIMENTAIRE DES 7 DERNIERS JOURS</t>
  </si>
  <si>
    <t>B  Dépenses non alimentaires au cours des 7 derniers jours</t>
  </si>
  <si>
    <t>C  Dépenses non alimentaires au cours des 30 derniers jours</t>
  </si>
  <si>
    <t>D  Dépenses non alimentaires au cours des 3 derniers mois</t>
  </si>
  <si>
    <t>E  Dépenses non alimentaires au cours des 6 derniers mois</t>
  </si>
  <si>
    <t>F  Dépenses non alimentaires au cours des 12 derniers mois</t>
  </si>
  <si>
    <t xml:space="preserve"> ID</t>
  </si>
  <si>
    <t>NBRE</t>
  </si>
  <si>
    <t>Bêtes</t>
  </si>
  <si>
    <t>Vente</t>
  </si>
  <si>
    <t>Personne
 1</t>
  </si>
  <si>
    <t>Personne
 2</t>
  </si>
  <si>
    <t>Personne
1</t>
  </si>
  <si>
    <t>Personne
2</t>
  </si>
  <si>
    <t>A  Dépenses des fêtes et cérémonies au cours des 12 derniers mois</t>
  </si>
  <si>
    <t>[NOM] a t'il supporté des frais pour appareils médicaux thérapeutiques tels que des béquilles, chaise roulante, prothèse dentaire, lunettes médicales etc. au cours des 12 derniers mois?</t>
  </si>
  <si>
    <t>Quel est le montant des frais  pour verres correcteurs, monture de lunettes au 12 derniers mois?</t>
  </si>
  <si>
    <t>Pour les nationnaux, quelle est l'ethnie de [NOM]?</t>
  </si>
  <si>
    <t>02 Est venu avec son parent</t>
  </si>
  <si>
    <t>02 Burkina Faso</t>
  </si>
  <si>
    <t>03 Côte d'Ivoire</t>
  </si>
  <si>
    <t>04 Guinée Bissau</t>
  </si>
  <si>
    <t>05 Mali</t>
  </si>
  <si>
    <t>06 Niger</t>
  </si>
  <si>
    <t>07 Sénegal</t>
  </si>
  <si>
    <t>08 Togo</t>
  </si>
  <si>
    <t>09 Nigéria</t>
  </si>
  <si>
    <t>10 Autre CEDEAO</t>
  </si>
  <si>
    <t>11 Autre Afrique</t>
  </si>
  <si>
    <t>12 Autre pays hors Afrique</t>
  </si>
  <si>
    <t>Quelle est la religion de [NOM]?</t>
  </si>
  <si>
    <t>Quelle est la dernière localité où [NOM] a vécu avant de venir vivre ici?</t>
  </si>
  <si>
    <t>[NOM] dort-il habituellement sous une moustiquaire?</t>
  </si>
  <si>
    <t>Sésame</t>
  </si>
  <si>
    <t>Quelle était la raison principale pour laquelle [NOM] est venu vivre dans cette localité?</t>
  </si>
  <si>
    <t>01 Capitale</t>
  </si>
  <si>
    <t>02 Autre urbain</t>
  </si>
  <si>
    <t>03 Milieu rural</t>
  </si>
  <si>
    <t>05 Burkina Faso</t>
  </si>
  <si>
    <t>06 Côte d'Ivoire</t>
  </si>
  <si>
    <t>07 Guinée Bissau</t>
  </si>
  <si>
    <t>08 Mali</t>
  </si>
  <si>
    <t>09 Niger</t>
  </si>
  <si>
    <t>10 Sénegal</t>
  </si>
  <si>
    <t>11 Togo</t>
  </si>
  <si>
    <t>12 Nigéria</t>
  </si>
  <si>
    <t>13 Autre CEDEAO</t>
  </si>
  <si>
    <t>14 Autre Afrique</t>
  </si>
  <si>
    <t>15 Autre pays hors Afrique</t>
  </si>
  <si>
    <t>code ID de la personne</t>
  </si>
  <si>
    <t>(NE PAS INCLURE CUISINES, SALLES DE BAINS, CORRIDORS, BALCONS)</t>
  </si>
  <si>
    <t>Est ce qu'une personne non-membre du ménage est listée sur le titre/acte de propriété?</t>
  </si>
  <si>
    <t>1 Parent</t>
  </si>
  <si>
    <t>2 Ami ou autre personne</t>
  </si>
  <si>
    <t>3 Autre (à préciser)</t>
  </si>
  <si>
    <t>Qui est cette personne non-membre du ménage qui figure sur le titre de propriété?</t>
  </si>
  <si>
    <t>Quel document atteste de vos droits de propriété?</t>
  </si>
  <si>
    <t>Facture de vente</t>
  </si>
  <si>
    <t>Facture des impôts</t>
  </si>
  <si>
    <t>Documents relatifs à l'héritage</t>
  </si>
  <si>
    <t>Autre a préciser</t>
  </si>
  <si>
    <t>Aucun document</t>
  </si>
  <si>
    <t>Bureau d'enregistrement trop loin</t>
  </si>
  <si>
    <t>Processus en cours</t>
  </si>
  <si>
    <t>Pas exigé par la loi</t>
  </si>
  <si>
    <t>Les frais d'établissement sont trop chers</t>
  </si>
  <si>
    <t>Quel est le montant de la dernière facture d'eau? (En FCFA)</t>
  </si>
  <si>
    <t>Le ménage possède t-il une entreprise dont le local se trouve dans le logement?</t>
  </si>
  <si>
    <t>Whisky et autres liqueurs</t>
  </si>
  <si>
    <t xml:space="preserve">Orange </t>
  </si>
  <si>
    <t>Arachide grillée</t>
  </si>
  <si>
    <t xml:space="preserve">Aubergine, Courge/Courgette </t>
  </si>
  <si>
    <t>Transport urbain en taxi</t>
  </si>
  <si>
    <t>Revues, journal ou magazine mensuel etc.</t>
  </si>
  <si>
    <t>Billet de lotterie nationale, billet de PMU</t>
  </si>
  <si>
    <t>Outillage de maison: outils de bricolage (marteau, tournevis, etc.); outil de jardinage (pelle, râteau, brouette, etc.);</t>
  </si>
  <si>
    <t>Frais d'études et d'architecte</t>
  </si>
  <si>
    <t>Tomate séchée</t>
  </si>
  <si>
    <t>Farines de manioc</t>
  </si>
  <si>
    <t xml:space="preserve">Carburant pour véhicule </t>
  </si>
  <si>
    <t>Carburant pour motocyclette</t>
  </si>
  <si>
    <t>Lavage de véhicules</t>
  </si>
  <si>
    <t>Frais de connexion au réseau de distribution d'eau</t>
  </si>
  <si>
    <t>Frais de connexion au réseau de distribution d'électricité</t>
  </si>
  <si>
    <t>Lampes électriques, lampes tempêtes, torches</t>
  </si>
  <si>
    <t>Matériaux de maçonnerie pour la construction ou les grosses réparations de logement: ciment, briques, fer à béton, sable, gravier, parpaings, etc.</t>
  </si>
  <si>
    <t>Main-d'oeuvre pour la construction et les grosses réparation de logement (maçonnerie, toiture et charpente, électricité, plomberie, menuiserie, peinture et revêtement du sol), etc.</t>
  </si>
  <si>
    <t xml:space="preserve">Matériel pour l'entretien et les petites réparations du logement (remplacement d'une tôle, d'une vitre, d'une ampoule, etc.) </t>
  </si>
  <si>
    <t>Autres matériaux pour la construction ou les grosses réparations de logement: tôles, bois de charpente, planches, lattes, contre-plaqués, matériaux d'électricité, matériaux de plomberie, matériaux de peinture, carreaux, tapis et revêtement du sol, etc.</t>
  </si>
  <si>
    <t>4 Bénin</t>
  </si>
  <si>
    <t>6 C.I.</t>
  </si>
  <si>
    <t>5 Burkina</t>
  </si>
  <si>
    <t>7 Guinée B.</t>
  </si>
  <si>
    <t>8. Mali</t>
  </si>
  <si>
    <t>9. Niger</t>
  </si>
  <si>
    <t>10. Sénégal</t>
  </si>
  <si>
    <t>11. Togo</t>
  </si>
  <si>
    <t>12. Autre Afrique</t>
  </si>
  <si>
    <t>13. France</t>
  </si>
  <si>
    <t>14. Autre</t>
  </si>
  <si>
    <t>SECURITE ALIMENTAIRE</t>
  </si>
  <si>
    <t>2   Non ►Section 5</t>
  </si>
  <si>
    <t>Code Branche (Remplir après l'interview)</t>
  </si>
  <si>
    <t>Pour quelle raison principale le ménage ne possède pas un titre ou  un certificat de propriété?</t>
  </si>
  <si>
    <t xml:space="preserve"> Pour les ménages logés par l'employeur ou autre, est-ce que le service d'eau courante est  compris dans le loyer?</t>
  </si>
  <si>
    <t xml:space="preserve"> Pour les ménages logés par l'employeur ou autre, est-ce que le service d'électricité est compris dans le loyer?</t>
  </si>
  <si>
    <t>Pour les ménages logés par l'employeur ou autre, est-ce que le service d'internet  est compris dans le loyer?</t>
  </si>
  <si>
    <t>Pour les ménages logés (employeur ou autre), est-ce que l'abonnement à la télé par câble/satellite est compris dans le loyer?</t>
  </si>
  <si>
    <t>[NOM] vit-il de manière continue dans ce ménage depuis au moins 6 mois?</t>
  </si>
  <si>
    <t>1 Oui ►(1.14)</t>
  </si>
  <si>
    <t>Combien d'années [NOM] a vécu dans cette localité avant de venir vivre ici?</t>
  </si>
  <si>
    <t>PARTIE A: Echelle d'expérience d'insécurité alimentaire</t>
  </si>
  <si>
    <t xml:space="preserve">Au cours des 12 derniers mois, votre ménage n’avait plus de nourriture parce qu’il n’y avait pas assez d’argent ou d’autres ressources? </t>
  </si>
  <si>
    <t>Ne Sait pas</t>
  </si>
  <si>
    <t xml:space="preserve">Au cours des 12 derniers mois, vous ou d'autres membres de votre ménage avez eu faim mais vous n’avez pas mangé parce qu’il n’y avait pas assez d’argent ou d’autres ressources pour vous procurer à manger? </t>
  </si>
  <si>
    <t>Au cours des 12 derniers mois, vous ou d'autres membres du ménage n’avez pas pu manger une nourriture saine et nutritive par manque d’argent ou d’autres ressources?</t>
  </si>
  <si>
    <t>Au cours des 12 derniers mois, vous ou d'autres membres du ménage avez mangé une nourriture peu variée par manque d’argent ou d’autres ressources?</t>
  </si>
  <si>
    <t xml:space="preserve"> Seulement une ou deux fois </t>
  </si>
  <si>
    <t>Quelques mois, mais pas tous les mois</t>
  </si>
  <si>
    <t>Presque tous les mois</t>
  </si>
  <si>
    <t xml:space="preserve">Ne sait pas </t>
  </si>
  <si>
    <t xml:space="preserve">Au cours des 12 derniers mois, vous ou d'autres membres du ménage avez dû sauter un repas parce que vous n’aviez pas assez d’argent ou d’autres ressources pour vous procurer à manger? </t>
  </si>
  <si>
    <t xml:space="preserve">Au cours des 12 derniers mois, vous ou d'autres membres du ménage avez mangé moins que ce que vous pensiez que vous auriez dû manger à cause d’un manque d’argent ou d’autres ressources? </t>
  </si>
  <si>
    <t>PARTIE B: COMPLEMENT SUR LA CONSOMMATION ALIMENTAIRE DES 7 DERNIERS JOURS</t>
  </si>
  <si>
    <t>A  Echelle d'expérience d'insécurité alimentaire</t>
  </si>
  <si>
    <t>B Complément sur la consommation alimentaire</t>
  </si>
  <si>
    <t>2. Non ► Section 6</t>
  </si>
  <si>
    <r>
      <rPr>
        <b/>
        <sz val="9"/>
        <color indexed="8"/>
        <rFont val="Arial Narrow"/>
        <family val="2"/>
      </rPr>
      <t>(17.00)</t>
    </r>
    <r>
      <rPr>
        <sz val="9"/>
        <color indexed="8"/>
        <rFont val="Arial Narrow"/>
        <family val="2"/>
      </rPr>
      <t xml:space="preserve"> Au cours des 12 derniers mois, est-ce que le ménage ou un de ses membres a possèdé ou élèvé des animaux qui lui appartiennent ou qui appartiennent à un autre ménage?</t>
    </r>
  </si>
  <si>
    <t>Heure/Minutes de Début</t>
  </si>
  <si>
    <t>Heure/Minutes de Fin</t>
  </si>
  <si>
    <t>Collecte - Visite 1</t>
  </si>
  <si>
    <t>Collecte - Visite 2</t>
  </si>
  <si>
    <t>Collecte - Visite 3</t>
  </si>
  <si>
    <t>Nombre de visites nécessaires pour administrer le questionnaire</t>
  </si>
  <si>
    <t>30.-</t>
  </si>
  <si>
    <t>31.-</t>
  </si>
  <si>
    <t>04 Manque d'emploi</t>
  </si>
  <si>
    <t>05 Meilleures Opportunités ici</t>
  </si>
  <si>
    <t>06 Affectation</t>
  </si>
  <si>
    <t>07 Manque de terres</t>
  </si>
  <si>
    <t>08 Ecole</t>
  </si>
  <si>
    <t>09 Marriage</t>
  </si>
  <si>
    <t>10 Divorce</t>
  </si>
  <si>
    <t>11 Perte du conjoint</t>
  </si>
  <si>
    <t>12 Maladie d'un membre du ménage</t>
  </si>
  <si>
    <t>13 Autres problemes de famille</t>
  </si>
  <si>
    <t>14 Conflits Armés</t>
  </si>
  <si>
    <t>15 Instabilité politique/Economique</t>
  </si>
  <si>
    <t>16 Désastres naturels</t>
  </si>
  <si>
    <r>
      <rPr>
        <b/>
        <sz val="9"/>
        <rFont val="Arial Narrow"/>
        <family val="2"/>
      </rPr>
      <t>1</t>
    </r>
    <r>
      <rPr>
        <sz val="9"/>
        <rFont val="Arial Narrow"/>
        <family val="2"/>
      </rPr>
      <t xml:space="preserve"> Si champ, élevage, chasse, pêche pour son propre compte ou le ménage</t>
    </r>
  </si>
  <si>
    <t>La filtrer à travers un linge</t>
  </si>
  <si>
    <t>MONTANT (FCFA)</t>
  </si>
  <si>
    <t>Quelle est la valeur du [PRODUIT] acheté la dernière fois?</t>
  </si>
  <si>
    <t>Quelle est la quantité du [PRODUIT] acheté la dernière fois?</t>
  </si>
  <si>
    <t xml:space="preserve">Quelle est la quantité totale du [PRODUIT] consommé par le ménage au cours des 7 derniers jours?
</t>
  </si>
  <si>
    <t>Dernier achat des 30 derniers jours</t>
  </si>
  <si>
    <t>Consommation des 7 derniers jours</t>
  </si>
  <si>
    <t>Pour les 7 derniers jours, à combien estimez-vous le montant en cas de cadeau en boisson alcoolisée pris à l'extérieur par [NOM]?</t>
  </si>
  <si>
    <t>Est-ce que [NOM] a consommé une boisson alcoolisée (bière locale ou importée, vin, whisky, etc.) achetée hors du ménage ou reçue en cadeau au cours des 7 derniers jours?</t>
  </si>
  <si>
    <t>Pour les 7 derniers jours, à combien estimez-vous le montant en cas de cadeau en boisson non alcoolisée pris à l'extérieur par [NOM]?</t>
  </si>
  <si>
    <t>Pour les 7 derniers jours, quel est le montant dépensé en boisson non alcoolisée pris à l'extérieur par [NOM]?</t>
  </si>
  <si>
    <t>Pour les 7 derniers jours, à combien estimez-vous le montant en cas de cadeau pour les boissons chaudes prises à l'extérieur par [NOM]?</t>
  </si>
  <si>
    <t>Pour les 7 derniers jours, quel est le montant dépensé pour les boissons chaudes pris à l'extérieur par [NOM]?</t>
  </si>
  <si>
    <t>Est-ce que [NOM] a consommé une boisson chaude (café, thé, etc.) achetée hors du ménage ou reçue en cadeau au cours des 7 derniers jours?</t>
  </si>
  <si>
    <t>Pour les 7 derniers jours, à combien estimez-vous le montant en cas de cadeau pour la collation pris à l'extérieur par [NOM]?</t>
  </si>
  <si>
    <t>Est-ce que [NOM] a pris une collation, c'est-à-dire quelque chose entre les grands repas (biscuit, grillade, etc.) acheté hors du ménage ou reçu en cadeau au cours des 7 derniers jours?</t>
  </si>
  <si>
    <t>Pour les 7 derniers jours, à combien estimez-vous le montant en cas de cadeau pour le diner pris à l'extérieur par [NOM]?</t>
  </si>
  <si>
    <t>Pour les 7 derniers jours, quel est le montant dépensé pour le diner pris à l'extérieur par [NOM]?</t>
  </si>
  <si>
    <t>Est-ce que [NOM] a consommé un diner (repas du soir) acheté hors du ménage ou reçu en cadeau au cours des 7 derniers jours?</t>
  </si>
  <si>
    <t>Pour les 7 derniers jours,  à combien estimez-vous le montant en cas de cadeau pour le déjeuner pris à l'extérieur par [NOM]?</t>
  </si>
  <si>
    <t>Pour les 7 derniers jours, quel est le montant dépensé pour le déjeuner pris à l'extérieur par [NOM]?</t>
  </si>
  <si>
    <t>Est-ce que [NOM] a consommé un déjeuner (repas de midi) acheté hors du ménage ou reçu en cadeau au cours des 7 derniers jours?</t>
  </si>
  <si>
    <t>Pour les 7 derniers jours, à combien estimez-vous le montant en cas de cadeau pour le petit déjeuner pris à l'extérieur par [NOM]?</t>
  </si>
  <si>
    <t>Pour les 7 derniers jours, quel est le montant dépensé pour le petit déjeuner pris à l'extérieur par [NOM] ?</t>
  </si>
  <si>
    <t>VAGUE</t>
  </si>
  <si>
    <t>SECTION 0: IDENTIFICATION DU MENAGE ET RENSEIGNEMENTS DE CONTROLE</t>
  </si>
  <si>
    <t>Motif</t>
  </si>
  <si>
    <t>4 Union libre</t>
  </si>
  <si>
    <r>
      <rPr>
        <b/>
        <sz val="9"/>
        <rFont val="Arial Narrow"/>
        <family val="2"/>
      </rPr>
      <t>Pour les personnes âgées de 10 ans et plus</t>
    </r>
    <r>
      <rPr>
        <sz val="9"/>
        <rFont val="Arial Narrow"/>
        <family val="2"/>
      </rPr>
      <t>, quelle est la situation matrimoniale de [NOM]?</t>
    </r>
  </si>
  <si>
    <t>2 Chrétien</t>
  </si>
  <si>
    <t>3 Animiste</t>
  </si>
  <si>
    <t>4 Autre Réligion</t>
  </si>
  <si>
    <t>5 Sans Réligion</t>
  </si>
  <si>
    <r>
      <t>3</t>
    </r>
    <r>
      <rPr>
        <sz val="9"/>
        <rFont val="Arial Narrow"/>
        <family val="2"/>
      </rPr>
      <t xml:space="preserve"> Secondaire 1er cycle</t>
    </r>
  </si>
  <si>
    <r>
      <t>4</t>
    </r>
    <r>
      <rPr>
        <sz val="9"/>
        <rFont val="Arial Narrow"/>
        <family val="2"/>
      </rPr>
      <t xml:space="preserve"> Secondaire 2nd cycle</t>
    </r>
  </si>
  <si>
    <r>
      <t xml:space="preserve">6 </t>
    </r>
    <r>
      <rPr>
        <sz val="9"/>
        <rFont val="Arial Narrow"/>
        <family val="2"/>
      </rPr>
      <t>NSP</t>
    </r>
  </si>
  <si>
    <t>10 NSP</t>
  </si>
  <si>
    <t>9 NSP</t>
  </si>
  <si>
    <t>SECTION 2: EDUCATION (INDIVIDUS AGES DE 3 ANS ET PLUS)</t>
  </si>
  <si>
    <t>8 Frais de scolarité élevés</t>
  </si>
  <si>
    <t>9 Manque de moyens financiers</t>
  </si>
  <si>
    <t>10 Etudes non adaptées</t>
  </si>
  <si>
    <t>11 Etudes peu utiles</t>
  </si>
  <si>
    <t>12 Malade/infirme</t>
  </si>
  <si>
    <t>Quel est la filière de [NOM] ?</t>
  </si>
  <si>
    <t>Enseignement pas satisfaisant</t>
  </si>
  <si>
    <t xml:space="preserve">Insuffisance de livres/fournitures </t>
  </si>
  <si>
    <t xml:space="preserve"> Absentéisme des enseignants/grève</t>
  </si>
  <si>
    <t>Insuffisance de tables bancs et d'équipements</t>
  </si>
  <si>
    <t xml:space="preserve"> 4 Privé international</t>
  </si>
  <si>
    <t xml:space="preserve"> 5 La Communauté</t>
  </si>
  <si>
    <t xml:space="preserve"> 6 Autre (à préciser)</t>
  </si>
  <si>
    <t>09 Master/DEA/DESS</t>
  </si>
  <si>
    <t>10 Doctorat/Phd</t>
  </si>
  <si>
    <t>11 Toux, rhume, grippe</t>
  </si>
  <si>
    <t xml:space="preserve"> [NOM] a t-il consulté dans un service  de santé (y compris pharmacie), ou un guérisseur traditionnel au cours des 30 derniers jours du fait de ce problème de santé ?</t>
  </si>
  <si>
    <t>Pour quelle raison principale [NOM] n'a-t-il pas consulté?</t>
  </si>
  <si>
    <t>Qui [NOM] a-t-il consulté la première fois pour cet épisode de maladie ?</t>
  </si>
  <si>
    <t>Qui parraine/finance l'assurance maladie de [NOM]?</t>
  </si>
  <si>
    <t>1 Privé (individuel)</t>
  </si>
  <si>
    <t>2 Etat/programme</t>
  </si>
  <si>
    <t>3 Etat employeur</t>
  </si>
  <si>
    <t>4 Employeur</t>
  </si>
  <si>
    <t>Est-ce que [NOM] a des difficultés pour communiquer ou se faire comprendre dans sa langue usuelle?</t>
  </si>
  <si>
    <t>1 Insecticides</t>
  </si>
  <si>
    <t>SECTION 5 : Revenus hors emploi au cours des 12 derniers mois (Individus de 15 ans et plus)</t>
  </si>
  <si>
    <t>Est-ce que [NOM] a bénéficié d'une pension alimentaire (en cas de divorce ou de séparation) au cours des 12 derniers mois?</t>
  </si>
  <si>
    <t>SECTION 6 : EPARGNE ET CREDIT  (INDIVIDUS AGES DE 15 ANS ET PLUS)</t>
  </si>
  <si>
    <t>Carte prépayée</t>
  </si>
  <si>
    <t xml:space="preserve">4. N'est pas sûr d'en obtenir un </t>
  </si>
  <si>
    <t>5. Pas capable de rembourser</t>
  </si>
  <si>
    <t>4. Acquisition de terrain; Contruction, réparation de maison</t>
  </si>
  <si>
    <t>7. Tontine/association</t>
  </si>
  <si>
    <t>7. Non spécifiée</t>
  </si>
  <si>
    <r>
      <t xml:space="preserve">Quels sont les membres du ménage qui figurent sur le titre/acte de propriété? </t>
    </r>
    <r>
      <rPr>
        <b/>
        <sz val="9"/>
        <rFont val="Arial Narrow"/>
        <family val="2"/>
      </rPr>
      <t>Mettre 98 si aucun membre du ménage n'est sur le titre de propriété</t>
    </r>
  </si>
  <si>
    <t>Eau de pluie</t>
  </si>
  <si>
    <t>Y ajouter de l'eau de Javel/chlore, comprimé</t>
  </si>
  <si>
    <t>Quel est le nombre moyen de coupures enregistrées par jour?</t>
  </si>
  <si>
    <t>Quel est le montant de la dernière facture de téléphone fixe ou de la dernière carte prépayée? (FCFA)</t>
  </si>
  <si>
    <t xml:space="preserve">Le ménage est-il connecté à internet (y compris la clé et le téléphone)? </t>
  </si>
  <si>
    <t>Source aménagée</t>
  </si>
  <si>
    <t>Quel type d'abonnement le ménage dispose-t-il?</t>
  </si>
  <si>
    <t xml:space="preserve"> Je voudrais vous poser des questions sur l'emploi principal que vous avez occupé au cours des 12 derniers mois; il s'agit de l'emploi auquel vous consacrez habituellement le plus de temps au cours des 12 derniers mois,S'il vous plait, décrivez le métier ou la profession que  [NOM] a exercé au cours des 12 derniers mois.  Qu'est-ce que vous avez fait dans le cadre de cet emploi?</t>
  </si>
  <si>
    <t>[NOM] bénéficie-t-il de primes dans le cadre de cet emploi?</t>
  </si>
  <si>
    <t>[NOM] bénéficie-t-il d'autres avantages quelconques ( indemnités de transport, indemnités de logement, etc. autres que la nourriture) dans le cadre de cet emploi?</t>
  </si>
  <si>
    <t>3 Entreprise Privée</t>
  </si>
  <si>
    <t>4 Entreprise associative</t>
  </si>
  <si>
    <t>A-t-il possédé une entreprise rendant tout autre service; taxis, taxi-motos, autres services de transport, réparation et d'entretien (voitures, motos, radios, ordinateurs, TV, frigo, climatiseurs, etc.); lavage de voitures; cireur de chaussures; agent/démarcheur immobilier; cabine téléphonique, traitement de texte, photocopies, etc.?</t>
  </si>
  <si>
    <t>A t-il possédé une entreprise de location de chaises, tables, bâches, appareils de sonorisation?</t>
  </si>
  <si>
    <t>Le ménage est-il propriétaire ou locataire du local?</t>
  </si>
  <si>
    <t>Auprès de qui cette entreprise achète t-elle principalement ses matières premières ou marchandises?</t>
  </si>
  <si>
    <t>A qui cette entreprise vend-elle principalement ses produits?</t>
  </si>
  <si>
    <t>Au cours des 12 derniers mois, l'entreprise rencontre-t-elle les problèmes suivants dans l'exercice de son activité?                                                                                                 
Mettre 1 pour Oui, 2 pour Non et 3 pour Non-concerné</t>
  </si>
  <si>
    <t>1. Fonds propre</t>
  </si>
  <si>
    <t>Difficultés d'approvisionnement en matières premières</t>
  </si>
  <si>
    <t>Difficultés de Recrutement de personnel qualifié</t>
  </si>
  <si>
    <t>Difficultés d'accès aux équipements</t>
  </si>
  <si>
    <t>Problèmes d'accès à l'électricité</t>
  </si>
  <si>
    <t>Problèmes liés à une autre infrastructure (eau, téléphone)</t>
  </si>
  <si>
    <t>Problèmes liés à l'internet</t>
  </si>
  <si>
    <t>Problèmes liés à l'insécurité</t>
  </si>
  <si>
    <t>1. Moins de 25%</t>
  </si>
  <si>
    <t xml:space="preserve">1 Bureau, atelier, magasin, boutique, garage </t>
  </si>
  <si>
    <t>1 Propriétaire</t>
  </si>
  <si>
    <t>2. Aide d'un Parent au pays</t>
  </si>
  <si>
    <t>2. Entre 25 &amp; 50%</t>
  </si>
  <si>
    <t>3. Aide d'un Parent de l'étranger</t>
  </si>
  <si>
    <t>3. Entre 50 &amp; 75%</t>
  </si>
  <si>
    <t>4. Plus de 75%</t>
  </si>
  <si>
    <t>2. Coopératives / Groupements d'Intérêts Economiques</t>
  </si>
  <si>
    <t>8. Problèmes de Santé</t>
  </si>
  <si>
    <t>9. Insécurité, délinquance, banditisme</t>
  </si>
  <si>
    <t>3. Autres à préciser</t>
  </si>
  <si>
    <r>
      <rPr>
        <b/>
        <sz val="8"/>
        <rFont val="Arial Narrow"/>
        <family val="2"/>
      </rPr>
      <t>8.</t>
    </r>
    <r>
      <rPr>
        <sz val="8"/>
        <rFont val="Arial Narrow"/>
        <family val="2"/>
      </rPr>
      <t xml:space="preserve"> Ramassage/ Cueillette</t>
    </r>
  </si>
  <si>
    <r>
      <rPr>
        <b/>
        <sz val="8"/>
        <rFont val="Arial Narrow"/>
        <family val="2"/>
      </rPr>
      <t>9.</t>
    </r>
    <r>
      <rPr>
        <sz val="8"/>
        <rFont val="Arial Narrow"/>
        <family val="2"/>
      </rPr>
      <t xml:space="preserve"> Non-concerné</t>
    </r>
  </si>
  <si>
    <t>10. Instabilité politique</t>
  </si>
  <si>
    <t>11. Autres</t>
  </si>
  <si>
    <r>
      <t xml:space="preserve">Combien avez-vous dépensé pour l'achat de ces marchandises revendues en l'état, sans transformation, </t>
    </r>
    <r>
      <rPr>
        <b/>
        <sz val="9"/>
        <rFont val="Arial Narrow"/>
        <family val="2"/>
      </rPr>
      <t>au cours des 30 derniers jours ou durant le dernier mois où l'entreprise a fonctionné</t>
    </r>
    <r>
      <rPr>
        <sz val="9"/>
        <rFont val="Arial Narrow"/>
        <family val="2"/>
      </rPr>
      <t xml:space="preserve">?               </t>
    </r>
  </si>
  <si>
    <r>
      <t xml:space="preserve">Combien avez-vous dépensé en achat de matières premières pour les produits vendus </t>
    </r>
    <r>
      <rPr>
        <b/>
        <sz val="9"/>
        <rFont val="Arial Narrow"/>
        <family val="2"/>
      </rPr>
      <t>au cours des 30 derniers jours</t>
    </r>
    <r>
      <rPr>
        <sz val="9"/>
        <rFont val="Arial Narrow"/>
        <family val="2"/>
      </rPr>
      <t xml:space="preserve"> </t>
    </r>
    <r>
      <rPr>
        <b/>
        <sz val="9"/>
        <rFont val="Arial Narrow"/>
        <family val="2"/>
      </rPr>
      <t>ou durant le dernier mois où l'entreprise a fonctionné</t>
    </r>
    <r>
      <rPr>
        <sz val="9"/>
        <rFont val="Arial Narrow"/>
        <family val="2"/>
      </rPr>
      <t xml:space="preserve">?                    </t>
    </r>
  </si>
  <si>
    <t>03 Cours d'alphabétisation</t>
  </si>
  <si>
    <t>2 Non ► Section 3</t>
  </si>
  <si>
    <t>►►Section 3</t>
  </si>
  <si>
    <r>
      <t xml:space="preserve">[NOM] a t-il accèss à internet ?                                             </t>
    </r>
    <r>
      <rPr>
        <b/>
        <sz val="9"/>
        <rFont val="Arial Narrow"/>
        <family val="2"/>
      </rPr>
      <t>Inscrire 1 pour OUI et 2 pour NON</t>
    </r>
  </si>
  <si>
    <t>Au Cyber café</t>
  </si>
  <si>
    <t>Sur téléphone</t>
  </si>
  <si>
    <t>Au bureau</t>
  </si>
  <si>
    <t>A domicile</t>
  </si>
  <si>
    <t>A l'école/Université</t>
  </si>
  <si>
    <t>[NOM] bénéficie-t-il d'autres avantages quelconques ( indemnités de transport, indemnités de logement, etc. autres que la nourriture) non inclus dans le salaire dans le cadre de cet emploi?</t>
  </si>
  <si>
    <t>3 Les deux</t>
  </si>
  <si>
    <t>3. Spirales</t>
  </si>
  <si>
    <t>2.Crèmes anti-Moustiques</t>
  </si>
  <si>
    <t>Est-ce que [NOM] a demandé un crédit à une institution financière au cours des 12 derniers mois?</t>
  </si>
  <si>
    <t>A-t-il possédé un restaurant, un bar, maquis; vendu des boissons, possédé un hôtel, une auberge/résidence louée?</t>
  </si>
  <si>
    <t>Problèmes de coupures d'électricité</t>
  </si>
  <si>
    <t>Quel est le montant de la dernière facture d'électricité ?</t>
  </si>
  <si>
    <t>Ciment/Béton/Pierres de taille</t>
  </si>
  <si>
    <t>Bac alu, vitres, etc</t>
  </si>
  <si>
    <t>Banco amélioré/ semi-dur</t>
  </si>
  <si>
    <t>13 Insécurité</t>
  </si>
  <si>
    <t>14 Autre (à préciser)</t>
  </si>
  <si>
    <t>Insuffisance d'enseignants</t>
  </si>
  <si>
    <t>3. 3ème année</t>
  </si>
  <si>
    <t>1. 1ére année</t>
  </si>
  <si>
    <t>2. 2ème année</t>
  </si>
  <si>
    <t>4. 4ème année</t>
  </si>
  <si>
    <t>5. 5ème année</t>
  </si>
  <si>
    <t>De quelle prise en charge s'agit-il?</t>
  </si>
  <si>
    <t>6. 6ème année</t>
  </si>
  <si>
    <t>7. 7ème année</t>
  </si>
  <si>
    <t>Poulet sur pied</t>
  </si>
  <si>
    <t>Crabes, crevettes et autres fruits de mer</t>
  </si>
  <si>
    <t>Lait concentré non-sucré</t>
  </si>
  <si>
    <t>Lait concentré sucré</t>
  </si>
  <si>
    <t>Soumbala (moutarde africaine)</t>
  </si>
  <si>
    <t>Vinaigre /moutarde</t>
  </si>
  <si>
    <t>Autres tisanes et infusions n.d.a. (quinquelibat, citronelle, etc.)</t>
  </si>
  <si>
    <t>Autres condiments (poivre etc.)</t>
  </si>
  <si>
    <t>Caramel, bonbons, confiseries, etc.</t>
  </si>
  <si>
    <t>Au cours des 12 derniers mois, vous ou d'autres membres de votre ménage avez été inquiets de ne pas avoir suffisament de nourriture par manque de ressources?</t>
  </si>
  <si>
    <t>Au cours des 12 derniers mois, est-il souvent arrivé que vous ou d'autres membres du ménage ayez faim mais n'avez pas mangé parce qu'il n'y avait pas suffisament d'argent ou de resources pour la nourriture? Celà est- il arrivé une ou deux fois, pendant quelques mois mais pas tous les mois, ou presque tous les mois?</t>
  </si>
  <si>
    <t>Au cours des 12 derniers mois, est-il souvent arrivé que vous ou d'autres membres de votre ménage ayez passé toute une journée sans manger par manque d’argent ou d’autres ressources? Celà est- il arrivé une ou deux fois, pendant quelques mois mais pas tous les mois, ou presque tous les mois?</t>
  </si>
  <si>
    <t>Communion/Confirmation</t>
  </si>
  <si>
    <t>Fête des autres réligions /traditions</t>
  </si>
  <si>
    <t>Bois de chauffe acheté</t>
  </si>
  <si>
    <t>Bois de chauffe ramassé (estimer la valeur)</t>
  </si>
  <si>
    <t>Frais de parking</t>
  </si>
  <si>
    <t>Carburant pour groupe electrogène à usage domestique</t>
  </si>
  <si>
    <t>Linge de maison et articles associés (serviettes de bain, drap, couverture, couvre-lit, oreillers, moustiquaire, nattes, tapis, rideaux, éventail, etc.)</t>
  </si>
  <si>
    <t>Transport urbain en train</t>
  </si>
  <si>
    <t>Transport inter-urbain en train dans le pays et à l'étranger</t>
  </si>
  <si>
    <t>Transport  interlocalité par eau (bateau, pirogue, pinasse)</t>
  </si>
  <si>
    <t>Transport inter-localité par voitures</t>
  </si>
  <si>
    <t>Livres non scolaires, bande dessinée</t>
  </si>
  <si>
    <t>(7A.01)</t>
  </si>
  <si>
    <t>(7A.02)</t>
  </si>
  <si>
    <t>(7A.03)</t>
  </si>
  <si>
    <t>(7A.04)</t>
  </si>
  <si>
    <t>(7A.05)</t>
  </si>
  <si>
    <t>(7A.06)</t>
  </si>
  <si>
    <t>(7A.07)</t>
  </si>
  <si>
    <t>(7A.08)</t>
  </si>
  <si>
    <t>(7A.09)</t>
  </si>
  <si>
    <t>(7A.10)</t>
  </si>
  <si>
    <t>(7A.11)</t>
  </si>
  <si>
    <t>(7A.12)</t>
  </si>
  <si>
    <t>(7A.13)</t>
  </si>
  <si>
    <t>(7A.14)</t>
  </si>
  <si>
    <t>(7A.15)</t>
  </si>
  <si>
    <t>(7A.16)</t>
  </si>
  <si>
    <t>(7A.17)</t>
  </si>
  <si>
    <t>(7A.18)</t>
  </si>
  <si>
    <t>(7A.19)</t>
  </si>
  <si>
    <t>(7A.20)</t>
  </si>
  <si>
    <t>(7A.21)</t>
  </si>
  <si>
    <t>SECTION 7B: CONSOMMATION ALIMENTAIRE DES 7 DERNIERS JOURS ET ACHAT DES 30 DERNIERS JOURS</t>
  </si>
  <si>
    <t>(7B.00)  Ecrivez le code ID du principal répondant à la section :</t>
  </si>
  <si>
    <t>(7B.01)</t>
  </si>
  <si>
    <t>(7B.02)</t>
  </si>
  <si>
    <t>(7B.03)</t>
  </si>
  <si>
    <t>(7B.04)</t>
  </si>
  <si>
    <t>(7B.05)</t>
  </si>
  <si>
    <t>(7B.06)</t>
  </si>
  <si>
    <t>(7B.07)</t>
  </si>
  <si>
    <t>(7B.08)</t>
  </si>
  <si>
    <t xml:space="preserve">(8A.00)  Ecrivez le code ID du principal répondant à la section :    </t>
  </si>
  <si>
    <t>8A.01</t>
  </si>
  <si>
    <t>8A.06</t>
  </si>
  <si>
    <t>8A.07</t>
  </si>
  <si>
    <t>8A.02</t>
  </si>
  <si>
    <t>8A.07a</t>
  </si>
  <si>
    <t>8A.03</t>
  </si>
  <si>
    <t>8A.04</t>
  </si>
  <si>
    <t>8A.08</t>
  </si>
  <si>
    <t>8A.05</t>
  </si>
  <si>
    <t>8A.08a</t>
  </si>
  <si>
    <t xml:space="preserve">(8B.00)  Ecrivez le code ID du principal répondant à la section :    </t>
  </si>
  <si>
    <t>8B.01
CODE</t>
  </si>
  <si>
    <t>8B.03</t>
  </si>
  <si>
    <t>8B.04</t>
  </si>
  <si>
    <t>8B.05</t>
  </si>
  <si>
    <t>8B.06</t>
  </si>
  <si>
    <t>SECTION 8: SECURITÉ ALIMENTAIRE</t>
  </si>
  <si>
    <t>(9B.01)</t>
  </si>
  <si>
    <t>(9B.02)</t>
  </si>
  <si>
    <t>(9B.03)</t>
  </si>
  <si>
    <t>SECTION 9: DÉPENSES RÉTROSPECTIVES NON ALIMENTAIRES DU MÉNAGE</t>
  </si>
  <si>
    <t>(9A.01)</t>
  </si>
  <si>
    <t>(9A.02)</t>
  </si>
  <si>
    <t>(9A.03)</t>
  </si>
  <si>
    <t>(9A.04)</t>
  </si>
  <si>
    <t>(9A.05)</t>
  </si>
  <si>
    <t>(9A.06)</t>
  </si>
  <si>
    <t>(9A.07)</t>
  </si>
  <si>
    <t>SECTION 9 : DÉPENSES RÉTROSPECTIVES NON ALIMENTAIRES DU MÉNAGE</t>
  </si>
  <si>
    <t>13</t>
  </si>
  <si>
    <t>(9C.01)</t>
  </si>
  <si>
    <t>(9C.02)</t>
  </si>
  <si>
    <t>(9C.03)</t>
  </si>
  <si>
    <t>Lave-linge, sèche linge</t>
  </si>
  <si>
    <t>Congélateur</t>
  </si>
  <si>
    <t>Réfrigérateur</t>
  </si>
  <si>
    <t>Cyclomoteur/Vélomoteur, motocyclette</t>
  </si>
  <si>
    <t xml:space="preserve">Est ce que le bien appartient à un membre du ménage en particulier? 
</t>
  </si>
  <si>
    <t>Climatiseurs/splits</t>
  </si>
  <si>
    <t>Bonbonne de gaz</t>
  </si>
  <si>
    <t>Tapis</t>
  </si>
  <si>
    <t>1 Oui, acheté uniquement</t>
  </si>
  <si>
    <t>Fusils de chasse</t>
  </si>
  <si>
    <t xml:space="preserve">Quel est le CODE ID de la (des) personnes qui possèdent ces articles?
</t>
  </si>
  <si>
    <t>Pers 1</t>
  </si>
  <si>
    <t>Pers 2</t>
  </si>
  <si>
    <t>Pers3</t>
  </si>
  <si>
    <t>Lait et farines pour bébé</t>
  </si>
  <si>
    <r>
      <t xml:space="preserve">Déterminer quels sont les trois problèmes les plus importants - </t>
    </r>
    <r>
      <rPr>
        <b/>
        <sz val="9"/>
        <rFont val="Arial Narrow"/>
        <family val="2"/>
      </rPr>
      <t>Le plus sévère (1), Deuxième (2), Le moins sévère des trois (3).</t>
    </r>
    <r>
      <rPr>
        <sz val="9"/>
        <rFont val="Arial Narrow"/>
        <family val="2"/>
      </rPr>
      <t xml:space="preserve">
</t>
    </r>
  </si>
  <si>
    <t>Comme conséquence de ce [CHOC], votre ménage a-t-il enregistré l'augmentation ou la baisse du […] suivant
(Lire les réponses proposées pour chaque colonne)</t>
  </si>
  <si>
    <t>7. Achat d'aliments moins chers</t>
  </si>
  <si>
    <t xml:space="preserve">8. Les membres actifs occupés du ménages ont pris des emplois supplémentaires </t>
  </si>
  <si>
    <t>9. Les membres adultes (au moins 15 ans) inactifs ou chômeurs ont pris des emplois</t>
  </si>
  <si>
    <t>10. Les enfants de moins de 15 ans ont été amenés à travailler</t>
  </si>
  <si>
    <t>11. Les enfants ont été déscolarisés</t>
  </si>
  <si>
    <t>12. Migration de membres du ménage</t>
  </si>
  <si>
    <t>13. Réduction des dépenses de santé/d'éducation</t>
  </si>
  <si>
    <t>14. Obtention d'un crédit</t>
  </si>
  <si>
    <t>15. Vente des actifs agricoles</t>
  </si>
  <si>
    <t>16. Vente des biens durables du ménage</t>
  </si>
  <si>
    <t>17. Vente de terrain/immeubles/Maisons</t>
  </si>
  <si>
    <t>Incendies</t>
  </si>
  <si>
    <r>
      <t>Au cours des</t>
    </r>
    <r>
      <rPr>
        <b/>
        <sz val="9"/>
        <rFont val="Arial Narrow"/>
        <family val="2"/>
      </rPr>
      <t xml:space="preserve"> 3</t>
    </r>
    <r>
      <rPr>
        <b/>
        <u/>
        <sz val="9"/>
        <rFont val="Arial Narrow"/>
        <family val="2"/>
      </rPr>
      <t xml:space="preserve"> dernières années</t>
    </r>
    <r>
      <rPr>
        <sz val="9"/>
        <rFont val="Arial Narrow"/>
        <family val="2"/>
      </rPr>
      <t xml:space="preserve">, le ménage a-t-il été négativement affecté par le problème suivant ?
</t>
    </r>
  </si>
  <si>
    <t>Attaques acridiennes ou autres ravageurs de récolte</t>
  </si>
  <si>
    <t>Production agricole</t>
  </si>
  <si>
    <t>Effectif du Cheptel</t>
  </si>
  <si>
    <t>Conflit Agriculteur/Eleveur</t>
  </si>
  <si>
    <t>Vol d'argent, de biens, de récolte ou de bétail</t>
  </si>
  <si>
    <t>Travaux publics à haute intensité de main-d'oeuvre 
(Cash for work)</t>
  </si>
  <si>
    <t>Soins pour les enfants de moins de 5 ans</t>
  </si>
  <si>
    <t>Programme de prise en charge des femmes enceintes</t>
  </si>
  <si>
    <t>Numéro d'ordre du champ</t>
  </si>
  <si>
    <t>14</t>
  </si>
  <si>
    <t>15</t>
  </si>
  <si>
    <t>Pour les membres du ménage ayant travaillé sur la parcelle pendant la période de préparation du sol et des semis, le nombre de jours effectué par chaque personne</t>
  </si>
  <si>
    <t>Pour les membres du ménage ayant travaillé sur la parcelle pour le sarclage et l'entretien du sol, le nombre de jours effectué par chaque personne</t>
  </si>
  <si>
    <t>Pour les membres du ménage ayant travaillé sur la parcelle pendant les récoltes, le nombre de jours effectué par chaque membre du ménage</t>
  </si>
  <si>
    <t>Numéro de la parcelle dans le champ.</t>
  </si>
  <si>
    <r>
      <t xml:space="preserve">(16B.00) </t>
    </r>
    <r>
      <rPr>
        <sz val="9"/>
        <rFont val="Arial Narrow"/>
        <family val="2"/>
      </rPr>
      <t>Quel est le code ID du répondant?</t>
    </r>
  </si>
  <si>
    <t>(16A.41)</t>
  </si>
  <si>
    <t>(16A.42)</t>
  </si>
  <si>
    <t>(16A.43)</t>
  </si>
  <si>
    <t>(16A.44)</t>
  </si>
  <si>
    <t>(16A.45)</t>
  </si>
  <si>
    <t>Equins (Chevaux)</t>
  </si>
  <si>
    <t>Camelins (Chameaux)</t>
  </si>
  <si>
    <t>Ovins (Moutons)</t>
  </si>
  <si>
    <t>Caprins (Chèvres)</t>
  </si>
  <si>
    <t>Asins (Anes)</t>
  </si>
  <si>
    <t>Personne 5</t>
  </si>
  <si>
    <r>
      <t xml:space="preserve">Quelles sont les deux principales personnes qui contrôlent le revenu issu de cette vente?                                                                                                                                                    </t>
    </r>
    <r>
      <rPr>
        <i/>
        <sz val="8"/>
        <color indexed="8"/>
        <rFont val="Arial Narrow"/>
        <family val="2"/>
      </rPr>
      <t>(Inscrire le Code Id de ces personnes en utilisant la liste des membres du ménage)</t>
    </r>
    <r>
      <rPr>
        <sz val="9"/>
        <color indexed="8"/>
        <rFont val="Arial Narrow"/>
        <family val="2"/>
      </rPr>
      <t xml:space="preserve">                                                                                                                                                                                                                                                                                                                
</t>
    </r>
  </si>
  <si>
    <t xml:space="preserve">Quelles sont les deux principales personnes qui contrôlent le revenu issu de cette vente?                                                                                                                                                    (Inscrire le Code Id de ces personnes en utilisant la liste des membres du ménage)    </t>
  </si>
  <si>
    <r>
      <t xml:space="preserve">Quelles sont les deux principales personnes qui contrôlent le revenu issu de cette vente?                                                                                                                                                    </t>
    </r>
    <r>
      <rPr>
        <i/>
        <sz val="8"/>
        <color indexed="8"/>
        <rFont val="Arial Narrow"/>
        <family val="2"/>
      </rPr>
      <t xml:space="preserve">(Inscrire le Code Id de ces personnes en utilisant la liste des membres du ménage) </t>
    </r>
    <r>
      <rPr>
        <sz val="9"/>
        <color indexed="8"/>
        <rFont val="Arial Narrow"/>
        <family val="2"/>
      </rPr>
      <t xml:space="preserve">                                                                                                                                                                                                                                                                                                               
</t>
    </r>
  </si>
  <si>
    <t>Combien d'oeufs de [...] avez-vous vendus en moyenne chaque mois au cours de ces mois?                                                                                                                                                    (Si Aucun, inscrire 0)</t>
  </si>
  <si>
    <t xml:space="preserve">Avez-vous fait déparasiter  [...] du troupeau au cours des 12 derniers mois?                                              1=Oui
2=Non ►(17.60) 
                                                                                                                                                                                                                </t>
  </si>
  <si>
    <t>Houe/daba/hilaire</t>
  </si>
  <si>
    <t>Ruches</t>
  </si>
  <si>
    <t>Couveuse</t>
  </si>
  <si>
    <t>Batteuse</t>
  </si>
  <si>
    <t>Combien le ménage a-t-il payé pour la location de cet […]?</t>
  </si>
  <si>
    <t>Le ménage a-t-il utilisé […] qu'il ne possède pas mais a loué auprès d'une coopérative ou d'un autre ménage?
1 = Oui
2 = Non ► Ligne suivante</t>
  </si>
  <si>
    <t>(9D.01)</t>
  </si>
  <si>
    <t>(9D.02)</t>
  </si>
  <si>
    <t>(9D.03)</t>
  </si>
  <si>
    <t>(9E.01)</t>
  </si>
  <si>
    <t>(9E.02)</t>
  </si>
  <si>
    <t>(9E.03)</t>
  </si>
  <si>
    <t>(9F.01)</t>
  </si>
  <si>
    <t>(9F.02)</t>
  </si>
  <si>
    <t>(9F.03)</t>
  </si>
  <si>
    <t>SECTION 10: ENTREPRISES NON AGRICOLES</t>
  </si>
  <si>
    <t>SECTION 11 : CARACTERISTIQUES DU LOGEMENT</t>
  </si>
  <si>
    <t>SECTION 12: ACTIFS DU MENAGE</t>
  </si>
  <si>
    <t>Au cours des 12 derniers mois, le ménage ou un de ses membres a-t-il reçu de l'argent provenant de son fils, sa fille, son père, sa mère, son frère, sa soeur, de son conjoint(e) ou d'un autre membre de la famille n'habitant pas le ménage?</t>
  </si>
  <si>
    <t>7 Achat de terrain</t>
  </si>
  <si>
    <t>8 Construction d'une maison</t>
  </si>
  <si>
    <t>5 Appui/ démarrage d'une entreprise non agricole</t>
  </si>
  <si>
    <t>Semences de coton</t>
  </si>
  <si>
    <t>Semences de riz</t>
  </si>
  <si>
    <t>Semences de césame</t>
  </si>
  <si>
    <t>Semences de haricots/niébé</t>
  </si>
  <si>
    <t>(POURSUIVRE AVEC LE MEME ORDRE DES CHAMPS ET PARCELLES QUE LA SECTION 16A, ET POUR CHAQUE PARCELLE, FAIRE LA LISTE DE TOUTES LES CULTURES, UNE CULTURE PAR LIGNE ET PAR PARCELLE)</t>
  </si>
  <si>
    <t>Nom de la culture dans la parcelle
(Inscrire les noms des cultures pratiquées dans le ménage et le code correspondant en 16C.04)</t>
  </si>
  <si>
    <t>(16C.28)</t>
  </si>
  <si>
    <r>
      <t xml:space="preserve">Quelle est la principale méthode de stockage de cette culture?                                                                                                                                                                                                                </t>
    </r>
    <r>
      <rPr>
        <sz val="8"/>
        <rFont val="Arial Narrow"/>
        <family val="2"/>
      </rPr>
      <t xml:space="preserve">1=Grenier dans la concession                                                                                                                                                                                                                                                                                                      2=Grenier en dehors                                                                                                                                                                                                                                                                                                 3=Magasin                                                                                                                                                                                                                                                                                                                                 4=Hangar                                                                                                                                                                                                                                                                                                                 5=Toit de la maison
6= Aucune méthode de stockage                                                                                                                                                                                                                                                                                                                    7=Autre (à préciser)               </t>
    </r>
    <r>
      <rPr>
        <sz val="9"/>
        <rFont val="Arial Narrow"/>
        <family val="2"/>
      </rPr>
      <t xml:space="preserve">             </t>
    </r>
  </si>
  <si>
    <t>Etat du produit</t>
  </si>
  <si>
    <t xml:space="preserve">1 = Possède des animaux qu'il a confié, ou élevé des animaux qui lui appartiennent ou qui appartiennent à un autre ménage </t>
  </si>
  <si>
    <t xml:space="preserve">Avez-vous abattus vos [...] au cours des 12 derniers mois pour la production de viande?                                                                                                                                                                    1=Oui
2=Non ►(17.28) 
                                                                                                                                                                                                                                                                                                                                                                                                                                                                                                                                   </t>
  </si>
  <si>
    <t>Quelle pourcentage du revenu de la vente de ces […] revient au ménage ?
1 = 100%
2 = 75%
3 = 50%
4 = 25%
5 = 0%</t>
  </si>
  <si>
    <r>
      <t xml:space="preserve">Combien de [...] appartiennent au ménage lui-même?                                                                                                                                                                                                                        </t>
    </r>
    <r>
      <rPr>
        <i/>
        <sz val="8"/>
        <color indexed="8"/>
        <rFont val="Arial Narrow"/>
        <family val="2"/>
      </rPr>
      <t xml:space="preserve">(Inscrire 0 si aucun)
</t>
    </r>
    <r>
      <rPr>
        <sz val="8"/>
        <color indexed="8"/>
        <rFont val="Arial Narrow"/>
        <family val="2"/>
      </rPr>
      <t>Si 0 ►</t>
    </r>
    <r>
      <rPr>
        <b/>
        <sz val="8"/>
        <color indexed="8"/>
        <rFont val="Arial Narrow"/>
        <family val="2"/>
      </rPr>
      <t>(17.08)</t>
    </r>
  </si>
  <si>
    <t xml:space="preserve">Avez-vous fait soigner  [...] du troupeau au cours des 12 derniers mois?                                              1=Oui
2=Non ►(Espèce suivante) 
                                                                                                                                                                                                                </t>
  </si>
  <si>
    <r>
      <t>5</t>
    </r>
    <r>
      <rPr>
        <sz val="9"/>
        <rFont val="Arial Narrow"/>
        <family val="2"/>
      </rPr>
      <t xml:space="preserve"> Supérieur</t>
    </r>
  </si>
  <si>
    <t>Permis saisonnier</t>
  </si>
  <si>
    <t>Permis spécialisé</t>
  </si>
  <si>
    <t>Mer / océan</t>
  </si>
  <si>
    <t>Rivière (a l’année)</t>
  </si>
  <si>
    <t>Ruisseau (saisonnier)</t>
  </si>
  <si>
    <t>Permis ou licence 1 (FCFA)</t>
  </si>
  <si>
    <t>Etang / lac d'eau douce</t>
  </si>
  <si>
    <t>Permis ou licence 2 (FCFA)</t>
  </si>
  <si>
    <t>Marécages d’eau douce</t>
  </si>
  <si>
    <t>Permis ou license 3 (FCFA)</t>
  </si>
  <si>
    <t>Marécages d’eau salée</t>
  </si>
  <si>
    <t xml:space="preserve">De la plage / depuis la rive / de la berge de rivière </t>
  </si>
  <si>
    <t>Au cours des 12 derniers mois, combien avez-vous dépensé en glace? (FCFA)</t>
  </si>
  <si>
    <t>Les deux</t>
  </si>
  <si>
    <t>Où est-ce que vous pêchez le plus souvent ?</t>
  </si>
  <si>
    <t>Autour de la communauté</t>
  </si>
  <si>
    <t>Aires joignables en un jour</t>
  </si>
  <si>
    <t>Dans votre pays, joignable en plusieurs jours</t>
  </si>
  <si>
    <t>Dans d’autres pays</t>
  </si>
  <si>
    <t>Au cours des 12 derniers mois, quels mois ont été les mois de saison haute, de saison basse, et pas de pêche ?</t>
  </si>
  <si>
    <t>(Marquez les mois de haute saison avec 1, les mois de basse saison avec 2 et les mois où vous ne pêchez avec 3.)</t>
  </si>
  <si>
    <t>JAN</t>
  </si>
  <si>
    <t>FEV</t>
  </si>
  <si>
    <t>MARS</t>
  </si>
  <si>
    <t>AVRIL</t>
  </si>
  <si>
    <t>MAI</t>
  </si>
  <si>
    <t>JUIN</t>
  </si>
  <si>
    <t>JUILLET</t>
  </si>
  <si>
    <t>AOUT</t>
  </si>
  <si>
    <t>SEP</t>
  </si>
  <si>
    <t>OCT</t>
  </si>
  <si>
    <t>NOV</t>
  </si>
  <si>
    <t>DEC</t>
  </si>
  <si>
    <t>Dans la dernière SAISON HAUTE, en moyenne, combien de [ESPÈCES] que vous avez capturé avez-vous consommé / donné comme paiement / utilisé comme intrant de transformation / vendu DANS UN MOIS ?</t>
  </si>
  <si>
    <t>Consommé</t>
  </si>
  <si>
    <t>Paiement</t>
  </si>
  <si>
    <t>Intrant</t>
  </si>
  <si>
    <t>Vendu</t>
  </si>
  <si>
    <t>Espèce</t>
  </si>
  <si>
    <t>Quan</t>
  </si>
  <si>
    <t>Où avez-vous vendu [ESPÈCES] principalement ?</t>
  </si>
  <si>
    <t>A qui avez-vous vendu [ESPÈCES] principalement ?</t>
  </si>
  <si>
    <t>Plage/berge de rivière</t>
  </si>
  <si>
    <t>Consommateurs</t>
  </si>
  <si>
    <t>Dans la dernière SAISON HAUTE, en moyenne, combien avez-vous reçu de la vente de [ESPÈCES] DANS UN MOIS?</t>
  </si>
  <si>
    <t>Marché</t>
  </si>
  <si>
    <t>Commercants</t>
  </si>
  <si>
    <t>Transformateur</t>
  </si>
  <si>
    <t>Nombre</t>
  </si>
  <si>
    <t>Dans la dernière SAISON BASSE, en moyenne, combien de [ESPÈCES] que vous avez capturé avez-vous consommé / donné comme paiement / utilisé comme intrant de transformation / vendu DANS UN MOIS ?</t>
  </si>
  <si>
    <t>Dans la dernière SAISON BASSE, en moyenne, combien avez-vous reçu de la vente de [ESPÈCES] DANS UN MOIS?</t>
  </si>
  <si>
    <t>Etant donné le revenu de votre ménage, vous estimez que vous vivez?</t>
  </si>
  <si>
    <t>1. Bien</t>
  </si>
  <si>
    <t>2. Assez bien</t>
  </si>
  <si>
    <t>3. Passablement</t>
  </si>
  <si>
    <t>4. Difficilement</t>
  </si>
  <si>
    <t>5. Ne sait pas</t>
  </si>
  <si>
    <t>Comment vivez-vous par rapport à vos voisins dans la localité?</t>
  </si>
  <si>
    <t>1. Nettement mieux</t>
  </si>
  <si>
    <t>2. Un peu mieux</t>
  </si>
  <si>
    <t>3. Pareillement</t>
  </si>
  <si>
    <t>4. Moins bien</t>
  </si>
  <si>
    <t>Si on vous demande de classe votre propre ménage sur une échelle de bien-être allant de pauvre à riche, comment le classeriez-vous</t>
  </si>
  <si>
    <t>1. Riche</t>
  </si>
  <si>
    <t>2. Moyen</t>
  </si>
  <si>
    <t>3. Pauvre</t>
  </si>
  <si>
    <t>4. Très pauvre</t>
  </si>
  <si>
    <t>3. Ne sait pas</t>
  </si>
  <si>
    <t>Quelles sont selon vous, les trois principales causes de la pauvreté des ménages?</t>
  </si>
  <si>
    <t>Cause 1</t>
  </si>
  <si>
    <t>Cause 2</t>
  </si>
  <si>
    <t>Cause 3</t>
  </si>
  <si>
    <t>Section 20: Pauvreté Subjective</t>
  </si>
  <si>
    <t>Comment vivez-vous par rapport aux gens de la Capitale?</t>
  </si>
  <si>
    <t>POUR
CENTS</t>
  </si>
  <si>
    <t>UNITE 
DE TEMPS</t>
  </si>
  <si>
    <t>Quel est le code ID  du répondant?</t>
  </si>
  <si>
    <t>(10.12) Combien d'entreprises possédées par le ménage :</t>
  </si>
  <si>
    <r>
      <t xml:space="preserve">[NOM] bénéficie t-il d'une prise en charge particulière (Mutuelle, consultation gratuite)?
</t>
    </r>
    <r>
      <rPr>
        <b/>
        <sz val="9"/>
        <rFont val="Arial Narrow"/>
        <family val="2"/>
      </rPr>
      <t xml:space="preserve">          </t>
    </r>
  </si>
  <si>
    <t>PARTIE C: EMPLOI SECONDAIRE AU COURS DES 12 DERNIERS MOIS  (INDIVIDUS DE 6 ANS ET PLUS)</t>
  </si>
  <si>
    <t>(9A.00)</t>
  </si>
  <si>
    <t xml:space="preserve"> ► Section 11    </t>
  </si>
  <si>
    <t>5.Latrines VIP (dallées, ventillées)</t>
  </si>
  <si>
    <t>8. Latrines dallées simplement</t>
  </si>
  <si>
    <t>9. Fosse rudimentaire/trou ouvert</t>
  </si>
  <si>
    <t>12. Autre (à préciser)</t>
  </si>
  <si>
    <t>4.W.C. ext. chasse d'eau manuelle</t>
  </si>
  <si>
    <t>3.W.C. int. chasse d'eau manuelle</t>
  </si>
  <si>
    <t>2.W.C. ext. avec chasse d'eau</t>
  </si>
  <si>
    <t>1.W.C. int. avec chasse d'eau</t>
  </si>
  <si>
    <t>6.Latrines ECOSAN (dallées, couvertes)</t>
  </si>
  <si>
    <t>7.Latrines SANPLAT (dallées, non couvertes)</t>
  </si>
  <si>
    <t>Mayonnaise</t>
  </si>
  <si>
    <r>
      <t xml:space="preserve">Est-ce que le ménage ou un membre du ménage dispose/possède [ARTICLE] en bon état de fonctionnement?               </t>
    </r>
    <r>
      <rPr>
        <sz val="8"/>
        <rFont val="Arial Narrow"/>
        <family val="2"/>
      </rPr>
      <t>1=Oui 
2=Non   ►ARTICLE SUIVANT</t>
    </r>
  </si>
  <si>
    <r>
      <t xml:space="preserve">Quelle est la valeur d'acquisition de [ARTICLE]?                       </t>
    </r>
    <r>
      <rPr>
        <b/>
        <sz val="8"/>
        <rFont val="Arial Narrow"/>
        <family val="2"/>
      </rPr>
      <t>(SI PLUSIEURS, CONSIDERER LE DERNIER)</t>
    </r>
  </si>
  <si>
    <r>
      <t xml:space="preserve">Quelle est la valeur (ou prix de revente) actuelle de [ARTICLE]?                   </t>
    </r>
    <r>
      <rPr>
        <b/>
        <sz val="8"/>
        <rFont val="Arial Narrow"/>
        <family val="2"/>
      </rPr>
      <t>(SI PLUSIEURS, CONSIDERER LE DERNIER)</t>
    </r>
  </si>
  <si>
    <t>6 Ne sait pas</t>
  </si>
  <si>
    <t>6. Ne sait pas</t>
  </si>
  <si>
    <r>
      <t xml:space="preserve">Quelle est la quantité de ce produit qui a déjà été vendue?
</t>
    </r>
    <r>
      <rPr>
        <i/>
        <sz val="8"/>
        <rFont val="Arial Narrow"/>
        <family val="2"/>
      </rPr>
      <t xml:space="preserve">(Inscrire sur cette colonne la quantité vendue en UML de la colonne suivante) 
   </t>
    </r>
    <r>
      <rPr>
        <sz val="8"/>
        <rFont val="Arial Narrow"/>
        <family val="2"/>
      </rPr>
      <t xml:space="preserve">   </t>
    </r>
  </si>
  <si>
    <t>Code Unité:</t>
  </si>
  <si>
    <t>Code Etat</t>
  </si>
  <si>
    <r>
      <t xml:space="preserve">Quelle est la quantité de ce produit déjà consommée dans le ménage? 
</t>
    </r>
    <r>
      <rPr>
        <i/>
        <sz val="8"/>
        <rFont val="Arial Narrow"/>
        <family val="2"/>
      </rPr>
      <t xml:space="preserve">(inscrire 0 si la conso est nulle, Inscrire la quantité consommée en UML de la colonne suivante)
 </t>
    </r>
    <r>
      <rPr>
        <i/>
        <sz val="9"/>
        <rFont val="Arial Narrow"/>
        <family val="2"/>
      </rPr>
      <t xml:space="preserve">
</t>
    </r>
  </si>
  <si>
    <r>
      <t xml:space="preserve">Quelle est la quantité de ce produit de la présente campagne en stock (en grenier et hors grenier)?
</t>
    </r>
    <r>
      <rPr>
        <i/>
        <sz val="8"/>
        <rFont val="Arial Narrow"/>
        <family val="2"/>
      </rPr>
      <t xml:space="preserve">(Inscrire sur cette colonne la quantité en stock en UML de la colonne suivante)
</t>
    </r>
  </si>
  <si>
    <r>
      <t xml:space="preserve">Quelle quantité de ce que vous avez en stock envisagez-vous de vendre?
</t>
    </r>
    <r>
      <rPr>
        <i/>
        <sz val="8"/>
        <rFont val="Arial Narrow"/>
        <family val="2"/>
      </rPr>
      <t xml:space="preserve">(Inscrire sur cette colonne la quantité en stock en UML de la colonne suivante)
</t>
    </r>
  </si>
  <si>
    <t>4 Privé international</t>
  </si>
  <si>
    <t>5 La Communauté</t>
  </si>
  <si>
    <t>6 Autre (à préciser)</t>
  </si>
  <si>
    <t xml:space="preserve">Ecrivez le CODE ID du répondant à cette section </t>
  </si>
  <si>
    <t>Au cours des 12 derniers mois, est-ce qu’au moins un membre du ménage s’est occupé de pêche, à son</t>
  </si>
  <si>
    <t xml:space="preserve"> propre compte ?</t>
  </si>
  <si>
    <t xml:space="preserve"> (Inscrivez jusqu'à trois licences)</t>
  </si>
  <si>
    <t>Au cours des 12 derniers mois, quelles permis ou licences avez-vous eu  pour pêcher?</t>
  </si>
  <si>
    <t>Permis ou licence 1</t>
  </si>
  <si>
    <t>Permis ou licence 2</t>
  </si>
  <si>
    <t>Permis ou licence 3</t>
  </si>
  <si>
    <t>Inscrivez le code du répondant à cette question?</t>
  </si>
  <si>
    <t>1 Agriculture, Elevage, Pêche…</t>
  </si>
  <si>
    <t>Non Salarié  ► Section 5</t>
  </si>
  <si>
    <t>1.Oui</t>
  </si>
  <si>
    <t>Nombre de coupures</t>
  </si>
  <si>
    <t xml:space="preserve">1=Kg, 2=Unité, 3=Plat Yoruba, 4=Tine, 5=Sac Moyen, 6=Sac gros, 7=Autre (à préciser) </t>
  </si>
  <si>
    <t>EDUCATION (INDIVIDUS AGES DE 3 ANS ET PLUS)</t>
  </si>
  <si>
    <t>B  Emploi Principal au cours des 12 derniers mois</t>
  </si>
  <si>
    <t>C  Emploi Secondaire au cours des 12 derniers mois</t>
  </si>
  <si>
    <t>A  Repas pris à l'extérieur du ménage au cours des 7 derniers jours</t>
  </si>
  <si>
    <t>PÊCHE</t>
  </si>
  <si>
    <t>PAUVRETÉ SUBJECTIVE</t>
  </si>
  <si>
    <t>2.Non ►Section 7A</t>
  </si>
  <si>
    <t>Quel est le nombre de jours de congé de maternité/paternité réglementaire ?</t>
  </si>
  <si>
    <t>Est-ce que [NOM] a obtenu un crédit auprès d’une de ces institutions au cours des 12 derniers mois?</t>
  </si>
  <si>
    <t>Viande de poulet</t>
  </si>
  <si>
    <t>Au cours des 12 derniers mois, le ménage ou un de ses membres a-t-il reçu de l'argent de tout autre personne non-membre du ménage?</t>
  </si>
  <si>
    <t xml:space="preserve">Au cours des 12 derniers mois, le ménage ou un de ses membres a-t-il néanmoins reçu de l’argent par cash par l'intermédiaire d'un voyageur, par une société de transfert (western union, money gram etc.), mobile banking, fax, transporteurs d’un parent ou tout autre personne non-membre du ménage? </t>
  </si>
  <si>
    <t>Filet maillant</t>
  </si>
  <si>
    <t>Senne</t>
  </si>
  <si>
    <t>Epervier</t>
  </si>
  <si>
    <t>Palangre à Hameçon</t>
  </si>
  <si>
    <t>Autres (à spécifier)</t>
  </si>
  <si>
    <t>Harpon</t>
  </si>
  <si>
    <t>Pirogue motorisée</t>
  </si>
  <si>
    <t>Pirogue non-motorisée</t>
  </si>
  <si>
    <t>Manque d'emplois</t>
  </si>
  <si>
    <t>Manque de troupeaux</t>
  </si>
  <si>
    <t>Pas d'instruction</t>
  </si>
  <si>
    <t>Manque de terres</t>
  </si>
  <si>
    <t>5 Manque de routes</t>
  </si>
  <si>
    <t>6 Manque d'eau/de pâturages</t>
  </si>
  <si>
    <t>7 Sécherresses fréquentes/Inondations</t>
  </si>
  <si>
    <t>10 Mévente de produits agricoles</t>
  </si>
  <si>
    <t>12 Autre</t>
  </si>
  <si>
    <t>11 Parresse</t>
  </si>
  <si>
    <t>9 Cherté de la vie</t>
  </si>
  <si>
    <t>8 Mauvaise gestion/corruption</t>
  </si>
  <si>
    <t>Quelle est la principale source de préoccupation?</t>
  </si>
  <si>
    <t xml:space="preserve">1=Litige de limites de terrain
2=Propriété : lié à l'héritage
3=Propriété : lié à la vente
4=Propriété : expropriation
5=Autre (à préciser) 
</t>
  </si>
  <si>
    <t>Quels sont les membres du ménage qui figurent sur ce document légal?</t>
  </si>
  <si>
    <t>(Utilisez les ID de la section sur les caractéristiques démographiques du ménage)</t>
  </si>
  <si>
    <t>(16A.46)</t>
  </si>
  <si>
    <t>(16A.47)</t>
  </si>
  <si>
    <t>(16A.48)</t>
  </si>
  <si>
    <t xml:space="preserve">Quel est le mode d'acquisition de cette parcelle?
                                                                                                                                                                                                                                                 1=Achat                                 
2=Héritage
3=Mariage                                                                                                                     4=Don                                                                                                                                                                                                                                                                                                          5=Autre  (à préciser)                                                                                                                                                
</t>
  </si>
  <si>
    <t>No</t>
  </si>
  <si>
    <t>Numéro
 d'ordre du champ</t>
  </si>
  <si>
    <r>
      <t>Quelle quantité de fumure avez-vous appliquée sur la parcelle?</t>
    </r>
    <r>
      <rPr>
        <u/>
        <sz val="9"/>
        <rFont val="Arial Narrow"/>
        <family val="2"/>
      </rPr>
      <t xml:space="preserve"> 
Code Unité
</t>
    </r>
    <r>
      <rPr>
        <sz val="9"/>
        <rFont val="Arial Narrow"/>
        <family val="2"/>
      </rPr>
      <t xml:space="preserve">1=Kg
2=Gros sac                                                                                                                                    3=Sac moyen                                                                                                                                                   4=Petit sac                         
5=Charrette asine 
6=Charrette bovine
7=Seau                                                             8=Panier                                                            9=Autre (à préciser) </t>
    </r>
  </si>
  <si>
    <t>4 Non
►Ligne suivante</t>
  </si>
  <si>
    <t>3 Oui, acheté et recu en cadeau</t>
  </si>
  <si>
    <t>Est ce que les gens dans ce village/quartier vendent des logements?</t>
  </si>
  <si>
    <t>Quel est est le montant (FCFA) payé pour un logement comme le votre dans ce village/quartier?</t>
  </si>
  <si>
    <t>8 Arts et spectacles</t>
  </si>
  <si>
    <t>02 Formation professionnelle</t>
  </si>
  <si>
    <t>Au cours des 12 derniers mois, combien avez-vous payé ces ouvriers?</t>
  </si>
  <si>
    <t>Au cours des 12 derniers mois, avez vous engagé des ouvriers pour votre activité de pêche?</t>
  </si>
  <si>
    <t xml:space="preserve">Code </t>
  </si>
  <si>
    <t xml:space="preserve">Libellé </t>
  </si>
  <si>
    <t xml:space="preserve">Mil </t>
  </si>
  <si>
    <t xml:space="preserve">Sésame </t>
  </si>
  <si>
    <t xml:space="preserve">Melon </t>
  </si>
  <si>
    <t xml:space="preserve">Haricot vert </t>
  </si>
  <si>
    <t xml:space="preserve">Sorgho </t>
  </si>
  <si>
    <t xml:space="preserve">Manioc </t>
  </si>
  <si>
    <t xml:space="preserve">Pastèque </t>
  </si>
  <si>
    <t xml:space="preserve">Calebassier </t>
  </si>
  <si>
    <t xml:space="preserve">Riz Paddy </t>
  </si>
  <si>
    <t xml:space="preserve">Patate douce </t>
  </si>
  <si>
    <t xml:space="preserve">Laitue </t>
  </si>
  <si>
    <t xml:space="preserve">Radis </t>
  </si>
  <si>
    <t xml:space="preserve">Maïs </t>
  </si>
  <si>
    <t xml:space="preserve">Pomme de terre </t>
  </si>
  <si>
    <t xml:space="preserve">Chou </t>
  </si>
  <si>
    <t xml:space="preserve">Navet </t>
  </si>
  <si>
    <t xml:space="preserve">Souchet </t>
  </si>
  <si>
    <t xml:space="preserve">Poivron </t>
  </si>
  <si>
    <t xml:space="preserve">Tomate </t>
  </si>
  <si>
    <t xml:space="preserve">Poireaux </t>
  </si>
  <si>
    <t xml:space="preserve">Blé </t>
  </si>
  <si>
    <t xml:space="preserve">Gingembre </t>
  </si>
  <si>
    <t xml:space="preserve">Carotte </t>
  </si>
  <si>
    <t xml:space="preserve">Amarante (Tchapata) </t>
  </si>
  <si>
    <t xml:space="preserve">Fonio </t>
  </si>
  <si>
    <t xml:space="preserve">Girofle </t>
  </si>
  <si>
    <t xml:space="preserve">Jaxatu </t>
  </si>
  <si>
    <t xml:space="preserve">Coton </t>
  </si>
  <si>
    <t xml:space="preserve">Niébé </t>
  </si>
  <si>
    <t xml:space="preserve">Menthe </t>
  </si>
  <si>
    <t xml:space="preserve">Aubergine </t>
  </si>
  <si>
    <t xml:space="preserve">Betterave </t>
  </si>
  <si>
    <t xml:space="preserve">Voandzou </t>
  </si>
  <si>
    <t xml:space="preserve">Epinard </t>
  </si>
  <si>
    <t xml:space="preserve">Oignon </t>
  </si>
  <si>
    <t xml:space="preserve">Petits pois </t>
  </si>
  <si>
    <t xml:space="preserve">Arachide </t>
  </si>
  <si>
    <t xml:space="preserve">Céleri </t>
  </si>
  <si>
    <t xml:space="preserve">Concombre </t>
  </si>
  <si>
    <t xml:space="preserve">Taro </t>
  </si>
  <si>
    <t xml:space="preserve">Gombo </t>
  </si>
  <si>
    <t xml:space="preserve">Persil </t>
  </si>
  <si>
    <t xml:space="preserve">Courge </t>
  </si>
  <si>
    <t xml:space="preserve">Igname </t>
  </si>
  <si>
    <t xml:space="preserve">Oseille </t>
  </si>
  <si>
    <t xml:space="preserve">Piment </t>
  </si>
  <si>
    <t xml:space="preserve">Ail </t>
  </si>
  <si>
    <t>Liste des Champs et parcelles exploitées par le ménage</t>
  </si>
  <si>
    <t xml:space="preserve">1=Oui 
2=Non ► Section 17 </t>
  </si>
  <si>
    <r>
      <t xml:space="preserve">Quel type de semences avez-vous principalement utilisé pour cette culture?  
                                                                                                                                                                        </t>
    </r>
    <r>
      <rPr>
        <sz val="8"/>
        <rFont val="Arial Narrow"/>
        <family val="2"/>
      </rPr>
      <t xml:space="preserve">1=Locales                                                                                                                                                                                                                                                                                                       2=Améliorées 
</t>
    </r>
  </si>
  <si>
    <t>(16C.29)</t>
  </si>
  <si>
    <t>Quantité en 
UML</t>
  </si>
  <si>
    <t>Etat du 
Produit</t>
  </si>
  <si>
    <t>Liste des  cultures dans les champs et parcelles exploitées par le ménage</t>
  </si>
  <si>
    <t>Quel pourcentage de la parcelle, cette culture a t-elle occupé?</t>
  </si>
  <si>
    <t>Au cours des 7 derniers jours,  [NOM] a-t-il travaillé au moins une heure dans un champ ou jardin lui appartenant ou [NOM] a-t-il élevé des animaux, pratiqué la pêche ou la chasse pour son propre compte?</t>
  </si>
  <si>
    <t>Matériaux de récupération (planches, toles,…)</t>
  </si>
  <si>
    <t>4. Grillage sur les fenêtres</t>
  </si>
  <si>
    <t>Quel a été le salaire de  [NOM] pour cet emploi (pour la période de temps considérée)?</t>
  </si>
  <si>
    <t>Quel a été le salaire de  [NOM] pour cet emploi pour la période de temps considérée?</t>
  </si>
  <si>
    <t>Climatiseurs/Splits faisant partie du logement</t>
  </si>
  <si>
    <t>Au cours des 12 derniers mois, est ce que le ménage a rencontré des difficultés à faire face à son loyer?</t>
  </si>
  <si>
    <t>4. Non concerné</t>
  </si>
  <si>
    <t>Au cours des 12 derniers mois, est-ce que le ménage a rencontré des difficultés à faire face aux dépenses pour l’éclairage de la maison (électricité, pétrole lampant, piles pour les lampes, etc.) ?</t>
  </si>
  <si>
    <t>Au cours des 12 derniers mois, est-ce qu’un membre du ménage a eu un épisode de maladie et a rencontré des difficultés à faire face aux dépenses y afférentes ?</t>
  </si>
  <si>
    <t>Au cours des 12 derniers mois, est-ce que le ménage a rencontré des difficultés à faire face aux dépenses de transport ?</t>
  </si>
  <si>
    <t>Au cours des 12 derniers mois, est-ce que le ménage a rencontré des difficultés à faire face aux dépenses relatives aux frais de scolarité des enfants ?</t>
  </si>
  <si>
    <t>Au cours des 12 derniers mois, est-ce que le ménage a rencontré des difficultés à faire face aux dépenses relatives aux livres et fournitures scolaires?</t>
  </si>
  <si>
    <t>Quel est le montant minimum mensuel nécessaire à votre ménage pour avoir un niveau de vie décent (FCFA) ?</t>
  </si>
  <si>
    <t>6 Pierres simples (Traditionnelles)</t>
  </si>
  <si>
    <t>8  Autre (à préciser)</t>
  </si>
  <si>
    <t xml:space="preserve">Quelle est la dernière classe fréquentée par [NOM]  dans le niveau déclaré? 
</t>
  </si>
  <si>
    <t xml:space="preserve">Vous avez déclaré n’avoir exercé aucune activité au cours des 7 derniers jours, avez-vous néanmoins travaillé dans un champ, jardin, pour un autre membre du ménage sans rémunération? </t>
  </si>
  <si>
    <t>Arachides fraîches en coques</t>
  </si>
  <si>
    <t>Cacao</t>
  </si>
  <si>
    <t>Café</t>
  </si>
  <si>
    <t>Thé</t>
  </si>
  <si>
    <t>Palmier à huile</t>
  </si>
  <si>
    <t>Hévéa</t>
  </si>
  <si>
    <t>Agrume</t>
  </si>
  <si>
    <t>Manguier</t>
  </si>
  <si>
    <t>Autre (à spécifier)</t>
  </si>
  <si>
    <t>Numéro d'identification de la parcelle</t>
  </si>
  <si>
    <t>Numéro d'identification de la culture dans la parcelle</t>
  </si>
  <si>
    <t>Quel est le code du répondant?</t>
  </si>
  <si>
    <t>HUILES ET GRAISSES</t>
  </si>
  <si>
    <t>FRUITS</t>
  </si>
  <si>
    <t>LÉGUMES</t>
  </si>
  <si>
    <t>CÉRÉALES ET PAINS</t>
  </si>
  <si>
    <t>VIANDE</t>
  </si>
  <si>
    <t>LAIT, FROMAGE ET OEUFS</t>
  </si>
  <si>
    <t>SUCRE, MIEL, CHOCOLAT ET CONFISERIE</t>
  </si>
  <si>
    <t>EPICES, CONDIMENTS ET AUTRES</t>
  </si>
  <si>
    <t>BOISSONS</t>
  </si>
  <si>
    <t>LEGUMINEUSES ET TUBERCULES</t>
  </si>
  <si>
    <t>POISSON ET FRUITS DE MER</t>
  </si>
  <si>
    <t xml:space="preserve">Est-ce que [NOM] a bénéficié d'une pension de veuvage (en cas de perte du conjoint) ou d'orphelinat (perte du parent) ? </t>
  </si>
  <si>
    <t>[INS] Enumérer jusqu'à 5 espèces de poissons pêchés le plus fréquemment dans la dernière saison basse</t>
  </si>
  <si>
    <t>Chocolat en poudre</t>
  </si>
  <si>
    <t>3 NC ►Personne suivante</t>
  </si>
  <si>
    <t>6 Rien</t>
  </si>
  <si>
    <t>6 Non-Concerné</t>
  </si>
  <si>
    <t>Quel est le niveau d'études le plus élevé atteint par [NOM]? 
[INS: Fournir la nomenclature des niveaux]</t>
  </si>
  <si>
    <t>1 Oui   2 Non</t>
  </si>
  <si>
    <t>Dans la dernière SAISON BASSE, en moyenne, combien de [ESPÈCES] avez-vous capturé DANS UN MOIS?
[INS] Ennumérez les UML possibles poiur les poissons</t>
  </si>
  <si>
    <t>Pour les 7 derniers jours, quel est le montant dépensé pour la collation par [NOM]?</t>
  </si>
  <si>
    <t>Pour les 7 derniers jours, quel est le montant dépensé en boisson alcoolisée pris à l'extérieur par [NOM]?</t>
  </si>
  <si>
    <t xml:space="preserve">Vous avez déclaré n’avoir exercé aucune activité au cours des 7 derniers jours, avez-vous néanmoins travaillé dans un commerce, activité de transformation, activité de service pour un autre membre du ménage sans rémunération ? </t>
  </si>
  <si>
    <t>Département</t>
  </si>
  <si>
    <t>Nº de la Zone de dénombrement (ZD)</t>
  </si>
  <si>
    <t>Numéro du ménage dans la ZD</t>
  </si>
  <si>
    <t>1=Refus    2=Absent    3=Logement Vacant        ►►(Fin du questionnaire)</t>
  </si>
  <si>
    <t>1=Rempli, ménage sélectionné ►(0.10)    2=Rempli, ménage de remplacement ►(0.10)   3=Non rempli</t>
  </si>
  <si>
    <t>03 Suivre/rejoindre sa famille</t>
  </si>
  <si>
    <t>Pour les individus de 10 ans et plus, [NOM] possède t-il un téléphone portable?</t>
  </si>
  <si>
    <t>Langue Locale</t>
  </si>
  <si>
    <t>01 Ecole coranique</t>
  </si>
  <si>
    <t>5 Abandon en cours d'année</t>
  </si>
  <si>
    <t>7 Post-secondaire (préparation diplômes niveau BAC+2)</t>
  </si>
  <si>
    <t>5 Secondaire 2 Général</t>
  </si>
  <si>
    <t>6 Secondaire 2 Technique</t>
  </si>
  <si>
    <t>1 Sciences exactes (Maths, physique, chimie, sciences de la vie et de la terre)</t>
  </si>
  <si>
    <t>2 Arts, lettres et, sciences humaines</t>
  </si>
  <si>
    <t>3 Techniques administratives et de gestion</t>
  </si>
  <si>
    <t>5. Droit et Sciences juridiques</t>
  </si>
  <si>
    <t>6. Sciences Economiques</t>
  </si>
  <si>
    <t>4 Techniques informatiques industrielles (génie civil, mécanique, électrique, informatique)</t>
  </si>
  <si>
    <t>8. 8ème année</t>
  </si>
  <si>
    <t>9. 9ème année</t>
  </si>
  <si>
    <t>10. 10ème année</t>
  </si>
  <si>
    <t>Quel était la filière de [NOM] ?</t>
  </si>
  <si>
    <t>Centre de santé urbain</t>
  </si>
  <si>
    <t>Chez le guérisseur/ tradipraticien</t>
  </si>
  <si>
    <t xml:space="preserve">Où [NOM] a-t-il été consulté la première fois pour cet épisode de maladie ? [INS: Adaptez et gardez 6 niveaux publics]
</t>
  </si>
  <si>
    <t>Clinique d'entreprise, autre privé ou ONG</t>
  </si>
  <si>
    <t>Hôpital/Clinique privée</t>
  </si>
  <si>
    <t>3. De 2 à moins de 5 Km</t>
  </si>
  <si>
    <t>2. De 1 à moins de 2 Km</t>
  </si>
  <si>
    <t>3 Dentiste</t>
  </si>
  <si>
    <t>4 Infirmier(ère)</t>
  </si>
  <si>
    <t>5 Sage-femme</t>
  </si>
  <si>
    <t>6 Aide-soignant</t>
  </si>
  <si>
    <t>7 Pharmacien</t>
  </si>
  <si>
    <t>8 Matrone</t>
  </si>
  <si>
    <t>1 Médecin Spécialiste</t>
  </si>
  <si>
    <t>2 Médecin Généraliste</t>
  </si>
  <si>
    <t>1. Moins de 1 Km</t>
  </si>
  <si>
    <t>En dehors de la moustiquaire, quel est le moyen principal que [NOM] utilise pour se protéger des piqûres de moustiques?</t>
  </si>
  <si>
    <t>8 Travailleur familial contribuant à une entreprise familiale</t>
  </si>
  <si>
    <t>1.Education</t>
  </si>
  <si>
    <t>Qui est le répondant à cette section?</t>
  </si>
  <si>
    <t>(7A.00)</t>
  </si>
  <si>
    <t>Pain moderne</t>
  </si>
  <si>
    <t xml:space="preserve">Pain traditionnel </t>
  </si>
  <si>
    <r>
      <t xml:space="preserve">Au cours des 12 derniers mois, </t>
    </r>
    <r>
      <rPr>
        <sz val="9"/>
        <color indexed="17"/>
        <rFont val="Arial Narrow"/>
        <family val="2"/>
      </rPr>
      <t>v</t>
    </r>
    <r>
      <rPr>
        <sz val="9"/>
        <color indexed="8"/>
        <rFont val="Arial Narrow"/>
        <family val="2"/>
      </rPr>
      <t>ous ou d'autres membres de votre ménage avez passé toute une journée sans manger par manque d’argent ou d’autres ressources?</t>
    </r>
  </si>
  <si>
    <t>Vins modernes</t>
  </si>
  <si>
    <t>Lait, lotion de toilette corporelle (glycérine, vaseline, etc.), produits de maquillage</t>
  </si>
  <si>
    <t>Savon de toilette, shampoing</t>
  </si>
  <si>
    <t>Transport inter-localité à traction animale</t>
  </si>
  <si>
    <t>Autres effets personnels: valise, sac de voyage, sac à main, perruques, chapeau, lunettes solaires, parapluies, parasol, canne, porte-monnaie, portefeuille, articles pour fumeurs (cendrier etc.); articles pour bébé (poussette, sièges), articles funéraires, etc.</t>
  </si>
  <si>
    <r>
      <t xml:space="preserve">Les personnes qui travaillent dans cette entreprise sont-elles enregistrées à la </t>
    </r>
    <r>
      <rPr>
        <sz val="9"/>
        <color indexed="10"/>
        <rFont val="Arial Narrow"/>
        <family val="2"/>
      </rPr>
      <t>CNPS</t>
    </r>
    <r>
      <rPr>
        <sz val="9"/>
        <rFont val="Arial Narrow"/>
        <family val="2"/>
      </rPr>
      <t>?</t>
    </r>
  </si>
  <si>
    <r>
      <t xml:space="preserve">Cette entreprise est-elle enregistrée au Registre de Commerce </t>
    </r>
    <r>
      <rPr>
        <sz val="9"/>
        <color indexed="10"/>
        <rFont val="Arial Narrow"/>
        <family val="2"/>
      </rPr>
      <t>(RC)</t>
    </r>
    <r>
      <rPr>
        <sz val="9"/>
        <rFont val="Arial Narrow"/>
        <family val="2"/>
      </rPr>
      <t>?</t>
    </r>
  </si>
  <si>
    <r>
      <t xml:space="preserve">Cette entreprise dispose-t-elle d'un numéro d'identification fiscal </t>
    </r>
    <r>
      <rPr>
        <sz val="9"/>
        <color indexed="10"/>
        <rFont val="Arial Narrow"/>
        <family val="2"/>
      </rPr>
      <t>(NIF)</t>
    </r>
    <r>
      <rPr>
        <sz val="9"/>
        <rFont val="Arial Narrow"/>
        <family val="2"/>
      </rPr>
      <t>?</t>
    </r>
  </si>
  <si>
    <t>Vendeur ambulant</t>
  </si>
  <si>
    <t>Compteur avec carte prépayée</t>
  </si>
  <si>
    <t>Compteur classique</t>
  </si>
  <si>
    <t>1   Masculin</t>
  </si>
  <si>
    <t>2   Féminin</t>
  </si>
  <si>
    <t>Unité de Temps</t>
  </si>
  <si>
    <t>Au cours des 12 derniers mois, pendant combien de temps le ménage a-t-il reçu cette aide?
Marquez le nombre de mois ou de jours et l'unité de temps choisi</t>
  </si>
  <si>
    <t>Combien de temps faut-il avec le moyen usuel pour se rendre à cette parcelle de l'habitation?</t>
  </si>
  <si>
    <t>Semences d'autres céréales</t>
  </si>
  <si>
    <t>SECTION 19: EQUIPEMENTS AGRICOLES</t>
  </si>
  <si>
    <t xml:space="preserve">(19.00) Le ménage a-t-il déclaré pratiquer l'agriculture, l'élevage ou la pêche aux sections 16 ou 17 ou section 18?   </t>
  </si>
  <si>
    <t xml:space="preserve">(19.01) Inscrire le numéro du répondant?   </t>
  </si>
  <si>
    <t>Le ménage possède-t-il l’article suivant?                                                                                                                                                                                                                                                              1=Oui                                                                                                                                                                                                                                                                                                                                                      2=Non ► (19.10)</t>
  </si>
  <si>
    <t>Le ménage a-t-il loué [...] à d’autres ménages au cours des 12 derniers mois?
1 = Oui
2 = Non ► (19.10)</t>
  </si>
  <si>
    <t>1=Oui 2=Non ►Section 20 ou Fin</t>
  </si>
  <si>
    <t>SECTION 18: PECHE</t>
  </si>
  <si>
    <t>2 = Non  ►Section 19</t>
  </si>
  <si>
    <r>
      <t xml:space="preserve">Quel est le mode </t>
    </r>
    <r>
      <rPr>
        <sz val="9"/>
        <color indexed="17"/>
        <rFont val="Arial Narrow"/>
        <family val="2"/>
      </rPr>
      <t>d'occupation</t>
    </r>
    <r>
      <rPr>
        <sz val="9"/>
        <rFont val="Arial Narrow"/>
        <family val="2"/>
      </rPr>
      <t xml:space="preserve"> de cette parcelle?                                                                                                                                                                                                                                                 </t>
    </r>
  </si>
  <si>
    <t>TRANSFERTS</t>
  </si>
  <si>
    <t>Cabinet médical/dentaire/ ophtalmologie</t>
  </si>
  <si>
    <t>TRIMESTRE</t>
  </si>
  <si>
    <t>Parmi cette quantité consommée, quelle est celle qui provient de la production propre du ménage (agriculture, élevage, pêche, aquaculture, chasse, cueillette?</t>
  </si>
  <si>
    <t>Frais de coiffure homme et femme (salon, tressage, mèches, coupe, etc.), manucure, pédicure</t>
  </si>
  <si>
    <t>Faillite d'une entreprise non agricole du ménage</t>
  </si>
  <si>
    <t>7. Autre (à spécifier)</t>
  </si>
  <si>
    <t xml:space="preserve">1. Moustiquaire imprégnée </t>
  </si>
  <si>
    <t>2. Moustiquaire Simple</t>
  </si>
  <si>
    <t>3.  Non</t>
  </si>
  <si>
    <t>Bières et vins traditionnels (dolo, vin de palme, vin de raphia, etc.)</t>
  </si>
  <si>
    <t>Contraceptifs</t>
  </si>
  <si>
    <t>10. Autre (à préciser)</t>
  </si>
  <si>
    <t>8B.02</t>
  </si>
  <si>
    <t>Si la personne qui gère les revenus est non membre du ménage, mettre 98</t>
  </si>
  <si>
    <t>Difficultés d'accès au crédit</t>
  </si>
  <si>
    <t>2 Même région</t>
  </si>
  <si>
    <t>Viande d'autres volailles domestiques</t>
  </si>
  <si>
    <t>Huile de palme rouge</t>
  </si>
  <si>
    <t>Salade (laitue)</t>
  </si>
  <si>
    <t>Choux</t>
  </si>
  <si>
    <t>Arachides décortiquées ou pilées</t>
  </si>
  <si>
    <t>Eau minérale/ filtrée</t>
  </si>
  <si>
    <t>01 Bénin</t>
  </si>
  <si>
    <t>04 Bénin</t>
  </si>
  <si>
    <t>9 Agent technique de Santé</t>
  </si>
  <si>
    <t>10 Autre personnel de santé</t>
  </si>
  <si>
    <t>11 Guérisseur/ Tradipraticien/ Marabout</t>
  </si>
  <si>
    <t>7. Autre crédit en cours</t>
  </si>
  <si>
    <t>8. Pas nécessaire</t>
  </si>
  <si>
    <t>6. Taux d'intérêts élevés</t>
  </si>
  <si>
    <t>Est ce que [NOM]  est membre d'une tontine ou d'une association d'entraide?</t>
  </si>
  <si>
    <t>Quelle a été la principale utilisation que [NOM] a fait de ce dernier crédit?</t>
  </si>
  <si>
    <t>Transport urbain/rural en moto-taxi</t>
  </si>
  <si>
    <t>Transport urbain/rural par voie fluviale</t>
  </si>
  <si>
    <t>Transport urbain/rural par traction animale</t>
  </si>
  <si>
    <t>Autres produits de toilettes (rasoir, coton, crème/mousse à raser etc.)</t>
  </si>
  <si>
    <t>4 Techniques informatiques et industrielles (génie civil, mécanique, électrique, informatique)</t>
  </si>
  <si>
    <t>DÉPENSES RÉTROSPECTIVES ALIMENTAIRES ET NON ALIMENTAIRES DU MÉNAGE</t>
  </si>
  <si>
    <t>Hache/pioche</t>
  </si>
  <si>
    <t>1 Même ville/village</t>
  </si>
  <si>
    <t>1 Même ville/ village</t>
  </si>
  <si>
    <t>Au cours des 12 derniers mois, combien de fois le ménage a-t-il reçu cette aide?</t>
  </si>
  <si>
    <t>18. Louer/mettre ses terres en gages</t>
  </si>
  <si>
    <t>19. Vente du stock de vivres</t>
  </si>
  <si>
    <t>20. Pratique plus importante des activités de pêche</t>
  </si>
  <si>
    <t>21.Vente de bétail</t>
  </si>
  <si>
    <t>22. Confiage des enfants à d'autres ménages</t>
  </si>
  <si>
    <t>23. Engagé dans des activités spirituelles (prières, sacrifices, consultation de marabout, ...)</t>
  </si>
  <si>
    <t>24. Pratique de la culture de contre saison</t>
  </si>
  <si>
    <t>25. Autre stratégie (à préciser)</t>
  </si>
  <si>
    <t>26. Aucune stratégie</t>
  </si>
  <si>
    <r>
      <t xml:space="preserve">Quelles sont la quantité et la valeur totale de [INTRANT] achetées?
01=Gramme     
02=Kilogramme   
03=Tonne   
04=Litre   
</t>
    </r>
    <r>
      <rPr>
        <sz val="9"/>
        <color indexed="17"/>
        <rFont val="Arial Narrow"/>
        <family val="2"/>
      </rPr>
      <t>05=Charretée</t>
    </r>
    <r>
      <rPr>
        <sz val="9"/>
        <rFont val="Arial Narrow"/>
        <family val="2"/>
      </rPr>
      <t xml:space="preserve">  </t>
    </r>
    <r>
      <rPr>
        <sz val="8"/>
        <rFont val="Arial Narrow"/>
        <family val="2"/>
      </rPr>
      <t xml:space="preserve">
</t>
    </r>
  </si>
  <si>
    <t>1 = épis, 2 = grain, 3 = décortiqué, 4 =  non-décortiqué, 5 = Entier</t>
  </si>
  <si>
    <t>1 = épis, 2 = grain, 3 = décortiqué, 4 =  non-décortiqué, 5 = entier</t>
  </si>
  <si>
    <t>1 = épis, 2 = grain, 3 = décortiqué, 4 =  non-décortiqué, 5 entier</t>
  </si>
  <si>
    <t>Combien coutent ces permis ou licences?</t>
  </si>
  <si>
    <t>D’un bateau ou pirogue</t>
  </si>
  <si>
    <t>Qui sont les pêcheurs principaux du ménage?</t>
  </si>
  <si>
    <r>
      <t xml:space="preserve">Quelles sont les deux principales personnes qui contrôlent le revenu issu de cette vente?                                                                                                                                                    </t>
    </r>
    <r>
      <rPr>
        <i/>
        <sz val="9"/>
        <color indexed="8"/>
        <rFont val="Arial Narrow"/>
        <family val="2"/>
      </rPr>
      <t>(Inscrire le Code Id de ces personnes en utilisant la liste des membres du ménage)</t>
    </r>
    <r>
      <rPr>
        <sz val="9"/>
        <color indexed="8"/>
        <rFont val="Arial Narrow"/>
        <family val="2"/>
      </rPr>
      <t xml:space="preserve">                                                                                                                                                                                                                                                                                                                
</t>
    </r>
  </si>
  <si>
    <r>
      <t xml:space="preserve">Quelle est la quantité de ce produit </t>
    </r>
    <r>
      <rPr>
        <sz val="9"/>
        <color indexed="17"/>
        <rFont val="Arial Narrow"/>
        <family val="2"/>
      </rPr>
      <t>offerte (don/cadeau)</t>
    </r>
    <r>
      <rPr>
        <sz val="9"/>
        <rFont val="Arial Narrow"/>
        <family val="2"/>
      </rPr>
      <t xml:space="preserve"> à d'autres ménages? 
</t>
    </r>
    <r>
      <rPr>
        <i/>
        <sz val="8"/>
        <rFont val="Arial Narrow"/>
        <family val="2"/>
      </rPr>
      <t>(inscrire 0 s'il n'y a pas eu de dons, Inscrire la colonne la quantité faite cadeau en UML de la colonne suivante)</t>
    </r>
  </si>
  <si>
    <r>
      <rPr>
        <sz val="9"/>
        <color indexed="17"/>
        <rFont val="Arial Narrow"/>
        <family val="2"/>
      </rPr>
      <t xml:space="preserve">Avez-vous obtenu [INTRANT] </t>
    </r>
    <r>
      <rPr>
        <sz val="9"/>
        <rFont val="Arial Narrow"/>
        <family val="2"/>
      </rPr>
      <t xml:space="preserve">sous forme de cadeau ou de don?
1=Oui
2=Non ► (16B.08)
</t>
    </r>
  </si>
  <si>
    <r>
      <rPr>
        <sz val="9"/>
        <color indexed="17"/>
        <rFont val="Arial Narrow"/>
        <family val="2"/>
      </rPr>
      <t>Avez-vous acheté [INTRANT]?</t>
    </r>
    <r>
      <rPr>
        <sz val="9"/>
        <rFont val="Arial Narrow"/>
        <family val="2"/>
      </rPr>
      <t xml:space="preserve">
1=Oui
2=Non ► Intrant Suivant</t>
    </r>
  </si>
  <si>
    <t>07 C'est une fille</t>
  </si>
  <si>
    <t xml:space="preserve">[NOM] a-t-il dormi sous une moustiquaire la nuit dernière ? Si oui, est-ce une moustiquaire imprégnée ou simple ? </t>
  </si>
  <si>
    <r>
      <t>Est-ce que [NOM] a des difficultés pour marcher ou monter les escaliers</t>
    </r>
    <r>
      <rPr>
        <sz val="9"/>
        <rFont val="Arial Narrow"/>
        <family val="2"/>
      </rPr>
      <t>?</t>
    </r>
  </si>
  <si>
    <t>De combien de jours de congé annuel [NOM] a t-il joui au cours des 12 derniers mois ?</t>
  </si>
  <si>
    <t>Céréales et produits céréaliers</t>
  </si>
  <si>
    <r>
      <rPr>
        <b/>
        <sz val="9"/>
        <rFont val="Arial Narrow"/>
        <family val="2"/>
      </rPr>
      <t>Tubercules et plantains</t>
    </r>
    <r>
      <rPr>
        <sz val="9"/>
        <rFont val="Arial Narrow"/>
        <family val="2"/>
      </rPr>
      <t xml:space="preserve"> </t>
    </r>
  </si>
  <si>
    <t>[NOM] est-il néanmoins disponible pour travailler tout de suite ?</t>
  </si>
  <si>
    <t>Même si [NOM] n'a pas travaillé au cours des 7 derniers jours, possède-t-il un emploi qu'il aurait dû exercer au cours de ces 7 derniers jours ?</t>
  </si>
  <si>
    <r>
      <t>Légumineuses et graines</t>
    </r>
    <r>
      <rPr>
        <sz val="9"/>
        <rFont val="Arial Narrow"/>
        <family val="2"/>
      </rPr>
      <t xml:space="preserve"> </t>
    </r>
  </si>
  <si>
    <t>Légumes</t>
  </si>
  <si>
    <t>Poisson, fruits de mer et, viande</t>
  </si>
  <si>
    <t xml:space="preserve">Fruits </t>
  </si>
  <si>
    <t>Lait et produits laitiers, oeufs</t>
  </si>
  <si>
    <t>Huile et graisse</t>
  </si>
  <si>
    <r>
      <t>Sucre</t>
    </r>
    <r>
      <rPr>
        <sz val="9"/>
        <rFont val="Arial Narrow"/>
        <family val="2"/>
      </rPr>
      <t xml:space="preserve"> </t>
    </r>
  </si>
  <si>
    <r>
      <t>Epices et condiments</t>
    </r>
    <r>
      <rPr>
        <sz val="9"/>
        <rFont val="Arial Narrow"/>
        <family val="2"/>
      </rPr>
      <t xml:space="preserve"> </t>
    </r>
  </si>
  <si>
    <t>Plants/boutures de tubercules</t>
  </si>
  <si>
    <t>Noix de cajou</t>
  </si>
  <si>
    <t>Jus de fruits (orange, bissap, gingembre, jus de cajou,etc.)</t>
  </si>
  <si>
    <r>
      <t>Quel est le montant dépensé a</t>
    </r>
    <r>
      <rPr>
        <b/>
        <sz val="9"/>
        <rFont val="Arial Narrow"/>
        <family val="2"/>
      </rPr>
      <t>u cours des 12 derniers mois</t>
    </r>
    <r>
      <rPr>
        <sz val="9"/>
        <rFont val="Arial Narrow"/>
        <family val="2"/>
      </rPr>
      <t xml:space="preserve"> pour des béquilles, chaises roulantes, et ou vélo pour invalides avec ou sans moteur,  prothèses dentaires, prothèses auditives ou autres appareils thérapeutiques et orthopédiques?</t>
    </r>
  </si>
  <si>
    <t>PARTIE A: SITUATION EN RAPPORT AVEC L'ACTIVITE (INDIVIDUS DE 5 ANS ET PLUS)</t>
  </si>
  <si>
    <t>PARTIE B: EMPLOI PRINCIPAL AU COURS DES 12 DERNIERS MOIS  (INDIVIDUS DE 5 ANS ET PLUS)</t>
  </si>
  <si>
    <t>PARTIE C: EMPLOI SECONDAIRE AU COURS DES 12 DERNIERS MOIS  (INDIVIDUS DE 5 ANS ET PLUS)</t>
  </si>
  <si>
    <t>EMPLOI (INDIVIDUS AGES DE 5 ANS ET PLUS)</t>
  </si>
  <si>
    <t>B  Caractéristiques des entreprises non-agricoles</t>
  </si>
  <si>
    <t>[NOM] a-t-il déjà vécu dans une autre localité pendant plus de 6 mois ?</t>
  </si>
  <si>
    <t>Ecrire le code ID du répondant à cette section</t>
  </si>
  <si>
    <t>Anacarde</t>
  </si>
  <si>
    <t>Quel est le sexe de [NOM] ?</t>
  </si>
  <si>
    <t xml:space="preserve">Quelle est la dernière fois que le [PRODUIT] a été acheté dans le ménage? 1=Hier                                         2=7 dernier jours                     3=30 derniers jours               4=Plus de 30 jours ►Ligne suivante                           5=Jamais ►Ligne suivante
</t>
  </si>
  <si>
    <t>Parmi cette quantité consommée, quelle est celle qui provient d'autres sources (cadeau, prélèvement de son propre commerce, troc, etc.)?</t>
  </si>
  <si>
    <t>Première visite</t>
  </si>
  <si>
    <t>Deuxième visite</t>
  </si>
  <si>
    <t>Troisième visite</t>
  </si>
  <si>
    <t>PAPI</t>
  </si>
  <si>
    <t>CAPI</t>
  </si>
  <si>
    <t>Sous quel format l'interview a-t-il été effectué?</t>
  </si>
  <si>
    <t>NOMENCLATURE DES CULTURES POUR LA SECTION 16A</t>
  </si>
  <si>
    <t>B Consommation alimentaire des 7 derniers jours et achat des 30 derniers jours</t>
  </si>
  <si>
    <t>Combien de fois [NOM] a-t-il été hospitalisé au cours des 12 derniers mois ?</t>
  </si>
  <si>
    <t>Quel a été le dernier problème de santé pour lequel [NOM] a été hospitalisé au cours des 12 derniers mois?</t>
  </si>
  <si>
    <t>LISTE EXHAUSTIVE DES UNITES POUR LA SECTION 7B</t>
  </si>
  <si>
    <t>[NOM] a-t-il eu un problème de santé au cours des 12 derniers mois qui a entrainé au moins une fois une hospitalisation ?</t>
  </si>
  <si>
    <t>Nomenclature des cultures pour la section 16A</t>
  </si>
  <si>
    <t>Pour ce dernier problème de santé ayant nécéssité une hospitalisation au cours des 12 derniers mois, combien de jours [NOM] est resté à l'hôpital ?</t>
  </si>
  <si>
    <t>Quel est le montant des frais d'hospitalisation pour ce dernier problème de santé ?</t>
  </si>
  <si>
    <t xml:space="preserve">Où [NOM] a-t-il été hospitalisé pour ce dernier problème de santé ? 
[INS: Adaptez et gardez 6 niveaux publics]
</t>
  </si>
  <si>
    <t>Quel est le rang de la visite ?</t>
  </si>
  <si>
    <t>Combien a-t-il dépensé pour les cartes prépayées y compris les transferts de crédit au cours des 7 derniers jours?</t>
  </si>
  <si>
    <t>Quel est le taux de remboursement (couverture)?</t>
  </si>
  <si>
    <t>Quel est le montant des dépenses de bilan de santé (check up)?</t>
  </si>
  <si>
    <t xml:space="preserve"> [NOM] a-t-il supporté des frais de vaccination, circoncision ou bilan de santé (check up) au cours des 12 derniers mois?</t>
  </si>
  <si>
    <t>[NOM] reçoit-il de la nourriture dans le cadre de cet emploi ?</t>
  </si>
  <si>
    <t xml:space="preserve">A combien évaluez-vous les primes ( uniquement celles qui ne sont pas incluses dans le salaire)? </t>
  </si>
  <si>
    <t xml:space="preserve">[NOM] bénéficie t-elle/il de congés de maternité/paternité ?  </t>
  </si>
  <si>
    <t>6 Stagiaire ou Apprenti rémunéré</t>
  </si>
  <si>
    <t>1 Société de transfers
2 Banque
3 Poste
4 Mobile Banking
5 Tièrce Personne (main à main)
6 Cash
7 Voyageur
8 Commerce/Fax 
9 Autre</t>
  </si>
  <si>
    <t>Petites annonces par Radio, TV, Journal, Internet</t>
  </si>
  <si>
    <t>Au cours des 7 derniers jours,  [NOM] a-t-il travaillé au moins une heure comme apprenti ou stagiaire avec rémunération  (en nature ou en argent)?</t>
  </si>
  <si>
    <t>Au cours des 7 derniers jours,  [NOM] a-t-il travaillé au moins une heure, avec rémunération (en nature ou en argent), dans un commerce, une activité de transformation, ou un service marchand pour son propre compte ou pour le compte d'un autre membre du ménage? Par exemple comme artisan, commerçant ou avocat, médecin ou autre travail indépendant?</t>
  </si>
  <si>
    <t>Est ce que [NOM] a suivi une école non formelle ou une formation non-formelle?</t>
  </si>
  <si>
    <t>Quel type d'éducation non-formelle [NOM] a fréquenté?</t>
  </si>
  <si>
    <t>Au cours des 7 derniers jours, combien d'heures [NOM] a consacré à faire des courses au marché?</t>
  </si>
  <si>
    <t>Comment fait [NOM] pour subvenir principalement à ses besoins?</t>
  </si>
  <si>
    <t>Quelle est la catégorie socioprofessionnelle de  [NOM] dans cet emploi ?</t>
  </si>
  <si>
    <t>6 Stagiaire ou Apprenti rémuméré</t>
  </si>
  <si>
    <t>Quel est le montant annuel de la pension de retraite (civile et miliatire y compris les anciens combattants) perçu par [NOM]?</t>
  </si>
  <si>
    <t>Quel est le montant annuel de la pension de veuvage (en cas de perte du conjoint) ou d'orphelinat (perte du parent)  perçu par [NOM]?</t>
  </si>
  <si>
    <t>Quel est le montant annuel de la  pension d'invalidité (en cas d'accident du travail) perçu par [NOM]?</t>
  </si>
  <si>
    <t>Quel est le montant annuel de la pension alimentaire (en cas de divorce ou de séparation) perçu par [NOM]?</t>
  </si>
  <si>
    <t>Quel est le montant annuel du revenu provenant de loyers de maison d'habitation perçu par [NOM]?</t>
  </si>
  <si>
    <t>Quel est le montant annuel du revenu de mobiliers et financiers (dividendes d'actions, intérêts sur placements, etc.) perçu par [NOM]?</t>
  </si>
  <si>
    <t>Quel est le montant annuel d'autres revenus (gain de loterie, héritage, vente de biens, etc.) perçu par [NOM]?</t>
  </si>
  <si>
    <t>Est-ce que [NOM] a demandé du crédit dans cette association d'entraide ou tontine?</t>
  </si>
  <si>
    <t>Quelle est la date à laquelle ce dernier crédit a été contracté?</t>
  </si>
  <si>
    <r>
      <t>Quel est le montant nominal de ce dernier crédit?</t>
    </r>
    <r>
      <rPr>
        <i/>
        <sz val="8"/>
        <rFont val="Arial Narrow"/>
        <family val="2"/>
      </rPr>
      <t xml:space="preserve"> (En FCFA)</t>
    </r>
  </si>
  <si>
    <t>6. Financer une affaire existante (équipement, matières premières)
7. Intrants agricoles (semences, engrais, aliments pour bétail, etc.)</t>
  </si>
  <si>
    <t>Est-ce que [NOM] a consommé un petit déjeuner (pain, café, thé, beignets, galettes, croissant, bouillie, etc.) acheté hors du ménage ou reçu en cadeau au cours des 7 derniers jours?</t>
  </si>
  <si>
    <t>Est-ce que [NOM] a consommé une boisson non alcoolisée (eau en sachet ou en bouteille, jus en sachet ou en bouteille, sucreries, lait, yaourt, etc.) achetée hors du ménage ou reçue en cadeau au cours des 7 derniers jours ?</t>
  </si>
  <si>
    <r>
      <t xml:space="preserve">Au cours des 7 derniers jours, est-ce qu'une personne non membre du ménage a bénéficié d'au moins un repas du ménage?
</t>
    </r>
    <r>
      <rPr>
        <b/>
        <sz val="9"/>
        <rFont val="Arial Narrow"/>
        <family val="2"/>
      </rPr>
      <t xml:space="preserve"> (Si NON, Continuer à la section suivante)</t>
    </r>
  </si>
  <si>
    <t>SECTION 9 : DÉPENSES RÉTROSPECTIVES ALIMENTAIRES ET NON ALIMENTAIRES DU MÉNAGE</t>
  </si>
  <si>
    <t>Frais de communication téléphonique dans une cabine/ télécentre</t>
  </si>
  <si>
    <t>A-t-il possédé, à domicile ou ailleurs, une entreprise travaillant dans le domaine de la construction de maisons (maçonnerie, électricité, plomberie) ou dans la menuiserie (fabrication de meubles, lits, portes, fenêtres) en bois ou en en métal tel que le fer ou l’aluminium ?</t>
  </si>
  <si>
    <t>A-t-il possédé, à domicile ou ailleurs, une entreprise de commerce (boutique, vente de matériaux de construction, de matériel informatique, de cartes téléphoniques, de cigarettes au bord de la route, vente de produits agricoles et d'élevage frais, etc.)?</t>
  </si>
  <si>
    <t>Quel le code ID du principal répondant, pour cette entreprise?</t>
  </si>
  <si>
    <t>Quel est le nom du principal propriétaire où nom de l'entreprise si cas échéant?</t>
  </si>
  <si>
    <t>Quel est le code ID du (des) propriétaire(s) de cette entreprise? (Donner au maximum 2 personnes)</t>
  </si>
  <si>
    <r>
      <t xml:space="preserve">Quel est le code ID de la (des) personne (s) qui gère(nt) cette entreprise?
 (Donner au maximum 2 personnes)
</t>
    </r>
    <r>
      <rPr>
        <i/>
        <sz val="9"/>
        <rFont val="Arial Narrow"/>
        <family val="2"/>
      </rPr>
      <t>Si gérant non membre du ménage, mettre 98</t>
    </r>
  </si>
  <si>
    <t>Quel est le code ID de la (des) personne(s) qui gèrent les revenus de cette entreprise? (Donner au maximum 2 personnes)</t>
  </si>
  <si>
    <t>Réseau téléphonique commuté (modem)</t>
  </si>
  <si>
    <t>Huile de palme raffinée</t>
  </si>
  <si>
    <t>Autres huiles n.d.a. (maïs, soja, huile palmiste, etc.)</t>
  </si>
  <si>
    <t xml:space="preserve">Mettre 1 SI OUI ET 2 SI NON </t>
  </si>
  <si>
    <r>
      <t xml:space="preserve">Combien de mois  [NOM] a-t-il exercé cet emploi au cours des 12 derniers mois (y compris les congés payés)?
</t>
    </r>
    <r>
      <rPr>
        <b/>
        <i/>
        <sz val="9"/>
        <color indexed="8"/>
        <rFont val="Arial Narrow"/>
        <family val="2"/>
      </rPr>
      <t xml:space="preserve">
Si moins d'un mois, inscrire 0.</t>
    </r>
  </si>
  <si>
    <t>Si NSP INSCRIRE 9999</t>
  </si>
  <si>
    <t>Mettre 9999 si NSP</t>
  </si>
  <si>
    <t>SI NSP INSCRIRE 9999</t>
  </si>
  <si>
    <r>
      <t xml:space="preserve">Est-ce que [NOM] possède un compte dans les établissements financiers suivants ou une carte prépayée?
1.  Oui
2.  Non
</t>
    </r>
    <r>
      <rPr>
        <b/>
        <i/>
        <sz val="9"/>
        <rFont val="Arial Narrow"/>
        <family val="2"/>
      </rPr>
      <t>Sur chaque colonne, mettre 1 pour Oui ou 2 pour Non
Si NON à tous les établissements  ►(6.03)</t>
    </r>
  </si>
  <si>
    <r>
      <t>Quel est le montant nominal devant être remboursé en moyenne à chaque échéance pour ce dernier crédit?</t>
    </r>
    <r>
      <rPr>
        <b/>
        <sz val="9"/>
        <rFont val="Arial Narrow"/>
        <family val="2"/>
      </rPr>
      <t xml:space="preserve"> </t>
    </r>
    <r>
      <rPr>
        <b/>
        <i/>
        <sz val="9"/>
        <rFont val="Arial Narrow"/>
        <family val="2"/>
      </rPr>
      <t>(En FCFA)</t>
    </r>
  </si>
  <si>
    <r>
      <rPr>
        <b/>
        <sz val="8"/>
        <rFont val="Arial Narrow"/>
        <family val="2"/>
      </rPr>
      <t>LIRE LE NOM DE CHAQUE PRODUIT
ECRIRE LA REPONSE POUR CHAQUE PRODUIT  A 7B.02 AVANT DE POSER LES QUESTIONS 7B.03 A 7B.08</t>
    </r>
    <r>
      <rPr>
        <sz val="8"/>
        <rFont val="Arial Narrow"/>
        <family val="2"/>
      </rPr>
      <t xml:space="preserve">
</t>
    </r>
  </si>
  <si>
    <t>(Sur la colonne de gauche inscrire le libellé de la branche; sur la colonne de droite inscrire le code correspondant, après l'interview. On trouve les codes des branches d'activité à l'annexe du manuel de l'agent enquêteur)</t>
  </si>
  <si>
    <r>
      <t xml:space="preserve">Quelle a été la stratégie adoptée par le ménage après le [CHOC] pour faire face à la situation?
</t>
    </r>
    <r>
      <rPr>
        <b/>
        <sz val="9"/>
        <rFont val="Arial Narrow"/>
        <family val="2"/>
      </rPr>
      <t>(</t>
    </r>
    <r>
      <rPr>
        <b/>
        <sz val="8"/>
        <rFont val="Arial Narrow"/>
        <family val="2"/>
      </rPr>
      <t>Pour chaque choc, donner jusqu'à 3 stratégies par ordre d'importance. Si le type de choc est survenu plusieurs fois au cours des 3 dernières années, considérer l'évènement le plus récent. Utiliser les codes sis à droite).</t>
    </r>
  </si>
  <si>
    <r>
      <t xml:space="preserve">Quel est le numéro d'ordre de la personne qui exploite la parcelle?
</t>
    </r>
    <r>
      <rPr>
        <i/>
        <sz val="8"/>
        <rFont val="Arial Narrow"/>
        <family val="2"/>
      </rPr>
      <t xml:space="preserve"> (Utilisez les ID de la section B sur les caractéristiques démographiques du ménage)</t>
    </r>
  </si>
  <si>
    <t>Mettre 9999 pour Ne Sait Pas</t>
  </si>
  <si>
    <t>4. De 5 à moins de 10 Km</t>
  </si>
  <si>
    <t>5. 10Km ou plus</t>
  </si>
  <si>
    <t>Non satisfait à la dernière consultation</t>
  </si>
  <si>
    <t>TROP CHER POUR [NOM]</t>
  </si>
  <si>
    <t>Quel est le montant des frais de consultation d'un médecin spécialiste, infirmier ou autre personnel médical spécialisé (y compris les sages-femmes) hors hospitalisation de [NOM] au cours des 3 derniers mois?</t>
  </si>
  <si>
    <t>5 Non-Concerné (moins de 5 ans)</t>
  </si>
  <si>
    <t>7 Ménage</t>
  </si>
  <si>
    <t>8 NSP</t>
  </si>
  <si>
    <t>6 Organisme International/ ONG</t>
  </si>
  <si>
    <t>4 Additionneuse/
Décompteur</t>
  </si>
  <si>
    <t>5 Sans Compteur</t>
  </si>
  <si>
    <t>7  Paille, Banco, motte de terre</t>
  </si>
  <si>
    <t xml:space="preserve">Qui a envoyé/donné l'argent à [NOM]? </t>
  </si>
  <si>
    <t>1. Profession libérale sauf artisans
2.Agriculteur/Eleveur
3. Salarié
4. Artisans (mécanicien, soudeur, menuisier…)
5. Elève-étudiant
6. Inactif
7. Autres
8. Ne sait pas</t>
  </si>
  <si>
    <t>UNITE
DE 
TEMPS</t>
  </si>
  <si>
    <t>Au cours des 12 derniers mois, le ménage ou un de ses membres a-t-il envoyé/donné de l'argent à son fils, sa fille, son père, sa mère, son frère, sa soeur, à son conjoint(e) ou à un autre membre de la famille n'habitant pas le ménage?</t>
  </si>
  <si>
    <t>Au cours des 12 derniers mois, le ménage ou un de ses membres a-t-il envoyé/donné de l'argent à tout autre personne non-membre du ménage ?</t>
  </si>
  <si>
    <t xml:space="preserve">Au cours des 12 derniers mois, le ménage ou un de ses membres a-t-il néanmoins envoyé/donné de l’argent par cash par l'intermédiaire d'un voyageur, par une société de transfert (western union, money gram etc.), mobile banking, fax, transporteurs à un parent ou à tout autre personne non-membre du ménage? </t>
  </si>
  <si>
    <t>Quelle est la fréquence des transferts et le montant envoyé/donné à chaque fois?
(Si le montant est irrégulier noté le montant reçu au cours des 12 derniers mois)</t>
  </si>
  <si>
    <t>SECTION 7A: REPAS PRIS  A L'EXTERIEUR DU MENAGE AU COURS DES 7 DERNIERS JOURS</t>
  </si>
  <si>
    <t>x</t>
  </si>
  <si>
    <t>ENQUÊTEUR: Il faut commencer par les aliments pris hors à l'extérieur du ménage par plusieurs membres du ménage ensemble sur la ligne 98</t>
  </si>
  <si>
    <t xml:space="preserve">Au cours des 12 derniers mois, le ménage a-t-il possédé ou élevé des […] ; soit  qu’il possède lui-même, soit qui lui sont confiés par d’autres ménages?
1=Oui
2=Non ►Ligne suivante 
</t>
  </si>
  <si>
    <t xml:space="preserve">Transferts en cash du gouvernement/ONG etc. </t>
  </si>
  <si>
    <t xml:space="preserve">A qui [NOM] a envoyé/ donné l'argent ? </t>
  </si>
  <si>
    <r>
      <t xml:space="preserve">[NOM] a t-il eu un problème de santé, maladie ou un accident au cours des 30 derniers jours </t>
    </r>
    <r>
      <rPr>
        <b/>
        <sz val="9"/>
        <rFont val="Arial Narrow"/>
        <family val="2"/>
      </rPr>
      <t>qui n'a pas entrainé une hospitalisation</t>
    </r>
    <r>
      <rPr>
        <sz val="9"/>
        <rFont val="Arial Narrow"/>
        <family val="2"/>
      </rPr>
      <t>?</t>
    </r>
  </si>
  <si>
    <r>
      <t>Quelle est la superficie de la parcelle selon l'exploitant (</t>
    </r>
    <r>
      <rPr>
        <i/>
        <sz val="9"/>
        <rFont val="Arial Narrow"/>
        <family val="2"/>
      </rPr>
      <t>Donner la superficie en hectares ou en mètres carrés avec deux décimales</t>
    </r>
    <r>
      <rPr>
        <sz val="9"/>
        <rFont val="Arial Narrow"/>
        <family val="2"/>
      </rPr>
      <t>)
Unité: 
1. Hectare (Ha)
2. Mètre Carré (m^2)</t>
    </r>
  </si>
  <si>
    <r>
      <t xml:space="preserve">Combien de [...] compte-t-on actuellement au total dans le troupeau?                                                                                                                                                                                                                        </t>
    </r>
    <r>
      <rPr>
        <i/>
        <sz val="8"/>
        <rFont val="Arial Narrow"/>
        <family val="2"/>
      </rPr>
      <t>(Inscrire 0 si aucun ou dans le cas où tous les animaux ont été tués au cours des 12 derniers mois)</t>
    </r>
  </si>
  <si>
    <t xml:space="preserve">Quelle est la valeur de l’achat de ces […] ?
</t>
  </si>
  <si>
    <t>Où se passe principalement votre activité de pêche ?</t>
  </si>
  <si>
    <t>Vous pêchez de la plage / depuis la rive / de la berge de rivière ou d’un bateau  ou pirogue?</t>
  </si>
  <si>
    <t>Vidange manuelle</t>
  </si>
  <si>
    <t>Quel est le montant total de cette dépense en habits, chaussures, coiffure (y compris les mèches), et bijoux?</t>
  </si>
  <si>
    <r>
      <t xml:space="preserve">A fait des beignets; griller de la viande de boeuf, de mouton, ou de poulet; fabriquer des jus de fruits (gingembre, bissap); fabriquer de la bière de maïs ou de mil, fabriquer du pain ou des gâteaux pour revendre </t>
    </r>
    <r>
      <rPr>
        <sz val="9"/>
        <color indexed="17"/>
        <rFont val="Arial Narrow"/>
        <family val="2"/>
      </rPr>
      <t>pour son propre compte</t>
    </r>
    <r>
      <rPr>
        <sz val="9"/>
        <rFont val="Arial Narrow"/>
        <family val="2"/>
      </rPr>
      <t>?</t>
    </r>
  </si>
  <si>
    <t>Pendant combien de temps le problème de santé  a-t-il empêché [NOM] de mener ses activités quotidiennes normales?</t>
  </si>
  <si>
    <t>Qui a décidé de la vente des [..] dans le ménage?</t>
  </si>
  <si>
    <t>04 Autres (cours de langue, etc.)</t>
  </si>
  <si>
    <t>Quel est le montant des frais de consultation pour un dentiste, ou infirmier dentiste de [NOM] au cours des 3 derniers mois?</t>
  </si>
  <si>
    <t>Si consultation gratuite, écrivez 00, 
si NC écrivez 9999</t>
  </si>
  <si>
    <t>Si médicaments reçus gratuitement, écrivez 00, 
si NC écrivez 9999</t>
  </si>
  <si>
    <t>Si examens gratuits, écrivez 00 
Si NC écrivez 9999</t>
  </si>
  <si>
    <t>Si consultation gratuite, écrivez 00 
Si NC écrivez 9999</t>
  </si>
  <si>
    <t>Si consultation gratuite, écrivez 00, 
Si NC écrivez 9999</t>
  </si>
  <si>
    <t>Si hospitalisation gratuite, écrivez 00,
Si NC écrivez 9999</t>
  </si>
  <si>
    <t>Si appareils reçus gratuitement, écrivez 00
Si NC écrivez 9999</t>
  </si>
  <si>
    <t>Si vaccination gratuite écrivez 00
Si NC écrivez 9999</t>
  </si>
  <si>
    <t>Si circoncision gratuite écrivez 00
Si NC écrivez 9999</t>
  </si>
  <si>
    <t>Si check up gratuit écrivez 00
Si NC écrivez 9999</t>
  </si>
  <si>
    <t>Si l'individu n'est plus membre du ménage, utilise, écrire 98</t>
  </si>
  <si>
    <r>
      <t xml:space="preserve">Quel a été le principal mode d'acquisition de ces déchets d'animaux?
</t>
    </r>
    <r>
      <rPr>
        <sz val="8"/>
        <rFont val="Arial Narrow"/>
        <family val="2"/>
      </rPr>
      <t xml:space="preserve">1=Parcage direct
2=Parcage indirect                                                        3=Achat
</t>
    </r>
    <r>
      <rPr>
        <sz val="8"/>
        <color indexed="17"/>
        <rFont val="Arial Narrow"/>
        <family val="2"/>
      </rPr>
      <t>4= Animaux propres
5=Autre (à préciser)</t>
    </r>
    <r>
      <rPr>
        <sz val="8"/>
        <rFont val="Arial Narrow"/>
        <family val="2"/>
      </rPr>
      <t xml:space="preserve">
</t>
    </r>
  </si>
  <si>
    <r>
      <t xml:space="preserve">Combien de crédit en cours, c'est-à-dire non totalement remboursés [NOM] a-t-il?
</t>
    </r>
    <r>
      <rPr>
        <sz val="9"/>
        <color indexed="17"/>
        <rFont val="Arial Narrow"/>
        <family val="2"/>
      </rPr>
      <t>Si 0 ►Section suivante</t>
    </r>
    <r>
      <rPr>
        <sz val="9"/>
        <rFont val="Arial Narrow"/>
        <family val="2"/>
      </rPr>
      <t xml:space="preserve">                                                                                                                                                                                                                                                                                  </t>
    </r>
  </si>
  <si>
    <r>
      <t xml:space="preserve">Quelle est la quantité déjà récoltée pour la présente campagne </t>
    </r>
    <r>
      <rPr>
        <sz val="9"/>
        <color indexed="17"/>
        <rFont val="Arial Narrow"/>
        <family val="2"/>
      </rPr>
      <t>(2017/18)</t>
    </r>
    <r>
      <rPr>
        <sz val="9"/>
        <rFont val="Arial Narrow"/>
        <family val="2"/>
      </rPr>
      <t>?</t>
    </r>
  </si>
  <si>
    <r>
      <t xml:space="preserve">Pâques </t>
    </r>
    <r>
      <rPr>
        <sz val="9"/>
        <color indexed="17"/>
        <rFont val="Arial Narrow"/>
        <family val="2"/>
      </rPr>
      <t>2018</t>
    </r>
  </si>
  <si>
    <r>
      <t>Fin du Ramadan</t>
    </r>
    <r>
      <rPr>
        <sz val="9"/>
        <color indexed="17"/>
        <rFont val="Arial Narrow"/>
        <family val="2"/>
      </rPr>
      <t xml:space="preserve"> 2017</t>
    </r>
  </si>
  <si>
    <r>
      <t xml:space="preserve">Tabaski </t>
    </r>
    <r>
      <rPr>
        <sz val="9"/>
        <color indexed="17"/>
        <rFont val="Arial Narrow"/>
        <family val="2"/>
      </rPr>
      <t>2017</t>
    </r>
  </si>
  <si>
    <r>
      <t xml:space="preserve">Noël </t>
    </r>
    <r>
      <rPr>
        <sz val="9"/>
        <color indexed="17"/>
        <rFont val="Arial Narrow"/>
        <family val="2"/>
      </rPr>
      <t>2017</t>
    </r>
  </si>
  <si>
    <r>
      <t xml:space="preserve">Nouvel an </t>
    </r>
    <r>
      <rPr>
        <sz val="9"/>
        <color indexed="17"/>
        <rFont val="Arial Narrow"/>
        <family val="2"/>
      </rPr>
      <t>2018</t>
    </r>
  </si>
  <si>
    <t xml:space="preserve">Quelle est la principale culture de cette parcelle au cours de la campagne 2017/18?
</t>
  </si>
  <si>
    <t>Combien de cultures y a--t-il sur cette parcelle pour la campagne 2017/18?</t>
  </si>
  <si>
    <t>Avez-vous utilisé de la main-d'oeuvre familiale sur cette parcelle au cours de la campagne 2017/18 pour la période de préparation du sol (labour) et des semis ?</t>
  </si>
  <si>
    <t xml:space="preserve">Avez-vous utilisé de la main-d'oeuvre familiale sur cette parcelle au cours de la campagne 2017/18 pour la période d'entretien du sol (sarclage, etc.)? </t>
  </si>
  <si>
    <t xml:space="preserve">Avez-vous utilisé de la main-d'oeuvre familiale sur cette parcelle au cours de la campagne 2017/18 pour la période des récoltes ? </t>
  </si>
  <si>
    <t xml:space="preserve">Avez-vous utilisé de la main-d'oeuvre non-familiale sur cette parcelle au cours de la campagne 2017/18 pour la période de préparation du sol (labour) et des semis? </t>
  </si>
  <si>
    <t xml:space="preserve">Avez-vous utilisé de la main-d'oeuvre non-familiale sur cette parcelle au cours de la campagne 2017/18 pour la période d'entretien du sol (sarclage, etc.)? </t>
  </si>
  <si>
    <t>Avez-vous utilisé de la main-d'oeuvre non-familiale sur cette parcelle au cours de la campagne 2017/18 pour la période des récoltes?</t>
  </si>
  <si>
    <t>Quel est le mode de labour de la parcelle au cours de la campagne 2017/18?
1=Sans labour
2=Manuel                                                                                                     3=Attelé                                                                                                     4=Motorisé</t>
  </si>
  <si>
    <r>
      <t xml:space="preserve">Pouvez-vous rappeler la quantité totale de [INTRANT] utilisée durant la campagne 2017/2018?
01=Gramme     
02=Kilogramme   
03=Tonne   
04=Litre   
05=Charretée    </t>
    </r>
    <r>
      <rPr>
        <sz val="8"/>
        <color indexed="17"/>
        <rFont val="Arial Narrow"/>
        <family val="2"/>
      </rPr>
      <t xml:space="preserve">
</t>
    </r>
  </si>
  <si>
    <r>
      <rPr>
        <b/>
        <sz val="9"/>
        <color indexed="17"/>
        <rFont val="Arial Narrow"/>
        <family val="2"/>
      </rPr>
      <t xml:space="preserve">(16A.00) </t>
    </r>
    <r>
      <rPr>
        <sz val="9"/>
        <color indexed="17"/>
        <rFont val="Arial Narrow"/>
        <family val="2"/>
      </rPr>
      <t xml:space="preserve">Est-ce qu'au moins un membre du ménage a cultivé des terres parenthèses (y compris les cultures pérennes), lui appartenant ou non, au cours de la campagne hivernale 2017/18? </t>
    </r>
  </si>
  <si>
    <t>FAIRE D'ABORD LA LISTE DE TOUS LES CHAMPS ET ENSUITE LES PARCELLES DANS LES CHAMPS EXPLOITÉES PAR LE MENAGE EN 2017/2018)</t>
  </si>
  <si>
    <t>[NOM] a-t-il fréquenté une école au cours de l'année scolaire 2016/2017?</t>
  </si>
  <si>
    <t>Qui gère l'école fréquentée par [NOM] au cours de l'année 2016/2017 ?</t>
  </si>
  <si>
    <t>Quel résultat [NOM] a-t-il obtenu au cours de l'année 2016/2017?</t>
  </si>
  <si>
    <t>[NOM] a-t-il fréquenté une école au cours de l'année scolaire 2017/2018?</t>
  </si>
  <si>
    <t>Pour quelle raison principale [NOM] n'a-t-il pas été à l'école en 2017/2018?</t>
  </si>
  <si>
    <t xml:space="preserve">Quel est le niveau d'études suivi par [NOM]  au cours de l'année 2017/2018?
[INS: Fournir la nomenclature des niveaux] 
</t>
  </si>
  <si>
    <t xml:space="preserve">Quelle est la classe fréquentée par [NOM]  dans le niveau déclaré au cours de l'année 2017/2018?
</t>
  </si>
  <si>
    <t>Qui gère l'école que fréquente [NOM] au cours de l'année 2017/2018?</t>
  </si>
  <si>
    <t>Quel est le montant des frais d'inscription et de scolarité pour l'année scolaire 2017/2018?</t>
  </si>
  <si>
    <t>Quel est le montant des cotisations pour l'année scolaire 2017/2018?</t>
  </si>
  <si>
    <t>Quel est le montant des frais de fournitures de [NOM] (livres, cahiers) pour l'année scolaire 2017/2018?</t>
  </si>
  <si>
    <t>Quel est le montant des frais pour les  autres matériels scolaires pour l'année scolaire 2017/2018?</t>
  </si>
  <si>
    <t>Quel est le montant des frais d'uniformes de [NOM]  pour l'année scolaire 2017/2018?</t>
  </si>
  <si>
    <t>Quel est le montant des frais de cantine scolaire ou de restauration de [NOM] pour l'année scolaire 2017/2018?</t>
  </si>
  <si>
    <t>Quel est le montant des frais de transport scolaire de [NOM] pour l'année scolaire 2017/2018?</t>
  </si>
  <si>
    <t>Quel est le montant des frais de consultation d'un medecin généraliste, infirmier ou autre personnel médical généraliste hors hospitalisation de [NOM] au cours des 3 derniers mois?</t>
  </si>
  <si>
    <t>« Vous avez déclaré que [NOM] n'a pas eu de problème de santé ou n'a pas consulté de personnel de santé au cours des 30 derniers jours.  [NOM] a t-il consulté dans un service de santé, ou un guérisseur, y compris pour une consultation prénatale, au cours des 3 derniers mois sans hospitalisation?</t>
  </si>
  <si>
    <t xml:space="preserve"> REPUBLIQUE DE CÔTE D'IVOIRE</t>
  </si>
  <si>
    <t>MINISTERE DU PLAN ET DU DEVELOPPEMENT</t>
  </si>
  <si>
    <t>CONFIDENTIEL : Les renseignements contenus dans ce questionnaire sont confidentiels. Ils sont couverts par le secret statistique et ne peuvent être publiés que sous forme garantit aussi la confidentialité des réponses individuelles par des sanctions aux contrevenants prévues au Code Pénal.</t>
  </si>
  <si>
    <t>ENQUÊTE HARMONISEE SUR LES CONDITIONS DE VIE DES MENAGES 2018/2019</t>
  </si>
  <si>
    <t>Sous-préfecture (Commune pour Abidjan)</t>
  </si>
  <si>
    <t>Langue de l'interview: 1- Français   2-Lanque locale  3-Autre langue</t>
  </si>
  <si>
    <t>Voir Annexe 1</t>
  </si>
  <si>
    <t>CHU</t>
  </si>
  <si>
    <t>CHR, y compris hôpital de police, hôpital militaire</t>
  </si>
  <si>
    <t>Hôpital général</t>
  </si>
  <si>
    <t>Centre de santé rural/Dispensaire rural</t>
  </si>
  <si>
    <t>(3,18)b</t>
  </si>
  <si>
    <t>(3,18)c</t>
  </si>
  <si>
    <t>Quel est le montant des frais de médicaments hors hospitalisation (Officines) de [NOM] au cours des 3 derniers mois?</t>
  </si>
  <si>
    <t>Quel est le montant des frais de médicaments hors hospitalisation (Pharmacies publiques) de [NOM] au cours des 3 derniers mois?</t>
  </si>
  <si>
    <t>Si médicaments reçus gratuitement, écrivez 00, 
si NC écrivez 10000</t>
  </si>
  <si>
    <t>Si médicaments reçus gratuitement, écrivez 00, 
si NC écrivez 10001</t>
  </si>
  <si>
    <t>1 Mutuelle</t>
  </si>
  <si>
    <t>2 Consultation gratuite</t>
  </si>
  <si>
    <t>3 Gratuité ciblée et sélective</t>
  </si>
  <si>
    <t>4 Gratuité totale</t>
  </si>
  <si>
    <t>5 Autres programmes speciaux</t>
  </si>
  <si>
    <r>
      <t xml:space="preserve"> [NOM] cotise-t-il à la CNPS ou à la CGRAE dans le cadre de cet emploi?
</t>
    </r>
    <r>
      <rPr>
        <b/>
        <sz val="9"/>
        <color indexed="10"/>
        <rFont val="Arial Narrow"/>
        <family val="2"/>
      </rPr>
      <t xml:space="preserve"> </t>
    </r>
  </si>
  <si>
    <t xml:space="preserve">Riz local  petit grain </t>
  </si>
  <si>
    <t xml:space="preserve">Riz local  gros grain </t>
  </si>
  <si>
    <t>Autre riz importé</t>
  </si>
  <si>
    <t>Riz importé populaire</t>
  </si>
  <si>
    <t>Tilapia frais ( carpe grise importée)</t>
  </si>
  <si>
    <t>Appolo frais (Chinchards)</t>
  </si>
  <si>
    <t>Sardinelles fraiches</t>
  </si>
  <si>
    <t>Autres poissons frais</t>
  </si>
  <si>
    <t>Poisson fumé mangni</t>
  </si>
  <si>
    <t>Autres Poissons fumés</t>
  </si>
  <si>
    <t>Feuilles d'oseille (dah)</t>
  </si>
  <si>
    <t>Feuilles de patate</t>
  </si>
  <si>
    <t>Epinards</t>
  </si>
  <si>
    <t xml:space="preserve">Kplala </t>
  </si>
  <si>
    <t>Autres feuilles (manioc, taro, baobab, haricot)</t>
  </si>
  <si>
    <t>Appartement</t>
  </si>
  <si>
    <t>Villa</t>
  </si>
  <si>
    <t>Bande par société immobilière</t>
  </si>
  <si>
    <t>Bande par particulier</t>
  </si>
  <si>
    <t>Cour commune</t>
  </si>
  <si>
    <t>Maison isolée</t>
  </si>
  <si>
    <t>Case, banco</t>
  </si>
  <si>
    <t>Barraque</t>
  </si>
  <si>
    <t>License de pêche industrielle</t>
  </si>
  <si>
    <t>License de pêche artisanale</t>
  </si>
  <si>
    <t>Thons</t>
  </si>
  <si>
    <t>Sardinelles</t>
  </si>
  <si>
    <t>Maqueraux</t>
  </si>
  <si>
    <t>Chinchards</t>
  </si>
  <si>
    <t>Carpes/Tilapia</t>
  </si>
  <si>
    <t xml:space="preserve">Pensez-vous que la Côte d'Ivoire est un pays pauvre?
</t>
  </si>
  <si>
    <t>Liste exhaustive des ethnies pour la Section 1</t>
  </si>
  <si>
    <t>ABBEY</t>
  </si>
  <si>
    <t>DJIMINI</t>
  </si>
  <si>
    <t>KOUYA</t>
  </si>
  <si>
    <t>SAMOGHO</t>
  </si>
  <si>
    <t>ABIDJI</t>
  </si>
  <si>
    <t>DOMA</t>
  </si>
  <si>
    <t>KOUZIE</t>
  </si>
  <si>
    <t>SENOUFO</t>
  </si>
  <si>
    <t>ABOURE</t>
  </si>
  <si>
    <t>EBRIE</t>
  </si>
  <si>
    <t>KOYAKA OU KOYARA</t>
  </si>
  <si>
    <t>SITI</t>
  </si>
  <si>
    <t>ABRON</t>
  </si>
  <si>
    <t>EGA</t>
  </si>
  <si>
    <t>KROBOU</t>
  </si>
  <si>
    <t>TAGOUANA</t>
  </si>
  <si>
    <t>ADJOUKROU</t>
  </si>
  <si>
    <t>EHOTILE</t>
  </si>
  <si>
    <t>KROUMIEN</t>
  </si>
  <si>
    <t>TOURA</t>
  </si>
  <si>
    <t>AGNI</t>
  </si>
  <si>
    <t>ESSOUMA</t>
  </si>
  <si>
    <t>LOBI</t>
  </si>
  <si>
    <t>WANE</t>
  </si>
  <si>
    <t>AHIZI</t>
  </si>
  <si>
    <t>FOULA</t>
  </si>
  <si>
    <t>LOHRON</t>
  </si>
  <si>
    <t>WOBE</t>
  </si>
  <si>
    <t>ALLADIAN</t>
  </si>
  <si>
    <t>GAGOU</t>
  </si>
  <si>
    <t>MAHOU OU MAHOUKA</t>
  </si>
  <si>
    <t>YACOUBA OU DAN</t>
  </si>
  <si>
    <t>APPOLO OU N'ZIMA</t>
  </si>
  <si>
    <t>GBIN</t>
  </si>
  <si>
    <t>MALINKE OU MANINKA</t>
  </si>
  <si>
    <t>YAOURE (yohoure)</t>
  </si>
  <si>
    <t>AKYE OU ATTIE</t>
  </si>
  <si>
    <t>GNABOUA (niaboua)</t>
  </si>
  <si>
    <t>M'BATTO (goua)</t>
  </si>
  <si>
    <t>NATURALISE IVOIRIEN</t>
  </si>
  <si>
    <t>AVIKAM OU BRIGAM</t>
  </si>
  <si>
    <t>GODIE</t>
  </si>
  <si>
    <t>MONA OU MOUAN</t>
  </si>
  <si>
    <t>IVOIRIEN SANS PRECISION</t>
  </si>
  <si>
    <t>BAKWE</t>
  </si>
  <si>
    <t>GOUIN OU KIRMA</t>
  </si>
  <si>
    <t>NAFANA</t>
  </si>
  <si>
    <t>BAMBARA</t>
  </si>
  <si>
    <t>GOURO</t>
  </si>
  <si>
    <t>NEYO</t>
  </si>
  <si>
    <t>BAOULE</t>
  </si>
  <si>
    <t>GUERE</t>
  </si>
  <si>
    <t>N'GAIN</t>
  </si>
  <si>
    <t>BETE</t>
  </si>
  <si>
    <t>KAMARA OU KOMARA</t>
  </si>
  <si>
    <t>NIEDEBOUA</t>
  </si>
  <si>
    <t>BIRIFOR</t>
  </si>
  <si>
    <t>KODIA</t>
  </si>
  <si>
    <t>NIGBI</t>
  </si>
  <si>
    <t>CONJA</t>
  </si>
  <si>
    <t>KOMONO</t>
  </si>
  <si>
    <t>OUADOUGOU</t>
  </si>
  <si>
    <t>DEGHA</t>
  </si>
  <si>
    <t>KORO</t>
  </si>
  <si>
    <t>OUAN</t>
  </si>
  <si>
    <t>DIDA</t>
  </si>
  <si>
    <t>KOTROHOU</t>
  </si>
  <si>
    <t>OUBI</t>
  </si>
  <si>
    <t>DIOULA</t>
  </si>
  <si>
    <t>KOULANGO</t>
  </si>
  <si>
    <t>OUODOUGOU</t>
  </si>
  <si>
    <t>Liste exhaustive des unités pour Section 7B et 16C</t>
  </si>
  <si>
    <t>Kg</t>
  </si>
  <si>
    <t>Sans os au Kg</t>
  </si>
  <si>
    <t>Litre</t>
  </si>
  <si>
    <t>Fagot</t>
  </si>
  <si>
    <t>Sans os au tas</t>
  </si>
  <si>
    <t>Alvéole</t>
  </si>
  <si>
    <t>Filet</t>
  </si>
  <si>
    <t>Seau</t>
  </si>
  <si>
    <t>Avec os au Kg</t>
  </si>
  <si>
    <t>Gobelet</t>
  </si>
  <si>
    <t>Tas</t>
  </si>
  <si>
    <t>Avec os au tas</t>
  </si>
  <si>
    <t>Gousse</t>
  </si>
  <si>
    <t>Tasse</t>
  </si>
  <si>
    <t>Bassine</t>
  </si>
  <si>
    <t>Louche</t>
  </si>
  <si>
    <t>Tine</t>
  </si>
  <si>
    <t>Bidon</t>
  </si>
  <si>
    <t>Morceau</t>
  </si>
  <si>
    <t>Tongolo</t>
  </si>
  <si>
    <t>Boite</t>
  </si>
  <si>
    <t>Moudou</t>
  </si>
  <si>
    <t>Boîte de tomate</t>
  </si>
  <si>
    <t>Panier</t>
  </si>
  <si>
    <t>Verre</t>
  </si>
  <si>
    <t>Bol</t>
  </si>
  <si>
    <t>Paquet</t>
  </si>
  <si>
    <t>Yorouba</t>
  </si>
  <si>
    <t>Botte</t>
  </si>
  <si>
    <t>Plaquette</t>
  </si>
  <si>
    <t>Cope</t>
  </si>
  <si>
    <t>Boule</t>
  </si>
  <si>
    <t>Pot</t>
  </si>
  <si>
    <t>Bouquet</t>
  </si>
  <si>
    <t>Régime</t>
  </si>
  <si>
    <t>Bouteille</t>
  </si>
  <si>
    <t>Sac</t>
  </si>
  <si>
    <t>Caisse</t>
  </si>
  <si>
    <t>Sac (10 Kg)</t>
  </si>
  <si>
    <t>Calebasse</t>
  </si>
  <si>
    <t>Sac (100 Kg)</t>
  </si>
  <si>
    <t>Canari</t>
  </si>
  <si>
    <t>Sac (25 Kg)</t>
  </si>
  <si>
    <t>Canette</t>
  </si>
  <si>
    <t>Sac (5 Kg)</t>
  </si>
  <si>
    <t>Carton</t>
  </si>
  <si>
    <t>Sac (50 Kg)</t>
  </si>
  <si>
    <t>Casier</t>
  </si>
  <si>
    <t>Sachet</t>
  </si>
  <si>
    <t xml:space="preserve">Pendant ces mois, quelle a été la quantité moyenne de lait produite pour un animal et par jour?
Code Unité
1=Litre
2=Calebasse
3=Seau
                                                                                                                                                                                                        </t>
  </si>
  <si>
    <t xml:space="preserve">Pendant ces mois, quelle est la quantité moyenne de ce lait vendue chaque jour?
Code Unité
1=Litre
2=Calebasse
3=Seau
</t>
  </si>
  <si>
    <t>Quelle est la quantité moyenne de ce lait transformé chaque jour?
1=Litre
2=Calebasse
3=Seau</t>
  </si>
  <si>
    <t>Durant ces mois, quelle quantité avez-vous donnée au ménage propriétaire de l’animal en moyenne chaque jour?
Code Unité
1=Litre
2=Calebasse
3=Seau</t>
  </si>
  <si>
    <t>Cuvette</t>
  </si>
  <si>
    <t>Sac (22,5 kg)</t>
  </si>
  <si>
    <t>Sac (4,5 kg)</t>
  </si>
  <si>
    <t>Bâtonnet</t>
  </si>
  <si>
    <t>Papier</t>
  </si>
  <si>
    <t>Sac (26 kg)</t>
  </si>
  <si>
    <t>Sac (45 kg)</t>
  </si>
  <si>
    <t>Sac (15kg)</t>
  </si>
  <si>
    <t>Sac (52kg)</t>
  </si>
  <si>
    <t>Sac (11kg)</t>
  </si>
  <si>
    <t>Sac (10 kg)</t>
  </si>
  <si>
    <t>Chapelet</t>
  </si>
  <si>
    <t>Sac (4 kg)</t>
  </si>
  <si>
    <t>Feuille</t>
  </si>
  <si>
    <t>Poignet</t>
  </si>
  <si>
    <t>Cuillère</t>
  </si>
  <si>
    <t>Sac (0,9 kg)</t>
  </si>
  <si>
    <t>Brochette</t>
  </si>
  <si>
    <t>Grain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</si>
</sst>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 _€_-;\-* #,##0.00\ _€_-;_-* &quot;-&quot;??\ _€_-;_-@_-"/>
    <numFmt numFmtId="164" formatCode="_(* #,##0.00_);_(* \(#,##0.00\);_(* &quot;-&quot;??_);_(@_)"/>
    <numFmt numFmtId="165" formatCode="_-* #,##0.00\ _F_-;\-* #,##0.00\ _F_-;_-* &quot;-&quot;??\ _F_-;_-@_-"/>
    <numFmt numFmtId="166" formatCode="00"/>
    <numFmt numFmtId="167" formatCode="\(0.00\)"/>
    <numFmt numFmtId="168" formatCode="_-* #,##0.00\ [$€]_-;\-* #,##0.00\ [$€]_-;_-* &quot;-&quot;??\ [$€]_-;_-@_-"/>
  </numFmts>
  <fonts count="93" x14ac:knownFonts="1">
    <font>
      <sz val="10"/>
      <name val="Arial"/>
    </font>
    <font>
      <sz val="11"/>
      <color theme="1"/>
      <name val="Calibri"/>
      <family val="2"/>
      <scheme val="minor"/>
    </font>
    <font>
      <sz val="10"/>
      <name val="Arial"/>
      <family val="2"/>
    </font>
    <font>
      <sz val="12"/>
      <name val="Arial"/>
      <family val="2"/>
    </font>
    <font>
      <b/>
      <sz val="12"/>
      <name val="Arial"/>
      <family val="2"/>
    </font>
    <font>
      <b/>
      <sz val="10"/>
      <name val="Arial"/>
      <family val="2"/>
    </font>
    <font>
      <sz val="10"/>
      <name val="Arial"/>
      <family val="2"/>
    </font>
    <font>
      <b/>
      <sz val="10"/>
      <name val="Arial Narrow"/>
      <family val="2"/>
    </font>
    <font>
      <sz val="10"/>
      <name val="Arial Narrow"/>
      <family val="2"/>
    </font>
    <font>
      <b/>
      <sz val="8"/>
      <name val="Arial"/>
      <family val="2"/>
    </font>
    <font>
      <b/>
      <sz val="9"/>
      <name val="Arial"/>
      <family val="2"/>
    </font>
    <font>
      <sz val="8"/>
      <name val="Arial Narrow"/>
      <family val="2"/>
    </font>
    <font>
      <b/>
      <sz val="12"/>
      <name val="Arial Narrow"/>
      <family val="2"/>
    </font>
    <font>
      <b/>
      <sz val="8"/>
      <name val="Arial Narrow"/>
      <family val="2"/>
    </font>
    <font>
      <sz val="8"/>
      <name val="Arial"/>
      <family val="2"/>
    </font>
    <font>
      <sz val="12"/>
      <name val="Arial Narrow"/>
      <family val="2"/>
    </font>
    <font>
      <b/>
      <u/>
      <sz val="12"/>
      <name val="Arial Narrow"/>
      <family val="2"/>
    </font>
    <font>
      <u/>
      <sz val="10"/>
      <name val="Arial Narrow"/>
      <family val="2"/>
    </font>
    <font>
      <sz val="10"/>
      <color indexed="8"/>
      <name val="Arial"/>
      <family val="2"/>
    </font>
    <font>
      <sz val="9"/>
      <name val="Arial Narrow"/>
      <family val="2"/>
    </font>
    <font>
      <sz val="9"/>
      <name val="Arial"/>
      <family val="2"/>
    </font>
    <font>
      <b/>
      <u/>
      <sz val="11"/>
      <name val="Arial"/>
      <family val="2"/>
    </font>
    <font>
      <sz val="8"/>
      <name val="Courier New"/>
      <family val="3"/>
    </font>
    <font>
      <b/>
      <sz val="9"/>
      <name val="Arial Narrow"/>
      <family val="2"/>
    </font>
    <font>
      <sz val="10"/>
      <color indexed="55"/>
      <name val="Arial"/>
      <family val="2"/>
    </font>
    <font>
      <b/>
      <i/>
      <sz val="9"/>
      <name val="Arial Narrow"/>
      <family val="2"/>
    </font>
    <font>
      <b/>
      <u/>
      <sz val="9"/>
      <name val="Arial Narrow"/>
      <family val="2"/>
    </font>
    <font>
      <sz val="9"/>
      <color indexed="8"/>
      <name val="Arial"/>
      <family val="2"/>
    </font>
    <font>
      <sz val="9"/>
      <color indexed="8"/>
      <name val="Arial Narrow"/>
      <family val="2"/>
    </font>
    <font>
      <b/>
      <sz val="9"/>
      <color indexed="8"/>
      <name val="Arial Narrow"/>
      <family val="2"/>
    </font>
    <font>
      <sz val="10"/>
      <name val="Arial"/>
      <family val="2"/>
    </font>
    <font>
      <b/>
      <sz val="16"/>
      <name val="Arial Narrow"/>
      <family val="2"/>
    </font>
    <font>
      <i/>
      <sz val="9"/>
      <name val="Arial Narrow"/>
      <family val="2"/>
    </font>
    <font>
      <sz val="10"/>
      <name val="Arial"/>
      <family val="2"/>
    </font>
    <font>
      <i/>
      <sz val="8"/>
      <name val="Arial Narrow"/>
      <family val="2"/>
    </font>
    <font>
      <u/>
      <sz val="9"/>
      <name val="Arial Narrow"/>
      <family val="2"/>
    </font>
    <font>
      <b/>
      <sz val="8"/>
      <color indexed="8"/>
      <name val="Arial Narrow"/>
      <family val="2"/>
    </font>
    <font>
      <b/>
      <u/>
      <sz val="8"/>
      <name val="Arial Narrow"/>
      <family val="2"/>
    </font>
    <font>
      <i/>
      <sz val="8"/>
      <color indexed="8"/>
      <name val="Arial Narrow"/>
      <family val="2"/>
    </font>
    <font>
      <i/>
      <sz val="9"/>
      <color indexed="8"/>
      <name val="Arial Narrow"/>
      <family val="2"/>
    </font>
    <font>
      <sz val="11"/>
      <name val="Times New Roman"/>
      <family val="1"/>
    </font>
    <font>
      <sz val="11"/>
      <name val="Arial Narrow"/>
      <family val="2"/>
    </font>
    <font>
      <sz val="8"/>
      <color indexed="8"/>
      <name val="Arial Narrow"/>
      <family val="2"/>
    </font>
    <font>
      <sz val="8.5"/>
      <name val="Arial Narrow"/>
      <family val="2"/>
    </font>
    <font>
      <b/>
      <sz val="11"/>
      <name val="Arial Narrow"/>
      <family val="2"/>
    </font>
    <font>
      <b/>
      <sz val="9"/>
      <color indexed="10"/>
      <name val="Arial Narrow"/>
      <family val="2"/>
    </font>
    <font>
      <sz val="9"/>
      <color indexed="10"/>
      <name val="Arial Narrow"/>
      <family val="2"/>
    </font>
    <font>
      <sz val="9"/>
      <color indexed="17"/>
      <name val="Arial Narrow"/>
      <family val="2"/>
    </font>
    <font>
      <b/>
      <i/>
      <sz val="9"/>
      <color indexed="8"/>
      <name val="Arial Narrow"/>
      <family val="2"/>
    </font>
    <font>
      <b/>
      <i/>
      <sz val="8"/>
      <name val="Arial Narrow"/>
      <family val="2"/>
    </font>
    <font>
      <i/>
      <u/>
      <sz val="9"/>
      <name val="Arial Narrow"/>
      <family val="2"/>
    </font>
    <font>
      <sz val="8"/>
      <color indexed="17"/>
      <name val="Arial Narrow"/>
      <family val="2"/>
    </font>
    <font>
      <b/>
      <sz val="9"/>
      <color indexed="17"/>
      <name val="Arial Narrow"/>
      <family val="2"/>
    </font>
    <font>
      <sz val="10"/>
      <name val="Arial"/>
      <family val="2"/>
    </font>
    <font>
      <sz val="11"/>
      <color theme="1"/>
      <name val="Calibri"/>
      <family val="2"/>
      <scheme val="minor"/>
    </font>
    <font>
      <sz val="10"/>
      <color theme="1"/>
      <name val="Arial"/>
      <family val="2"/>
    </font>
    <font>
      <sz val="10"/>
      <color rgb="FFFF0000"/>
      <name val="Arial Narrow"/>
      <family val="2"/>
    </font>
    <font>
      <sz val="12"/>
      <color rgb="FFFF0000"/>
      <name val="Arial Narrow"/>
      <family val="2"/>
    </font>
    <font>
      <sz val="10"/>
      <color rgb="FFFF0000"/>
      <name val="Arial"/>
      <family val="2"/>
    </font>
    <font>
      <sz val="8"/>
      <color rgb="FFFF0000"/>
      <name val="Arial Narrow"/>
      <family val="2"/>
    </font>
    <font>
      <sz val="9"/>
      <color rgb="FFFF0000"/>
      <name val="Arial Narrow"/>
      <family val="2"/>
    </font>
    <font>
      <sz val="9"/>
      <color theme="1"/>
      <name val="Arial"/>
      <family val="2"/>
    </font>
    <font>
      <sz val="10"/>
      <color theme="1"/>
      <name val="Arial Narrow"/>
      <family val="2"/>
    </font>
    <font>
      <sz val="9"/>
      <color theme="1"/>
      <name val="Arial Narrow"/>
      <family val="2"/>
    </font>
    <font>
      <b/>
      <sz val="9"/>
      <color rgb="FFFF0000"/>
      <name val="Arial Narrow"/>
      <family val="2"/>
    </font>
    <font>
      <b/>
      <sz val="9"/>
      <color rgb="FF000000"/>
      <name val="Arial Narrow"/>
      <family val="2"/>
    </font>
    <font>
      <sz val="8"/>
      <color rgb="FF000000"/>
      <name val="Arial Narrow"/>
      <family val="2"/>
    </font>
    <font>
      <b/>
      <sz val="8"/>
      <color rgb="FF000000"/>
      <name val="Arial Narrow"/>
      <family val="2"/>
    </font>
    <font>
      <sz val="11"/>
      <color theme="1"/>
      <name val="Arial Narrow"/>
      <family val="2"/>
    </font>
    <font>
      <b/>
      <sz val="9"/>
      <color theme="1"/>
      <name val="Arial Narrow"/>
      <family val="2"/>
    </font>
    <font>
      <sz val="9"/>
      <color rgb="FF000000"/>
      <name val="Arial Narrow"/>
      <family val="2"/>
    </font>
    <font>
      <b/>
      <sz val="12"/>
      <color rgb="FFFF0000"/>
      <name val="Arial Narrow"/>
      <family val="2"/>
    </font>
    <font>
      <sz val="12"/>
      <color rgb="FFFF0000"/>
      <name val="Arial"/>
      <family val="2"/>
    </font>
    <font>
      <sz val="8"/>
      <color theme="1"/>
      <name val="Arial Narrow"/>
      <family val="2"/>
    </font>
    <font>
      <sz val="8"/>
      <color rgb="FFFF0000"/>
      <name val="Arial"/>
      <family val="2"/>
    </font>
    <font>
      <sz val="8"/>
      <color rgb="FF222222"/>
      <name val="Arial"/>
      <family val="2"/>
    </font>
    <font>
      <b/>
      <sz val="10"/>
      <color theme="1"/>
      <name val="Arial Narrow"/>
      <family val="2"/>
    </font>
    <font>
      <i/>
      <sz val="9"/>
      <color theme="1"/>
      <name val="Arial Narrow"/>
      <family val="2"/>
    </font>
    <font>
      <b/>
      <sz val="12"/>
      <color theme="1"/>
      <name val="Arial Narrow"/>
      <family val="2"/>
    </font>
    <font>
      <b/>
      <sz val="10"/>
      <color rgb="FFFF0000"/>
      <name val="Arial"/>
      <family val="2"/>
    </font>
    <font>
      <sz val="9"/>
      <color rgb="FF00B050"/>
      <name val="Arial Narrow"/>
      <family val="2"/>
    </font>
    <font>
      <sz val="8"/>
      <color rgb="FF00B050"/>
      <name val="Arial Narrow"/>
      <family val="2"/>
    </font>
    <font>
      <b/>
      <u/>
      <sz val="9"/>
      <color theme="1"/>
      <name val="Arial Narrow"/>
      <family val="2"/>
    </font>
    <font>
      <b/>
      <sz val="9"/>
      <color rgb="FF00B050"/>
      <name val="Arial Narrow"/>
      <family val="2"/>
    </font>
    <font>
      <b/>
      <sz val="9"/>
      <color rgb="FF0070C0"/>
      <name val="Arial Narrow"/>
      <family val="2"/>
    </font>
    <font>
      <b/>
      <sz val="8"/>
      <color rgb="FFFF0000"/>
      <name val="Arial"/>
      <family val="2"/>
    </font>
    <font>
      <b/>
      <sz val="14"/>
      <color rgb="FFFF0000"/>
      <name val="Arial"/>
      <family val="2"/>
    </font>
    <font>
      <sz val="9"/>
      <color rgb="FF00B050"/>
      <name val="Arial"/>
      <family val="2"/>
    </font>
    <font>
      <sz val="10"/>
      <color rgb="FF00B050"/>
      <name val="Arial"/>
      <family val="2"/>
    </font>
    <font>
      <sz val="9"/>
      <color rgb="FF0070C0"/>
      <name val="Arial Narrow"/>
      <family val="2"/>
    </font>
    <font>
      <b/>
      <sz val="9"/>
      <color theme="1"/>
      <name val="Arial"/>
      <family val="2"/>
    </font>
    <font>
      <b/>
      <sz val="8"/>
      <color rgb="FF00B050"/>
      <name val="Arial"/>
      <family val="2"/>
    </font>
    <font>
      <sz val="8"/>
      <color rgb="FF00B050"/>
      <name val="Arial"/>
      <family val="2"/>
    </font>
  </fonts>
  <fills count="11">
    <fill>
      <patternFill patternType="none"/>
    </fill>
    <fill>
      <patternFill patternType="gray125"/>
    </fill>
    <fill>
      <patternFill patternType="solid">
        <fgColor indexed="9"/>
        <bgColor indexed="64"/>
      </patternFill>
    </fill>
    <fill>
      <patternFill patternType="gray0625">
        <fgColor indexed="22"/>
        <bgColor indexed="9"/>
      </patternFill>
    </fill>
    <fill>
      <patternFill patternType="solid">
        <fgColor indexed="65"/>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rgb="FF000000"/>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79998168889431442"/>
        <bgColor indexed="64"/>
      </patternFill>
    </fill>
  </fills>
  <borders count="10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double">
        <color indexed="64"/>
      </top>
      <bottom style="thin">
        <color indexed="64"/>
      </bottom>
      <diagonal/>
    </border>
    <border>
      <left/>
      <right style="thin">
        <color indexed="64"/>
      </right>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double">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style="double">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style="thin">
        <color indexed="64"/>
      </right>
      <top style="thin">
        <color indexed="8"/>
      </top>
      <bottom style="double">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bottom style="double">
        <color indexed="64"/>
      </bottom>
      <diagonal/>
    </border>
    <border>
      <left/>
      <right style="thin">
        <color indexed="64"/>
      </right>
      <top style="thin">
        <color indexed="8"/>
      </top>
      <bottom style="thin">
        <color indexed="8"/>
      </bottom>
      <diagonal/>
    </border>
    <border>
      <left style="thin">
        <color indexed="64"/>
      </left>
      <right/>
      <top style="double">
        <color indexed="64"/>
      </top>
      <bottom/>
      <diagonal/>
    </border>
    <border>
      <left/>
      <right style="thin">
        <color indexed="64"/>
      </right>
      <top/>
      <bottom style="thin">
        <color indexed="8"/>
      </bottom>
      <diagonal/>
    </border>
    <border>
      <left/>
      <right style="thin">
        <color indexed="64"/>
      </right>
      <top style="thin">
        <color indexed="8"/>
      </top>
      <bottom/>
      <diagonal/>
    </border>
    <border>
      <left style="medium">
        <color indexed="64"/>
      </left>
      <right style="double">
        <color indexed="64"/>
      </right>
      <top/>
      <bottom style="thin">
        <color indexed="8"/>
      </bottom>
      <diagonal/>
    </border>
    <border>
      <left style="double">
        <color indexed="8"/>
      </left>
      <right style="thin">
        <color indexed="64"/>
      </right>
      <top style="thin">
        <color indexed="8"/>
      </top>
      <bottom style="thin">
        <color indexed="8"/>
      </bottom>
      <diagonal/>
    </border>
    <border>
      <left style="double">
        <color indexed="64"/>
      </left>
      <right style="thin">
        <color indexed="64"/>
      </right>
      <top style="thin">
        <color indexed="64"/>
      </top>
      <bottom style="thin">
        <color indexed="8"/>
      </bottom>
      <diagonal/>
    </border>
    <border>
      <left style="double">
        <color indexed="64"/>
      </left>
      <right style="thin">
        <color indexed="64"/>
      </right>
      <top style="thin">
        <color indexed="8"/>
      </top>
      <bottom style="thin">
        <color indexed="8"/>
      </bottom>
      <diagonal/>
    </border>
    <border>
      <left style="double">
        <color indexed="64"/>
      </left>
      <right style="thin">
        <color indexed="64"/>
      </right>
      <top style="thin">
        <color indexed="8"/>
      </top>
      <bottom style="thin">
        <color indexed="64"/>
      </bottom>
      <diagonal/>
    </border>
    <border>
      <left style="double">
        <color indexed="64"/>
      </left>
      <right style="double">
        <color indexed="64"/>
      </right>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double">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thin">
        <color indexed="8"/>
      </left>
      <right style="thin">
        <color indexed="64"/>
      </right>
      <top style="thin">
        <color indexed="8"/>
      </top>
      <bottom/>
      <diagonal/>
    </border>
    <border>
      <left style="double">
        <color indexed="64"/>
      </left>
      <right style="thin">
        <color indexed="8"/>
      </right>
      <top style="thin">
        <color indexed="8"/>
      </top>
      <bottom/>
      <diagonal/>
    </border>
    <border>
      <left style="medium">
        <color indexed="64"/>
      </left>
      <right/>
      <top style="medium">
        <color indexed="64"/>
      </top>
      <bottom/>
      <diagonal/>
    </border>
    <border>
      <left/>
      <right style="thin">
        <color indexed="64"/>
      </right>
      <top style="thin">
        <color indexed="8"/>
      </top>
      <bottom style="thin">
        <color indexed="64"/>
      </bottom>
      <diagonal/>
    </border>
    <border>
      <left style="thin">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bottom style="thin">
        <color rgb="FF000000"/>
      </bottom>
      <diagonal/>
    </border>
  </borders>
  <cellStyleXfs count="32">
    <xf numFmtId="0" fontId="0" fillId="0" borderId="0"/>
    <xf numFmtId="0" fontId="22" fillId="0" borderId="0" applyNumberFormat="0" applyFill="0" applyBorder="0" applyProtection="0">
      <alignment vertical="center"/>
    </xf>
    <xf numFmtId="164" fontId="18" fillId="0" borderId="0" applyFont="0" applyFill="0" applyBorder="0" applyAlignment="0" applyProtection="0"/>
    <xf numFmtId="43" fontId="18" fillId="0" borderId="0" applyFont="0" applyFill="0" applyBorder="0" applyAlignment="0" applyProtection="0"/>
    <xf numFmtId="165" fontId="30" fillId="0" borderId="0" applyFont="0" applyFill="0" applyBorder="0" applyAlignment="0" applyProtection="0"/>
    <xf numFmtId="165" fontId="6" fillId="0" borderId="0" applyFont="0" applyFill="0" applyBorder="0" applyAlignment="0" applyProtection="0"/>
    <xf numFmtId="165" fontId="3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8" fontId="2" fillId="0" borderId="0" applyFont="0" applyFill="0" applyBorder="0" applyAlignment="0" applyProtection="0"/>
    <xf numFmtId="168" fontId="30" fillId="0" borderId="0" applyFont="0" applyFill="0" applyBorder="0" applyAlignment="0" applyProtection="0"/>
    <xf numFmtId="168" fontId="6" fillId="0" borderId="0" applyFont="0" applyFill="0" applyBorder="0" applyAlignment="0" applyProtection="0"/>
    <xf numFmtId="168" fontId="53" fillId="0" borderId="0" applyFont="0" applyFill="0" applyBorder="0" applyAlignment="0" applyProtection="0"/>
    <xf numFmtId="165" fontId="2" fillId="0" borderId="0" applyFont="0" applyFill="0" applyBorder="0" applyAlignment="0" applyProtection="0"/>
    <xf numFmtId="165" fontId="53" fillId="0" borderId="0" applyFont="0" applyFill="0" applyBorder="0" applyAlignment="0" applyProtection="0"/>
    <xf numFmtId="0" fontId="21" fillId="0" borderId="0" applyNumberFormat="0" applyFill="0" applyBorder="0" applyProtection="0">
      <alignment horizontal="left"/>
    </xf>
    <xf numFmtId="0" fontId="6" fillId="0" borderId="0"/>
    <xf numFmtId="0" fontId="55" fillId="0" borderId="0"/>
    <xf numFmtId="0" fontId="6" fillId="0" borderId="0"/>
    <xf numFmtId="0" fontId="6" fillId="0" borderId="0"/>
    <xf numFmtId="0" fontId="54" fillId="0" borderId="0"/>
    <xf numFmtId="0" fontId="6" fillId="0" borderId="0"/>
    <xf numFmtId="0" fontId="6" fillId="0" borderId="0"/>
    <xf numFmtId="0" fontId="6" fillId="0" borderId="0"/>
    <xf numFmtId="0" fontId="11" fillId="0" borderId="0"/>
    <xf numFmtId="0" fontId="14" fillId="0" borderId="0"/>
    <xf numFmtId="0" fontId="3" fillId="0" borderId="0"/>
    <xf numFmtId="0" fontId="20" fillId="0" borderId="0" applyNumberFormat="0" applyFill="0" applyBorder="0" applyProtection="0">
      <alignment vertical="top" wrapText="1"/>
    </xf>
    <xf numFmtId="0" fontId="2" fillId="0" borderId="0"/>
    <xf numFmtId="0" fontId="2" fillId="0" borderId="0"/>
    <xf numFmtId="0" fontId="2" fillId="0" borderId="0"/>
    <xf numFmtId="0" fontId="1" fillId="0" borderId="0"/>
  </cellStyleXfs>
  <cellXfs count="2983">
    <xf numFmtId="0" fontId="0" fillId="0" borderId="0" xfId="0"/>
    <xf numFmtId="0" fontId="3" fillId="0" borderId="0" xfId="26"/>
    <xf numFmtId="0" fontId="8" fillId="2" borderId="0" xfId="26" applyFont="1" applyFill="1"/>
    <xf numFmtId="0" fontId="8" fillId="0" borderId="0" xfId="0" applyFont="1"/>
    <xf numFmtId="0" fontId="8" fillId="2" borderId="0" xfId="26" applyFont="1" applyFill="1" applyBorder="1"/>
    <xf numFmtId="0" fontId="0" fillId="0" borderId="0" xfId="0" applyBorder="1"/>
    <xf numFmtId="0" fontId="3" fillId="0" borderId="0" xfId="26" applyFont="1"/>
    <xf numFmtId="0" fontId="8" fillId="2" borderId="0" xfId="26" applyFont="1" applyFill="1" applyBorder="1" applyAlignment="1"/>
    <xf numFmtId="0" fontId="8" fillId="2" borderId="0" xfId="26" applyFont="1" applyFill="1" applyBorder="1" applyAlignment="1">
      <alignment horizontal="left"/>
    </xf>
    <xf numFmtId="0" fontId="7" fillId="2" borderId="0" xfId="26" applyFont="1" applyFill="1" applyBorder="1"/>
    <xf numFmtId="0" fontId="6" fillId="0" borderId="0" xfId="0" applyFont="1"/>
    <xf numFmtId="0" fontId="23" fillId="2" borderId="0" xfId="26" applyFont="1" applyFill="1" applyBorder="1" applyAlignment="1">
      <alignment horizontal="left" vertical="center"/>
    </xf>
    <xf numFmtId="0" fontId="7" fillId="2" borderId="0" xfId="26" applyFont="1" applyFill="1" applyBorder="1" applyAlignment="1">
      <alignment horizontal="left" vertical="center"/>
    </xf>
    <xf numFmtId="0" fontId="19" fillId="0" borderId="1" xfId="26" applyFont="1" applyFill="1" applyBorder="1" applyAlignment="1">
      <alignment vertical="top" wrapText="1"/>
    </xf>
    <xf numFmtId="0" fontId="20" fillId="0" borderId="2" xfId="0" applyFont="1" applyBorder="1" applyAlignment="1">
      <alignment vertical="top"/>
    </xf>
    <xf numFmtId="0" fontId="20" fillId="0" borderId="2" xfId="0" applyFont="1" applyBorder="1" applyAlignment="1">
      <alignment vertical="top" wrapText="1"/>
    </xf>
    <xf numFmtId="0" fontId="19" fillId="0" borderId="3" xfId="0" applyFont="1" applyBorder="1" applyAlignment="1">
      <alignment vertical="top" wrapText="1"/>
    </xf>
    <xf numFmtId="0" fontId="19" fillId="2" borderId="0" xfId="26" applyFont="1" applyFill="1"/>
    <xf numFmtId="0" fontId="19" fillId="2" borderId="0" xfId="26" applyFont="1" applyFill="1" applyBorder="1" applyAlignment="1">
      <alignment vertical="top"/>
    </xf>
    <xf numFmtId="0" fontId="20" fillId="0" borderId="3" xfId="0" applyFont="1" applyBorder="1" applyAlignment="1">
      <alignment vertical="top"/>
    </xf>
    <xf numFmtId="0" fontId="8" fillId="2" borderId="0" xfId="26" applyFont="1" applyFill="1" applyAlignment="1">
      <alignment horizontal="left"/>
    </xf>
    <xf numFmtId="0" fontId="19" fillId="0" borderId="3" xfId="26" applyFont="1" applyFill="1" applyBorder="1" applyAlignment="1">
      <alignment vertical="top" wrapText="1"/>
    </xf>
    <xf numFmtId="0" fontId="11" fillId="2" borderId="4" xfId="26" applyFont="1" applyFill="1" applyBorder="1" applyAlignment="1">
      <alignment vertical="center"/>
    </xf>
    <xf numFmtId="0" fontId="11" fillId="3" borderId="4" xfId="26" applyFont="1" applyFill="1" applyBorder="1" applyAlignment="1">
      <alignment vertical="center"/>
    </xf>
    <xf numFmtId="0" fontId="11" fillId="2" borderId="4" xfId="26" applyFont="1" applyFill="1" applyBorder="1" applyAlignment="1">
      <alignment horizontal="left" vertical="center"/>
    </xf>
    <xf numFmtId="0" fontId="11" fillId="0" borderId="4" xfId="26" applyFont="1" applyFill="1" applyBorder="1" applyAlignment="1">
      <alignment vertical="center"/>
    </xf>
    <xf numFmtId="0" fontId="11" fillId="0" borderId="5" xfId="26" applyFont="1" applyFill="1" applyBorder="1" applyAlignment="1">
      <alignment vertical="center"/>
    </xf>
    <xf numFmtId="0" fontId="11" fillId="0" borderId="4" xfId="26" applyFont="1" applyFill="1" applyBorder="1" applyAlignment="1">
      <alignment horizontal="left" vertical="center"/>
    </xf>
    <xf numFmtId="0" fontId="11" fillId="2" borderId="6" xfId="26" applyFont="1" applyFill="1" applyBorder="1" applyAlignment="1">
      <alignment vertical="center"/>
    </xf>
    <xf numFmtId="0" fontId="11" fillId="3" borderId="6" xfId="26" applyFont="1" applyFill="1" applyBorder="1" applyAlignment="1">
      <alignment vertical="center"/>
    </xf>
    <xf numFmtId="0" fontId="11" fillId="2" borderId="6" xfId="26" applyFont="1" applyFill="1" applyBorder="1" applyAlignment="1">
      <alignment horizontal="left" vertical="center"/>
    </xf>
    <xf numFmtId="0" fontId="11" fillId="2" borderId="7" xfId="26" quotePrefix="1" applyFont="1" applyFill="1" applyBorder="1" applyAlignment="1">
      <alignment horizontal="center" vertical="center"/>
    </xf>
    <xf numFmtId="0" fontId="11" fillId="2" borderId="7" xfId="26" applyFont="1" applyFill="1" applyBorder="1" applyAlignment="1">
      <alignment vertical="center"/>
    </xf>
    <xf numFmtId="0" fontId="11" fillId="3" borderId="7" xfId="26" applyFont="1" applyFill="1" applyBorder="1" applyAlignment="1">
      <alignment vertical="center"/>
    </xf>
    <xf numFmtId="0" fontId="11" fillId="2" borderId="7" xfId="26" applyFont="1" applyFill="1" applyBorder="1" applyAlignment="1">
      <alignment horizontal="left" vertical="center"/>
    </xf>
    <xf numFmtId="0" fontId="23" fillId="2" borderId="8" xfId="26" applyFont="1" applyFill="1" applyBorder="1" applyAlignment="1">
      <alignment horizontal="center" vertical="top"/>
    </xf>
    <xf numFmtId="167" fontId="23" fillId="2" borderId="9" xfId="26" applyNumberFormat="1" applyFont="1" applyFill="1" applyBorder="1" applyAlignment="1">
      <alignment horizontal="left" vertical="top"/>
    </xf>
    <xf numFmtId="0" fontId="19" fillId="0" borderId="3" xfId="26" applyFont="1" applyFill="1" applyBorder="1" applyAlignment="1">
      <alignment horizontal="left" vertical="top"/>
    </xf>
    <xf numFmtId="0" fontId="19" fillId="2" borderId="3" xfId="26" applyFont="1" applyFill="1" applyBorder="1" applyAlignment="1">
      <alignment vertical="top"/>
    </xf>
    <xf numFmtId="0" fontId="19" fillId="0" borderId="2" xfId="26" applyFont="1" applyFill="1" applyBorder="1" applyAlignment="1">
      <alignment vertical="top"/>
    </xf>
    <xf numFmtId="0" fontId="19" fillId="2" borderId="0" xfId="0" applyFont="1" applyFill="1" applyBorder="1" applyAlignment="1">
      <alignment vertical="top"/>
    </xf>
    <xf numFmtId="0" fontId="19" fillId="0" borderId="3" xfId="26" applyFont="1" applyFill="1" applyBorder="1" applyAlignment="1">
      <alignment vertical="top"/>
    </xf>
    <xf numFmtId="0" fontId="19" fillId="2" borderId="0" xfId="0" applyFont="1" applyFill="1" applyBorder="1" applyAlignment="1">
      <alignment vertical="top" wrapText="1"/>
    </xf>
    <xf numFmtId="167" fontId="19" fillId="2" borderId="3" xfId="26" applyNumberFormat="1" applyFont="1" applyFill="1" applyBorder="1" applyAlignment="1">
      <alignment horizontal="left" vertical="top"/>
    </xf>
    <xf numFmtId="0" fontId="23" fillId="3" borderId="8" xfId="26" applyFont="1" applyFill="1" applyBorder="1" applyAlignment="1">
      <alignment horizontal="center" vertical="top"/>
    </xf>
    <xf numFmtId="0" fontId="23" fillId="3" borderId="10" xfId="26" applyFont="1" applyFill="1" applyBorder="1" applyAlignment="1">
      <alignment horizontal="center" vertical="top"/>
    </xf>
    <xf numFmtId="0" fontId="23" fillId="2" borderId="9" xfId="26" applyFont="1" applyFill="1" applyBorder="1" applyAlignment="1">
      <alignment horizontal="center" vertical="top"/>
    </xf>
    <xf numFmtId="0" fontId="11" fillId="2" borderId="11" xfId="26" quotePrefix="1" applyFont="1" applyFill="1" applyBorder="1" applyAlignment="1">
      <alignment horizontal="center" vertical="center"/>
    </xf>
    <xf numFmtId="0" fontId="11" fillId="2" borderId="12" xfId="26" quotePrefix="1" applyFont="1" applyFill="1" applyBorder="1" applyAlignment="1">
      <alignment horizontal="center" vertical="center"/>
    </xf>
    <xf numFmtId="0" fontId="11" fillId="2" borderId="5" xfId="26" quotePrefix="1" applyFont="1" applyFill="1" applyBorder="1" applyAlignment="1">
      <alignment horizontal="center" vertical="center"/>
    </xf>
    <xf numFmtId="0" fontId="11" fillId="0" borderId="5" xfId="26" applyFont="1" applyFill="1" applyBorder="1" applyAlignment="1">
      <alignment horizontal="center" vertical="center"/>
    </xf>
    <xf numFmtId="167" fontId="23" fillId="2" borderId="10" xfId="26" applyNumberFormat="1" applyFont="1" applyFill="1" applyBorder="1" applyAlignment="1">
      <alignment horizontal="left" vertical="top"/>
    </xf>
    <xf numFmtId="0" fontId="19" fillId="0" borderId="2" xfId="26" applyFont="1" applyFill="1" applyBorder="1" applyAlignment="1">
      <alignment horizontal="left" vertical="top"/>
    </xf>
    <xf numFmtId="0" fontId="19" fillId="3" borderId="2" xfId="26" applyFont="1" applyFill="1" applyBorder="1" applyAlignment="1">
      <alignment vertical="top"/>
    </xf>
    <xf numFmtId="0" fontId="23" fillId="2" borderId="10" xfId="26" applyFont="1" applyFill="1" applyBorder="1" applyAlignment="1">
      <alignment horizontal="center" vertical="top"/>
    </xf>
    <xf numFmtId="0" fontId="11" fillId="3" borderId="11" xfId="26" applyFont="1" applyFill="1" applyBorder="1" applyAlignment="1">
      <alignment vertical="center"/>
    </xf>
    <xf numFmtId="0" fontId="11" fillId="3" borderId="12" xfId="26" applyFont="1" applyFill="1" applyBorder="1" applyAlignment="1">
      <alignment vertical="center"/>
    </xf>
    <xf numFmtId="0" fontId="11" fillId="3" borderId="5" xfId="26" applyFont="1" applyFill="1" applyBorder="1" applyAlignment="1">
      <alignment vertical="center"/>
    </xf>
    <xf numFmtId="0" fontId="11" fillId="2" borderId="10" xfId="26" quotePrefix="1" applyFont="1" applyFill="1" applyBorder="1" applyAlignment="1">
      <alignment horizontal="center" vertical="center"/>
    </xf>
    <xf numFmtId="0" fontId="11" fillId="2" borderId="8" xfId="26" applyFont="1" applyFill="1" applyBorder="1" applyAlignment="1">
      <alignment vertical="center"/>
    </xf>
    <xf numFmtId="0" fontId="11" fillId="3" borderId="10" xfId="26" applyFont="1" applyFill="1" applyBorder="1" applyAlignment="1">
      <alignment vertical="center"/>
    </xf>
    <xf numFmtId="0" fontId="11" fillId="3" borderId="8" xfId="26" applyFont="1" applyFill="1" applyBorder="1" applyAlignment="1">
      <alignment vertical="center"/>
    </xf>
    <xf numFmtId="0" fontId="11" fillId="2" borderId="8" xfId="26" applyFont="1" applyFill="1" applyBorder="1" applyAlignment="1">
      <alignment horizontal="left" vertical="center"/>
    </xf>
    <xf numFmtId="0" fontId="11" fillId="0" borderId="7" xfId="26" applyFont="1" applyFill="1" applyBorder="1" applyAlignment="1">
      <alignment vertical="center"/>
    </xf>
    <xf numFmtId="0" fontId="11" fillId="0" borderId="11" xfId="26" applyFont="1" applyFill="1" applyBorder="1" applyAlignment="1">
      <alignment vertical="center"/>
    </xf>
    <xf numFmtId="0" fontId="11" fillId="0" borderId="7" xfId="26" quotePrefix="1" applyFont="1" applyFill="1" applyBorder="1" applyAlignment="1">
      <alignment horizontal="center" vertical="center"/>
    </xf>
    <xf numFmtId="0" fontId="11" fillId="0" borderId="8" xfId="26" applyFont="1" applyFill="1" applyBorder="1" applyAlignment="1">
      <alignment vertical="center"/>
    </xf>
    <xf numFmtId="0" fontId="11" fillId="0" borderId="10" xfId="26" applyFont="1" applyFill="1" applyBorder="1" applyAlignment="1">
      <alignment vertical="center"/>
    </xf>
    <xf numFmtId="0" fontId="19" fillId="0" borderId="3" xfId="26" applyFont="1" applyFill="1" applyBorder="1" applyAlignment="1"/>
    <xf numFmtId="166" fontId="23" fillId="0" borderId="13" xfId="24" applyNumberFormat="1" applyFont="1" applyBorder="1" applyAlignment="1">
      <alignment horizontal="center" vertical="center"/>
    </xf>
    <xf numFmtId="166" fontId="23" fillId="0" borderId="14" xfId="24" applyNumberFormat="1" applyFont="1" applyBorder="1" applyAlignment="1">
      <alignment horizontal="center" vertical="center"/>
    </xf>
    <xf numFmtId="166" fontId="23" fillId="0" borderId="15" xfId="24" applyNumberFormat="1" applyFont="1" applyBorder="1" applyAlignment="1">
      <alignment horizontal="center" vertical="center"/>
    </xf>
    <xf numFmtId="166" fontId="23" fillId="0" borderId="16" xfId="24" applyNumberFormat="1" applyFont="1" applyBorder="1" applyAlignment="1">
      <alignment horizontal="center" vertical="center"/>
    </xf>
    <xf numFmtId="166" fontId="23" fillId="0" borderId="13" xfId="24" applyNumberFormat="1" applyFont="1" applyFill="1" applyBorder="1" applyAlignment="1">
      <alignment horizontal="center" vertical="center"/>
    </xf>
    <xf numFmtId="166" fontId="23" fillId="0" borderId="15" xfId="24" applyNumberFormat="1" applyFont="1" applyFill="1" applyBorder="1" applyAlignment="1">
      <alignment horizontal="center" vertical="center"/>
    </xf>
    <xf numFmtId="166" fontId="23" fillId="0" borderId="16" xfId="24" applyNumberFormat="1" applyFont="1" applyFill="1" applyBorder="1" applyAlignment="1">
      <alignment horizontal="center" vertical="center"/>
    </xf>
    <xf numFmtId="0" fontId="23" fillId="0" borderId="0" xfId="26" applyFont="1" applyAlignment="1">
      <alignment vertical="center"/>
    </xf>
    <xf numFmtId="0" fontId="19" fillId="0" borderId="0" xfId="26" applyFont="1" applyAlignment="1">
      <alignment vertical="center"/>
    </xf>
    <xf numFmtId="0" fontId="19" fillId="0" borderId="17" xfId="26" applyFont="1" applyBorder="1" applyAlignment="1">
      <alignment horizontal="center"/>
    </xf>
    <xf numFmtId="0" fontId="19" fillId="0" borderId="0" xfId="26" applyFont="1" applyFill="1" applyBorder="1" applyAlignment="1">
      <alignment vertical="center"/>
    </xf>
    <xf numFmtId="0" fontId="19" fillId="0" borderId="0" xfId="0" applyFont="1"/>
    <xf numFmtId="0" fontId="0" fillId="0" borderId="0" xfId="0" applyFill="1"/>
    <xf numFmtId="0" fontId="19" fillId="0" borderId="0" xfId="0" applyFont="1" applyAlignment="1"/>
    <xf numFmtId="0" fontId="19" fillId="2" borderId="3" xfId="26" applyFont="1" applyFill="1" applyBorder="1" applyAlignment="1">
      <alignment vertical="top" wrapText="1"/>
    </xf>
    <xf numFmtId="0" fontId="23" fillId="2" borderId="18" xfId="26" applyFont="1" applyFill="1" applyBorder="1" applyAlignment="1">
      <alignment horizontal="center" vertical="top" wrapText="1"/>
    </xf>
    <xf numFmtId="0" fontId="11" fillId="0" borderId="5" xfId="26" applyFont="1" applyBorder="1" applyAlignment="1">
      <alignment vertical="center"/>
    </xf>
    <xf numFmtId="0" fontId="19" fillId="0" borderId="19" xfId="26" applyFont="1" applyFill="1" applyBorder="1" applyAlignment="1">
      <alignment vertical="center"/>
    </xf>
    <xf numFmtId="0" fontId="23" fillId="0" borderId="0" xfId="26" applyFont="1" applyFill="1" applyBorder="1" applyAlignment="1">
      <alignment vertical="center"/>
    </xf>
    <xf numFmtId="0" fontId="19" fillId="0" borderId="20" xfId="0" applyFont="1" applyFill="1" applyBorder="1" applyAlignment="1">
      <alignment horizontal="left" vertical="top" wrapText="1"/>
    </xf>
    <xf numFmtId="0" fontId="19" fillId="0" borderId="20" xfId="0" applyFont="1" applyFill="1" applyBorder="1" applyAlignment="1">
      <alignment vertical="top" wrapText="1"/>
    </xf>
    <xf numFmtId="0" fontId="23" fillId="0" borderId="21" xfId="26" applyFont="1" applyFill="1" applyBorder="1" applyAlignment="1">
      <alignment wrapText="1"/>
    </xf>
    <xf numFmtId="0" fontId="10" fillId="0" borderId="8" xfId="0" applyFont="1" applyBorder="1" applyAlignment="1">
      <alignment horizontal="center" vertical="top"/>
    </xf>
    <xf numFmtId="0" fontId="10" fillId="0" borderId="9" xfId="0" applyFont="1" applyBorder="1" applyAlignment="1">
      <alignment horizontal="center" vertical="top"/>
    </xf>
    <xf numFmtId="0" fontId="3" fillId="4" borderId="9" xfId="26" applyFont="1" applyFill="1" applyBorder="1"/>
    <xf numFmtId="0" fontId="3" fillId="4" borderId="22" xfId="26" applyFont="1" applyFill="1" applyBorder="1"/>
    <xf numFmtId="0" fontId="3" fillId="4" borderId="10" xfId="26" applyFont="1" applyFill="1" applyBorder="1"/>
    <xf numFmtId="0" fontId="3" fillId="4" borderId="1" xfId="26" applyFont="1" applyFill="1" applyBorder="1"/>
    <xf numFmtId="0" fontId="3" fillId="4" borderId="0" xfId="26" applyFont="1" applyFill="1" applyBorder="1"/>
    <xf numFmtId="0" fontId="3" fillId="4" borderId="2" xfId="26" applyFont="1" applyFill="1" applyBorder="1"/>
    <xf numFmtId="0" fontId="3" fillId="4" borderId="23" xfId="26" applyFont="1" applyFill="1" applyBorder="1"/>
    <xf numFmtId="0" fontId="3" fillId="4" borderId="24" xfId="26" applyFont="1" applyFill="1" applyBorder="1"/>
    <xf numFmtId="0" fontId="3" fillId="4" borderId="12" xfId="26" applyFont="1" applyFill="1" applyBorder="1"/>
    <xf numFmtId="0" fontId="3" fillId="4" borderId="0" xfId="26" applyFont="1" applyFill="1"/>
    <xf numFmtId="0" fontId="6" fillId="0" borderId="0" xfId="26" applyFont="1"/>
    <xf numFmtId="0" fontId="6" fillId="0" borderId="0" xfId="26" applyFont="1" applyBorder="1"/>
    <xf numFmtId="0" fontId="6" fillId="0" borderId="0" xfId="0" applyFont="1" applyAlignment="1"/>
    <xf numFmtId="0" fontId="5" fillId="0" borderId="0" xfId="26" applyFont="1"/>
    <xf numFmtId="0" fontId="6" fillId="0" borderId="0" xfId="0" applyFont="1" applyBorder="1" applyAlignment="1">
      <alignment wrapText="1"/>
    </xf>
    <xf numFmtId="0" fontId="5" fillId="2" borderId="0" xfId="26" applyFont="1" applyFill="1"/>
    <xf numFmtId="0" fontId="6" fillId="2" borderId="0" xfId="26" applyFont="1" applyFill="1"/>
    <xf numFmtId="0" fontId="6" fillId="2" borderId="0" xfId="26" applyFont="1" applyFill="1" applyBorder="1"/>
    <xf numFmtId="0" fontId="24" fillId="0" borderId="0" xfId="26" applyFont="1" applyFill="1" applyBorder="1" applyAlignment="1">
      <alignment horizontal="center"/>
    </xf>
    <xf numFmtId="0" fontId="6" fillId="2" borderId="0" xfId="26" applyFont="1" applyFill="1" applyBorder="1" applyAlignment="1">
      <alignment horizontal="center"/>
    </xf>
    <xf numFmtId="0" fontId="6" fillId="0" borderId="19" xfId="26" applyFont="1" applyBorder="1"/>
    <xf numFmtId="0" fontId="5" fillId="0" borderId="0" xfId="0" applyFont="1" applyAlignment="1"/>
    <xf numFmtId="0" fontId="5" fillId="0" borderId="0" xfId="0" applyFont="1" applyAlignment="1">
      <alignment vertical="center"/>
    </xf>
    <xf numFmtId="0" fontId="6" fillId="2" borderId="1" xfId="26" applyFont="1" applyFill="1" applyBorder="1" applyAlignment="1"/>
    <xf numFmtId="0" fontId="6" fillId="2" borderId="0" xfId="26" applyFont="1" applyFill="1" applyBorder="1" applyAlignment="1"/>
    <xf numFmtId="0" fontId="24" fillId="0" borderId="0" xfId="26" applyFont="1" applyFill="1" applyBorder="1" applyAlignment="1"/>
    <xf numFmtId="0" fontId="6" fillId="0" borderId="0" xfId="26" applyFont="1" applyFill="1" applyBorder="1" applyAlignment="1">
      <alignment horizontal="center"/>
    </xf>
    <xf numFmtId="0" fontId="6" fillId="2" borderId="2" xfId="26" applyFont="1" applyFill="1" applyBorder="1" applyAlignment="1"/>
    <xf numFmtId="0" fontId="23" fillId="0" borderId="0" xfId="0" applyFont="1"/>
    <xf numFmtId="0" fontId="23" fillId="0" borderId="0" xfId="0" applyFont="1" applyFill="1"/>
    <xf numFmtId="0" fontId="19" fillId="5" borderId="25" xfId="26" applyFont="1" applyFill="1" applyBorder="1" applyAlignment="1">
      <alignment vertical="top"/>
    </xf>
    <xf numFmtId="0" fontId="19" fillId="5" borderId="26" xfId="26" applyFont="1" applyFill="1" applyBorder="1" applyAlignment="1">
      <alignment vertical="center"/>
    </xf>
    <xf numFmtId="0" fontId="19" fillId="5" borderId="27" xfId="26" applyFont="1" applyFill="1" applyBorder="1" applyAlignment="1">
      <alignment vertical="center"/>
    </xf>
    <xf numFmtId="0" fontId="19" fillId="5" borderId="28" xfId="26" applyFont="1" applyFill="1" applyBorder="1" applyAlignment="1">
      <alignment vertical="center"/>
    </xf>
    <xf numFmtId="0" fontId="19" fillId="5" borderId="29" xfId="26" applyFont="1" applyFill="1" applyBorder="1" applyAlignment="1">
      <alignment vertical="top"/>
    </xf>
    <xf numFmtId="0" fontId="19" fillId="0" borderId="19" xfId="26" applyFont="1" applyFill="1" applyBorder="1" applyAlignment="1">
      <alignment horizontal="center" vertical="center"/>
    </xf>
    <xf numFmtId="0" fontId="19" fillId="5" borderId="27" xfId="26" applyFont="1" applyFill="1" applyBorder="1" applyAlignment="1">
      <alignment horizontal="center" vertical="center"/>
    </xf>
    <xf numFmtId="0" fontId="19" fillId="5" borderId="0" xfId="26" applyFont="1" applyFill="1" applyBorder="1" applyAlignment="1">
      <alignment vertical="center"/>
    </xf>
    <xf numFmtId="0" fontId="19" fillId="0" borderId="0" xfId="26" applyFont="1" applyFill="1" applyBorder="1" applyAlignment="1">
      <alignment horizontal="center" vertical="center"/>
    </xf>
    <xf numFmtId="0" fontId="19" fillId="5" borderId="26" xfId="0" applyFont="1" applyFill="1" applyBorder="1"/>
    <xf numFmtId="0" fontId="23" fillId="0" borderId="2" xfId="0" applyFont="1" applyFill="1" applyBorder="1" applyAlignment="1">
      <alignment vertical="top"/>
    </xf>
    <xf numFmtId="0" fontId="19" fillId="5" borderId="29" xfId="26" applyFont="1" applyFill="1" applyBorder="1" applyAlignment="1">
      <alignment vertical="center"/>
    </xf>
    <xf numFmtId="0" fontId="19" fillId="5" borderId="30" xfId="26" applyFont="1" applyFill="1" applyBorder="1" applyAlignment="1">
      <alignment vertical="center"/>
    </xf>
    <xf numFmtId="0" fontId="19" fillId="5" borderId="25" xfId="0" applyFont="1" applyFill="1" applyBorder="1" applyAlignment="1">
      <alignment vertical="top"/>
    </xf>
    <xf numFmtId="0" fontId="23" fillId="0" borderId="19" xfId="26" applyFont="1" applyFill="1" applyBorder="1" applyAlignment="1">
      <alignment vertical="top"/>
    </xf>
    <xf numFmtId="0" fontId="23" fillId="0" borderId="19" xfId="0" applyFont="1" applyFill="1" applyBorder="1"/>
    <xf numFmtId="0" fontId="19" fillId="5" borderId="31" xfId="26" applyFont="1" applyFill="1" applyBorder="1" applyAlignment="1">
      <alignment vertical="center"/>
    </xf>
    <xf numFmtId="0" fontId="19" fillId="0" borderId="0" xfId="0" applyFont="1" applyBorder="1"/>
    <xf numFmtId="0" fontId="19" fillId="0" borderId="3" xfId="0" applyFont="1" applyBorder="1" applyAlignment="1">
      <alignment horizontal="left" vertical="top" wrapText="1"/>
    </xf>
    <xf numFmtId="0" fontId="19" fillId="0" borderId="2" xfId="0" applyFont="1" applyBorder="1"/>
    <xf numFmtId="0" fontId="0" fillId="0" borderId="4" xfId="0" applyBorder="1"/>
    <xf numFmtId="0" fontId="19" fillId="5" borderId="30" xfId="26" applyFont="1" applyFill="1" applyBorder="1" applyAlignment="1">
      <alignment horizontal="center" vertical="center"/>
    </xf>
    <xf numFmtId="0" fontId="19" fillId="5" borderId="32" xfId="26" applyFont="1" applyFill="1" applyBorder="1" applyAlignment="1">
      <alignment vertical="top"/>
    </xf>
    <xf numFmtId="0" fontId="19" fillId="0" borderId="4" xfId="0" applyFont="1" applyBorder="1"/>
    <xf numFmtId="0" fontId="19" fillId="0" borderId="4" xfId="0" applyFont="1" applyBorder="1" applyAlignment="1"/>
    <xf numFmtId="0" fontId="7" fillId="0" borderId="0" xfId="26" applyFont="1" applyFill="1" applyAlignment="1"/>
    <xf numFmtId="0" fontId="13" fillId="0" borderId="0" xfId="26" applyFont="1" applyFill="1" applyAlignment="1"/>
    <xf numFmtId="0" fontId="11" fillId="0" borderId="0" xfId="26" applyFont="1" applyFill="1" applyAlignment="1"/>
    <xf numFmtId="0" fontId="11" fillId="0" borderId="0" xfId="26" applyFont="1" applyFill="1"/>
    <xf numFmtId="0" fontId="12" fillId="0" borderId="0" xfId="26" applyFont="1" applyFill="1" applyAlignment="1"/>
    <xf numFmtId="167" fontId="23" fillId="0" borderId="16" xfId="26" applyNumberFormat="1" applyFont="1" applyFill="1" applyBorder="1" applyAlignment="1">
      <alignment horizontal="left"/>
    </xf>
    <xf numFmtId="0" fontId="23" fillId="0" borderId="33" xfId="26" applyFont="1" applyFill="1" applyBorder="1" applyAlignment="1"/>
    <xf numFmtId="0" fontId="19" fillId="0" borderId="22" xfId="26" applyFont="1" applyFill="1" applyBorder="1" applyAlignment="1"/>
    <xf numFmtId="0" fontId="19" fillId="0" borderId="10" xfId="26" applyFont="1" applyFill="1" applyBorder="1" applyAlignment="1"/>
    <xf numFmtId="167" fontId="23" fillId="0" borderId="9" xfId="26" applyNumberFormat="1" applyFont="1" applyFill="1" applyBorder="1" applyAlignment="1">
      <alignment horizontal="left"/>
    </xf>
    <xf numFmtId="167" fontId="19" fillId="0" borderId="22" xfId="26" applyNumberFormat="1" applyFont="1" applyFill="1" applyBorder="1"/>
    <xf numFmtId="167" fontId="19" fillId="0" borderId="10" xfId="26" applyNumberFormat="1" applyFont="1" applyFill="1" applyBorder="1"/>
    <xf numFmtId="167" fontId="19" fillId="0" borderId="22" xfId="26" applyNumberFormat="1" applyFont="1" applyFill="1" applyBorder="1" applyAlignment="1"/>
    <xf numFmtId="167" fontId="19" fillId="0" borderId="10" xfId="26" applyNumberFormat="1" applyFont="1" applyFill="1" applyBorder="1" applyAlignment="1"/>
    <xf numFmtId="0" fontId="19" fillId="0" borderId="0" xfId="26" applyFont="1" applyFill="1"/>
    <xf numFmtId="0" fontId="19" fillId="0" borderId="0" xfId="26" applyFont="1" applyFill="1" applyBorder="1" applyAlignment="1"/>
    <xf numFmtId="0" fontId="19" fillId="0" borderId="2" xfId="26" applyFont="1" applyFill="1" applyBorder="1" applyAlignment="1"/>
    <xf numFmtId="0" fontId="23" fillId="0" borderId="0" xfId="26" applyFont="1" applyFill="1" applyBorder="1" applyAlignment="1"/>
    <xf numFmtId="0" fontId="19" fillId="0" borderId="1" xfId="26" applyFont="1" applyFill="1" applyBorder="1"/>
    <xf numFmtId="0" fontId="19" fillId="0" borderId="0" xfId="26" applyFont="1" applyFill="1" applyBorder="1"/>
    <xf numFmtId="0" fontId="19" fillId="0" borderId="2" xfId="26" applyFont="1" applyFill="1" applyBorder="1"/>
    <xf numFmtId="0" fontId="19" fillId="0" borderId="34" xfId="0" applyFont="1" applyFill="1" applyBorder="1" applyAlignment="1">
      <alignment horizontal="center"/>
    </xf>
    <xf numFmtId="0" fontId="19" fillId="0" borderId="5" xfId="0" applyFont="1" applyFill="1" applyBorder="1" applyAlignment="1">
      <alignment horizontal="center"/>
    </xf>
    <xf numFmtId="0" fontId="19" fillId="0" borderId="14" xfId="26" applyFont="1" applyFill="1" applyBorder="1" applyAlignment="1">
      <alignment horizontal="center"/>
    </xf>
    <xf numFmtId="0" fontId="19" fillId="0" borderId="34" xfId="26" applyFont="1" applyFill="1" applyBorder="1" applyAlignment="1"/>
    <xf numFmtId="0" fontId="23" fillId="0" borderId="34" xfId="26" applyFont="1" applyFill="1" applyBorder="1" applyAlignment="1">
      <alignment horizontal="center"/>
    </xf>
    <xf numFmtId="0" fontId="23" fillId="0" borderId="35" xfId="26" applyFont="1" applyFill="1" applyBorder="1" applyAlignment="1">
      <alignment horizontal="center"/>
    </xf>
    <xf numFmtId="0" fontId="23" fillId="0" borderId="35" xfId="0" applyFont="1" applyBorder="1" applyAlignment="1">
      <alignment horizontal="center" vertical="top" wrapText="1"/>
    </xf>
    <xf numFmtId="0" fontId="23" fillId="0" borderId="34" xfId="0" applyFont="1" applyBorder="1" applyAlignment="1">
      <alignment horizontal="center" vertical="top" wrapText="1"/>
    </xf>
    <xf numFmtId="0" fontId="19" fillId="0" borderId="34" xfId="0" applyFont="1" applyFill="1" applyBorder="1" applyAlignment="1"/>
    <xf numFmtId="0" fontId="19" fillId="0" borderId="5" xfId="26" applyFont="1" applyFill="1" applyBorder="1" applyAlignment="1"/>
    <xf numFmtId="0" fontId="19" fillId="0" borderId="35" xfId="26" applyFont="1" applyFill="1" applyBorder="1"/>
    <xf numFmtId="0" fontId="19" fillId="0" borderId="34" xfId="26" applyFont="1" applyFill="1" applyBorder="1"/>
    <xf numFmtId="0" fontId="19" fillId="0" borderId="35" xfId="26" applyFont="1" applyFill="1" applyBorder="1" applyAlignment="1"/>
    <xf numFmtId="0" fontId="19" fillId="0" borderId="5" xfId="26" applyFont="1" applyFill="1" applyBorder="1"/>
    <xf numFmtId="0" fontId="19" fillId="0" borderId="34" xfId="0" applyFont="1" applyFill="1" applyBorder="1"/>
    <xf numFmtId="0" fontId="13" fillId="0" borderId="0" xfId="26" applyFont="1" applyFill="1"/>
    <xf numFmtId="0" fontId="19" fillId="0" borderId="2" xfId="26" applyFont="1" applyFill="1" applyBorder="1" applyAlignment="1">
      <alignment horizontal="left" vertical="top" wrapText="1"/>
    </xf>
    <xf numFmtId="0" fontId="15" fillId="0" borderId="0" xfId="26" applyFont="1" applyFill="1" applyAlignment="1">
      <alignment vertical="center"/>
    </xf>
    <xf numFmtId="0" fontId="12" fillId="0" borderId="0" xfId="26" applyFont="1" applyFill="1" applyAlignment="1">
      <alignment vertical="center"/>
    </xf>
    <xf numFmtId="0" fontId="3" fillId="0" borderId="0" xfId="26" applyFont="1" applyFill="1"/>
    <xf numFmtId="0" fontId="19" fillId="0" borderId="3" xfId="26" applyFont="1" applyFill="1" applyBorder="1" applyAlignment="1">
      <alignment wrapText="1"/>
    </xf>
    <xf numFmtId="0" fontId="19" fillId="0" borderId="3" xfId="17" applyFont="1" applyBorder="1"/>
    <xf numFmtId="0" fontId="23" fillId="0" borderId="18" xfId="26" applyFont="1" applyFill="1" applyBorder="1" applyAlignment="1">
      <alignment horizontal="center"/>
    </xf>
    <xf numFmtId="0" fontId="19" fillId="0" borderId="2" xfId="26" applyFont="1" applyFill="1" applyBorder="1" applyAlignment="1">
      <alignment vertical="top" wrapText="1"/>
    </xf>
    <xf numFmtId="0" fontId="19" fillId="2" borderId="3" xfId="26" applyFont="1" applyFill="1" applyBorder="1" applyAlignment="1">
      <alignment horizontal="left" vertical="top" wrapText="1"/>
    </xf>
    <xf numFmtId="0" fontId="19" fillId="2" borderId="2" xfId="26" applyFont="1" applyFill="1" applyBorder="1" applyAlignment="1">
      <alignment horizontal="left" vertical="top" wrapText="1"/>
    </xf>
    <xf numFmtId="0" fontId="19" fillId="0" borderId="3" xfId="26" applyFont="1" applyFill="1" applyBorder="1" applyAlignment="1">
      <alignment horizontal="left" vertical="top" wrapText="1"/>
    </xf>
    <xf numFmtId="0" fontId="19" fillId="0" borderId="1" xfId="26" applyFont="1" applyFill="1" applyBorder="1" applyAlignment="1">
      <alignment horizontal="left" vertical="top" wrapText="1"/>
    </xf>
    <xf numFmtId="0" fontId="19" fillId="0" borderId="1" xfId="0" applyFont="1" applyFill="1" applyBorder="1" applyAlignment="1">
      <alignment vertical="top" wrapText="1"/>
    </xf>
    <xf numFmtId="0" fontId="5" fillId="0" borderId="0" xfId="26" applyFont="1" applyAlignment="1"/>
    <xf numFmtId="0" fontId="23" fillId="0" borderId="36" xfId="26" applyFont="1" applyFill="1" applyBorder="1" applyAlignment="1">
      <alignment vertical="top"/>
    </xf>
    <xf numFmtId="167" fontId="23" fillId="2" borderId="36" xfId="26" applyNumberFormat="1" applyFont="1" applyFill="1" applyBorder="1" applyAlignment="1">
      <alignment horizontal="left" vertical="center" wrapText="1"/>
    </xf>
    <xf numFmtId="0" fontId="19" fillId="0" borderId="0" xfId="26" applyFont="1" applyFill="1" applyBorder="1" applyAlignment="1">
      <alignment vertical="top" wrapText="1"/>
    </xf>
    <xf numFmtId="0" fontId="23" fillId="0" borderId="3" xfId="26" applyFont="1" applyFill="1" applyBorder="1" applyAlignment="1">
      <alignment horizontal="center"/>
    </xf>
    <xf numFmtId="0" fontId="10" fillId="0" borderId="2" xfId="0" applyFont="1" applyBorder="1" applyAlignment="1">
      <alignment vertical="top"/>
    </xf>
    <xf numFmtId="49" fontId="23" fillId="2" borderId="2" xfId="26" applyNumberFormat="1" applyFont="1" applyFill="1" applyBorder="1" applyAlignment="1">
      <alignment horizontal="center" vertical="top"/>
    </xf>
    <xf numFmtId="167" fontId="19" fillId="2" borderId="2" xfId="26" applyNumberFormat="1" applyFont="1" applyFill="1" applyBorder="1" applyAlignment="1">
      <alignment horizontal="center" vertical="top"/>
    </xf>
    <xf numFmtId="0" fontId="19" fillId="0" borderId="3" xfId="0" applyFont="1" applyFill="1" applyBorder="1" applyAlignment="1">
      <alignment vertical="top" wrapText="1"/>
    </xf>
    <xf numFmtId="0" fontId="19" fillId="0" borderId="3" xfId="17" applyFont="1" applyBorder="1" applyAlignment="1">
      <alignment vertical="top" wrapText="1"/>
    </xf>
    <xf numFmtId="0" fontId="23" fillId="2" borderId="22" xfId="26" applyFont="1" applyFill="1" applyBorder="1" applyAlignment="1">
      <alignment horizontal="center" vertical="top" wrapText="1"/>
    </xf>
    <xf numFmtId="0" fontId="11" fillId="2" borderId="37" xfId="26" applyFont="1" applyFill="1" applyBorder="1" applyAlignment="1">
      <alignment vertical="center"/>
    </xf>
    <xf numFmtId="0" fontId="11" fillId="2" borderId="11" xfId="26" applyFont="1" applyFill="1" applyBorder="1" applyAlignment="1">
      <alignment vertical="center"/>
    </xf>
    <xf numFmtId="0" fontId="11" fillId="2" borderId="23" xfId="26" applyFont="1" applyFill="1" applyBorder="1" applyAlignment="1">
      <alignment vertical="center"/>
    </xf>
    <xf numFmtId="0" fontId="11" fillId="2" borderId="12" xfId="26" applyFont="1" applyFill="1" applyBorder="1" applyAlignment="1">
      <alignment vertical="center"/>
    </xf>
    <xf numFmtId="0" fontId="3" fillId="4" borderId="6" xfId="26" applyFont="1" applyFill="1" applyBorder="1" applyAlignment="1"/>
    <xf numFmtId="0" fontId="11" fillId="2" borderId="35" xfId="26" applyFont="1" applyFill="1" applyBorder="1" applyAlignment="1">
      <alignment vertical="center"/>
    </xf>
    <xf numFmtId="0" fontId="11" fillId="2" borderId="5" xfId="26" applyFont="1" applyFill="1" applyBorder="1" applyAlignment="1">
      <alignment vertical="center"/>
    </xf>
    <xf numFmtId="0" fontId="3" fillId="4" borderId="4" xfId="26" applyFont="1" applyFill="1" applyBorder="1" applyAlignment="1"/>
    <xf numFmtId="0" fontId="11" fillId="2" borderId="9" xfId="26" applyFont="1" applyFill="1" applyBorder="1" applyAlignment="1">
      <alignment vertical="center"/>
    </xf>
    <xf numFmtId="0" fontId="11" fillId="2" borderId="10" xfId="26" applyFont="1" applyFill="1" applyBorder="1" applyAlignment="1">
      <alignment vertical="center"/>
    </xf>
    <xf numFmtId="0" fontId="11" fillId="0" borderId="11" xfId="26" applyFont="1" applyFill="1" applyBorder="1" applyAlignment="1">
      <alignment horizontal="center" vertical="center"/>
    </xf>
    <xf numFmtId="0" fontId="11" fillId="0" borderId="37" xfId="26" applyFont="1" applyFill="1" applyBorder="1" applyAlignment="1">
      <alignment vertical="center"/>
    </xf>
    <xf numFmtId="0" fontId="11" fillId="0" borderId="7" xfId="26" applyFont="1" applyFill="1" applyBorder="1" applyAlignment="1">
      <alignment horizontal="left" vertical="center"/>
    </xf>
    <xf numFmtId="0" fontId="11" fillId="0" borderId="35" xfId="26" applyFont="1" applyFill="1" applyBorder="1" applyAlignment="1">
      <alignment vertical="center"/>
    </xf>
    <xf numFmtId="0" fontId="8" fillId="0" borderId="10" xfId="26" applyFont="1" applyFill="1" applyBorder="1" applyAlignment="1">
      <alignment vertical="center"/>
    </xf>
    <xf numFmtId="0" fontId="11" fillId="0" borderId="9" xfId="26" applyFont="1" applyFill="1" applyBorder="1" applyAlignment="1">
      <alignment vertical="center"/>
    </xf>
    <xf numFmtId="0" fontId="11" fillId="0" borderId="8" xfId="26" applyFont="1" applyFill="1" applyBorder="1" applyAlignment="1">
      <alignment horizontal="left" vertical="center"/>
    </xf>
    <xf numFmtId="166" fontId="23" fillId="0" borderId="38" xfId="24" applyNumberFormat="1" applyFont="1" applyBorder="1" applyAlignment="1">
      <alignment horizontal="center" vertical="center"/>
    </xf>
    <xf numFmtId="166" fontId="23" fillId="0" borderId="21" xfId="24" applyNumberFormat="1" applyFont="1" applyBorder="1" applyAlignment="1">
      <alignment horizontal="center" vertical="center"/>
    </xf>
    <xf numFmtId="166" fontId="23" fillId="0" borderId="39" xfId="24" applyNumberFormat="1" applyFont="1" applyBorder="1" applyAlignment="1">
      <alignment horizontal="center" vertical="center"/>
    </xf>
    <xf numFmtId="166" fontId="23" fillId="0" borderId="36" xfId="24" applyNumberFormat="1" applyFont="1" applyBorder="1" applyAlignment="1">
      <alignment horizontal="center" vertical="center"/>
    </xf>
    <xf numFmtId="166" fontId="23" fillId="0" borderId="38" xfId="24" applyNumberFormat="1" applyFont="1" applyFill="1" applyBorder="1" applyAlignment="1">
      <alignment horizontal="center" vertical="center"/>
    </xf>
    <xf numFmtId="166" fontId="23" fillId="0" borderId="39" xfId="24" applyNumberFormat="1" applyFont="1" applyFill="1" applyBorder="1" applyAlignment="1">
      <alignment horizontal="center" vertical="center"/>
    </xf>
    <xf numFmtId="166" fontId="23" fillId="0" borderId="36" xfId="24" applyNumberFormat="1" applyFont="1" applyFill="1" applyBorder="1" applyAlignment="1">
      <alignment horizontal="center" vertical="center"/>
    </xf>
    <xf numFmtId="0" fontId="19" fillId="0" borderId="0" xfId="0" applyFont="1" applyFill="1" applyBorder="1" applyAlignment="1">
      <alignment horizontal="left" vertical="top"/>
    </xf>
    <xf numFmtId="167" fontId="23" fillId="0" borderId="22" xfId="26" applyNumberFormat="1" applyFont="1" applyFill="1" applyBorder="1" applyAlignment="1">
      <alignment horizontal="left" wrapText="1"/>
    </xf>
    <xf numFmtId="0" fontId="23" fillId="0" borderId="20" xfId="26" applyFont="1" applyFill="1" applyBorder="1" applyAlignment="1">
      <alignment wrapText="1"/>
    </xf>
    <xf numFmtId="167" fontId="23" fillId="0" borderId="10" xfId="26" applyNumberFormat="1" applyFont="1" applyFill="1" applyBorder="1" applyAlignment="1">
      <alignment horizontal="left" wrapText="1"/>
    </xf>
    <xf numFmtId="167" fontId="23" fillId="0" borderId="8" xfId="26" applyNumberFormat="1" applyFont="1" applyFill="1" applyBorder="1" applyAlignment="1">
      <alignment horizontal="left" wrapText="1"/>
    </xf>
    <xf numFmtId="0" fontId="19" fillId="0" borderId="0" xfId="26" applyFont="1" applyFill="1" applyBorder="1" applyAlignment="1">
      <alignment horizontal="left" vertical="top" wrapText="1"/>
    </xf>
    <xf numFmtId="0" fontId="19" fillId="0" borderId="2" xfId="0" applyFont="1" applyFill="1" applyBorder="1" applyAlignment="1">
      <alignment vertical="top" wrapText="1"/>
    </xf>
    <xf numFmtId="0" fontId="7" fillId="0" borderId="0" xfId="26" applyFont="1" applyFill="1" applyBorder="1" applyAlignment="1">
      <alignment vertical="center"/>
    </xf>
    <xf numFmtId="0" fontId="7" fillId="0" borderId="0" xfId="26" applyFont="1" applyFill="1" applyAlignment="1">
      <alignment horizontal="center" vertical="center" wrapText="1"/>
    </xf>
    <xf numFmtId="0" fontId="8" fillId="0" borderId="0" xfId="26" applyFont="1" applyFill="1" applyAlignment="1">
      <alignment wrapText="1"/>
    </xf>
    <xf numFmtId="0" fontId="56" fillId="0" borderId="0" xfId="26" applyFont="1" applyFill="1" applyAlignment="1">
      <alignment wrapText="1"/>
    </xf>
    <xf numFmtId="0" fontId="56" fillId="0" borderId="0" xfId="26" applyFont="1" applyFill="1" applyBorder="1" applyAlignment="1">
      <alignment wrapText="1"/>
    </xf>
    <xf numFmtId="0" fontId="8" fillId="0" borderId="0" xfId="26" applyFont="1" applyFill="1" applyBorder="1" applyAlignment="1">
      <alignment wrapText="1"/>
    </xf>
    <xf numFmtId="0" fontId="7" fillId="0" borderId="0" xfId="26" applyFont="1" applyFill="1" applyBorder="1" applyAlignment="1">
      <alignment vertical="center" wrapText="1"/>
    </xf>
    <xf numFmtId="0" fontId="57" fillId="0" borderId="0" xfId="26" applyFont="1" applyFill="1" applyBorder="1" applyAlignment="1">
      <alignment wrapText="1"/>
    </xf>
    <xf numFmtId="0" fontId="15" fillId="0" borderId="0" xfId="26" applyFont="1" applyFill="1" applyBorder="1" applyAlignment="1">
      <alignment wrapText="1"/>
    </xf>
    <xf numFmtId="0" fontId="15" fillId="0" borderId="0" xfId="26" applyFont="1" applyFill="1" applyAlignment="1">
      <alignment wrapText="1"/>
    </xf>
    <xf numFmtId="0" fontId="57" fillId="0" borderId="0" xfId="26" applyFont="1" applyFill="1" applyAlignment="1">
      <alignment wrapText="1"/>
    </xf>
    <xf numFmtId="0" fontId="15" fillId="0" borderId="0" xfId="26" applyFont="1" applyFill="1"/>
    <xf numFmtId="0" fontId="3" fillId="0" borderId="0" xfId="0" applyFont="1" applyFill="1" applyBorder="1" applyAlignment="1">
      <alignment wrapText="1"/>
    </xf>
    <xf numFmtId="0" fontId="12" fillId="0" borderId="0" xfId="26" applyFont="1" applyFill="1" applyAlignment="1">
      <alignment horizontal="left" vertical="center"/>
    </xf>
    <xf numFmtId="0" fontId="12" fillId="0" borderId="0" xfId="26" applyFont="1" applyFill="1" applyAlignment="1">
      <alignment horizontal="center" vertical="center" wrapText="1"/>
    </xf>
    <xf numFmtId="0" fontId="3" fillId="0" borderId="0" xfId="0" applyFont="1" applyFill="1" applyAlignment="1">
      <alignment wrapText="1"/>
    </xf>
    <xf numFmtId="0" fontId="0" fillId="0" borderId="24" xfId="0" applyBorder="1" applyAlignment="1">
      <alignment wrapText="1"/>
    </xf>
    <xf numFmtId="167" fontId="23" fillId="0" borderId="22" xfId="26" applyNumberFormat="1" applyFont="1" applyFill="1" applyBorder="1" applyAlignment="1">
      <alignment wrapText="1"/>
    </xf>
    <xf numFmtId="167" fontId="23" fillId="0" borderId="9" xfId="26" applyNumberFormat="1" applyFont="1" applyFill="1" applyBorder="1" applyAlignment="1">
      <alignment wrapText="1"/>
    </xf>
    <xf numFmtId="167" fontId="23" fillId="0" borderId="10" xfId="26" applyNumberFormat="1" applyFont="1" applyFill="1" applyBorder="1" applyAlignment="1">
      <alignment wrapText="1"/>
    </xf>
    <xf numFmtId="167" fontId="23" fillId="0" borderId="9" xfId="26" applyNumberFormat="1" applyFont="1" applyFill="1" applyBorder="1" applyAlignment="1">
      <alignment horizontal="left" wrapText="1"/>
    </xf>
    <xf numFmtId="0" fontId="20" fillId="0" borderId="10" xfId="0" applyFont="1" applyFill="1" applyBorder="1" applyAlignment="1">
      <alignment wrapText="1"/>
    </xf>
    <xf numFmtId="0" fontId="20" fillId="0" borderId="22" xfId="0" applyFont="1" applyFill="1" applyBorder="1" applyAlignment="1">
      <alignment wrapText="1"/>
    </xf>
    <xf numFmtId="0" fontId="0" fillId="0" borderId="22" xfId="0" applyBorder="1"/>
    <xf numFmtId="0" fontId="0" fillId="0" borderId="10" xfId="0" applyBorder="1"/>
    <xf numFmtId="167" fontId="23" fillId="0" borderId="9" xfId="26" applyNumberFormat="1" applyFont="1" applyFill="1" applyBorder="1" applyAlignment="1">
      <alignment horizontal="left" vertical="top" wrapText="1"/>
    </xf>
    <xf numFmtId="167" fontId="23" fillId="0" borderId="8" xfId="26" applyNumberFormat="1"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3" xfId="0" applyFont="1" applyFill="1" applyBorder="1" applyAlignment="1">
      <alignment horizontal="left" vertical="top" wrapText="1"/>
    </xf>
    <xf numFmtId="0" fontId="20" fillId="0" borderId="1" xfId="0" applyFont="1" applyFill="1" applyBorder="1" applyAlignment="1">
      <alignment vertical="top" wrapText="1"/>
    </xf>
    <xf numFmtId="0" fontId="19" fillId="0" borderId="1" xfId="0" applyFont="1" applyFill="1" applyBorder="1" applyAlignment="1">
      <alignment wrapText="1"/>
    </xf>
    <xf numFmtId="0" fontId="19" fillId="0" borderId="1" xfId="26" applyFont="1" applyFill="1" applyBorder="1" applyAlignment="1">
      <alignment wrapText="1"/>
    </xf>
    <xf numFmtId="0" fontId="19" fillId="0" borderId="0" xfId="0" applyFont="1" applyFill="1" applyBorder="1"/>
    <xf numFmtId="0" fontId="19" fillId="0" borderId="0" xfId="0" quotePrefix="1" applyFont="1" applyFill="1" applyBorder="1" applyAlignment="1">
      <alignment vertical="top" wrapText="1"/>
    </xf>
    <xf numFmtId="0" fontId="19" fillId="0" borderId="2" xfId="0" quotePrefix="1" applyFont="1" applyFill="1" applyBorder="1" applyAlignment="1">
      <alignment vertical="top" wrapText="1"/>
    </xf>
    <xf numFmtId="0" fontId="19" fillId="0" borderId="1" xfId="0" applyFont="1" applyFill="1" applyBorder="1"/>
    <xf numFmtId="0" fontId="19" fillId="0" borderId="3" xfId="0" applyFont="1" applyFill="1" applyBorder="1"/>
    <xf numFmtId="0" fontId="19" fillId="0" borderId="3" xfId="0" quotePrefix="1" applyFont="1" applyFill="1" applyBorder="1" applyAlignment="1">
      <alignment vertical="top" wrapText="1"/>
    </xf>
    <xf numFmtId="0" fontId="19" fillId="0" borderId="3" xfId="26" applyFont="1" applyFill="1" applyBorder="1"/>
    <xf numFmtId="0" fontId="19" fillId="0" borderId="0" xfId="26" applyFont="1" applyFill="1" applyBorder="1" applyAlignment="1">
      <alignment wrapText="1"/>
    </xf>
    <xf numFmtId="0" fontId="19" fillId="0" borderId="2" xfId="26" applyFont="1" applyFill="1" applyBorder="1" applyAlignment="1">
      <alignment wrapText="1"/>
    </xf>
    <xf numFmtId="0" fontId="19" fillId="0" borderId="3" xfId="0" applyFont="1" applyFill="1" applyBorder="1" applyAlignment="1">
      <alignment wrapText="1"/>
    </xf>
    <xf numFmtId="0" fontId="20" fillId="0" borderId="3" xfId="0" applyFont="1" applyFill="1" applyBorder="1" applyAlignment="1">
      <alignment vertical="top" wrapText="1"/>
    </xf>
    <xf numFmtId="0" fontId="20" fillId="0" borderId="1" xfId="0" applyFont="1" applyFill="1" applyBorder="1" applyAlignment="1">
      <alignment wrapText="1"/>
    </xf>
    <xf numFmtId="0" fontId="20" fillId="0" borderId="0" xfId="0" applyFont="1" applyFill="1" applyBorder="1" applyAlignment="1">
      <alignment wrapText="1"/>
    </xf>
    <xf numFmtId="0" fontId="19" fillId="0" borderId="1" xfId="26" applyFont="1" applyFill="1" applyBorder="1" applyAlignment="1">
      <alignment horizontal="left" wrapText="1"/>
    </xf>
    <xf numFmtId="0" fontId="19" fillId="0" borderId="3" xfId="26" applyFont="1" applyFill="1" applyBorder="1" applyAlignment="1">
      <alignment horizontal="left"/>
    </xf>
    <xf numFmtId="0" fontId="20" fillId="0" borderId="1" xfId="0" applyFont="1" applyFill="1" applyBorder="1" applyAlignment="1">
      <alignment vertical="center" wrapText="1"/>
    </xf>
    <xf numFmtId="0" fontId="19" fillId="0" borderId="3" xfId="0" applyFont="1" applyFill="1" applyBorder="1" applyAlignment="1">
      <alignment horizontal="left"/>
    </xf>
    <xf numFmtId="0" fontId="19" fillId="0" borderId="1" xfId="26" applyFont="1" applyFill="1" applyBorder="1" applyAlignment="1">
      <alignment vertical="center" wrapText="1"/>
    </xf>
    <xf numFmtId="0" fontId="19" fillId="0" borderId="0" xfId="0" applyFont="1" applyFill="1" applyBorder="1" applyAlignment="1">
      <alignment horizontal="center" wrapText="1"/>
    </xf>
    <xf numFmtId="0" fontId="23" fillId="0" borderId="3" xfId="26" applyFont="1" applyFill="1" applyBorder="1" applyAlignment="1">
      <alignment wrapText="1"/>
    </xf>
    <xf numFmtId="0" fontId="19" fillId="0" borderId="0" xfId="0" applyFont="1" applyFill="1" applyBorder="1" applyAlignment="1">
      <alignment vertical="center" wrapText="1"/>
    </xf>
    <xf numFmtId="0" fontId="19" fillId="0" borderId="1" xfId="0" applyFont="1" applyFill="1" applyBorder="1" applyAlignment="1">
      <alignment vertical="center" wrapText="1"/>
    </xf>
    <xf numFmtId="0" fontId="19" fillId="0" borderId="0" xfId="26" applyFont="1" applyFill="1" applyBorder="1" applyAlignment="1">
      <alignment horizontal="left" wrapText="1"/>
    </xf>
    <xf numFmtId="0" fontId="58" fillId="0" borderId="0" xfId="0" applyFont="1"/>
    <xf numFmtId="0" fontId="23" fillId="0" borderId="3" xfId="26" applyFont="1" applyFill="1" applyBorder="1" applyAlignment="1">
      <alignment horizontal="center" wrapText="1"/>
    </xf>
    <xf numFmtId="0" fontId="23" fillId="0" borderId="9" xfId="26" applyFont="1" applyFill="1" applyBorder="1" applyAlignment="1">
      <alignment horizontal="center" vertical="center" wrapText="1"/>
    </xf>
    <xf numFmtId="0" fontId="23" fillId="0" borderId="18" xfId="26" applyFont="1" applyFill="1" applyBorder="1" applyAlignment="1">
      <alignment vertical="center" wrapText="1"/>
    </xf>
    <xf numFmtId="0" fontId="23" fillId="0" borderId="22" xfId="25" applyFont="1" applyFill="1" applyBorder="1" applyAlignment="1">
      <alignment horizontal="center" vertical="center" wrapText="1"/>
    </xf>
    <xf numFmtId="0" fontId="23" fillId="0" borderId="18" xfId="25" applyFont="1" applyFill="1" applyBorder="1" applyAlignment="1">
      <alignment horizontal="center" vertical="center" wrapText="1"/>
    </xf>
    <xf numFmtId="0" fontId="23" fillId="0" borderId="1" xfId="26" applyFont="1" applyFill="1" applyBorder="1" applyAlignment="1">
      <alignment horizontal="center" vertical="center" wrapText="1"/>
    </xf>
    <xf numFmtId="0" fontId="23" fillId="0" borderId="18" xfId="26" applyFont="1" applyFill="1" applyBorder="1" applyAlignment="1">
      <alignment horizontal="center" vertical="center" wrapText="1"/>
    </xf>
    <xf numFmtId="0" fontId="23" fillId="0" borderId="8" xfId="26" applyFont="1" applyFill="1" applyBorder="1" applyAlignment="1">
      <alignment horizontal="center" vertical="center" wrapText="1"/>
    </xf>
    <xf numFmtId="0" fontId="23" fillId="0" borderId="18" xfId="26" applyFont="1" applyFill="1" applyBorder="1" applyAlignment="1">
      <alignment horizontal="center" vertical="center"/>
    </xf>
    <xf numFmtId="0" fontId="23" fillId="0" borderId="8" xfId="25" applyFont="1" applyFill="1" applyBorder="1" applyAlignment="1">
      <alignment horizontal="center" vertical="center" wrapText="1"/>
    </xf>
    <xf numFmtId="0" fontId="0" fillId="0" borderId="0" xfId="0" applyAlignment="1">
      <alignment vertical="center"/>
    </xf>
    <xf numFmtId="166" fontId="23" fillId="0" borderId="12" xfId="24" applyNumberFormat="1" applyFont="1" applyFill="1" applyBorder="1" applyAlignment="1">
      <alignment horizontal="center" vertical="center"/>
    </xf>
    <xf numFmtId="0" fontId="11" fillId="0" borderId="24" xfId="26" applyFont="1" applyFill="1" applyBorder="1" applyAlignment="1">
      <alignment wrapText="1"/>
    </xf>
    <xf numFmtId="0" fontId="6" fillId="0" borderId="12" xfId="0" applyFont="1" applyFill="1" applyBorder="1" applyAlignment="1">
      <alignment wrapText="1"/>
    </xf>
    <xf numFmtId="0" fontId="11" fillId="0" borderId="37" xfId="26" applyFont="1" applyFill="1" applyBorder="1" applyAlignment="1">
      <alignment wrapText="1"/>
    </xf>
    <xf numFmtId="0" fontId="6" fillId="0" borderId="11" xfId="0" applyFont="1" applyFill="1" applyBorder="1" applyAlignment="1">
      <alignment wrapText="1"/>
    </xf>
    <xf numFmtId="0" fontId="59" fillId="0" borderId="37" xfId="26" applyFont="1" applyFill="1" applyBorder="1" applyAlignment="1">
      <alignment wrapText="1"/>
    </xf>
    <xf numFmtId="0" fontId="11" fillId="0" borderId="7" xfId="26" applyFont="1" applyFill="1" applyBorder="1" applyAlignment="1">
      <alignment wrapText="1"/>
    </xf>
    <xf numFmtId="0" fontId="11" fillId="0" borderId="40" xfId="26" applyFont="1" applyFill="1" applyBorder="1" applyAlignment="1">
      <alignment wrapText="1"/>
    </xf>
    <xf numFmtId="0" fontId="59" fillId="0" borderId="7" xfId="26" applyFont="1" applyFill="1" applyBorder="1" applyAlignment="1">
      <alignment wrapText="1"/>
    </xf>
    <xf numFmtId="0" fontId="6" fillId="0" borderId="24" xfId="0" applyFont="1" applyFill="1" applyBorder="1" applyAlignment="1">
      <alignment wrapText="1"/>
    </xf>
    <xf numFmtId="0" fontId="11" fillId="0" borderId="11" xfId="26" applyFont="1" applyFill="1" applyBorder="1" applyAlignment="1">
      <alignment wrapText="1"/>
    </xf>
    <xf numFmtId="0" fontId="11" fillId="0" borderId="11" xfId="26" applyFont="1" applyFill="1" applyBorder="1"/>
    <xf numFmtId="0" fontId="11" fillId="0" borderId="7" xfId="26" applyFont="1" applyFill="1" applyBorder="1"/>
    <xf numFmtId="0" fontId="11" fillId="0" borderId="6" xfId="26" applyFont="1" applyFill="1" applyBorder="1" applyAlignment="1">
      <alignment wrapText="1"/>
    </xf>
    <xf numFmtId="166" fontId="23" fillId="0" borderId="10" xfId="24" applyNumberFormat="1" applyFont="1" applyFill="1" applyBorder="1" applyAlignment="1">
      <alignment horizontal="center" vertical="center"/>
    </xf>
    <xf numFmtId="0" fontId="11" fillId="0" borderId="34" xfId="26" applyFont="1" applyFill="1" applyBorder="1" applyAlignment="1">
      <alignment wrapText="1"/>
    </xf>
    <xf numFmtId="0" fontId="6" fillId="0" borderId="5" xfId="0" applyFont="1" applyFill="1" applyBorder="1" applyAlignment="1">
      <alignment wrapText="1"/>
    </xf>
    <xf numFmtId="0" fontId="11" fillId="0" borderId="35" xfId="26" applyFont="1" applyFill="1" applyBorder="1" applyAlignment="1">
      <alignment wrapText="1"/>
    </xf>
    <xf numFmtId="0" fontId="59" fillId="0" borderId="35" xfId="26" applyFont="1" applyFill="1" applyBorder="1" applyAlignment="1">
      <alignment wrapText="1"/>
    </xf>
    <xf numFmtId="0" fontId="58" fillId="0" borderId="34" xfId="0" applyFont="1" applyFill="1" applyBorder="1" applyAlignment="1">
      <alignment wrapText="1"/>
    </xf>
    <xf numFmtId="0" fontId="58" fillId="0" borderId="5" xfId="0" applyFont="1" applyFill="1" applyBorder="1" applyAlignment="1">
      <alignment wrapText="1"/>
    </xf>
    <xf numFmtId="0" fontId="11" fillId="0" borderId="4" xfId="26" applyFont="1" applyFill="1" applyBorder="1" applyAlignment="1">
      <alignment wrapText="1"/>
    </xf>
    <xf numFmtId="0" fontId="59" fillId="0" borderId="4" xfId="26" applyFont="1" applyFill="1" applyBorder="1" applyAlignment="1">
      <alignment wrapText="1"/>
    </xf>
    <xf numFmtId="0" fontId="6" fillId="0" borderId="22" xfId="0" applyFont="1" applyFill="1" applyBorder="1" applyAlignment="1">
      <alignment wrapText="1"/>
    </xf>
    <xf numFmtId="0" fontId="11" fillId="0" borderId="22" xfId="26" applyFont="1" applyFill="1" applyBorder="1" applyAlignment="1">
      <alignment wrapText="1"/>
    </xf>
    <xf numFmtId="0" fontId="6" fillId="0" borderId="10" xfId="0" applyFont="1" applyFill="1" applyBorder="1" applyAlignment="1">
      <alignment wrapText="1"/>
    </xf>
    <xf numFmtId="0" fontId="11" fillId="0" borderId="8" xfId="26" applyFont="1" applyFill="1" applyBorder="1" applyAlignment="1">
      <alignment wrapText="1"/>
    </xf>
    <xf numFmtId="0" fontId="11" fillId="0" borderId="10" xfId="26" applyFont="1" applyFill="1" applyBorder="1" applyAlignment="1">
      <alignment wrapText="1"/>
    </xf>
    <xf numFmtId="0" fontId="6" fillId="0" borderId="8" xfId="0" applyFont="1" applyFill="1" applyBorder="1" applyAlignment="1">
      <alignment wrapText="1"/>
    </xf>
    <xf numFmtId="0" fontId="11" fillId="0" borderId="9" xfId="26" applyFont="1" applyFill="1" applyBorder="1" applyAlignment="1">
      <alignment wrapText="1"/>
    </xf>
    <xf numFmtId="0" fontId="59" fillId="0" borderId="9" xfId="26" applyFont="1" applyFill="1" applyBorder="1" applyAlignment="1">
      <alignment wrapText="1"/>
    </xf>
    <xf numFmtId="0" fontId="58" fillId="0" borderId="22" xfId="0" applyFont="1" applyFill="1" applyBorder="1" applyAlignment="1">
      <alignment wrapText="1"/>
    </xf>
    <xf numFmtId="0" fontId="58" fillId="0" borderId="10" xfId="0" applyFont="1" applyFill="1" applyBorder="1" applyAlignment="1">
      <alignment wrapText="1"/>
    </xf>
    <xf numFmtId="0" fontId="59" fillId="0" borderId="8" xfId="26" applyFont="1" applyFill="1" applyBorder="1" applyAlignment="1">
      <alignment wrapText="1"/>
    </xf>
    <xf numFmtId="166" fontId="23" fillId="0" borderId="11" xfId="24" applyNumberFormat="1" applyFont="1" applyFill="1" applyBorder="1" applyAlignment="1">
      <alignment horizontal="center" vertical="center"/>
    </xf>
    <xf numFmtId="0" fontId="6" fillId="0" borderId="40" xfId="0" applyFont="1" applyFill="1" applyBorder="1" applyAlignment="1">
      <alignment wrapText="1"/>
    </xf>
    <xf numFmtId="166" fontId="23" fillId="0" borderId="41" xfId="24" applyNumberFormat="1" applyFont="1" applyFill="1" applyBorder="1" applyAlignment="1">
      <alignment horizontal="center" vertical="center"/>
    </xf>
    <xf numFmtId="166" fontId="23" fillId="0" borderId="2" xfId="24" applyNumberFormat="1" applyFont="1" applyFill="1" applyBorder="1" applyAlignment="1">
      <alignment horizontal="center" vertical="center"/>
    </xf>
    <xf numFmtId="0" fontId="11" fillId="0" borderId="23" xfId="26" applyFont="1" applyFill="1" applyBorder="1" applyAlignment="1">
      <alignment wrapText="1"/>
    </xf>
    <xf numFmtId="0" fontId="59" fillId="0" borderId="23" xfId="26" applyFont="1" applyFill="1" applyBorder="1" applyAlignment="1">
      <alignment wrapText="1"/>
    </xf>
    <xf numFmtId="0" fontId="58" fillId="0" borderId="24" xfId="0" applyFont="1" applyFill="1" applyBorder="1" applyAlignment="1">
      <alignment wrapText="1"/>
    </xf>
    <xf numFmtId="0" fontId="58" fillId="0" borderId="12" xfId="0" applyFont="1" applyFill="1" applyBorder="1" applyAlignment="1">
      <alignment wrapText="1"/>
    </xf>
    <xf numFmtId="0" fontId="59" fillId="0" borderId="6" xfId="26" applyFont="1" applyFill="1" applyBorder="1" applyAlignment="1">
      <alignment wrapText="1"/>
    </xf>
    <xf numFmtId="0" fontId="6" fillId="0" borderId="0" xfId="0" applyFont="1" applyFill="1" applyBorder="1" applyAlignment="1">
      <alignment wrapText="1"/>
    </xf>
    <xf numFmtId="0" fontId="11" fillId="0" borderId="0" xfId="26" applyFont="1" applyFill="1" applyBorder="1" applyAlignment="1">
      <alignment wrapText="1"/>
    </xf>
    <xf numFmtId="0" fontId="6" fillId="0" borderId="2" xfId="0" applyFont="1" applyFill="1" applyBorder="1" applyAlignment="1">
      <alignment wrapText="1"/>
    </xf>
    <xf numFmtId="0" fontId="11" fillId="0" borderId="3" xfId="26" applyFont="1" applyFill="1" applyBorder="1" applyAlignment="1">
      <alignment wrapText="1"/>
    </xf>
    <xf numFmtId="0" fontId="11" fillId="0" borderId="2" xfId="26" applyFont="1" applyFill="1" applyBorder="1" applyAlignment="1">
      <alignment wrapText="1"/>
    </xf>
    <xf numFmtId="0" fontId="6" fillId="0" borderId="3" xfId="0" applyFont="1" applyFill="1" applyBorder="1" applyAlignment="1">
      <alignment wrapText="1"/>
    </xf>
    <xf numFmtId="0" fontId="11" fillId="0" borderId="5" xfId="26" applyFont="1" applyFill="1" applyBorder="1" applyAlignment="1">
      <alignment wrapText="1"/>
    </xf>
    <xf numFmtId="0" fontId="59" fillId="0" borderId="34" xfId="26" applyFont="1" applyFill="1" applyBorder="1" applyAlignment="1">
      <alignment wrapText="1"/>
    </xf>
    <xf numFmtId="0" fontId="59" fillId="0" borderId="5" xfId="26" applyFont="1" applyFill="1" applyBorder="1" applyAlignment="1">
      <alignment wrapText="1"/>
    </xf>
    <xf numFmtId="166" fontId="23" fillId="0" borderId="5" xfId="24" applyNumberFormat="1" applyFont="1" applyFill="1" applyBorder="1" applyAlignment="1">
      <alignment horizontal="center" vertical="center"/>
    </xf>
    <xf numFmtId="0" fontId="6" fillId="0" borderId="34" xfId="0" applyFont="1" applyFill="1" applyBorder="1" applyAlignment="1">
      <alignment wrapText="1"/>
    </xf>
    <xf numFmtId="0" fontId="6" fillId="0" borderId="4" xfId="0" applyFont="1" applyFill="1" applyBorder="1" applyAlignment="1">
      <alignment wrapText="1"/>
    </xf>
    <xf numFmtId="167" fontId="23" fillId="0" borderId="9" xfId="26" applyNumberFormat="1" applyFont="1" applyFill="1" applyBorder="1" applyAlignment="1"/>
    <xf numFmtId="0" fontId="19" fillId="0" borderId="3" xfId="26" applyFont="1" applyFill="1" applyBorder="1" applyAlignment="1">
      <alignment horizontal="left" wrapText="1"/>
    </xf>
    <xf numFmtId="0" fontId="7" fillId="0" borderId="0" xfId="26" applyFont="1" applyFill="1" applyAlignment="1">
      <alignment horizontal="left" vertical="center"/>
    </xf>
    <xf numFmtId="0" fontId="57" fillId="0" borderId="0" xfId="26" applyFont="1" applyFill="1"/>
    <xf numFmtId="0" fontId="8" fillId="0" borderId="0" xfId="26" applyFont="1" applyFill="1"/>
    <xf numFmtId="0" fontId="6" fillId="0" borderId="0" xfId="0" applyFont="1" applyFill="1" applyAlignment="1">
      <alignment wrapText="1"/>
    </xf>
    <xf numFmtId="0" fontId="12" fillId="0" borderId="0" xfId="26" applyFont="1" applyFill="1" applyBorder="1" applyAlignment="1">
      <alignment vertical="center"/>
    </xf>
    <xf numFmtId="0" fontId="19" fillId="0" borderId="0" xfId="26" applyFont="1" applyFill="1" applyAlignment="1">
      <alignment wrapText="1"/>
    </xf>
    <xf numFmtId="0" fontId="60" fillId="0" borderId="0" xfId="26" applyFont="1" applyFill="1" applyAlignment="1">
      <alignment wrapText="1"/>
    </xf>
    <xf numFmtId="0" fontId="60" fillId="0" borderId="0" xfId="26" applyFont="1" applyFill="1"/>
    <xf numFmtId="0" fontId="8" fillId="0" borderId="0" xfId="0" applyFont="1" applyFill="1" applyAlignment="1">
      <alignment wrapText="1"/>
    </xf>
    <xf numFmtId="0" fontId="19" fillId="0" borderId="0" xfId="0" applyFont="1" applyFill="1" applyAlignment="1">
      <alignment wrapText="1"/>
    </xf>
    <xf numFmtId="0" fontId="7" fillId="0" borderId="0" xfId="26" applyFont="1" applyFill="1"/>
    <xf numFmtId="0" fontId="12" fillId="0" borderId="0" xfId="26" applyFont="1" applyFill="1"/>
    <xf numFmtId="0" fontId="23" fillId="0" borderId="10" xfId="26" applyFont="1" applyFill="1" applyBorder="1" applyAlignment="1">
      <alignment wrapText="1"/>
    </xf>
    <xf numFmtId="0" fontId="23" fillId="0" borderId="22" xfId="26" applyFont="1" applyFill="1" applyBorder="1" applyAlignment="1">
      <alignment wrapText="1"/>
    </xf>
    <xf numFmtId="0" fontId="19" fillId="0" borderId="22" xfId="26" applyFont="1" applyFill="1" applyBorder="1"/>
    <xf numFmtId="0" fontId="19" fillId="0" borderId="10" xfId="26" applyFont="1" applyFill="1" applyBorder="1"/>
    <xf numFmtId="0" fontId="19" fillId="0" borderId="0" xfId="0" applyFont="1" applyFill="1" applyBorder="1" applyAlignment="1">
      <alignment vertical="top" wrapText="1"/>
    </xf>
    <xf numFmtId="0" fontId="19" fillId="0" borderId="2" xfId="0" applyFont="1" applyFill="1" applyBorder="1" applyAlignment="1">
      <alignment wrapText="1"/>
    </xf>
    <xf numFmtId="0" fontId="19" fillId="0" borderId="0" xfId="0" applyFont="1" applyFill="1" applyBorder="1" applyAlignment="1">
      <alignment wrapText="1"/>
    </xf>
    <xf numFmtId="0" fontId="23" fillId="0" borderId="2" xfId="26" applyFont="1" applyFill="1" applyBorder="1" applyAlignment="1">
      <alignment horizontal="center" wrapText="1"/>
    </xf>
    <xf numFmtId="0" fontId="19" fillId="0" borderId="0" xfId="26" applyFont="1" applyFill="1" applyBorder="1" applyAlignment="1">
      <alignment horizontal="center" wrapText="1"/>
    </xf>
    <xf numFmtId="0" fontId="19" fillId="0" borderId="3" xfId="0" applyFont="1" applyFill="1" applyBorder="1" applyAlignment="1">
      <alignment vertical="center" wrapText="1"/>
    </xf>
    <xf numFmtId="0" fontId="19" fillId="0" borderId="1" xfId="26" applyFont="1" applyFill="1" applyBorder="1" applyAlignment="1">
      <alignment horizontal="left"/>
    </xf>
    <xf numFmtId="0" fontId="23" fillId="0" borderId="3" xfId="26" applyFont="1" applyFill="1" applyBorder="1" applyAlignment="1">
      <alignment vertical="center" wrapText="1"/>
    </xf>
    <xf numFmtId="0" fontId="19" fillId="0" borderId="3" xfId="0" applyFont="1" applyFill="1" applyBorder="1" applyAlignment="1">
      <alignment horizontal="right"/>
    </xf>
    <xf numFmtId="0" fontId="19" fillId="0" borderId="3" xfId="26" applyFont="1" applyFill="1" applyBorder="1" applyAlignment="1">
      <alignment vertical="center" wrapText="1"/>
    </xf>
    <xf numFmtId="0" fontId="19" fillId="0" borderId="3" xfId="26" applyFont="1" applyFill="1" applyBorder="1" applyAlignment="1">
      <alignment horizontal="center"/>
    </xf>
    <xf numFmtId="0" fontId="23" fillId="0" borderId="0" xfId="26" applyFont="1" applyFill="1" applyBorder="1" applyAlignment="1">
      <alignment wrapText="1"/>
    </xf>
    <xf numFmtId="0" fontId="19" fillId="0" borderId="6" xfId="26" applyFont="1" applyFill="1" applyBorder="1"/>
    <xf numFmtId="0" fontId="19" fillId="0" borderId="6" xfId="26" applyFont="1" applyFill="1" applyBorder="1" applyAlignment="1">
      <alignment wrapText="1"/>
    </xf>
    <xf numFmtId="0" fontId="23" fillId="0" borderId="10" xfId="26" applyFont="1" applyFill="1" applyBorder="1" applyAlignment="1">
      <alignment horizontal="center"/>
    </xf>
    <xf numFmtId="0" fontId="23" fillId="0" borderId="9" xfId="26" applyFont="1" applyFill="1" applyBorder="1" applyAlignment="1">
      <alignment horizontal="center"/>
    </xf>
    <xf numFmtId="0" fontId="23" fillId="0" borderId="8" xfId="26" applyFont="1" applyFill="1" applyBorder="1" applyAlignment="1">
      <alignment horizontal="center"/>
    </xf>
    <xf numFmtId="0" fontId="23" fillId="0" borderId="22" xfId="26" applyFont="1" applyFill="1" applyBorder="1" applyAlignment="1">
      <alignment horizontal="center"/>
    </xf>
    <xf numFmtId="0" fontId="23" fillId="0" borderId="42" xfId="26" applyFont="1" applyFill="1" applyBorder="1" applyAlignment="1">
      <alignment horizontal="center"/>
    </xf>
    <xf numFmtId="166" fontId="23" fillId="0" borderId="12" xfId="24" applyNumberFormat="1" applyFont="1" applyBorder="1" applyAlignment="1">
      <alignment horizontal="center" vertical="center"/>
    </xf>
    <xf numFmtId="0" fontId="19" fillId="0" borderId="40" xfId="26" applyFont="1" applyFill="1" applyBorder="1"/>
    <xf numFmtId="0" fontId="19" fillId="0" borderId="37" xfId="26" applyFont="1" applyFill="1" applyBorder="1"/>
    <xf numFmtId="0" fontId="19" fillId="0" borderId="7" xfId="26" applyFont="1" applyFill="1" applyBorder="1"/>
    <xf numFmtId="0" fontId="19" fillId="0" borderId="11" xfId="26" applyFont="1" applyFill="1" applyBorder="1"/>
    <xf numFmtId="0" fontId="60" fillId="0" borderId="7" xfId="26" applyFont="1" applyFill="1" applyBorder="1"/>
    <xf numFmtId="0" fontId="60" fillId="0" borderId="40" xfId="26" applyFont="1" applyFill="1" applyBorder="1"/>
    <xf numFmtId="0" fontId="60" fillId="0" borderId="11" xfId="26" applyFont="1" applyFill="1" applyBorder="1"/>
    <xf numFmtId="0" fontId="19" fillId="0" borderId="7" xfId="26" applyFont="1" applyFill="1" applyBorder="1" applyAlignment="1"/>
    <xf numFmtId="0" fontId="19" fillId="0" borderId="12" xfId="26" applyFont="1" applyFill="1" applyBorder="1" applyAlignment="1"/>
    <xf numFmtId="0" fontId="19" fillId="0" borderId="6" xfId="26" applyFont="1" applyFill="1" applyBorder="1" applyAlignment="1"/>
    <xf numFmtId="0" fontId="19" fillId="0" borderId="4" xfId="26" applyFont="1" applyFill="1" applyBorder="1"/>
    <xf numFmtId="166" fontId="23" fillId="0" borderId="2" xfId="24" applyNumberFormat="1" applyFont="1" applyBorder="1" applyAlignment="1">
      <alignment horizontal="center" vertical="center"/>
    </xf>
    <xf numFmtId="0" fontId="60" fillId="0" borderId="3" xfId="26" applyFont="1" applyFill="1" applyBorder="1"/>
    <xf numFmtId="0" fontId="60" fillId="0" borderId="0" xfId="26" applyFont="1" applyFill="1" applyBorder="1"/>
    <xf numFmtId="0" fontId="60" fillId="0" borderId="2" xfId="26" applyFont="1" applyFill="1" applyBorder="1"/>
    <xf numFmtId="166" fontId="23" fillId="0" borderId="41" xfId="24" applyNumberFormat="1" applyFont="1" applyBorder="1" applyAlignment="1">
      <alignment horizontal="center" vertical="center"/>
    </xf>
    <xf numFmtId="0" fontId="19" fillId="0" borderId="1" xfId="26" applyFont="1" applyFill="1" applyBorder="1" applyAlignment="1"/>
    <xf numFmtId="166" fontId="23" fillId="0" borderId="10" xfId="24" applyNumberFormat="1" applyFont="1" applyBorder="1" applyAlignment="1">
      <alignment horizontal="center" vertical="center"/>
    </xf>
    <xf numFmtId="0" fontId="19" fillId="0" borderId="9" xfId="26" applyFont="1" applyFill="1" applyBorder="1"/>
    <xf numFmtId="0" fontId="19" fillId="0" borderId="8" xfId="26" applyFont="1" applyFill="1" applyBorder="1"/>
    <xf numFmtId="0" fontId="60" fillId="0" borderId="8" xfId="26" applyFont="1" applyFill="1" applyBorder="1"/>
    <xf numFmtId="0" fontId="60" fillId="0" borderId="22" xfId="26" applyFont="1" applyFill="1" applyBorder="1"/>
    <xf numFmtId="0" fontId="60" fillId="0" borderId="10" xfId="26" applyFont="1" applyFill="1" applyBorder="1"/>
    <xf numFmtId="0" fontId="19" fillId="0" borderId="8" xfId="26" applyFont="1" applyFill="1" applyBorder="1" applyAlignment="1"/>
    <xf numFmtId="166" fontId="23" fillId="0" borderId="5" xfId="24" applyNumberFormat="1" applyFont="1" applyBorder="1" applyAlignment="1">
      <alignment horizontal="center" vertical="center"/>
    </xf>
    <xf numFmtId="0" fontId="60" fillId="0" borderId="4" xfId="26" applyFont="1" applyFill="1" applyBorder="1"/>
    <xf numFmtId="0" fontId="60" fillId="0" borderId="34" xfId="26" applyFont="1" applyFill="1" applyBorder="1"/>
    <xf numFmtId="0" fontId="60" fillId="0" borderId="5" xfId="26" applyFont="1" applyFill="1" applyBorder="1"/>
    <xf numFmtId="0" fontId="19" fillId="0" borderId="4" xfId="26" applyFont="1" applyFill="1" applyBorder="1" applyAlignment="1"/>
    <xf numFmtId="166" fontId="23" fillId="0" borderId="43" xfId="24" applyNumberFormat="1" applyFont="1" applyBorder="1" applyAlignment="1">
      <alignment horizontal="center" vertical="center"/>
    </xf>
    <xf numFmtId="0" fontId="19" fillId="0" borderId="44" xfId="26" applyFont="1" applyFill="1" applyBorder="1"/>
    <xf numFmtId="0" fontId="19" fillId="0" borderId="42" xfId="26" applyFont="1" applyFill="1" applyBorder="1"/>
    <xf numFmtId="0" fontId="19" fillId="0" borderId="18" xfId="26" applyFont="1" applyFill="1" applyBorder="1"/>
    <xf numFmtId="0" fontId="19" fillId="0" borderId="43" xfId="26" applyFont="1" applyFill="1" applyBorder="1"/>
    <xf numFmtId="0" fontId="60" fillId="0" borderId="18" xfId="26" applyFont="1" applyFill="1" applyBorder="1"/>
    <xf numFmtId="0" fontId="60" fillId="0" borderId="44" xfId="26" applyFont="1" applyFill="1" applyBorder="1"/>
    <xf numFmtId="0" fontId="60" fillId="0" borderId="43" xfId="26" applyFont="1" applyFill="1" applyBorder="1"/>
    <xf numFmtId="166" fontId="23" fillId="0" borderId="45" xfId="24" applyNumberFormat="1" applyFont="1" applyBorder="1" applyAlignment="1">
      <alignment horizontal="center" vertical="center"/>
    </xf>
    <xf numFmtId="0" fontId="19" fillId="0" borderId="43" xfId="26" applyFont="1" applyFill="1" applyBorder="1" applyAlignment="1"/>
    <xf numFmtId="0" fontId="19" fillId="0" borderId="18" xfId="26" applyFont="1" applyFill="1" applyBorder="1" applyAlignment="1"/>
    <xf numFmtId="166" fontId="23" fillId="0" borderId="14" xfId="24" applyNumberFormat="1" applyFont="1" applyFill="1" applyBorder="1" applyAlignment="1">
      <alignment horizontal="center" vertical="center"/>
    </xf>
    <xf numFmtId="166" fontId="19" fillId="0" borderId="5" xfId="24" applyNumberFormat="1" applyFont="1" applyFill="1" applyBorder="1" applyAlignment="1">
      <alignment horizontal="center" vertical="center"/>
    </xf>
    <xf numFmtId="166" fontId="23" fillId="0" borderId="43" xfId="24" applyNumberFormat="1" applyFont="1" applyFill="1" applyBorder="1" applyAlignment="1">
      <alignment horizontal="center" vertical="center"/>
    </xf>
    <xf numFmtId="166" fontId="23" fillId="0" borderId="45" xfId="24" applyNumberFormat="1" applyFont="1" applyFill="1" applyBorder="1" applyAlignment="1">
      <alignment horizontal="center" vertical="center"/>
    </xf>
    <xf numFmtId="0" fontId="56" fillId="0" borderId="0" xfId="26" applyFont="1" applyFill="1"/>
    <xf numFmtId="1" fontId="7" fillId="0" borderId="0" xfId="2" applyNumberFormat="1" applyFont="1" applyFill="1" applyBorder="1" applyAlignment="1">
      <alignment horizontal="left" vertical="center"/>
    </xf>
    <xf numFmtId="0" fontId="15" fillId="0" borderId="0" xfId="26" applyFont="1" applyFill="1" applyBorder="1" applyAlignment="1">
      <alignment vertical="center"/>
    </xf>
    <xf numFmtId="0" fontId="11" fillId="0" borderId="0" xfId="26" applyFont="1" applyFill="1" applyBorder="1" applyAlignment="1">
      <alignment vertical="center"/>
    </xf>
    <xf numFmtId="1" fontId="13" fillId="0" borderId="0" xfId="2" applyNumberFormat="1" applyFont="1" applyFill="1" applyBorder="1" applyAlignment="1">
      <alignment horizontal="center" vertical="center"/>
    </xf>
    <xf numFmtId="1" fontId="9" fillId="0" borderId="0" xfId="2" applyNumberFormat="1" applyFont="1" applyFill="1" applyBorder="1" applyAlignment="1">
      <alignment horizontal="center" vertical="center"/>
    </xf>
    <xf numFmtId="0" fontId="3" fillId="0" borderId="0" xfId="26" applyFont="1" applyFill="1" applyBorder="1" applyAlignment="1">
      <alignment vertical="center"/>
    </xf>
    <xf numFmtId="0" fontId="3" fillId="0" borderId="0" xfId="26" applyFont="1" applyFill="1" applyAlignment="1">
      <alignment vertical="center"/>
    </xf>
    <xf numFmtId="1" fontId="12" fillId="0" borderId="0" xfId="2" applyNumberFormat="1" applyFont="1" applyFill="1" applyBorder="1" applyAlignment="1">
      <alignment horizontal="left" vertical="center"/>
    </xf>
    <xf numFmtId="167" fontId="19" fillId="0" borderId="22" xfId="26" applyNumberFormat="1" applyFont="1" applyFill="1" applyBorder="1" applyAlignment="1">
      <alignment horizontal="left"/>
    </xf>
    <xf numFmtId="167" fontId="19" fillId="0" borderId="10" xfId="26" applyNumberFormat="1" applyFont="1" applyFill="1" applyBorder="1" applyAlignment="1">
      <alignment horizontal="left"/>
    </xf>
    <xf numFmtId="167" fontId="19" fillId="0" borderId="9" xfId="26" applyNumberFormat="1" applyFont="1" applyFill="1" applyBorder="1" applyAlignment="1">
      <alignment horizontal="left"/>
    </xf>
    <xf numFmtId="167" fontId="19" fillId="0" borderId="8" xfId="26" applyNumberFormat="1" applyFont="1" applyFill="1" applyBorder="1" applyAlignment="1">
      <alignment horizontal="left"/>
    </xf>
    <xf numFmtId="1" fontId="19" fillId="0" borderId="3" xfId="2" applyNumberFormat="1" applyFont="1" applyFill="1" applyBorder="1" applyAlignment="1">
      <alignment horizontal="left" vertical="top" wrapText="1"/>
    </xf>
    <xf numFmtId="1" fontId="19" fillId="0" borderId="1" xfId="2" applyNumberFormat="1" applyFont="1" applyFill="1" applyBorder="1" applyAlignment="1">
      <alignment horizontal="center"/>
    </xf>
    <xf numFmtId="0" fontId="19" fillId="0" borderId="1" xfId="17" applyFont="1" applyFill="1" applyBorder="1" applyAlignment="1">
      <alignment vertical="top"/>
    </xf>
    <xf numFmtId="0" fontId="19" fillId="0" borderId="0" xfId="17" applyFont="1" applyFill="1" applyBorder="1" applyAlignment="1">
      <alignment vertical="top"/>
    </xf>
    <xf numFmtId="0" fontId="23" fillId="0" borderId="1" xfId="26" applyFont="1" applyFill="1" applyBorder="1" applyAlignment="1">
      <alignment horizontal="left" vertical="top"/>
    </xf>
    <xf numFmtId="0" fontId="23" fillId="0" borderId="0" xfId="26" applyFont="1" applyFill="1" applyBorder="1" applyAlignment="1">
      <alignment horizontal="left" vertical="top"/>
    </xf>
    <xf numFmtId="0" fontId="20" fillId="0" borderId="0" xfId="26" applyFont="1" applyFill="1" applyBorder="1" applyAlignment="1"/>
    <xf numFmtId="0" fontId="20" fillId="0" borderId="46" xfId="0" applyFont="1" applyBorder="1" applyAlignment="1">
      <alignment vertical="top" wrapText="1"/>
    </xf>
    <xf numFmtId="0" fontId="20" fillId="0" borderId="3" xfId="0" applyFont="1" applyBorder="1" applyAlignment="1">
      <alignment wrapText="1"/>
    </xf>
    <xf numFmtId="0" fontId="19" fillId="0" borderId="3" xfId="17" applyFont="1" applyBorder="1" applyAlignment="1">
      <alignment wrapText="1"/>
    </xf>
    <xf numFmtId="0" fontId="23" fillId="0" borderId="23" xfId="26" applyFont="1" applyFill="1" applyBorder="1" applyAlignment="1">
      <alignment wrapText="1"/>
    </xf>
    <xf numFmtId="0" fontId="61" fillId="0" borderId="12" xfId="17" applyFont="1" applyBorder="1" applyAlignment="1">
      <alignment wrapText="1"/>
    </xf>
    <xf numFmtId="0" fontId="23" fillId="0" borderId="47" xfId="26" applyFont="1" applyFill="1" applyBorder="1" applyAlignment="1">
      <alignment horizontal="center"/>
    </xf>
    <xf numFmtId="1" fontId="23" fillId="0" borderId="42" xfId="2" applyNumberFormat="1" applyFont="1" applyFill="1" applyBorder="1" applyAlignment="1">
      <alignment horizontal="center"/>
    </xf>
    <xf numFmtId="1" fontId="23" fillId="0" borderId="44" xfId="2" applyNumberFormat="1" applyFont="1" applyFill="1" applyBorder="1" applyAlignment="1">
      <alignment horizontal="center"/>
    </xf>
    <xf numFmtId="166" fontId="12" fillId="0" borderId="14" xfId="24" applyNumberFormat="1" applyFont="1" applyBorder="1" applyAlignment="1">
      <alignment horizontal="center" vertical="center"/>
    </xf>
    <xf numFmtId="0" fontId="3" fillId="4" borderId="12" xfId="26" applyFont="1" applyFill="1" applyBorder="1" applyAlignment="1"/>
    <xf numFmtId="0" fontId="3" fillId="4" borderId="23" xfId="26" applyFont="1" applyFill="1" applyBorder="1" applyAlignment="1"/>
    <xf numFmtId="0" fontId="3" fillId="4" borderId="24" xfId="26" applyFont="1" applyFill="1" applyBorder="1" applyAlignment="1"/>
    <xf numFmtId="0" fontId="3" fillId="0" borderId="6" xfId="26" applyFont="1" applyFill="1" applyBorder="1" applyAlignment="1"/>
    <xf numFmtId="0" fontId="15" fillId="2" borderId="12" xfId="26" applyFont="1" applyFill="1" applyBorder="1" applyAlignment="1"/>
    <xf numFmtId="0" fontId="15" fillId="2" borderId="23" xfId="26" applyFont="1" applyFill="1" applyBorder="1" applyAlignment="1"/>
    <xf numFmtId="0" fontId="3" fillId="0" borderId="24" xfId="26" applyFont="1" applyFill="1" applyBorder="1" applyAlignment="1"/>
    <xf numFmtId="0" fontId="3" fillId="0" borderId="12" xfId="26" applyFont="1" applyFill="1" applyBorder="1" applyAlignment="1"/>
    <xf numFmtId="0" fontId="3" fillId="0" borderId="23" xfId="26" applyFont="1" applyFill="1" applyBorder="1" applyAlignment="1"/>
    <xf numFmtId="166" fontId="12" fillId="0" borderId="41" xfId="24" applyNumberFormat="1" applyFont="1" applyBorder="1" applyAlignment="1">
      <alignment horizontal="center" vertical="center"/>
    </xf>
    <xf numFmtId="0" fontId="3" fillId="4" borderId="5" xfId="26" applyFont="1" applyFill="1" applyBorder="1" applyAlignment="1"/>
    <xf numFmtId="0" fontId="3" fillId="4" borderId="35" xfId="26" applyFont="1" applyFill="1" applyBorder="1" applyAlignment="1"/>
    <xf numFmtId="0" fontId="3" fillId="4" borderId="34" xfId="26" applyFont="1" applyFill="1" applyBorder="1" applyAlignment="1"/>
    <xf numFmtId="0" fontId="3" fillId="0" borderId="4" xfId="26" applyFont="1" applyFill="1" applyBorder="1" applyAlignment="1"/>
    <xf numFmtId="0" fontId="15" fillId="2" borderId="5" xfId="26" applyFont="1" applyFill="1" applyBorder="1" applyAlignment="1"/>
    <xf numFmtId="0" fontId="15" fillId="2" borderId="35" xfId="26" applyFont="1" applyFill="1" applyBorder="1" applyAlignment="1"/>
    <xf numFmtId="0" fontId="3" fillId="0" borderId="34" xfId="26" applyFont="1" applyFill="1" applyBorder="1" applyAlignment="1"/>
    <xf numFmtId="0" fontId="3" fillId="0" borderId="5" xfId="26" applyFont="1" applyFill="1" applyBorder="1" applyAlignment="1"/>
    <xf numFmtId="0" fontId="3" fillId="0" borderId="35" xfId="26" applyFont="1" applyFill="1" applyBorder="1" applyAlignment="1"/>
    <xf numFmtId="166" fontId="12" fillId="0" borderId="16" xfId="24" applyNumberFormat="1" applyFont="1" applyBorder="1" applyAlignment="1">
      <alignment horizontal="center" vertical="center"/>
    </xf>
    <xf numFmtId="166" fontId="12" fillId="0" borderId="15" xfId="24" applyNumberFormat="1" applyFont="1" applyFill="1" applyBorder="1" applyAlignment="1">
      <alignment horizontal="center" vertical="center"/>
    </xf>
    <xf numFmtId="166" fontId="12" fillId="0" borderId="16" xfId="24" applyNumberFormat="1" applyFont="1" applyFill="1" applyBorder="1" applyAlignment="1">
      <alignment horizontal="center" vertical="center"/>
    </xf>
    <xf numFmtId="1" fontId="9" fillId="0" borderId="0" xfId="2" applyNumberFormat="1" applyFont="1" applyFill="1" applyBorder="1" applyAlignment="1">
      <alignment horizontal="center"/>
    </xf>
    <xf numFmtId="0" fontId="3" fillId="0" borderId="0" xfId="26" applyFont="1" applyFill="1" applyBorder="1"/>
    <xf numFmtId="0" fontId="11" fillId="0" borderId="0" xfId="26" applyFont="1" applyFill="1" applyBorder="1"/>
    <xf numFmtId="0" fontId="3" fillId="0" borderId="0" xfId="26" applyFont="1" applyFill="1" applyBorder="1" applyAlignment="1"/>
    <xf numFmtId="167" fontId="19" fillId="0" borderId="8" xfId="26" applyNumberFormat="1" applyFont="1" applyFill="1" applyBorder="1" applyAlignment="1">
      <alignment horizontal="left" wrapText="1"/>
    </xf>
    <xf numFmtId="0" fontId="20" fillId="0" borderId="10" xfId="17" applyFont="1" applyBorder="1" applyAlignment="1"/>
    <xf numFmtId="0" fontId="19" fillId="0" borderId="0" xfId="17" applyFont="1" applyBorder="1" applyAlignment="1">
      <alignment horizontal="left" vertical="top"/>
    </xf>
    <xf numFmtId="0" fontId="19" fillId="0" borderId="2" xfId="17" applyFont="1" applyBorder="1" applyAlignment="1">
      <alignment horizontal="left" vertical="top"/>
    </xf>
    <xf numFmtId="0" fontId="19" fillId="0" borderId="0" xfId="17" applyFont="1" applyFill="1" applyBorder="1" applyAlignment="1">
      <alignment horizontal="center" vertical="top"/>
    </xf>
    <xf numFmtId="0" fontId="20" fillId="0" borderId="2" xfId="26" applyFont="1" applyFill="1" applyBorder="1" applyAlignment="1"/>
    <xf numFmtId="1" fontId="19" fillId="0" borderId="1" xfId="2" applyNumberFormat="1" applyFont="1" applyFill="1" applyBorder="1" applyAlignment="1">
      <alignment vertical="top" wrapText="1"/>
    </xf>
    <xf numFmtId="1" fontId="19" fillId="0" borderId="2" xfId="2" applyNumberFormat="1" applyFont="1" applyFill="1" applyBorder="1" applyAlignment="1">
      <alignment vertical="top" wrapText="1"/>
    </xf>
    <xf numFmtId="0" fontId="19" fillId="0" borderId="0" xfId="26" applyFont="1" applyFill="1" applyBorder="1" applyAlignment="1">
      <alignment horizontal="center"/>
    </xf>
    <xf numFmtId="0" fontId="19" fillId="0" borderId="2" xfId="17" applyFont="1" applyFill="1" applyBorder="1"/>
    <xf numFmtId="1" fontId="19" fillId="0" borderId="3" xfId="2" applyNumberFormat="1" applyFont="1" applyFill="1" applyBorder="1" applyAlignment="1">
      <alignment vertical="top" wrapText="1"/>
    </xf>
    <xf numFmtId="0" fontId="20" fillId="0" borderId="3" xfId="17" applyFont="1" applyBorder="1" applyAlignment="1">
      <alignment horizontal="left" vertical="top"/>
    </xf>
    <xf numFmtId="0" fontId="19" fillId="0" borderId="3" xfId="17" applyFont="1" applyBorder="1" applyAlignment="1"/>
    <xf numFmtId="1" fontId="19" fillId="0" borderId="3" xfId="2" applyNumberFormat="1" applyFont="1" applyFill="1" applyBorder="1" applyAlignment="1">
      <alignment wrapText="1"/>
    </xf>
    <xf numFmtId="1" fontId="19" fillId="0" borderId="3" xfId="2" applyNumberFormat="1" applyFont="1" applyFill="1" applyBorder="1" applyAlignment="1">
      <alignment horizontal="center"/>
    </xf>
    <xf numFmtId="1" fontId="19" fillId="0" borderId="0" xfId="2" applyNumberFormat="1" applyFont="1" applyFill="1" applyBorder="1" applyAlignment="1">
      <alignment horizontal="left"/>
    </xf>
    <xf numFmtId="167" fontId="19" fillId="0" borderId="3" xfId="26" applyNumberFormat="1" applyFont="1" applyFill="1" applyBorder="1" applyAlignment="1">
      <alignment horizontal="center"/>
    </xf>
    <xf numFmtId="0" fontId="20" fillId="0" borderId="3" xfId="17" applyFont="1" applyBorder="1" applyAlignment="1"/>
    <xf numFmtId="167" fontId="19" fillId="0" borderId="3" xfId="26" applyNumberFormat="1" applyFont="1" applyFill="1" applyBorder="1" applyAlignment="1">
      <alignment horizontal="left"/>
    </xf>
    <xf numFmtId="0" fontId="20" fillId="0" borderId="3" xfId="17" applyFont="1" applyBorder="1" applyAlignment="1">
      <alignment horizontal="center"/>
    </xf>
    <xf numFmtId="1" fontId="19" fillId="0" borderId="3" xfId="2" applyNumberFormat="1" applyFont="1" applyFill="1" applyBorder="1" applyAlignment="1">
      <alignment horizontal="left"/>
    </xf>
    <xf numFmtId="0" fontId="20" fillId="0" borderId="3" xfId="26" applyFont="1" applyFill="1" applyBorder="1" applyAlignment="1"/>
    <xf numFmtId="0" fontId="23" fillId="0" borderId="1" xfId="26" applyFont="1" applyFill="1" applyBorder="1" applyAlignment="1">
      <alignment horizontal="center"/>
    </xf>
    <xf numFmtId="0" fontId="23" fillId="0" borderId="2" xfId="26" applyFont="1" applyFill="1" applyBorder="1" applyAlignment="1">
      <alignment horizontal="center"/>
    </xf>
    <xf numFmtId="0" fontId="20" fillId="0" borderId="6" xfId="26" applyFont="1" applyFill="1" applyBorder="1" applyAlignment="1"/>
    <xf numFmtId="0" fontId="20" fillId="0" borderId="24" xfId="26" applyFont="1" applyFill="1" applyBorder="1" applyAlignment="1"/>
    <xf numFmtId="0" fontId="20" fillId="0" borderId="1" xfId="26" applyFont="1" applyFill="1" applyBorder="1" applyAlignment="1"/>
    <xf numFmtId="0" fontId="23" fillId="0" borderId="48" xfId="26" applyFont="1" applyFill="1" applyBorder="1" applyAlignment="1">
      <alignment horizontal="center"/>
    </xf>
    <xf numFmtId="1" fontId="23" fillId="0" borderId="18" xfId="2" applyNumberFormat="1" applyFont="1" applyFill="1" applyBorder="1" applyAlignment="1">
      <alignment horizontal="center"/>
    </xf>
    <xf numFmtId="0" fontId="10" fillId="0" borderId="18" xfId="17" applyFont="1" applyBorder="1" applyAlignment="1">
      <alignment horizontal="center"/>
    </xf>
    <xf numFmtId="0" fontId="15" fillId="4" borderId="0" xfId="26" applyFont="1" applyFill="1" applyBorder="1" applyAlignment="1"/>
    <xf numFmtId="0" fontId="15" fillId="4" borderId="3" xfId="26" applyFont="1" applyFill="1" applyBorder="1" applyAlignment="1"/>
    <xf numFmtId="0" fontId="15" fillId="2" borderId="3" xfId="26" applyFont="1" applyFill="1" applyBorder="1" applyAlignment="1"/>
    <xf numFmtId="0" fontId="15" fillId="4" borderId="1" xfId="26" applyFont="1" applyFill="1" applyBorder="1" applyAlignment="1"/>
    <xf numFmtId="0" fontId="15" fillId="2" borderId="6" xfId="26" applyFont="1" applyFill="1" applyBorder="1" applyAlignment="1"/>
    <xf numFmtId="0" fontId="15" fillId="4" borderId="22" xfId="26" applyFont="1" applyFill="1" applyBorder="1" applyAlignment="1"/>
    <xf numFmtId="0" fontId="15" fillId="4" borderId="8" xfId="26" applyFont="1" applyFill="1" applyBorder="1" applyAlignment="1"/>
    <xf numFmtId="0" fontId="15" fillId="2" borderId="8" xfId="26" applyFont="1" applyFill="1" applyBorder="1" applyAlignment="1"/>
    <xf numFmtId="0" fontId="15" fillId="4" borderId="9" xfId="26" applyFont="1" applyFill="1" applyBorder="1" applyAlignment="1"/>
    <xf numFmtId="0" fontId="15" fillId="2" borderId="4" xfId="26" applyFont="1" applyFill="1" applyBorder="1" applyAlignment="1"/>
    <xf numFmtId="166" fontId="12" fillId="0" borderId="15" xfId="24" applyNumberFormat="1" applyFont="1" applyBorder="1" applyAlignment="1">
      <alignment horizontal="center" vertical="center"/>
    </xf>
    <xf numFmtId="0" fontId="15" fillId="4" borderId="34" xfId="26" applyFont="1" applyFill="1" applyBorder="1" applyAlignment="1"/>
    <xf numFmtId="0" fontId="15" fillId="4" borderId="4" xfId="26" applyFont="1" applyFill="1" applyBorder="1" applyAlignment="1"/>
    <xf numFmtId="0" fontId="15" fillId="4" borderId="35" xfId="26" applyFont="1" applyFill="1" applyBorder="1" applyAlignment="1"/>
    <xf numFmtId="166" fontId="12" fillId="0" borderId="14" xfId="24" applyNumberFormat="1" applyFont="1" applyFill="1" applyBorder="1" applyAlignment="1">
      <alignment horizontal="center" vertical="center"/>
    </xf>
    <xf numFmtId="0" fontId="19" fillId="0" borderId="2"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17" applyFont="1" applyBorder="1" applyAlignment="1">
      <alignment horizontal="center"/>
    </xf>
    <xf numFmtId="0" fontId="19" fillId="0" borderId="1" xfId="26" applyFont="1" applyFill="1" applyBorder="1" applyAlignment="1">
      <alignment horizontal="left" vertical="top"/>
    </xf>
    <xf numFmtId="0" fontId="11" fillId="0" borderId="3" xfId="26" applyFont="1" applyFill="1" applyBorder="1"/>
    <xf numFmtId="0" fontId="15" fillId="2" borderId="6" xfId="26" quotePrefix="1" applyFont="1" applyFill="1" applyBorder="1" applyAlignment="1">
      <alignment horizontal="center"/>
    </xf>
    <xf numFmtId="0" fontId="15" fillId="2" borderId="4" xfId="26" quotePrefix="1" applyFont="1" applyFill="1" applyBorder="1" applyAlignment="1">
      <alignment horizontal="center"/>
    </xf>
    <xf numFmtId="0" fontId="7" fillId="0" borderId="0" xfId="26" applyFont="1"/>
    <xf numFmtId="0" fontId="0" fillId="6" borderId="0" xfId="0" applyFill="1"/>
    <xf numFmtId="1" fontId="7" fillId="6" borderId="0" xfId="2" applyNumberFormat="1" applyFont="1" applyFill="1" applyBorder="1" applyAlignment="1">
      <alignment horizontal="left" vertical="center"/>
    </xf>
    <xf numFmtId="1" fontId="12" fillId="6" borderId="0" xfId="2" applyNumberFormat="1" applyFont="1" applyFill="1" applyBorder="1" applyAlignment="1">
      <alignment horizontal="left" vertical="center"/>
    </xf>
    <xf numFmtId="49" fontId="12" fillId="6" borderId="0" xfId="2" applyNumberFormat="1" applyFont="1" applyFill="1" applyBorder="1" applyAlignment="1">
      <alignment horizontal="left" vertical="center"/>
    </xf>
    <xf numFmtId="0" fontId="0" fillId="6" borderId="2" xfId="0" applyFill="1" applyBorder="1"/>
    <xf numFmtId="0" fontId="0" fillId="6" borderId="4" xfId="0" applyFill="1" applyBorder="1"/>
    <xf numFmtId="0" fontId="19" fillId="6" borderId="10" xfId="0" applyFont="1" applyFill="1" applyBorder="1" applyAlignment="1"/>
    <xf numFmtId="167" fontId="19" fillId="6" borderId="8" xfId="26" applyNumberFormat="1" applyFont="1" applyFill="1" applyBorder="1" applyAlignment="1">
      <alignment horizontal="left"/>
    </xf>
    <xf numFmtId="167" fontId="19" fillId="6" borderId="8" xfId="26" applyNumberFormat="1" applyFont="1" applyFill="1" applyBorder="1" applyAlignment="1">
      <alignment horizontal="left" vertical="top"/>
    </xf>
    <xf numFmtId="0" fontId="19" fillId="6" borderId="0" xfId="0" applyFont="1" applyFill="1" applyBorder="1"/>
    <xf numFmtId="0" fontId="19" fillId="6" borderId="1" xfId="0" applyFont="1" applyFill="1" applyBorder="1"/>
    <xf numFmtId="0" fontId="19" fillId="6" borderId="2" xfId="0" applyFont="1" applyFill="1" applyBorder="1"/>
    <xf numFmtId="0" fontId="19" fillId="6" borderId="3" xfId="0" applyFont="1" applyFill="1" applyBorder="1"/>
    <xf numFmtId="0" fontId="19" fillId="6" borderId="3" xfId="26" applyFont="1" applyFill="1" applyBorder="1" applyAlignment="1"/>
    <xf numFmtId="0" fontId="0" fillId="6" borderId="3" xfId="0" applyFill="1" applyBorder="1"/>
    <xf numFmtId="0" fontId="19" fillId="6" borderId="2" xfId="26" applyFont="1" applyFill="1" applyBorder="1" applyAlignment="1"/>
    <xf numFmtId="0" fontId="20" fillId="6" borderId="0" xfId="0" applyFont="1" applyFill="1"/>
    <xf numFmtId="0" fontId="19" fillId="6" borderId="3" xfId="0" applyFont="1" applyFill="1" applyBorder="1" applyAlignment="1">
      <alignment vertical="top" wrapText="1"/>
    </xf>
    <xf numFmtId="0" fontId="19" fillId="6" borderId="1" xfId="0" applyFont="1" applyFill="1" applyBorder="1" applyAlignment="1">
      <alignment horizontal="left" vertical="top"/>
    </xf>
    <xf numFmtId="0" fontId="0" fillId="6" borderId="6" xfId="0" applyFill="1" applyBorder="1"/>
    <xf numFmtId="0" fontId="19" fillId="6" borderId="9" xfId="0" applyFont="1" applyFill="1" applyBorder="1"/>
    <xf numFmtId="0" fontId="19" fillId="6" borderId="10" xfId="0" applyFont="1" applyFill="1" applyBorder="1"/>
    <xf numFmtId="0" fontId="23" fillId="6" borderId="6" xfId="0" applyFont="1" applyFill="1" applyBorder="1" applyAlignment="1">
      <alignment horizontal="center"/>
    </xf>
    <xf numFmtId="0" fontId="23" fillId="6" borderId="4" xfId="0" applyFont="1" applyFill="1" applyBorder="1" applyAlignment="1">
      <alignment horizontal="center"/>
    </xf>
    <xf numFmtId="0" fontId="23" fillId="6" borderId="49" xfId="0" applyFont="1" applyFill="1" applyBorder="1" applyAlignment="1">
      <alignment horizontal="center"/>
    </xf>
    <xf numFmtId="0" fontId="23" fillId="6" borderId="3" xfId="26" applyFont="1" applyFill="1" applyBorder="1" applyAlignment="1">
      <alignment horizontal="center"/>
    </xf>
    <xf numFmtId="0" fontId="20" fillId="6" borderId="6" xfId="0" applyFont="1" applyFill="1" applyBorder="1" applyAlignment="1"/>
    <xf numFmtId="0" fontId="20" fillId="6" borderId="23" xfId="0" applyFont="1" applyFill="1" applyBorder="1" applyAlignment="1">
      <alignment horizontal="center"/>
    </xf>
    <xf numFmtId="0" fontId="20" fillId="6" borderId="12" xfId="0" applyFont="1" applyFill="1" applyBorder="1" applyAlignment="1">
      <alignment horizontal="center"/>
    </xf>
    <xf numFmtId="0" fontId="20" fillId="6" borderId="6" xfId="0" applyFont="1" applyFill="1" applyBorder="1"/>
    <xf numFmtId="0" fontId="20" fillId="6" borderId="24" xfId="0" applyFont="1" applyFill="1" applyBorder="1"/>
    <xf numFmtId="0" fontId="20" fillId="6" borderId="12" xfId="0" applyFont="1" applyFill="1" applyBorder="1"/>
    <xf numFmtId="0" fontId="23" fillId="6" borderId="4" xfId="26" applyFont="1" applyFill="1" applyBorder="1" applyAlignment="1">
      <alignment horizontal="center"/>
    </xf>
    <xf numFmtId="0" fontId="19" fillId="6" borderId="34" xfId="0" applyFont="1" applyFill="1" applyBorder="1"/>
    <xf numFmtId="0" fontId="19" fillId="6" borderId="4" xfId="0" applyFont="1" applyFill="1" applyBorder="1"/>
    <xf numFmtId="0" fontId="19" fillId="6" borderId="5" xfId="0" applyFont="1" applyFill="1" applyBorder="1"/>
    <xf numFmtId="0" fontId="20" fillId="6" borderId="4" xfId="0" applyFont="1" applyFill="1" applyBorder="1" applyAlignment="1"/>
    <xf numFmtId="0" fontId="20" fillId="6" borderId="3" xfId="0" applyFont="1" applyFill="1" applyBorder="1"/>
    <xf numFmtId="0" fontId="20" fillId="6" borderId="0" xfId="0" applyFont="1" applyFill="1" applyBorder="1"/>
    <xf numFmtId="0" fontId="20" fillId="6" borderId="2" xfId="0" applyFont="1" applyFill="1" applyBorder="1"/>
    <xf numFmtId="0" fontId="20" fillId="6" borderId="4" xfId="0" applyFont="1" applyFill="1" applyBorder="1"/>
    <xf numFmtId="0" fontId="20" fillId="6" borderId="34" xfId="0" applyFont="1" applyFill="1" applyBorder="1"/>
    <xf numFmtId="0" fontId="20" fillId="6" borderId="5" xfId="0" applyFont="1" applyFill="1" applyBorder="1"/>
    <xf numFmtId="0" fontId="20" fillId="6" borderId="35" xfId="0" applyFont="1" applyFill="1" applyBorder="1"/>
    <xf numFmtId="167" fontId="19" fillId="0" borderId="8" xfId="26" applyNumberFormat="1" applyFont="1" applyBorder="1" applyAlignment="1">
      <alignment horizontal="left"/>
    </xf>
    <xf numFmtId="167" fontId="19" fillId="0" borderId="8" xfId="26" applyNumberFormat="1" applyFont="1" applyBorder="1" applyAlignment="1">
      <alignment horizontal="left" vertical="top"/>
    </xf>
    <xf numFmtId="0" fontId="19" fillId="0" borderId="6" xfId="0" applyFont="1" applyBorder="1" applyAlignment="1"/>
    <xf numFmtId="0" fontId="19" fillId="0" borderId="3" xfId="0" applyFont="1" applyBorder="1"/>
    <xf numFmtId="0" fontId="19" fillId="0" borderId="5" xfId="0" applyFont="1" applyBorder="1"/>
    <xf numFmtId="0" fontId="19" fillId="0" borderId="34" xfId="0" applyFont="1" applyBorder="1"/>
    <xf numFmtId="0" fontId="19" fillId="0" borderId="22" xfId="0" applyFont="1" applyFill="1" applyBorder="1"/>
    <xf numFmtId="0" fontId="19" fillId="0" borderId="2" xfId="0" applyFont="1" applyFill="1" applyBorder="1"/>
    <xf numFmtId="0" fontId="19" fillId="0" borderId="1" xfId="0" applyFont="1" applyFill="1" applyBorder="1" applyAlignment="1">
      <alignment horizontal="left" vertical="top"/>
    </xf>
    <xf numFmtId="0" fontId="19" fillId="0" borderId="0" xfId="0" applyFont="1" applyFill="1" applyBorder="1" applyAlignment="1">
      <alignment horizontal="left"/>
    </xf>
    <xf numFmtId="0" fontId="19" fillId="0" borderId="2" xfId="0" applyFont="1" applyFill="1" applyBorder="1" applyAlignment="1">
      <alignment horizontal="left"/>
    </xf>
    <xf numFmtId="0" fontId="19" fillId="0" borderId="1" xfId="0" applyFont="1" applyFill="1" applyBorder="1" applyAlignment="1">
      <alignment horizontal="left"/>
    </xf>
    <xf numFmtId="0" fontId="23" fillId="0" borderId="50" xfId="0" applyFont="1" applyFill="1" applyBorder="1" applyAlignment="1">
      <alignment horizontal="center"/>
    </xf>
    <xf numFmtId="0" fontId="23" fillId="0" borderId="49" xfId="0" applyFont="1" applyFill="1" applyBorder="1" applyAlignment="1">
      <alignment horizontal="center"/>
    </xf>
    <xf numFmtId="0" fontId="23" fillId="0" borderId="51" xfId="0" applyFont="1" applyFill="1" applyBorder="1" applyAlignment="1">
      <alignment horizontal="center"/>
    </xf>
    <xf numFmtId="0" fontId="23" fillId="0" borderId="52" xfId="0" applyFont="1" applyFill="1" applyBorder="1" applyAlignment="1">
      <alignment horizontal="center"/>
    </xf>
    <xf numFmtId="0" fontId="23" fillId="0" borderId="18" xfId="0" applyFont="1" applyFill="1" applyBorder="1" applyAlignment="1">
      <alignment horizontal="center"/>
    </xf>
    <xf numFmtId="0" fontId="19" fillId="0" borderId="50" xfId="0" applyFont="1" applyFill="1" applyBorder="1" applyAlignment="1">
      <alignment horizontal="center" vertical="top" wrapText="1"/>
    </xf>
    <xf numFmtId="0" fontId="19" fillId="0" borderId="18" xfId="0" applyFont="1" applyFill="1" applyBorder="1" applyAlignment="1">
      <alignment horizontal="center"/>
    </xf>
    <xf numFmtId="0" fontId="19" fillId="0" borderId="52" xfId="0" applyFont="1" applyFill="1" applyBorder="1" applyAlignment="1">
      <alignment horizontal="center"/>
    </xf>
    <xf numFmtId="0" fontId="19" fillId="0" borderId="42" xfId="0" applyFont="1" applyFill="1" applyBorder="1" applyAlignment="1">
      <alignment horizontal="center"/>
    </xf>
    <xf numFmtId="0" fontId="19" fillId="0" borderId="49" xfId="0" applyFont="1" applyFill="1" applyBorder="1" applyAlignment="1">
      <alignment horizontal="center"/>
    </xf>
    <xf numFmtId="0" fontId="19" fillId="0" borderId="51" xfId="0" applyFont="1" applyFill="1" applyBorder="1" applyAlignment="1">
      <alignment horizontal="center"/>
    </xf>
    <xf numFmtId="0" fontId="0" fillId="0" borderId="1" xfId="0" applyFill="1" applyBorder="1" applyAlignment="1">
      <alignment horizontal="center"/>
    </xf>
    <xf numFmtId="0" fontId="0" fillId="0" borderId="23" xfId="0" applyFill="1" applyBorder="1"/>
    <xf numFmtId="0" fontId="0" fillId="0" borderId="3" xfId="0" applyFill="1" applyBorder="1"/>
    <xf numFmtId="0" fontId="0" fillId="0" borderId="2" xfId="0" applyFill="1" applyBorder="1"/>
    <xf numFmtId="0" fontId="0" fillId="0" borderId="1" xfId="0" applyFill="1" applyBorder="1"/>
    <xf numFmtId="0" fontId="0" fillId="0" borderId="0" xfId="0" applyFill="1" applyBorder="1"/>
    <xf numFmtId="0" fontId="0" fillId="0" borderId="3" xfId="0" applyFill="1" applyBorder="1" applyAlignment="1"/>
    <xf numFmtId="0" fontId="0" fillId="0" borderId="2" xfId="0" applyFill="1" applyBorder="1" applyAlignment="1"/>
    <xf numFmtId="0" fontId="0" fillId="0" borderId="1" xfId="0" applyFill="1" applyBorder="1" applyAlignment="1"/>
    <xf numFmtId="0" fontId="0" fillId="0" borderId="3" xfId="0" applyFill="1" applyBorder="1" applyAlignment="1">
      <alignment horizontal="center"/>
    </xf>
    <xf numFmtId="0" fontId="0" fillId="0" borderId="35" xfId="0" applyFill="1" applyBorder="1" applyAlignment="1">
      <alignment horizontal="center"/>
    </xf>
    <xf numFmtId="0" fontId="0" fillId="0" borderId="35" xfId="0" applyFill="1" applyBorder="1"/>
    <xf numFmtId="0" fontId="0" fillId="0" borderId="34" xfId="0" applyFill="1" applyBorder="1"/>
    <xf numFmtId="0" fontId="0" fillId="0" borderId="4" xfId="0" applyFill="1" applyBorder="1"/>
    <xf numFmtId="0" fontId="0" fillId="0" borderId="5" xfId="0" applyFill="1" applyBorder="1"/>
    <xf numFmtId="0" fontId="0" fillId="0" borderId="4" xfId="0" applyFill="1" applyBorder="1" applyAlignment="1"/>
    <xf numFmtId="0" fontId="0" fillId="0" borderId="5" xfId="0" applyFill="1" applyBorder="1" applyAlignment="1"/>
    <xf numFmtId="0" fontId="0" fillId="0" borderId="35" xfId="0" applyFill="1" applyBorder="1" applyAlignment="1"/>
    <xf numFmtId="0" fontId="0" fillId="0" borderId="4" xfId="0" applyFill="1" applyBorder="1" applyAlignment="1">
      <alignment horizontal="center"/>
    </xf>
    <xf numFmtId="0" fontId="0" fillId="0" borderId="9" xfId="0" applyBorder="1"/>
    <xf numFmtId="0" fontId="0" fillId="0" borderId="8" xfId="0" applyBorder="1"/>
    <xf numFmtId="0" fontId="0" fillId="0" borderId="35" xfId="0" applyBorder="1"/>
    <xf numFmtId="0" fontId="0" fillId="0" borderId="34" xfId="0" applyBorder="1"/>
    <xf numFmtId="0" fontId="8" fillId="0" borderId="0" xfId="26" applyFont="1" applyAlignment="1">
      <alignment vertical="center"/>
    </xf>
    <xf numFmtId="0" fontId="19" fillId="0" borderId="0" xfId="26" applyFont="1" applyBorder="1" applyAlignment="1">
      <alignment vertical="top" wrapText="1"/>
    </xf>
    <xf numFmtId="0" fontId="19" fillId="0" borderId="0" xfId="26" applyFont="1" applyBorder="1" applyAlignment="1">
      <alignment horizontal="left" vertical="top" wrapText="1"/>
    </xf>
    <xf numFmtId="0" fontId="23" fillId="2" borderId="0" xfId="0" applyFont="1" applyFill="1" applyBorder="1"/>
    <xf numFmtId="0" fontId="0" fillId="0" borderId="2" xfId="0" applyBorder="1"/>
    <xf numFmtId="0" fontId="5" fillId="0" borderId="0" xfId="0" applyFont="1" applyBorder="1" applyAlignment="1">
      <alignment vertical="top" wrapText="1"/>
    </xf>
    <xf numFmtId="0" fontId="23" fillId="6" borderId="3" xfId="0" applyFont="1" applyFill="1" applyBorder="1" applyAlignment="1">
      <alignment vertical="top" wrapText="1"/>
    </xf>
    <xf numFmtId="0" fontId="19" fillId="0" borderId="0" xfId="26" applyFont="1" applyBorder="1"/>
    <xf numFmtId="0" fontId="19" fillId="0" borderId="0" xfId="0" applyFont="1" applyBorder="1" applyAlignment="1">
      <alignment horizontal="left" vertical="top" wrapText="1"/>
    </xf>
    <xf numFmtId="0" fontId="19" fillId="0" borderId="1" xfId="26" applyFont="1" applyFill="1" applyBorder="1" applyAlignment="1">
      <alignment horizontal="center"/>
    </xf>
    <xf numFmtId="0" fontId="13" fillId="0" borderId="0" xfId="0" applyFont="1" applyAlignment="1">
      <alignment vertical="center"/>
    </xf>
    <xf numFmtId="0" fontId="13" fillId="0" borderId="3" xfId="0" applyFont="1" applyBorder="1" applyAlignment="1">
      <alignment vertical="center"/>
    </xf>
    <xf numFmtId="0" fontId="11" fillId="0" borderId="0" xfId="0" applyFont="1" applyAlignment="1">
      <alignment horizontal="left"/>
    </xf>
    <xf numFmtId="0" fontId="11" fillId="0" borderId="3" xfId="0" applyFont="1" applyBorder="1" applyAlignment="1">
      <alignment horizontal="left"/>
    </xf>
    <xf numFmtId="0" fontId="0" fillId="6" borderId="0" xfId="0" applyFill="1" applyBorder="1"/>
    <xf numFmtId="0" fontId="11" fillId="6" borderId="1" xfId="0" applyFont="1" applyFill="1" applyBorder="1" applyAlignment="1">
      <alignment textRotation="90"/>
    </xf>
    <xf numFmtId="0" fontId="11" fillId="6" borderId="0" xfId="0" applyFont="1" applyFill="1" applyBorder="1" applyAlignment="1">
      <alignment textRotation="90"/>
    </xf>
    <xf numFmtId="0" fontId="11" fillId="6" borderId="2" xfId="0" applyFont="1" applyFill="1" applyBorder="1" applyAlignment="1">
      <alignment textRotation="90"/>
    </xf>
    <xf numFmtId="0" fontId="23" fillId="0" borderId="3" xfId="0" applyFont="1" applyBorder="1" applyAlignment="1">
      <alignment vertical="center" wrapText="1"/>
    </xf>
    <xf numFmtId="0" fontId="0" fillId="0" borderId="3" xfId="0" applyBorder="1"/>
    <xf numFmtId="167" fontId="7" fillId="0" borderId="0" xfId="26" applyNumberFormat="1" applyFont="1" applyAlignment="1"/>
    <xf numFmtId="0" fontId="6" fillId="0" borderId="0" xfId="26" applyFont="1" applyAlignment="1">
      <alignment horizontal="left"/>
    </xf>
    <xf numFmtId="0" fontId="6" fillId="0" borderId="0" xfId="26" applyFont="1" applyAlignment="1"/>
    <xf numFmtId="0" fontId="5" fillId="0" borderId="0" xfId="26" applyFont="1" applyAlignment="1">
      <alignment horizontal="left"/>
    </xf>
    <xf numFmtId="167" fontId="6" fillId="0" borderId="0" xfId="26" applyNumberFormat="1" applyFont="1" applyAlignment="1"/>
    <xf numFmtId="167" fontId="12" fillId="0" borderId="0" xfId="26" applyNumberFormat="1" applyFont="1" applyAlignment="1"/>
    <xf numFmtId="0" fontId="4" fillId="0" borderId="0" xfId="26" applyFont="1" applyAlignment="1">
      <alignment horizontal="left"/>
    </xf>
    <xf numFmtId="0" fontId="4" fillId="0" borderId="0" xfId="26" applyFont="1" applyAlignment="1"/>
    <xf numFmtId="0" fontId="4" fillId="2" borderId="0" xfId="26" applyFont="1" applyFill="1" applyAlignment="1"/>
    <xf numFmtId="0" fontId="4" fillId="2" borderId="0" xfId="26" applyFont="1" applyFill="1" applyAlignment="1">
      <alignment horizontal="left"/>
    </xf>
    <xf numFmtId="167" fontId="4" fillId="0" borderId="0" xfId="26" applyNumberFormat="1" applyFont="1" applyAlignment="1"/>
    <xf numFmtId="0" fontId="4" fillId="0" borderId="0" xfId="26" applyFont="1" applyAlignment="1">
      <alignment horizontal="right"/>
    </xf>
    <xf numFmtId="0" fontId="4" fillId="0" borderId="0" xfId="26" applyFont="1" applyBorder="1" applyAlignment="1"/>
    <xf numFmtId="167" fontId="23" fillId="0" borderId="0" xfId="26" applyNumberFormat="1" applyFont="1" applyFill="1" applyBorder="1" applyAlignment="1"/>
    <xf numFmtId="0" fontId="19" fillId="0" borderId="22" xfId="26" applyFont="1" applyFill="1" applyBorder="1" applyAlignment="1">
      <alignment horizontal="left"/>
    </xf>
    <xf numFmtId="167" fontId="23" fillId="0" borderId="22" xfId="26" applyNumberFormat="1" applyFont="1" applyFill="1" applyBorder="1" applyAlignment="1"/>
    <xf numFmtId="0" fontId="19" fillId="0" borderId="0" xfId="26" applyFont="1" applyAlignment="1"/>
    <xf numFmtId="167" fontId="23" fillId="0" borderId="1" xfId="26" applyNumberFormat="1" applyFont="1" applyFill="1" applyBorder="1" applyAlignment="1"/>
    <xf numFmtId="0" fontId="19" fillId="0" borderId="0" xfId="26" applyFont="1" applyFill="1" applyBorder="1" applyAlignment="1">
      <alignment horizontal="left"/>
    </xf>
    <xf numFmtId="0" fontId="19" fillId="0" borderId="0" xfId="26" applyFont="1" applyBorder="1" applyAlignment="1"/>
    <xf numFmtId="0" fontId="23" fillId="0" borderId="0" xfId="26" applyFont="1" applyFill="1" applyBorder="1" applyAlignment="1">
      <alignment horizontal="left"/>
    </xf>
    <xf numFmtId="0" fontId="19" fillId="0" borderId="1" xfId="26" applyFont="1" applyBorder="1" applyAlignment="1"/>
    <xf numFmtId="0" fontId="19" fillId="0" borderId="0" xfId="26" applyFont="1" applyBorder="1" applyAlignment="1">
      <alignment horizontal="left"/>
    </xf>
    <xf numFmtId="167" fontId="23" fillId="0" borderId="23" xfId="26" applyNumberFormat="1" applyFont="1" applyFill="1" applyBorder="1" applyAlignment="1"/>
    <xf numFmtId="0" fontId="19" fillId="0" borderId="24" xfId="26" applyFont="1" applyFill="1" applyBorder="1" applyAlignment="1">
      <alignment horizontal="left"/>
    </xf>
    <xf numFmtId="0" fontId="19" fillId="0" borderId="24" xfId="26" applyFont="1" applyFill="1" applyBorder="1" applyAlignment="1"/>
    <xf numFmtId="0" fontId="23" fillId="0" borderId="0" xfId="26" applyFont="1" applyFill="1" applyBorder="1" applyAlignment="1">
      <alignment horizontal="right"/>
    </xf>
    <xf numFmtId="167" fontId="19" fillId="0" borderId="0" xfId="26" applyNumberFormat="1" applyFont="1" applyBorder="1" applyAlignment="1"/>
    <xf numFmtId="0" fontId="19" fillId="0" borderId="2" xfId="26" applyFont="1" applyBorder="1" applyAlignment="1"/>
    <xf numFmtId="0" fontId="19" fillId="0" borderId="23" xfId="26" applyFont="1" applyFill="1" applyBorder="1" applyAlignment="1"/>
    <xf numFmtId="0" fontId="19" fillId="0" borderId="24" xfId="26" applyFont="1" applyFill="1" applyBorder="1" applyAlignment="1">
      <alignment horizontal="right"/>
    </xf>
    <xf numFmtId="167" fontId="19" fillId="0" borderId="24" xfId="26" applyNumberFormat="1" applyFont="1" applyFill="1" applyBorder="1" applyAlignment="1"/>
    <xf numFmtId="167" fontId="19" fillId="0" borderId="0" xfId="26" applyNumberFormat="1" applyFont="1" applyFill="1" applyBorder="1" applyAlignment="1"/>
    <xf numFmtId="0" fontId="19" fillId="0" borderId="22" xfId="26" applyFont="1" applyBorder="1" applyAlignment="1"/>
    <xf numFmtId="0" fontId="19" fillId="0" borderId="0" xfId="26" applyFont="1" applyFill="1" applyBorder="1" applyAlignment="1">
      <alignment horizontal="right"/>
    </xf>
    <xf numFmtId="0" fontId="19" fillId="0" borderId="24" xfId="26" applyFont="1" applyBorder="1" applyAlignment="1"/>
    <xf numFmtId="0" fontId="19" fillId="0" borderId="12" xfId="26" applyFont="1" applyBorder="1" applyAlignment="1"/>
    <xf numFmtId="0" fontId="19" fillId="0" borderId="22" xfId="26" applyFont="1" applyBorder="1" applyAlignment="1">
      <alignment horizontal="left"/>
    </xf>
    <xf numFmtId="0" fontId="23" fillId="0" borderId="0" xfId="26" applyFont="1" applyFill="1" applyBorder="1" applyAlignment="1">
      <alignment horizontal="center"/>
    </xf>
    <xf numFmtId="167" fontId="23" fillId="0" borderId="22" xfId="26" applyNumberFormat="1" applyFont="1" applyFill="1" applyBorder="1" applyAlignment="1">
      <alignment horizontal="left"/>
    </xf>
    <xf numFmtId="167" fontId="23" fillId="0" borderId="1" xfId="26" applyNumberFormat="1" applyFont="1" applyFill="1" applyBorder="1" applyAlignment="1">
      <alignment horizontal="left"/>
    </xf>
    <xf numFmtId="167" fontId="23" fillId="0" borderId="0" xfId="26" applyNumberFormat="1" applyFont="1" applyFill="1" applyBorder="1" applyAlignment="1">
      <alignment horizontal="left"/>
    </xf>
    <xf numFmtId="0" fontId="19" fillId="0" borderId="1" xfId="26" quotePrefix="1" applyFont="1" applyFill="1" applyBorder="1" applyAlignment="1">
      <alignment horizontal="center"/>
    </xf>
    <xf numFmtId="0" fontId="19" fillId="0" borderId="0" xfId="26" applyFont="1" applyFill="1" applyAlignment="1"/>
    <xf numFmtId="0" fontId="19" fillId="0" borderId="0" xfId="26" applyFont="1" applyFill="1" applyBorder="1" applyAlignment="1">
      <alignment horizontal="center" vertical="top" wrapText="1"/>
    </xf>
    <xf numFmtId="0" fontId="23" fillId="0" borderId="24" xfId="26" applyFont="1" applyFill="1" applyBorder="1" applyAlignment="1">
      <alignment horizontal="right"/>
    </xf>
    <xf numFmtId="0" fontId="19" fillId="0" borderId="1" xfId="26" applyFont="1" applyFill="1" applyBorder="1" applyAlignment="1">
      <alignment horizontal="center" vertical="top" wrapText="1"/>
    </xf>
    <xf numFmtId="0" fontId="19" fillId="0" borderId="23" xfId="26" applyFont="1" applyBorder="1" applyAlignment="1"/>
    <xf numFmtId="0" fontId="23" fillId="0" borderId="0" xfId="26" applyFont="1" applyBorder="1" applyAlignment="1"/>
    <xf numFmtId="0" fontId="11" fillId="0" borderId="0" xfId="26" applyFont="1" applyBorder="1" applyAlignment="1"/>
    <xf numFmtId="0" fontId="19" fillId="0" borderId="22" xfId="26" applyFont="1" applyFill="1" applyBorder="1" applyAlignment="1">
      <alignment horizontal="left" vertical="top"/>
    </xf>
    <xf numFmtId="167" fontId="19" fillId="0" borderId="1" xfId="26" applyNumberFormat="1" applyFont="1" applyBorder="1" applyAlignment="1"/>
    <xf numFmtId="1" fontId="7" fillId="0" borderId="0" xfId="13" applyNumberFormat="1" applyFont="1" applyFill="1" applyBorder="1" applyAlignment="1">
      <alignment horizontal="left" vertical="center"/>
    </xf>
    <xf numFmtId="1" fontId="12" fillId="0" borderId="0" xfId="13" applyNumberFormat="1" applyFont="1" applyFill="1" applyBorder="1" applyAlignment="1">
      <alignment horizontal="left" vertical="center"/>
    </xf>
    <xf numFmtId="0" fontId="19" fillId="0" borderId="6" xfId="0" applyFont="1" applyBorder="1"/>
    <xf numFmtId="0" fontId="8" fillId="2" borderId="24" xfId="26" applyFont="1" applyFill="1" applyBorder="1" applyAlignment="1"/>
    <xf numFmtId="167" fontId="23" fillId="2" borderId="0" xfId="26" applyNumberFormat="1" applyFont="1" applyFill="1" applyBorder="1" applyAlignment="1">
      <alignment horizontal="left"/>
    </xf>
    <xf numFmtId="167" fontId="23" fillId="0" borderId="8" xfId="26" applyNumberFormat="1" applyFont="1" applyFill="1" applyBorder="1" applyAlignment="1">
      <alignment horizontal="left"/>
    </xf>
    <xf numFmtId="0" fontId="62" fillId="0" borderId="0" xfId="0" applyFont="1"/>
    <xf numFmtId="0" fontId="62" fillId="0" borderId="0" xfId="0" applyFont="1" applyBorder="1"/>
    <xf numFmtId="167" fontId="19" fillId="0" borderId="15" xfId="26" applyNumberFormat="1" applyFont="1" applyFill="1" applyBorder="1" applyAlignment="1">
      <alignment horizontal="left"/>
    </xf>
    <xf numFmtId="0" fontId="62" fillId="0" borderId="5" xfId="0" applyFont="1" applyBorder="1"/>
    <xf numFmtId="167" fontId="19" fillId="0" borderId="4" xfId="26" applyNumberFormat="1" applyFont="1" applyFill="1" applyBorder="1" applyAlignment="1">
      <alignment horizontal="left"/>
    </xf>
    <xf numFmtId="0" fontId="19" fillId="0" borderId="3" xfId="17" applyFont="1" applyFill="1" applyBorder="1" applyAlignment="1">
      <alignment horizontal="left" wrapText="1"/>
    </xf>
    <xf numFmtId="0" fontId="23" fillId="0" borderId="18" xfId="17" applyFont="1" applyFill="1" applyBorder="1" applyAlignment="1">
      <alignment horizontal="center" wrapText="1"/>
    </xf>
    <xf numFmtId="0" fontId="19" fillId="0" borderId="4" xfId="17" applyFont="1" applyFill="1" applyBorder="1" applyAlignment="1">
      <alignment horizontal="center"/>
    </xf>
    <xf numFmtId="0" fontId="63" fillId="0" borderId="4" xfId="0" applyFont="1" applyBorder="1"/>
    <xf numFmtId="0" fontId="23" fillId="0" borderId="53" xfId="17" applyFont="1" applyFill="1" applyBorder="1" applyAlignment="1">
      <alignment horizontal="center" vertical="center" wrapText="1"/>
    </xf>
    <xf numFmtId="0" fontId="19" fillId="0" borderId="5" xfId="0" applyFont="1" applyBorder="1" applyAlignment="1">
      <alignment horizontal="left" vertical="top" wrapText="1"/>
    </xf>
    <xf numFmtId="0" fontId="63" fillId="0" borderId="4" xfId="0" applyFont="1" applyBorder="1" applyAlignment="1">
      <alignment vertical="top" wrapText="1"/>
    </xf>
    <xf numFmtId="0" fontId="63" fillId="0" borderId="4" xfId="0" applyFont="1" applyBorder="1" applyAlignment="1">
      <alignment horizontal="left" vertical="top" wrapText="1"/>
    </xf>
    <xf numFmtId="0" fontId="63" fillId="0" borderId="1" xfId="0" applyFont="1" applyBorder="1" applyAlignment="1">
      <alignment wrapText="1"/>
    </xf>
    <xf numFmtId="0" fontId="23" fillId="0" borderId="49" xfId="17" applyFont="1" applyFill="1" applyBorder="1" applyAlignment="1">
      <alignment horizontal="center" vertical="center" wrapText="1"/>
    </xf>
    <xf numFmtId="0" fontId="19" fillId="0" borderId="5" xfId="0" applyFont="1" applyBorder="1" applyAlignment="1">
      <alignment vertical="top" wrapText="1"/>
    </xf>
    <xf numFmtId="0" fontId="7" fillId="0" borderId="0" xfId="17" applyFont="1" applyFill="1"/>
    <xf numFmtId="0" fontId="9" fillId="0" borderId="0" xfId="17" applyFont="1" applyFill="1"/>
    <xf numFmtId="0" fontId="14" fillId="0" borderId="0" xfId="17" applyFont="1" applyFill="1" applyAlignment="1">
      <alignment horizontal="center"/>
    </xf>
    <xf numFmtId="0" fontId="14" fillId="0" borderId="0" xfId="17" applyFont="1" applyFill="1"/>
    <xf numFmtId="0" fontId="5" fillId="0" borderId="0" xfId="17" applyFont="1" applyFill="1"/>
    <xf numFmtId="0" fontId="11" fillId="0" borderId="1" xfId="17" applyFont="1" applyFill="1" applyBorder="1" applyAlignment="1">
      <alignment wrapText="1"/>
    </xf>
    <xf numFmtId="0" fontId="11" fillId="0" borderId="0" xfId="17" applyFont="1" applyFill="1" applyBorder="1" applyAlignment="1">
      <alignment wrapText="1"/>
    </xf>
    <xf numFmtId="0" fontId="11" fillId="0" borderId="2" xfId="17" applyFont="1" applyFill="1" applyBorder="1" applyAlignment="1">
      <alignment wrapText="1"/>
    </xf>
    <xf numFmtId="0" fontId="23" fillId="0" borderId="3" xfId="17" applyFont="1" applyFill="1" applyBorder="1" applyAlignment="1">
      <alignment horizontal="center" vertical="center" wrapText="1"/>
    </xf>
    <xf numFmtId="0" fontId="14" fillId="0" borderId="0" xfId="17" applyFont="1" applyFill="1" applyBorder="1"/>
    <xf numFmtId="0" fontId="19" fillId="0" borderId="2" xfId="0" applyFont="1" applyFill="1" applyBorder="1" applyAlignment="1">
      <alignment horizontal="left" vertical="top"/>
    </xf>
    <xf numFmtId="0" fontId="19" fillId="0" borderId="2" xfId="0" applyFont="1" applyFill="1" applyBorder="1" applyAlignment="1">
      <alignment vertical="top"/>
    </xf>
    <xf numFmtId="0" fontId="7" fillId="2" borderId="0" xfId="26" applyFont="1" applyFill="1" applyAlignment="1">
      <alignment horizontal="left" vertical="center"/>
    </xf>
    <xf numFmtId="0" fontId="64" fillId="0" borderId="3" xfId="26" applyFont="1" applyFill="1" applyBorder="1" applyAlignment="1">
      <alignment vertical="top" wrapText="1"/>
    </xf>
    <xf numFmtId="0" fontId="58" fillId="0" borderId="3" xfId="0" applyFont="1" applyBorder="1" applyAlignment="1">
      <alignment vertical="top" wrapText="1"/>
    </xf>
    <xf numFmtId="0" fontId="19" fillId="0" borderId="0" xfId="26" applyFont="1" applyBorder="1" applyAlignment="1">
      <alignment wrapText="1"/>
    </xf>
    <xf numFmtId="0" fontId="19" fillId="0" borderId="3" xfId="26" applyFont="1" applyFill="1" applyBorder="1" applyAlignment="1">
      <alignment textRotation="90"/>
    </xf>
    <xf numFmtId="0" fontId="19" fillId="0" borderId="49" xfId="26" applyFont="1" applyFill="1" applyBorder="1" applyAlignment="1">
      <alignment textRotation="90"/>
    </xf>
    <xf numFmtId="1" fontId="19" fillId="0" borderId="3" xfId="2" applyNumberFormat="1" applyFont="1" applyFill="1" applyBorder="1" applyAlignment="1">
      <alignment vertical="top"/>
    </xf>
    <xf numFmtId="0" fontId="20" fillId="0" borderId="3" xfId="0" applyFont="1" applyBorder="1" applyAlignment="1">
      <alignment horizontal="left" vertical="top"/>
    </xf>
    <xf numFmtId="0" fontId="19" fillId="2" borderId="6" xfId="26" applyFont="1" applyFill="1" applyBorder="1" applyAlignment="1">
      <alignment horizontal="left" vertical="top" wrapText="1"/>
    </xf>
    <xf numFmtId="0" fontId="20" fillId="0" borderId="6" xfId="0" applyFont="1" applyBorder="1" applyAlignment="1">
      <alignment vertical="top"/>
    </xf>
    <xf numFmtId="0" fontId="10" fillId="0" borderId="3" xfId="0" applyFont="1" applyBorder="1" applyAlignment="1">
      <alignment vertical="top"/>
    </xf>
    <xf numFmtId="0" fontId="23" fillId="2" borderId="3" xfId="26" applyNumberFormat="1" applyFont="1" applyFill="1" applyBorder="1" applyAlignment="1">
      <alignment horizontal="center" vertical="top"/>
    </xf>
    <xf numFmtId="0" fontId="23" fillId="2" borderId="3" xfId="26" applyFont="1" applyFill="1" applyBorder="1" applyAlignment="1">
      <alignment horizontal="left" vertical="top" wrapText="1"/>
    </xf>
    <xf numFmtId="0" fontId="19" fillId="2" borderId="3" xfId="26" applyFont="1" applyFill="1" applyBorder="1" applyAlignment="1">
      <alignment horizontal="center" vertical="top"/>
    </xf>
    <xf numFmtId="0" fontId="19" fillId="0" borderId="3" xfId="0" applyFont="1" applyBorder="1" applyAlignment="1">
      <alignment horizontal="center" vertical="top"/>
    </xf>
    <xf numFmtId="0" fontId="19" fillId="0" borderId="3" xfId="0" applyFont="1" applyBorder="1" applyAlignment="1">
      <alignment horizontal="left" vertical="top"/>
    </xf>
    <xf numFmtId="0" fontId="19" fillId="0" borderId="6" xfId="0" applyFont="1" applyBorder="1" applyAlignment="1">
      <alignment horizontal="left" vertical="top"/>
    </xf>
    <xf numFmtId="0" fontId="19" fillId="0" borderId="1" xfId="26" applyFont="1" applyFill="1" applyBorder="1" applyAlignment="1">
      <alignment textRotation="90"/>
    </xf>
    <xf numFmtId="0" fontId="19" fillId="5" borderId="27" xfId="0" applyFont="1" applyFill="1" applyBorder="1"/>
    <xf numFmtId="0" fontId="19" fillId="5" borderId="29" xfId="0" applyFont="1" applyFill="1" applyBorder="1"/>
    <xf numFmtId="0" fontId="6" fillId="2" borderId="34" xfId="26" applyFont="1" applyFill="1" applyBorder="1" applyAlignment="1">
      <alignment horizontal="center"/>
    </xf>
    <xf numFmtId="0" fontId="19" fillId="5" borderId="54" xfId="26" applyFont="1" applyFill="1" applyBorder="1" applyAlignment="1">
      <alignment vertical="center"/>
    </xf>
    <xf numFmtId="0" fontId="19" fillId="5" borderId="55" xfId="26" applyFont="1" applyFill="1" applyBorder="1" applyAlignment="1">
      <alignment horizontal="right" vertical="center"/>
    </xf>
    <xf numFmtId="0" fontId="19" fillId="5" borderId="56" xfId="26" applyFont="1" applyFill="1" applyBorder="1" applyAlignment="1">
      <alignment vertical="top"/>
    </xf>
    <xf numFmtId="0" fontId="19" fillId="5" borderId="1" xfId="26" applyFont="1" applyFill="1" applyBorder="1" applyAlignment="1">
      <alignment vertical="center"/>
    </xf>
    <xf numFmtId="0" fontId="19" fillId="5" borderId="3" xfId="26" applyFont="1" applyFill="1" applyBorder="1" applyAlignment="1">
      <alignment horizontal="right" vertical="center"/>
    </xf>
    <xf numFmtId="0" fontId="19" fillId="5" borderId="57" xfId="26" applyFont="1" applyFill="1" applyBorder="1" applyAlignment="1">
      <alignment horizontal="right" vertical="center"/>
    </xf>
    <xf numFmtId="0" fontId="19" fillId="5" borderId="57" xfId="26" applyFont="1" applyFill="1" applyBorder="1" applyAlignment="1">
      <alignment vertical="center"/>
    </xf>
    <xf numFmtId="0" fontId="19" fillId="5" borderId="54" xfId="0" applyFont="1" applyFill="1" applyBorder="1"/>
    <xf numFmtId="0" fontId="23" fillId="2" borderId="18" xfId="26" applyFont="1" applyFill="1" applyBorder="1" applyAlignment="1">
      <alignment horizontal="center" vertical="top"/>
    </xf>
    <xf numFmtId="0" fontId="19" fillId="5" borderId="32" xfId="26" applyFont="1" applyFill="1" applyBorder="1" applyAlignment="1">
      <alignment vertical="center"/>
    </xf>
    <xf numFmtId="0" fontId="19" fillId="5" borderId="31" xfId="0" applyFont="1" applyFill="1" applyBorder="1"/>
    <xf numFmtId="0" fontId="19" fillId="5" borderId="0" xfId="0" applyFont="1" applyFill="1" applyBorder="1"/>
    <xf numFmtId="0" fontId="23" fillId="0" borderId="3" xfId="0" applyFont="1" applyFill="1" applyBorder="1" applyAlignment="1">
      <alignment horizontal="left" vertical="top" wrapText="1"/>
    </xf>
    <xf numFmtId="0" fontId="19" fillId="0" borderId="3" xfId="17" applyFont="1" applyBorder="1" applyAlignment="1">
      <alignment horizontal="left" vertical="top" wrapText="1"/>
    </xf>
    <xf numFmtId="0" fontId="20" fillId="0" borderId="3" xfId="0" applyFont="1" applyBorder="1" applyAlignment="1">
      <alignment vertical="top" wrapText="1"/>
    </xf>
    <xf numFmtId="0" fontId="5" fillId="0" borderId="0" xfId="26" applyFont="1" applyBorder="1"/>
    <xf numFmtId="0" fontId="3" fillId="0" borderId="0" xfId="26" applyBorder="1"/>
    <xf numFmtId="0" fontId="19" fillId="0" borderId="29" xfId="26" applyFont="1" applyBorder="1" applyAlignment="1">
      <alignment vertical="center"/>
    </xf>
    <xf numFmtId="0" fontId="19" fillId="0" borderId="29" xfId="26" applyFont="1" applyBorder="1" applyAlignment="1">
      <alignment horizontal="center"/>
    </xf>
    <xf numFmtId="0" fontId="11" fillId="0" borderId="58" xfId="26" applyFont="1" applyBorder="1" applyAlignment="1">
      <alignment vertical="center"/>
    </xf>
    <xf numFmtId="0" fontId="11" fillId="0" borderId="59" xfId="26" applyFont="1" applyBorder="1" applyAlignment="1">
      <alignment vertical="center"/>
    </xf>
    <xf numFmtId="0" fontId="11" fillId="0" borderId="60" xfId="26" applyFont="1" applyBorder="1" applyAlignment="1">
      <alignment vertical="center"/>
    </xf>
    <xf numFmtId="0" fontId="3" fillId="4" borderId="8" xfId="26" applyFont="1" applyFill="1" applyBorder="1" applyAlignment="1"/>
    <xf numFmtId="0" fontId="3" fillId="4" borderId="7" xfId="26" applyFont="1" applyFill="1" applyBorder="1" applyAlignment="1"/>
    <xf numFmtId="0" fontId="3" fillId="4" borderId="22" xfId="26" applyFont="1" applyFill="1" applyBorder="1" applyAlignment="1"/>
    <xf numFmtId="0" fontId="3" fillId="4" borderId="0" xfId="26" applyFont="1" applyFill="1" applyBorder="1" applyAlignment="1"/>
    <xf numFmtId="0" fontId="23" fillId="0" borderId="3" xfId="0" applyFont="1" applyFill="1" applyBorder="1" applyAlignment="1">
      <alignment vertical="top" wrapText="1"/>
    </xf>
    <xf numFmtId="0" fontId="23" fillId="0" borderId="3" xfId="0" quotePrefix="1" applyFont="1" applyFill="1" applyBorder="1" applyAlignment="1">
      <alignment vertical="top" wrapText="1"/>
    </xf>
    <xf numFmtId="0" fontId="11" fillId="2" borderId="3" xfId="26" applyFont="1" applyFill="1" applyBorder="1" applyAlignment="1">
      <alignment vertical="top"/>
    </xf>
    <xf numFmtId="0" fontId="11" fillId="2" borderId="1" xfId="26" applyFont="1" applyFill="1" applyBorder="1" applyAlignment="1">
      <alignment vertical="center"/>
    </xf>
    <xf numFmtId="0" fontId="19" fillId="0" borderId="1" xfId="0" applyFont="1" applyBorder="1" applyAlignment="1">
      <alignment vertical="top" wrapText="1"/>
    </xf>
    <xf numFmtId="0" fontId="23" fillId="0" borderId="1" xfId="26" applyFont="1" applyFill="1" applyBorder="1" applyAlignment="1">
      <alignment vertical="top" wrapText="1"/>
    </xf>
    <xf numFmtId="0" fontId="23" fillId="0" borderId="23" xfId="26" applyFont="1" applyFill="1" applyBorder="1" applyAlignment="1">
      <alignment vertical="top" wrapText="1"/>
    </xf>
    <xf numFmtId="0" fontId="11" fillId="0" borderId="0" xfId="26" applyFont="1" applyFill="1" applyBorder="1" applyAlignment="1">
      <alignment horizontal="center" wrapText="1"/>
    </xf>
    <xf numFmtId="0" fontId="11" fillId="0" borderId="0" xfId="26" applyFont="1" applyFill="1" applyAlignment="1">
      <alignment horizontal="center"/>
    </xf>
    <xf numFmtId="0" fontId="11" fillId="0" borderId="1" xfId="26" applyFont="1" applyFill="1" applyBorder="1" applyAlignment="1">
      <alignment horizontal="left"/>
    </xf>
    <xf numFmtId="0" fontId="11" fillId="0" borderId="2" xfId="26" applyFont="1" applyFill="1" applyBorder="1" applyAlignment="1">
      <alignment horizontal="left"/>
    </xf>
    <xf numFmtId="0" fontId="19" fillId="0" borderId="4" xfId="26" applyFont="1" applyFill="1" applyBorder="1" applyAlignment="1">
      <alignment horizontal="center" vertical="center"/>
    </xf>
    <xf numFmtId="0" fontId="19" fillId="0" borderId="4" xfId="0" quotePrefix="1" applyFont="1" applyFill="1" applyBorder="1" applyAlignment="1">
      <alignment horizontal="center" vertical="center" wrapText="1"/>
    </xf>
    <xf numFmtId="0" fontId="25" fillId="0" borderId="1" xfId="0" applyFont="1" applyFill="1" applyBorder="1" applyAlignment="1">
      <alignment vertical="top" wrapText="1"/>
    </xf>
    <xf numFmtId="0" fontId="25" fillId="0" borderId="0" xfId="0" applyFont="1" applyFill="1" applyBorder="1" applyAlignment="1">
      <alignment vertical="top" wrapText="1"/>
    </xf>
    <xf numFmtId="0" fontId="25" fillId="0" borderId="2" xfId="0" applyFont="1" applyFill="1" applyBorder="1" applyAlignment="1">
      <alignment vertical="top" wrapText="1"/>
    </xf>
    <xf numFmtId="0" fontId="19" fillId="0" borderId="39" xfId="0" applyFont="1" applyFill="1" applyBorder="1" applyAlignment="1">
      <alignment horizontal="center" vertical="top" wrapText="1"/>
    </xf>
    <xf numFmtId="0" fontId="19" fillId="0" borderId="4" xfId="0" applyFont="1" applyFill="1" applyBorder="1" applyAlignment="1">
      <alignment horizontal="center" vertical="top" wrapText="1"/>
    </xf>
    <xf numFmtId="0" fontId="19" fillId="6" borderId="3" xfId="26" applyFont="1" applyFill="1" applyBorder="1" applyAlignment="1">
      <alignment vertical="top" wrapText="1"/>
    </xf>
    <xf numFmtId="167" fontId="23" fillId="0" borderId="10" xfId="26" applyNumberFormat="1" applyFont="1" applyFill="1" applyBorder="1" applyAlignment="1"/>
    <xf numFmtId="167" fontId="23" fillId="0" borderId="23" xfId="26" applyNumberFormat="1" applyFont="1" applyFill="1" applyBorder="1" applyAlignment="1">
      <alignment horizontal="left"/>
    </xf>
    <xf numFmtId="0" fontId="19" fillId="0" borderId="2" xfId="26" applyFont="1" applyBorder="1" applyAlignment="1">
      <alignment vertical="top" wrapText="1"/>
    </xf>
    <xf numFmtId="0" fontId="19" fillId="0" borderId="61" xfId="26" applyFont="1" applyFill="1" applyBorder="1" applyAlignment="1"/>
    <xf numFmtId="0" fontId="19" fillId="0" borderId="62" xfId="26" applyFont="1" applyFill="1" applyBorder="1" applyAlignment="1"/>
    <xf numFmtId="0" fontId="23" fillId="0" borderId="22" xfId="26" applyFont="1" applyFill="1" applyBorder="1" applyAlignment="1"/>
    <xf numFmtId="0" fontId="11" fillId="0" borderId="12" xfId="17" applyFont="1" applyFill="1" applyBorder="1" applyAlignment="1">
      <alignment wrapText="1"/>
    </xf>
    <xf numFmtId="0" fontId="19" fillId="5" borderId="27" xfId="26" applyFont="1" applyFill="1" applyBorder="1" applyAlignment="1">
      <alignment horizontal="center" vertical="center"/>
    </xf>
    <xf numFmtId="0" fontId="11" fillId="2" borderId="1" xfId="26" applyFont="1" applyFill="1" applyBorder="1" applyAlignment="1">
      <alignment vertical="top"/>
    </xf>
    <xf numFmtId="0" fontId="19" fillId="2" borderId="1" xfId="26" applyFont="1" applyFill="1" applyBorder="1" applyAlignment="1">
      <alignment vertical="top"/>
    </xf>
    <xf numFmtId="0" fontId="19" fillId="0" borderId="1" xfId="0" applyFont="1" applyBorder="1" applyAlignment="1">
      <alignment horizontal="center" vertical="top"/>
    </xf>
    <xf numFmtId="0" fontId="19" fillId="0" borderId="1" xfId="0" applyFont="1" applyBorder="1" applyAlignment="1">
      <alignment horizontal="left" vertical="top"/>
    </xf>
    <xf numFmtId="0" fontId="19" fillId="0" borderId="23" xfId="0" applyFont="1" applyBorder="1" applyAlignment="1">
      <alignment horizontal="left" vertical="top"/>
    </xf>
    <xf numFmtId="0" fontId="19" fillId="2" borderId="2" xfId="26" applyFont="1" applyFill="1" applyBorder="1" applyAlignment="1">
      <alignment vertical="top"/>
    </xf>
    <xf numFmtId="0" fontId="11" fillId="0" borderId="0" xfId="0" applyFont="1" applyBorder="1" applyAlignment="1">
      <alignment horizontal="left" vertical="top" wrapText="1"/>
    </xf>
    <xf numFmtId="0" fontId="7" fillId="0" borderId="0" xfId="0" applyFont="1" applyFill="1"/>
    <xf numFmtId="0" fontId="11" fillId="0" borderId="0" xfId="0" applyFont="1" applyFill="1"/>
    <xf numFmtId="0" fontId="11" fillId="0" borderId="0" xfId="0" applyFont="1"/>
    <xf numFmtId="0" fontId="31" fillId="0" borderId="0" xfId="23" applyFont="1" applyFill="1" applyAlignment="1">
      <alignment vertical="center"/>
    </xf>
    <xf numFmtId="0" fontId="13" fillId="0" borderId="0" xfId="23" applyFont="1" applyFill="1" applyBorder="1" applyAlignment="1">
      <alignment horizontal="center" vertical="center"/>
    </xf>
    <xf numFmtId="0" fontId="11" fillId="0" borderId="0" xfId="23" applyFont="1" applyFill="1" applyAlignment="1">
      <alignment vertical="center"/>
    </xf>
    <xf numFmtId="167" fontId="19" fillId="0" borderId="4" xfId="23" applyNumberFormat="1" applyFont="1" applyFill="1" applyBorder="1" applyAlignment="1">
      <alignment horizontal="left" vertical="center"/>
    </xf>
    <xf numFmtId="167" fontId="19" fillId="0" borderId="35" xfId="23" applyNumberFormat="1" applyFont="1" applyFill="1" applyBorder="1" applyAlignment="1">
      <alignment horizontal="left" vertical="center"/>
    </xf>
    <xf numFmtId="167" fontId="19" fillId="0" borderId="34" xfId="23" applyNumberFormat="1" applyFont="1" applyFill="1" applyBorder="1" applyAlignment="1">
      <alignment horizontal="left" vertical="center"/>
    </xf>
    <xf numFmtId="1" fontId="12" fillId="0" borderId="14" xfId="13" quotePrefix="1" applyNumberFormat="1" applyFont="1" applyFill="1" applyBorder="1" applyAlignment="1">
      <alignment horizontal="center"/>
    </xf>
    <xf numFmtId="0" fontId="19" fillId="0" borderId="24" xfId="23" applyFont="1" applyFill="1" applyBorder="1" applyAlignment="1">
      <alignment horizontal="left" vertical="center"/>
    </xf>
    <xf numFmtId="0" fontId="15" fillId="0" borderId="6" xfId="23" applyFont="1" applyFill="1" applyBorder="1" applyAlignment="1">
      <alignment vertical="center"/>
    </xf>
    <xf numFmtId="0" fontId="15" fillId="0" borderId="12" xfId="23" applyFont="1" applyFill="1" applyBorder="1" applyAlignment="1">
      <alignment horizontal="right" vertical="center"/>
    </xf>
    <xf numFmtId="0" fontId="15" fillId="0" borderId="6" xfId="23" applyFont="1" applyFill="1" applyBorder="1" applyAlignment="1">
      <alignment horizontal="right" vertical="center"/>
    </xf>
    <xf numFmtId="1" fontId="12" fillId="0" borderId="15" xfId="13" quotePrefix="1" applyNumberFormat="1" applyFont="1" applyFill="1" applyBorder="1" applyAlignment="1">
      <alignment horizontal="center"/>
    </xf>
    <xf numFmtId="0" fontId="15" fillId="0" borderId="4" xfId="23" applyFont="1" applyFill="1" applyBorder="1" applyAlignment="1">
      <alignment vertical="center"/>
    </xf>
    <xf numFmtId="0" fontId="19" fillId="0" borderId="34" xfId="23" applyFont="1" applyFill="1" applyBorder="1" applyAlignment="1">
      <alignment horizontal="left" vertical="center"/>
    </xf>
    <xf numFmtId="0" fontId="15" fillId="0" borderId="5" xfId="23" applyFont="1" applyFill="1" applyBorder="1" applyAlignment="1">
      <alignment horizontal="right" vertical="center"/>
    </xf>
    <xf numFmtId="0" fontId="15" fillId="0" borderId="4" xfId="23" applyFont="1" applyFill="1" applyBorder="1" applyAlignment="1">
      <alignment horizontal="right" vertical="center"/>
    </xf>
    <xf numFmtId="0" fontId="19" fillId="0" borderId="10" xfId="26" applyFont="1" applyFill="1" applyBorder="1" applyAlignment="1">
      <alignment horizontal="left"/>
    </xf>
    <xf numFmtId="0" fontId="19" fillId="0" borderId="4" xfId="26" applyFont="1" applyFill="1" applyBorder="1" applyAlignment="1">
      <alignment horizontal="left" vertical="top" wrapText="1"/>
    </xf>
    <xf numFmtId="0" fontId="19" fillId="0" borderId="4" xfId="26" applyFont="1" applyBorder="1" applyAlignment="1"/>
    <xf numFmtId="0" fontId="19" fillId="0" borderId="2" xfId="26" applyFont="1" applyBorder="1" applyAlignment="1">
      <alignment wrapText="1"/>
    </xf>
    <xf numFmtId="0" fontId="19" fillId="0" borderId="24" xfId="26" applyFont="1" applyFill="1" applyBorder="1" applyAlignment="1">
      <alignment horizontal="left" vertical="top"/>
    </xf>
    <xf numFmtId="0" fontId="19" fillId="0" borderId="24" xfId="26" applyFont="1" applyBorder="1" applyAlignment="1">
      <alignment horizontal="left" vertical="top"/>
    </xf>
    <xf numFmtId="0" fontId="19" fillId="0" borderId="12" xfId="26" applyFont="1" applyFill="1" applyBorder="1" applyAlignment="1">
      <alignment horizontal="left" vertical="top"/>
    </xf>
    <xf numFmtId="0" fontId="19" fillId="0" borderId="1" xfId="0" applyFont="1" applyBorder="1" applyAlignment="1">
      <alignment horizontal="left" vertical="top" wrapText="1"/>
    </xf>
    <xf numFmtId="0" fontId="20" fillId="0" borderId="0" xfId="17" applyFont="1" applyBorder="1" applyAlignment="1">
      <alignment wrapText="1"/>
    </xf>
    <xf numFmtId="0" fontId="20" fillId="0" borderId="1" xfId="17" applyFont="1" applyBorder="1" applyAlignment="1">
      <alignment wrapText="1"/>
    </xf>
    <xf numFmtId="0" fontId="20" fillId="0" borderId="3" xfId="17" applyFont="1" applyBorder="1" applyAlignment="1">
      <alignment wrapText="1"/>
    </xf>
    <xf numFmtId="0" fontId="19" fillId="0" borderId="6" xfId="0" applyFont="1" applyBorder="1" applyAlignment="1">
      <alignment horizontal="left" vertical="top" wrapText="1"/>
    </xf>
    <xf numFmtId="0" fontId="23" fillId="2" borderId="8" xfId="26" applyFont="1" applyFill="1" applyBorder="1" applyAlignment="1">
      <alignment horizontal="center" vertical="top" wrapText="1"/>
    </xf>
    <xf numFmtId="0" fontId="19" fillId="0" borderId="3" xfId="0" applyFont="1" applyFill="1" applyBorder="1" applyAlignment="1">
      <alignment vertical="top"/>
    </xf>
    <xf numFmtId="0" fontId="7" fillId="0" borderId="0" xfId="0" applyFont="1"/>
    <xf numFmtId="167" fontId="23" fillId="0" borderId="39" xfId="26" applyNumberFormat="1" applyFont="1" applyFill="1" applyBorder="1" applyAlignment="1">
      <alignment horizontal="center" vertical="top" wrapText="1"/>
    </xf>
    <xf numFmtId="167" fontId="23" fillId="2" borderId="35" xfId="26" applyNumberFormat="1" applyFont="1" applyFill="1" applyBorder="1" applyAlignment="1">
      <alignment horizontal="left" vertical="top"/>
    </xf>
    <xf numFmtId="167" fontId="23" fillId="2" borderId="4" xfId="26" applyNumberFormat="1" applyFont="1" applyFill="1" applyBorder="1" applyAlignment="1">
      <alignment horizontal="left" vertical="top"/>
    </xf>
    <xf numFmtId="0" fontId="19" fillId="0" borderId="3" xfId="0" applyFont="1" applyFill="1" applyBorder="1" applyAlignment="1">
      <alignment horizontal="center" vertical="center" wrapText="1"/>
    </xf>
    <xf numFmtId="0" fontId="19" fillId="0" borderId="3" xfId="0" applyFont="1" applyFill="1" applyBorder="1" applyAlignment="1">
      <alignment horizontal="left" vertical="center" wrapText="1"/>
    </xf>
    <xf numFmtId="0" fontId="8" fillId="0" borderId="3" xfId="0" applyFont="1" applyFill="1" applyBorder="1"/>
    <xf numFmtId="0" fontId="8" fillId="0" borderId="3" xfId="0" applyFont="1" applyFill="1" applyBorder="1" applyAlignment="1">
      <alignment horizontal="left"/>
    </xf>
    <xf numFmtId="0" fontId="19" fillId="0" borderId="6" xfId="0" applyFont="1" applyBorder="1" applyAlignment="1">
      <alignment horizontal="center" vertical="top" wrapText="1"/>
    </xf>
    <xf numFmtId="0" fontId="19" fillId="0" borderId="6" xfId="0" applyFont="1" applyFill="1" applyBorder="1" applyAlignment="1">
      <alignment horizontal="left" vertical="top" wrapText="1"/>
    </xf>
    <xf numFmtId="0" fontId="23" fillId="0" borderId="18" xfId="0" applyFont="1" applyFill="1" applyBorder="1" applyAlignment="1">
      <alignment horizontal="center" vertical="top" wrapText="1"/>
    </xf>
    <xf numFmtId="0" fontId="23" fillId="0" borderId="48" xfId="0" applyFont="1" applyFill="1" applyBorder="1" applyAlignment="1">
      <alignment horizontal="center" vertical="top" wrapText="1"/>
    </xf>
    <xf numFmtId="166" fontId="23" fillId="0" borderId="21" xfId="24" applyNumberFormat="1" applyFont="1" applyFill="1" applyBorder="1" applyAlignment="1">
      <alignment horizontal="center" vertical="center"/>
    </xf>
    <xf numFmtId="0" fontId="19" fillId="0" borderId="7" xfId="0" applyFont="1" applyFill="1" applyBorder="1" applyAlignment="1">
      <alignment horizontal="left" vertical="top" wrapText="1"/>
    </xf>
    <xf numFmtId="0" fontId="19" fillId="0" borderId="7" xfId="0" applyFont="1" applyFill="1" applyBorder="1" applyAlignment="1">
      <alignment vertical="center" wrapText="1"/>
    </xf>
    <xf numFmtId="0" fontId="19" fillId="0" borderId="7" xfId="0" applyFont="1" applyFill="1" applyBorder="1" applyAlignment="1">
      <alignment horizontal="left" vertical="center" wrapText="1"/>
    </xf>
    <xf numFmtId="0" fontId="19" fillId="0" borderId="35" xfId="0" applyFont="1" applyFill="1" applyBorder="1" applyAlignment="1">
      <alignment horizontal="center" vertical="top" wrapText="1"/>
    </xf>
    <xf numFmtId="0" fontId="19" fillId="0" borderId="5" xfId="0" applyFont="1" applyFill="1" applyBorder="1" applyAlignment="1">
      <alignment horizontal="center" vertical="top" wrapText="1"/>
    </xf>
    <xf numFmtId="0" fontId="19" fillId="0" borderId="4" xfId="0" applyFont="1" applyFill="1" applyBorder="1" applyAlignment="1">
      <alignment horizontal="left" vertical="top" wrapText="1"/>
    </xf>
    <xf numFmtId="0" fontId="19" fillId="0" borderId="4" xfId="0" applyFont="1" applyFill="1" applyBorder="1" applyAlignment="1">
      <alignment vertical="center" wrapText="1"/>
    </xf>
    <xf numFmtId="0" fontId="19" fillId="0" borderId="4" xfId="0" applyFont="1" applyFill="1" applyBorder="1" applyAlignment="1">
      <alignment horizontal="left" vertical="center" wrapText="1"/>
    </xf>
    <xf numFmtId="0" fontId="8" fillId="0" borderId="8" xfId="0" applyFont="1" applyBorder="1"/>
    <xf numFmtId="0" fontId="8" fillId="0" borderId="7" xfId="0" applyFont="1" applyBorder="1"/>
    <xf numFmtId="166" fontId="23" fillId="0" borderId="20" xfId="24" applyNumberFormat="1" applyFont="1" applyFill="1" applyBorder="1" applyAlignment="1">
      <alignment horizontal="center" vertical="center"/>
    </xf>
    <xf numFmtId="0" fontId="8" fillId="0" borderId="4" xfId="0" applyFont="1" applyBorder="1"/>
    <xf numFmtId="166" fontId="23" fillId="0" borderId="48" xfId="24" applyNumberFormat="1" applyFont="1" applyFill="1" applyBorder="1" applyAlignment="1">
      <alignment horizontal="center" vertical="center"/>
    </xf>
    <xf numFmtId="0" fontId="8" fillId="0" borderId="18" xfId="0" applyFont="1" applyBorder="1"/>
    <xf numFmtId="0" fontId="8" fillId="0" borderId="6" xfId="0" applyFont="1" applyBorder="1"/>
    <xf numFmtId="0" fontId="19" fillId="0" borderId="0" xfId="17" applyFont="1" applyFill="1" applyBorder="1"/>
    <xf numFmtId="0" fontId="19" fillId="0" borderId="0" xfId="17" applyFont="1" applyFill="1"/>
    <xf numFmtId="0" fontId="23" fillId="0" borderId="0" xfId="26" applyFont="1" applyFill="1" applyAlignment="1"/>
    <xf numFmtId="0" fontId="19" fillId="0" borderId="0" xfId="17" applyFont="1" applyFill="1" applyAlignment="1">
      <alignment horizontal="left"/>
    </xf>
    <xf numFmtId="0" fontId="20" fillId="0" borderId="0" xfId="0" applyFont="1" applyFill="1"/>
    <xf numFmtId="0" fontId="20" fillId="0" borderId="0" xfId="0" applyFont="1"/>
    <xf numFmtId="0" fontId="35" fillId="0" borderId="0" xfId="17" applyFont="1" applyFill="1" applyBorder="1" applyAlignment="1">
      <alignment vertical="top"/>
    </xf>
    <xf numFmtId="0" fontId="65" fillId="0" borderId="0" xfId="0" applyFont="1" applyFill="1" applyAlignment="1">
      <alignment readingOrder="1"/>
    </xf>
    <xf numFmtId="0" fontId="65" fillId="0" borderId="0" xfId="0" applyFont="1" applyFill="1" applyBorder="1" applyAlignment="1">
      <alignment horizontal="left" readingOrder="1"/>
    </xf>
    <xf numFmtId="0" fontId="23" fillId="0" borderId="57" xfId="1" applyFont="1" applyFill="1" applyBorder="1" applyAlignment="1">
      <alignment vertical="center" wrapText="1"/>
    </xf>
    <xf numFmtId="167" fontId="23" fillId="0" borderId="33" xfId="26" applyNumberFormat="1" applyFont="1" applyFill="1" applyBorder="1" applyAlignment="1">
      <alignment horizontal="left"/>
    </xf>
    <xf numFmtId="0" fontId="19" fillId="0" borderId="41" xfId="0" applyFont="1" applyFill="1" applyBorder="1" applyAlignment="1">
      <alignment wrapText="1"/>
    </xf>
    <xf numFmtId="0" fontId="23" fillId="0" borderId="2" xfId="1" applyFont="1" applyFill="1" applyBorder="1" applyAlignment="1">
      <alignment vertical="center" wrapText="1"/>
    </xf>
    <xf numFmtId="0" fontId="23" fillId="0" borderId="41" xfId="1" quotePrefix="1" applyFont="1" applyFill="1" applyBorder="1" applyAlignment="1">
      <alignment wrapText="1"/>
    </xf>
    <xf numFmtId="0" fontId="66" fillId="0" borderId="3" xfId="0" applyFont="1" applyBorder="1" applyAlignment="1">
      <alignment horizontal="left" readingOrder="1"/>
    </xf>
    <xf numFmtId="0" fontId="19" fillId="0" borderId="3" xfId="0" applyFont="1" applyFill="1" applyBorder="1" applyAlignment="1">
      <alignment horizontal="left" wrapText="1"/>
    </xf>
    <xf numFmtId="0" fontId="19" fillId="0" borderId="63" xfId="0" applyFont="1" applyFill="1" applyBorder="1" applyAlignment="1">
      <alignment wrapText="1"/>
    </xf>
    <xf numFmtId="0" fontId="23" fillId="0" borderId="51" xfId="1" applyFont="1" applyFill="1" applyBorder="1" applyAlignment="1">
      <alignment vertical="center" wrapText="1"/>
    </xf>
    <xf numFmtId="0" fontId="67" fillId="0" borderId="49" xfId="0" applyFont="1" applyBorder="1" applyAlignment="1">
      <alignment horizontal="left" readingOrder="1"/>
    </xf>
    <xf numFmtId="0" fontId="23" fillId="0" borderId="42" xfId="1" applyFont="1" applyFill="1" applyBorder="1" applyAlignment="1">
      <alignment horizontal="center" vertical="center" wrapText="1"/>
    </xf>
    <xf numFmtId="0" fontId="66" fillId="0" borderId="6" xfId="0" applyFont="1" applyBorder="1" applyAlignment="1">
      <alignment horizontal="left" readingOrder="1"/>
    </xf>
    <xf numFmtId="0" fontId="19" fillId="0" borderId="23" xfId="27" applyFont="1" applyFill="1" applyBorder="1" applyAlignment="1">
      <alignment horizontal="left" vertical="center" wrapText="1"/>
    </xf>
    <xf numFmtId="0" fontId="19" fillId="0" borderId="21" xfId="27" applyFont="1" applyFill="1" applyBorder="1" applyAlignment="1">
      <alignment horizontal="left" vertical="center" wrapText="1"/>
    </xf>
    <xf numFmtId="0" fontId="19" fillId="0" borderId="6" xfId="27" applyFont="1" applyFill="1" applyBorder="1" applyAlignment="1">
      <alignment horizontal="left" vertical="center" wrapText="1"/>
    </xf>
    <xf numFmtId="0" fontId="23" fillId="0" borderId="6" xfId="1" applyFont="1" applyFill="1" applyBorder="1" applyAlignment="1">
      <alignment horizontal="center" vertical="center" wrapText="1"/>
    </xf>
    <xf numFmtId="0" fontId="23" fillId="0" borderId="23" xfId="1" applyFont="1" applyFill="1" applyBorder="1" applyAlignment="1">
      <alignment horizontal="center" vertical="center" wrapText="1"/>
    </xf>
    <xf numFmtId="0" fontId="66" fillId="0" borderId="4" xfId="0" applyFont="1" applyBorder="1" applyAlignment="1">
      <alignment horizontal="left" readingOrder="1"/>
    </xf>
    <xf numFmtId="0" fontId="19" fillId="0" borderId="35" xfId="27" applyFont="1" applyFill="1" applyBorder="1" applyAlignment="1">
      <alignment horizontal="left" vertical="center" wrapText="1"/>
    </xf>
    <xf numFmtId="0" fontId="23" fillId="0" borderId="4" xfId="1" applyFont="1" applyFill="1" applyBorder="1" applyAlignment="1">
      <alignment horizontal="center" vertical="center" wrapText="1"/>
    </xf>
    <xf numFmtId="0" fontId="23" fillId="0" borderId="35" xfId="1" applyFont="1" applyFill="1" applyBorder="1" applyAlignment="1">
      <alignment horizontal="center" vertical="center" wrapText="1"/>
    </xf>
    <xf numFmtId="0" fontId="67" fillId="0" borderId="4" xfId="0" applyFont="1" applyBorder="1" applyAlignment="1">
      <alignment horizontal="left" readingOrder="1"/>
    </xf>
    <xf numFmtId="0" fontId="19" fillId="0" borderId="5" xfId="17" applyFont="1" applyFill="1" applyBorder="1" applyAlignment="1">
      <alignment vertical="center" wrapText="1"/>
    </xf>
    <xf numFmtId="0" fontId="19" fillId="0" borderId="35" xfId="17" applyFont="1" applyFill="1" applyBorder="1" applyAlignment="1">
      <alignment horizontal="left" vertical="center"/>
    </xf>
    <xf numFmtId="0" fontId="19" fillId="0" borderId="39" xfId="17" applyFont="1" applyFill="1" applyBorder="1" applyAlignment="1">
      <alignment horizontal="left" vertical="center"/>
    </xf>
    <xf numFmtId="0" fontId="19" fillId="0" borderId="4" xfId="17" applyFont="1" applyFill="1" applyBorder="1" applyAlignment="1">
      <alignment horizontal="left" vertical="center"/>
    </xf>
    <xf numFmtId="0" fontId="19" fillId="0" borderId="22" xfId="27" applyFont="1" applyFill="1" applyBorder="1" applyAlignment="1">
      <alignment horizontal="center" vertical="center" wrapText="1"/>
    </xf>
    <xf numFmtId="0" fontId="19" fillId="0" borderId="22" xfId="17" applyFont="1" applyFill="1" applyBorder="1" applyAlignment="1">
      <alignment horizontal="left" vertical="center"/>
    </xf>
    <xf numFmtId="0" fontId="23" fillId="0" borderId="22" xfId="1" applyFont="1" applyFill="1" applyBorder="1" applyAlignment="1">
      <alignment horizontal="center" vertical="center" wrapText="1"/>
    </xf>
    <xf numFmtId="0" fontId="19" fillId="0" borderId="0" xfId="17" applyFont="1" applyFill="1" applyBorder="1" applyAlignment="1">
      <alignment horizontal="left" vertical="center" wrapText="1"/>
    </xf>
    <xf numFmtId="0" fontId="5" fillId="0" borderId="0" xfId="0" applyFont="1"/>
    <xf numFmtId="0" fontId="0" fillId="0" borderId="0" xfId="0" applyAlignment="1">
      <alignment horizontal="left"/>
    </xf>
    <xf numFmtId="0" fontId="7" fillId="0" borderId="0" xfId="0" applyFont="1" applyAlignment="1">
      <alignment horizontal="left"/>
    </xf>
    <xf numFmtId="0" fontId="23" fillId="2" borderId="8" xfId="26" applyFont="1" applyFill="1" applyBorder="1" applyAlignment="1">
      <alignment horizontal="center" vertical="center"/>
    </xf>
    <xf numFmtId="167" fontId="23" fillId="2" borderId="4" xfId="26" applyNumberFormat="1" applyFont="1" applyFill="1" applyBorder="1" applyAlignment="1">
      <alignment horizontal="center" vertical="top"/>
    </xf>
    <xf numFmtId="167" fontId="23" fillId="0" borderId="4" xfId="26" applyNumberFormat="1" applyFont="1" applyFill="1" applyBorder="1" applyAlignment="1">
      <alignment horizontal="center" vertical="top"/>
    </xf>
    <xf numFmtId="167" fontId="23" fillId="0" borderId="5" xfId="26" applyNumberFormat="1" applyFont="1" applyFill="1" applyBorder="1" applyAlignment="1">
      <alignment horizontal="center" vertical="top"/>
    </xf>
    <xf numFmtId="167" fontId="23" fillId="2" borderId="4" xfId="26" applyNumberFormat="1" applyFont="1" applyFill="1" applyBorder="1" applyAlignment="1">
      <alignment horizontal="center"/>
    </xf>
    <xf numFmtId="167" fontId="23" fillId="2" borderId="5" xfId="26" applyNumberFormat="1" applyFont="1" applyFill="1" applyBorder="1" applyAlignment="1">
      <alignment horizontal="center" vertical="top"/>
    </xf>
    <xf numFmtId="167" fontId="23" fillId="2" borderId="5" xfId="26" applyNumberFormat="1" applyFont="1" applyFill="1" applyBorder="1" applyAlignment="1">
      <alignment horizontal="center" vertical="top" wrapText="1"/>
    </xf>
    <xf numFmtId="167" fontId="23" fillId="2" borderId="34" xfId="26" applyNumberFormat="1" applyFont="1" applyFill="1" applyBorder="1" applyAlignment="1">
      <alignment horizontal="center" vertical="top"/>
    </xf>
    <xf numFmtId="167" fontId="23" fillId="2" borderId="4" xfId="26" applyNumberFormat="1" applyFont="1" applyFill="1" applyBorder="1" applyAlignment="1">
      <alignment horizontal="center" vertical="top" wrapText="1"/>
    </xf>
    <xf numFmtId="0" fontId="0" fillId="0" borderId="8" xfId="0" applyBorder="1" applyAlignment="1">
      <alignment horizontal="center"/>
    </xf>
    <xf numFmtId="0" fontId="23" fillId="2" borderId="3" xfId="26" applyFont="1" applyFill="1" applyBorder="1" applyAlignment="1">
      <alignment horizontal="center" vertical="center"/>
    </xf>
    <xf numFmtId="0" fontId="0" fillId="0" borderId="6" xfId="0" applyBorder="1"/>
    <xf numFmtId="0" fontId="19" fillId="0" borderId="8" xfId="0" applyFont="1" applyFill="1" applyBorder="1" applyAlignment="1">
      <alignment vertical="center" wrapText="1"/>
    </xf>
    <xf numFmtId="0" fontId="19" fillId="0" borderId="8" xfId="0" applyFont="1" applyBorder="1" applyAlignment="1">
      <alignment vertical="center" wrapText="1"/>
    </xf>
    <xf numFmtId="0" fontId="19" fillId="0" borderId="3" xfId="0" applyFont="1" applyBorder="1" applyAlignment="1">
      <alignment vertical="center" wrapText="1"/>
    </xf>
    <xf numFmtId="0" fontId="19" fillId="0" borderId="4" xfId="0" applyFont="1" applyBorder="1" applyAlignment="1">
      <alignment horizontal="left" vertical="top" wrapText="1"/>
    </xf>
    <xf numFmtId="0" fontId="19" fillId="0" borderId="0"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6" fillId="0" borderId="3" xfId="0" applyFont="1" applyBorder="1" applyAlignment="1">
      <alignment horizontal="left" vertical="top" wrapText="1"/>
    </xf>
    <xf numFmtId="0" fontId="11" fillId="0" borderId="3" xfId="0" applyFont="1" applyBorder="1"/>
    <xf numFmtId="0" fontId="6" fillId="0" borderId="6" xfId="0" applyFont="1" applyBorder="1" applyAlignment="1">
      <alignment horizontal="left" vertical="top" wrapText="1"/>
    </xf>
    <xf numFmtId="0" fontId="19" fillId="0" borderId="4" xfId="0" applyFont="1" applyBorder="1" applyAlignment="1">
      <alignment horizontal="center" vertical="top" wrapText="1"/>
    </xf>
    <xf numFmtId="0" fontId="19" fillId="0" borderId="4" xfId="0" applyFont="1" applyFill="1" applyBorder="1" applyAlignment="1">
      <alignment horizontal="center" vertical="center" wrapText="1"/>
    </xf>
    <xf numFmtId="0" fontId="19" fillId="0" borderId="4" xfId="0" applyFont="1" applyBorder="1" applyAlignment="1">
      <alignment horizontal="center"/>
    </xf>
    <xf numFmtId="0" fontId="19" fillId="0" borderId="5"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11" fillId="0" borderId="3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9" fillId="0" borderId="4" xfId="0" applyFont="1" applyBorder="1" applyAlignment="1">
      <alignment horizontal="center" vertical="center" wrapText="1"/>
    </xf>
    <xf numFmtId="0" fontId="8" fillId="0" borderId="5" xfId="0" applyFont="1" applyBorder="1"/>
    <xf numFmtId="0" fontId="19" fillId="0" borderId="4" xfId="0" applyFont="1" applyBorder="1" applyAlignment="1">
      <alignment horizontal="left" vertical="center" wrapText="1"/>
    </xf>
    <xf numFmtId="0" fontId="8" fillId="0" borderId="4" xfId="0" applyFont="1" applyBorder="1" applyAlignment="1">
      <alignment horizontal="center" vertical="center" wrapText="1"/>
    </xf>
    <xf numFmtId="0" fontId="6" fillId="0" borderId="4" xfId="0" applyFont="1" applyBorder="1"/>
    <xf numFmtId="0" fontId="19" fillId="0" borderId="4" xfId="0" applyFont="1" applyBorder="1" applyAlignment="1">
      <alignment horizontal="left" vertical="top"/>
    </xf>
    <xf numFmtId="0" fontId="19" fillId="0" borderId="34" xfId="0" applyFont="1" applyFill="1" applyBorder="1" applyAlignment="1">
      <alignment horizontal="center" vertical="top" wrapText="1"/>
    </xf>
    <xf numFmtId="0" fontId="19" fillId="0" borderId="8" xfId="0" applyFont="1" applyBorder="1" applyAlignment="1">
      <alignment horizontal="center" vertical="top"/>
    </xf>
    <xf numFmtId="0" fontId="19" fillId="0" borderId="4" xfId="0" applyFont="1" applyFill="1" applyBorder="1" applyAlignment="1">
      <alignment vertical="top" wrapText="1"/>
    </xf>
    <xf numFmtId="0" fontId="19" fillId="0" borderId="35" xfId="0" applyFont="1" applyBorder="1"/>
    <xf numFmtId="0" fontId="19" fillId="0" borderId="4" xfId="0" applyFont="1" applyBorder="1" applyAlignment="1">
      <alignment vertical="center" wrapText="1"/>
    </xf>
    <xf numFmtId="0" fontId="19" fillId="0" borderId="34" xfId="0" applyFont="1" applyBorder="1" applyAlignment="1">
      <alignment horizontal="center" vertical="center" wrapText="1"/>
    </xf>
    <xf numFmtId="0" fontId="19" fillId="0" borderId="35"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4" xfId="0" applyFont="1" applyBorder="1" applyAlignment="1">
      <alignment vertical="top" wrapText="1"/>
    </xf>
    <xf numFmtId="0" fontId="6" fillId="0" borderId="0" xfId="18" applyFont="1"/>
    <xf numFmtId="0" fontId="6" fillId="0" borderId="0" xfId="21" applyFont="1"/>
    <xf numFmtId="0" fontId="7" fillId="0" borderId="0" xfId="21" applyFont="1"/>
    <xf numFmtId="0" fontId="19" fillId="0" borderId="0" xfId="18" applyFont="1"/>
    <xf numFmtId="167" fontId="23" fillId="7" borderId="4" xfId="18" applyNumberFormat="1" applyFont="1" applyFill="1" applyBorder="1" applyAlignment="1">
      <alignment horizontal="center" vertical="top"/>
    </xf>
    <xf numFmtId="0" fontId="19" fillId="0" borderId="4" xfId="21" applyFont="1" applyBorder="1" applyAlignment="1">
      <alignment horizontal="left" vertical="top" wrapText="1"/>
    </xf>
    <xf numFmtId="0" fontId="19" fillId="0" borderId="5" xfId="21" applyFont="1" applyFill="1" applyBorder="1" applyAlignment="1">
      <alignment horizontal="center" vertical="top" wrapText="1"/>
    </xf>
    <xf numFmtId="0" fontId="19" fillId="0" borderId="4" xfId="0" applyFont="1" applyBorder="1" applyAlignment="1">
      <alignment horizontal="center" vertical="center"/>
    </xf>
    <xf numFmtId="0" fontId="19" fillId="0" borderId="6" xfId="18" applyFont="1" applyBorder="1" applyAlignment="1">
      <alignment horizontal="center" vertical="center" wrapText="1"/>
    </xf>
    <xf numFmtId="0" fontId="19" fillId="0" borderId="4" xfId="18" applyFont="1" applyBorder="1" applyAlignment="1">
      <alignment horizontal="center" vertical="center"/>
    </xf>
    <xf numFmtId="0" fontId="19" fillId="0" borderId="4" xfId="18" applyFont="1" applyFill="1" applyBorder="1" applyAlignment="1">
      <alignment horizontal="center" vertical="center" wrapText="1"/>
    </xf>
    <xf numFmtId="0" fontId="19" fillId="0" borderId="4" xfId="21" applyFont="1" applyFill="1" applyBorder="1" applyAlignment="1">
      <alignment horizontal="center" vertical="center" wrapText="1"/>
    </xf>
    <xf numFmtId="0" fontId="19" fillId="0" borderId="6" xfId="0" applyFont="1" applyFill="1" applyBorder="1" applyAlignment="1">
      <alignment horizontal="left" vertical="center" wrapText="1"/>
    </xf>
    <xf numFmtId="0" fontId="19" fillId="0" borderId="4" xfId="18" applyFont="1" applyBorder="1"/>
    <xf numFmtId="0" fontId="19" fillId="0" borderId="4" xfId="18" applyFont="1" applyFill="1" applyBorder="1" applyAlignment="1">
      <alignment horizontal="left" vertical="top" wrapText="1"/>
    </xf>
    <xf numFmtId="0" fontId="19" fillId="0" borderId="4" xfId="21" applyFont="1" applyFill="1" applyBorder="1" applyAlignment="1">
      <alignment horizontal="left" vertical="top" wrapText="1"/>
    </xf>
    <xf numFmtId="0" fontId="19" fillId="0" borderId="4" xfId="18" applyFont="1" applyBorder="1" applyAlignment="1">
      <alignment horizontal="left" vertical="top" wrapText="1"/>
    </xf>
    <xf numFmtId="0" fontId="68" fillId="0" borderId="0" xfId="0" applyFont="1" applyAlignment="1">
      <alignment horizontal="center" vertical="center" wrapText="1"/>
    </xf>
    <xf numFmtId="0" fontId="28" fillId="0" borderId="0" xfId="0" applyFont="1" applyBorder="1" applyAlignment="1">
      <alignment vertical="top"/>
    </xf>
    <xf numFmtId="0" fontId="68" fillId="0" borderId="0" xfId="0" applyFont="1" applyBorder="1" applyAlignment="1">
      <alignment vertical="top" wrapText="1"/>
    </xf>
    <xf numFmtId="0" fontId="68" fillId="0" borderId="0" xfId="0" applyFont="1" applyBorder="1" applyAlignment="1">
      <alignment horizontal="left" vertical="top" wrapText="1"/>
    </xf>
    <xf numFmtId="0" fontId="19" fillId="0" borderId="24" xfId="26" applyFont="1" applyBorder="1" applyAlignment="1">
      <alignment vertical="top" wrapText="1"/>
    </xf>
    <xf numFmtId="167" fontId="69" fillId="0" borderId="4" xfId="0" applyNumberFormat="1" applyFont="1" applyBorder="1" applyAlignment="1">
      <alignment horizontal="center" vertical="top" wrapText="1"/>
    </xf>
    <xf numFmtId="0" fontId="63" fillId="0" borderId="8" xfId="0" applyFont="1" applyBorder="1" applyAlignment="1">
      <alignment vertical="top" wrapText="1"/>
    </xf>
    <xf numFmtId="0" fontId="63" fillId="6" borderId="4" xfId="0" applyFont="1" applyFill="1" applyBorder="1" applyAlignment="1">
      <alignment horizontal="left" vertical="top" wrapText="1"/>
    </xf>
    <xf numFmtId="0" fontId="70" fillId="0" borderId="8" xfId="0" applyFont="1" applyFill="1" applyBorder="1" applyAlignment="1">
      <alignment horizontal="left" vertical="top" wrapText="1"/>
    </xf>
    <xf numFmtId="0" fontId="63" fillId="0" borderId="8" xfId="20" applyFont="1" applyBorder="1" applyAlignment="1">
      <alignment horizontal="left" vertical="top" wrapText="1"/>
    </xf>
    <xf numFmtId="0" fontId="63" fillId="6" borderId="8" xfId="20" applyFont="1" applyFill="1" applyBorder="1" applyAlignment="1">
      <alignment horizontal="left" vertical="top" wrapText="1"/>
    </xf>
    <xf numFmtId="0" fontId="63" fillId="0" borderId="8" xfId="0" applyFont="1" applyBorder="1" applyAlignment="1">
      <alignment horizontal="center" vertical="center" wrapText="1"/>
    </xf>
    <xf numFmtId="0" fontId="63" fillId="0" borderId="35" xfId="0" applyFont="1" applyBorder="1" applyAlignment="1">
      <alignment horizontal="center" vertical="center" wrapText="1"/>
    </xf>
    <xf numFmtId="0" fontId="63" fillId="0" borderId="35" xfId="0" applyFont="1" applyBorder="1" applyAlignment="1">
      <alignment horizontal="center" vertical="top" wrapText="1"/>
    </xf>
    <xf numFmtId="0" fontId="63" fillId="0" borderId="0" xfId="0" applyFont="1" applyAlignment="1">
      <alignment horizontal="left" vertical="top"/>
    </xf>
    <xf numFmtId="0" fontId="20" fillId="0" borderId="4" xfId="0" applyFont="1" applyBorder="1"/>
    <xf numFmtId="0" fontId="63" fillId="0" borderId="8" xfId="0" applyFont="1" applyBorder="1" applyAlignment="1">
      <alignment vertical="center" wrapText="1"/>
    </xf>
    <xf numFmtId="0" fontId="63" fillId="8" borderId="4" xfId="0" applyFont="1" applyFill="1" applyBorder="1" applyAlignment="1">
      <alignment horizontal="center" vertical="center"/>
    </xf>
    <xf numFmtId="0" fontId="20" fillId="8" borderId="4" xfId="0" applyFont="1" applyFill="1" applyBorder="1"/>
    <xf numFmtId="0" fontId="60" fillId="0" borderId="4" xfId="0" applyFont="1" applyBorder="1" applyAlignment="1">
      <alignment horizontal="center" vertical="center" wrapText="1"/>
    </xf>
    <xf numFmtId="0" fontId="63" fillId="6" borderId="4" xfId="0" applyFont="1" applyFill="1" applyBorder="1" applyAlignment="1">
      <alignment horizontal="left" vertical="center"/>
    </xf>
    <xf numFmtId="0" fontId="63" fillId="6" borderId="4" xfId="0" applyNumberFormat="1" applyFont="1" applyFill="1" applyBorder="1" applyAlignment="1">
      <alignment horizontal="center" vertical="center" wrapText="1"/>
    </xf>
    <xf numFmtId="0" fontId="63" fillId="0" borderId="4" xfId="0" applyFont="1" applyBorder="1" applyAlignment="1">
      <alignment horizontal="center" vertical="center" wrapText="1"/>
    </xf>
    <xf numFmtId="0" fontId="63" fillId="8" borderId="4" xfId="0" applyFont="1" applyFill="1" applyBorder="1"/>
    <xf numFmtId="0" fontId="0" fillId="8" borderId="4" xfId="0" applyFill="1" applyBorder="1"/>
    <xf numFmtId="0" fontId="63" fillId="6" borderId="4" xfId="0" applyFont="1" applyFill="1" applyBorder="1" applyAlignment="1">
      <alignment wrapText="1"/>
    </xf>
    <xf numFmtId="1" fontId="19" fillId="6" borderId="4" xfId="0" applyNumberFormat="1" applyFont="1" applyFill="1" applyBorder="1" applyAlignment="1">
      <alignment horizontal="center" wrapText="1"/>
    </xf>
    <xf numFmtId="0" fontId="63" fillId="0" borderId="4" xfId="0" applyFont="1" applyBorder="1" applyAlignment="1">
      <alignment wrapText="1"/>
    </xf>
    <xf numFmtId="167" fontId="23" fillId="0" borderId="4" xfId="0" applyNumberFormat="1" applyFont="1" applyBorder="1" applyAlignment="1">
      <alignment horizontal="left" vertical="top" wrapText="1"/>
    </xf>
    <xf numFmtId="0" fontId="23" fillId="0" borderId="4" xfId="0" applyFont="1" applyBorder="1" applyAlignment="1">
      <alignment horizontal="left" vertical="center" wrapText="1"/>
    </xf>
    <xf numFmtId="0" fontId="23" fillId="0" borderId="4" xfId="0" applyFont="1" applyBorder="1" applyAlignment="1">
      <alignment horizontal="center" vertical="center" wrapText="1"/>
    </xf>
    <xf numFmtId="0" fontId="40" fillId="0" borderId="0" xfId="0" applyFont="1"/>
    <xf numFmtId="167" fontId="23" fillId="0" borderId="33" xfId="26" applyNumberFormat="1" applyFont="1" applyFill="1" applyBorder="1" applyAlignment="1">
      <alignment horizontal="left" wrapText="1"/>
    </xf>
    <xf numFmtId="0" fontId="23" fillId="2" borderId="1" xfId="26" applyFont="1" applyFill="1" applyBorder="1" applyAlignment="1">
      <alignment horizontal="center" vertical="center" wrapText="1"/>
    </xf>
    <xf numFmtId="0" fontId="23" fillId="2" borderId="1" xfId="26" applyFont="1" applyFill="1" applyBorder="1" applyAlignment="1">
      <alignment horizontal="left" vertical="center" wrapText="1"/>
    </xf>
    <xf numFmtId="1" fontId="23" fillId="0" borderId="2" xfId="2" applyNumberFormat="1" applyFont="1" applyFill="1" applyBorder="1" applyAlignment="1">
      <alignment vertical="top" wrapText="1"/>
    </xf>
    <xf numFmtId="1" fontId="23" fillId="0" borderId="12" xfId="2" applyNumberFormat="1" applyFont="1" applyFill="1" applyBorder="1" applyAlignment="1">
      <alignment vertical="top" wrapText="1"/>
    </xf>
    <xf numFmtId="0" fontId="23" fillId="2" borderId="48" xfId="26" applyFont="1" applyFill="1" applyBorder="1" applyAlignment="1">
      <alignment horizontal="center" vertical="center" textRotation="90" wrapText="1"/>
    </xf>
    <xf numFmtId="166" fontId="19" fillId="0" borderId="0" xfId="24" applyNumberFormat="1" applyFont="1" applyBorder="1" applyAlignment="1">
      <alignment horizontal="left" vertical="center"/>
    </xf>
    <xf numFmtId="166" fontId="19" fillId="0" borderId="39" xfId="24" applyNumberFormat="1" applyFont="1" applyBorder="1" applyAlignment="1">
      <alignment horizontal="left" vertical="center"/>
    </xf>
    <xf numFmtId="166" fontId="19" fillId="0" borderId="39" xfId="24" applyNumberFormat="1" applyFont="1" applyFill="1" applyBorder="1" applyAlignment="1">
      <alignment horizontal="left" vertical="center"/>
    </xf>
    <xf numFmtId="0" fontId="23" fillId="6" borderId="1" xfId="0" applyFont="1" applyFill="1" applyBorder="1" applyAlignment="1">
      <alignment horizontal="center"/>
    </xf>
    <xf numFmtId="0" fontId="19" fillId="6" borderId="35" xfId="0" applyFont="1" applyFill="1" applyBorder="1"/>
    <xf numFmtId="0" fontId="23" fillId="6" borderId="18" xfId="0" applyFont="1" applyFill="1" applyBorder="1" applyAlignment="1">
      <alignment horizontal="center"/>
    </xf>
    <xf numFmtId="167" fontId="19" fillId="6" borderId="10" xfId="26" applyNumberFormat="1" applyFont="1" applyFill="1" applyBorder="1" applyAlignment="1">
      <alignment vertical="top"/>
    </xf>
    <xf numFmtId="0" fontId="19" fillId="0" borderId="3" xfId="26" applyFont="1" applyFill="1" applyBorder="1" applyAlignment="1">
      <alignment vertical="center"/>
    </xf>
    <xf numFmtId="0" fontId="8" fillId="2" borderId="0" xfId="26" applyFont="1" applyFill="1" applyAlignment="1">
      <alignment horizontal="left" vertical="center"/>
    </xf>
    <xf numFmtId="0" fontId="19" fillId="3" borderId="1" xfId="26" applyFont="1" applyFill="1" applyBorder="1" applyAlignment="1">
      <alignment vertical="top"/>
    </xf>
    <xf numFmtId="0" fontId="19" fillId="0" borderId="6" xfId="0" applyFont="1" applyFill="1" applyBorder="1" applyAlignment="1">
      <alignment vertical="top" wrapText="1"/>
    </xf>
    <xf numFmtId="0" fontId="23" fillId="0" borderId="4" xfId="17" applyFont="1" applyFill="1" applyBorder="1" applyAlignment="1">
      <alignment horizontal="center" vertical="center" wrapText="1"/>
    </xf>
    <xf numFmtId="0" fontId="23" fillId="0" borderId="8" xfId="17" applyFont="1" applyFill="1" applyBorder="1" applyAlignment="1">
      <alignment horizontal="center" wrapText="1"/>
    </xf>
    <xf numFmtId="0" fontId="4" fillId="0" borderId="0" xfId="0" applyFont="1"/>
    <xf numFmtId="0" fontId="3" fillId="0" borderId="0" xfId="0" applyFont="1"/>
    <xf numFmtId="0" fontId="23" fillId="0" borderId="43" xfId="26" applyFont="1" applyFill="1" applyBorder="1" applyAlignment="1">
      <alignment horizontal="center"/>
    </xf>
    <xf numFmtId="167" fontId="19" fillId="0" borderId="22" xfId="26" applyNumberFormat="1" applyFont="1" applyFill="1" applyBorder="1" applyAlignment="1">
      <alignment horizontal="left" wrapText="1"/>
    </xf>
    <xf numFmtId="0" fontId="57" fillId="4" borderId="3" xfId="26" applyFont="1" applyFill="1" applyBorder="1" applyAlignment="1"/>
    <xf numFmtId="0" fontId="57" fillId="4" borderId="8" xfId="26" applyFont="1" applyFill="1" applyBorder="1" applyAlignment="1"/>
    <xf numFmtId="0" fontId="57" fillId="4" borderId="4" xfId="26" applyFont="1" applyFill="1" applyBorder="1" applyAlignment="1"/>
    <xf numFmtId="0" fontId="57" fillId="0" borderId="0" xfId="26" applyFont="1" applyFill="1" applyAlignment="1">
      <alignment vertical="center"/>
    </xf>
    <xf numFmtId="0" fontId="71" fillId="0" borderId="0" xfId="26" applyFont="1" applyFill="1" applyAlignment="1">
      <alignment vertical="center"/>
    </xf>
    <xf numFmtId="0" fontId="72" fillId="0" borderId="0" xfId="26" applyFont="1" applyFill="1"/>
    <xf numFmtId="0" fontId="60" fillId="0" borderId="0" xfId="0" applyFont="1"/>
    <xf numFmtId="0" fontId="19" fillId="0" borderId="64" xfId="0" applyFont="1" applyBorder="1" applyAlignment="1">
      <alignment vertical="center" wrapText="1"/>
    </xf>
    <xf numFmtId="0" fontId="20" fillId="0" borderId="20" xfId="17" applyFont="1" applyBorder="1" applyAlignment="1">
      <alignment wrapText="1"/>
    </xf>
    <xf numFmtId="0" fontId="19" fillId="0" borderId="20" xfId="26" applyFont="1" applyFill="1" applyBorder="1" applyAlignment="1"/>
    <xf numFmtId="0" fontId="23" fillId="0" borderId="20" xfId="26" applyFont="1" applyFill="1" applyBorder="1" applyAlignment="1">
      <alignment horizontal="center"/>
    </xf>
    <xf numFmtId="0" fontId="15" fillId="4" borderId="20" xfId="26" applyFont="1" applyFill="1" applyBorder="1" applyAlignment="1"/>
    <xf numFmtId="0" fontId="15" fillId="4" borderId="36" xfId="26" applyFont="1" applyFill="1" applyBorder="1" applyAlignment="1"/>
    <xf numFmtId="0" fontId="15" fillId="4" borderId="39" xfId="26" applyFont="1" applyFill="1" applyBorder="1" applyAlignment="1"/>
    <xf numFmtId="0" fontId="19" fillId="0" borderId="40" xfId="0" applyFont="1" applyFill="1" applyBorder="1" applyAlignment="1">
      <alignment horizontal="center" vertical="top" wrapText="1"/>
    </xf>
    <xf numFmtId="0" fontId="8" fillId="0" borderId="22" xfId="0" applyFont="1" applyBorder="1" applyAlignment="1">
      <alignment horizontal="center"/>
    </xf>
    <xf numFmtId="0" fontId="8" fillId="0" borderId="40" xfId="0" applyFont="1" applyBorder="1" applyAlignment="1">
      <alignment horizontal="center"/>
    </xf>
    <xf numFmtId="0" fontId="8" fillId="0" borderId="34" xfId="0" applyFont="1" applyBorder="1" applyAlignment="1">
      <alignment horizontal="center"/>
    </xf>
    <xf numFmtId="0" fontId="8" fillId="0" borderId="44" xfId="0" applyFont="1" applyBorder="1" applyAlignment="1">
      <alignment horizontal="center"/>
    </xf>
    <xf numFmtId="0" fontId="8" fillId="0" borderId="24" xfId="0" applyFont="1" applyBorder="1" applyAlignment="1">
      <alignment horizontal="center"/>
    </xf>
    <xf numFmtId="0" fontId="19" fillId="0" borderId="2" xfId="0" applyFont="1" applyBorder="1" applyAlignment="1">
      <alignment horizontal="left" vertical="center" wrapText="1"/>
    </xf>
    <xf numFmtId="0" fontId="19" fillId="0" borderId="2" xfId="0" applyFont="1" applyBorder="1" applyAlignment="1">
      <alignment vertical="center" wrapText="1"/>
    </xf>
    <xf numFmtId="0" fontId="19" fillId="0" borderId="3" xfId="0" applyFont="1" applyBorder="1" applyAlignment="1">
      <alignment horizontal="left" vertical="center" wrapText="1"/>
    </xf>
    <xf numFmtId="0" fontId="60" fillId="0" borderId="35" xfId="27" applyFont="1" applyFill="1" applyBorder="1" applyAlignment="1">
      <alignment horizontal="left" vertical="center" wrapText="1"/>
    </xf>
    <xf numFmtId="0" fontId="60" fillId="0" borderId="21" xfId="27" applyFont="1" applyFill="1" applyBorder="1" applyAlignment="1">
      <alignment horizontal="left" vertical="center" wrapText="1"/>
    </xf>
    <xf numFmtId="0" fontId="60" fillId="0" borderId="23" xfId="27" applyFont="1" applyFill="1" applyBorder="1" applyAlignment="1">
      <alignment horizontal="left" vertical="center" wrapText="1"/>
    </xf>
    <xf numFmtId="0" fontId="60" fillId="0" borderId="6" xfId="27" applyFont="1" applyFill="1" applyBorder="1" applyAlignment="1">
      <alignment horizontal="left" vertical="center" wrapText="1"/>
    </xf>
    <xf numFmtId="0" fontId="64" fillId="0" borderId="4" xfId="1" applyFont="1" applyFill="1" applyBorder="1" applyAlignment="1">
      <alignment horizontal="center" vertical="center" wrapText="1"/>
    </xf>
    <xf numFmtId="0" fontId="64" fillId="0" borderId="35" xfId="1" applyFont="1" applyFill="1" applyBorder="1" applyAlignment="1">
      <alignment horizontal="center" vertical="center" wrapText="1"/>
    </xf>
    <xf numFmtId="0" fontId="60" fillId="0" borderId="0" xfId="0" applyFont="1" applyFill="1" applyBorder="1" applyAlignment="1">
      <alignment horizontal="center" vertical="center" wrapText="1"/>
    </xf>
    <xf numFmtId="0" fontId="58" fillId="0" borderId="4" xfId="0" applyFont="1" applyBorder="1"/>
    <xf numFmtId="0" fontId="58" fillId="0" borderId="0" xfId="0" applyFont="1" applyAlignment="1">
      <alignment horizontal="left"/>
    </xf>
    <xf numFmtId="0" fontId="58" fillId="0" borderId="0" xfId="18" applyFont="1"/>
    <xf numFmtId="0" fontId="57" fillId="2" borderId="8" xfId="26" applyFont="1" applyFill="1" applyBorder="1" applyAlignment="1"/>
    <xf numFmtId="0" fontId="19" fillId="0" borderId="2" xfId="17" applyFont="1" applyBorder="1" applyAlignment="1">
      <alignment horizontal="left" vertical="top" wrapText="1"/>
    </xf>
    <xf numFmtId="0" fontId="19" fillId="0" borderId="3" xfId="0" quotePrefix="1" applyFont="1" applyFill="1" applyBorder="1" applyAlignment="1">
      <alignment horizontal="left" vertical="center" wrapText="1"/>
    </xf>
    <xf numFmtId="167" fontId="19" fillId="0" borderId="9" xfId="26" applyNumberFormat="1" applyFont="1" applyFill="1" applyBorder="1" applyAlignment="1">
      <alignment horizontal="left" wrapText="1"/>
    </xf>
    <xf numFmtId="0" fontId="23" fillId="0" borderId="23" xfId="26" applyFont="1" applyFill="1" applyBorder="1" applyAlignment="1">
      <alignment horizontal="center"/>
    </xf>
    <xf numFmtId="0" fontId="23" fillId="0" borderId="6" xfId="26" applyFont="1" applyFill="1" applyBorder="1" applyAlignment="1">
      <alignment horizontal="center"/>
    </xf>
    <xf numFmtId="0" fontId="20" fillId="0" borderId="0" xfId="26" applyFont="1" applyFill="1" applyBorder="1"/>
    <xf numFmtId="0" fontId="19" fillId="4" borderId="65" xfId="26" applyFont="1" applyFill="1" applyBorder="1" applyAlignment="1"/>
    <xf numFmtId="0" fontId="19" fillId="4" borderId="1" xfId="26" applyFont="1" applyFill="1" applyBorder="1" applyAlignment="1"/>
    <xf numFmtId="0" fontId="19" fillId="4" borderId="3" xfId="26" applyFont="1" applyFill="1" applyBorder="1" applyAlignment="1"/>
    <xf numFmtId="0" fontId="19" fillId="4" borderId="9" xfId="26" applyFont="1" applyFill="1" applyBorder="1" applyAlignment="1"/>
    <xf numFmtId="0" fontId="19" fillId="4" borderId="8" xfId="26" applyFont="1" applyFill="1" applyBorder="1" applyAlignment="1"/>
    <xf numFmtId="0" fontId="19" fillId="4" borderId="35" xfId="26" applyFont="1" applyFill="1" applyBorder="1" applyAlignment="1"/>
    <xf numFmtId="0" fontId="19" fillId="4" borderId="4" xfId="26" applyFont="1" applyFill="1" applyBorder="1" applyAlignment="1"/>
    <xf numFmtId="167" fontId="19" fillId="0" borderId="9" xfId="26" applyNumberFormat="1" applyFont="1" applyFill="1" applyBorder="1" applyAlignment="1"/>
    <xf numFmtId="0" fontId="19" fillId="0" borderId="6" xfId="26" applyFont="1" applyFill="1" applyBorder="1" applyAlignment="1">
      <alignment horizontal="left"/>
    </xf>
    <xf numFmtId="0" fontId="6" fillId="6" borderId="0" xfId="0" applyFont="1" applyFill="1"/>
    <xf numFmtId="0" fontId="19" fillId="6" borderId="1" xfId="0" applyFont="1" applyFill="1" applyBorder="1" applyAlignment="1">
      <alignment horizontal="left"/>
    </xf>
    <xf numFmtId="0" fontId="23" fillId="0" borderId="0" xfId="26" applyFont="1"/>
    <xf numFmtId="1" fontId="23" fillId="0" borderId="0" xfId="2" applyNumberFormat="1" applyFont="1" applyFill="1" applyBorder="1" applyAlignment="1">
      <alignment horizontal="left" vertical="center"/>
    </xf>
    <xf numFmtId="0" fontId="19" fillId="0" borderId="0" xfId="26" applyFont="1" applyAlignment="1">
      <alignment vertical="top" wrapText="1"/>
    </xf>
    <xf numFmtId="0" fontId="19" fillId="0" borderId="0" xfId="26" applyFont="1"/>
    <xf numFmtId="0" fontId="19" fillId="0" borderId="0" xfId="26" applyFont="1" applyBorder="1" applyAlignment="1">
      <alignment horizontal="right" vertical="top" wrapText="1"/>
    </xf>
    <xf numFmtId="0" fontId="19" fillId="0" borderId="0" xfId="26" applyFont="1" applyBorder="1" applyAlignment="1">
      <alignment horizontal="left" vertical="top"/>
    </xf>
    <xf numFmtId="0" fontId="19" fillId="0" borderId="0" xfId="26" applyFont="1" applyBorder="1" applyAlignment="1">
      <alignment vertical="top"/>
    </xf>
    <xf numFmtId="0" fontId="19" fillId="0" borderId="0" xfId="0" applyFont="1" applyBorder="1" applyAlignment="1">
      <alignment horizontal="right"/>
    </xf>
    <xf numFmtId="0" fontId="19" fillId="0" borderId="23" xfId="0" applyFont="1" applyFill="1" applyBorder="1" applyAlignment="1">
      <alignment horizontal="left" vertical="top" wrapText="1"/>
    </xf>
    <xf numFmtId="0" fontId="19" fillId="0" borderId="24" xfId="0" applyFont="1" applyFill="1" applyBorder="1" applyAlignment="1">
      <alignment horizontal="left" vertical="top" wrapText="1"/>
    </xf>
    <xf numFmtId="0" fontId="63" fillId="0" borderId="4" xfId="0" applyFont="1" applyBorder="1" applyAlignment="1">
      <alignment horizontal="left" vertical="top" wrapText="1"/>
    </xf>
    <xf numFmtId="0" fontId="6" fillId="0" borderId="0" xfId="18"/>
    <xf numFmtId="0" fontId="4" fillId="2" borderId="0" xfId="18" applyFont="1" applyFill="1" applyAlignment="1">
      <alignment horizontal="right"/>
    </xf>
    <xf numFmtId="0" fontId="19" fillId="0" borderId="0" xfId="18" applyFont="1" applyFill="1" applyBorder="1" applyAlignment="1"/>
    <xf numFmtId="0" fontId="6" fillId="0" borderId="0" xfId="18" applyBorder="1" applyAlignment="1">
      <alignment horizontal="left" vertical="top" wrapText="1"/>
    </xf>
    <xf numFmtId="0" fontId="6" fillId="0" borderId="2" xfId="18" applyBorder="1" applyAlignment="1">
      <alignment horizontal="left" vertical="top" wrapText="1"/>
    </xf>
    <xf numFmtId="0" fontId="19" fillId="0" borderId="0" xfId="18" applyFont="1" applyFill="1" applyBorder="1"/>
    <xf numFmtId="0" fontId="19" fillId="0" borderId="0" xfId="18" applyFont="1" applyBorder="1" applyAlignment="1">
      <alignment horizontal="left" vertical="top" wrapText="1"/>
    </xf>
    <xf numFmtId="0" fontId="19" fillId="0" borderId="22" xfId="18" applyFont="1" applyFill="1" applyBorder="1" applyAlignment="1"/>
    <xf numFmtId="0" fontId="19" fillId="0" borderId="0" xfId="18" applyFont="1" applyBorder="1" applyAlignment="1">
      <alignment vertical="top" wrapText="1"/>
    </xf>
    <xf numFmtId="0" fontId="19" fillId="0" borderId="24" xfId="18" applyFont="1" applyFill="1" applyBorder="1" applyAlignment="1"/>
    <xf numFmtId="0" fontId="6" fillId="0" borderId="0" xfId="18" applyFont="1" applyBorder="1" applyAlignment="1">
      <alignment horizontal="left" vertical="top" wrapText="1"/>
    </xf>
    <xf numFmtId="0" fontId="6" fillId="0" borderId="2" xfId="18" applyFont="1" applyBorder="1" applyAlignment="1">
      <alignment horizontal="left" vertical="top" wrapText="1"/>
    </xf>
    <xf numFmtId="0" fontId="23" fillId="0" borderId="0" xfId="18" applyFont="1" applyFill="1" applyBorder="1"/>
    <xf numFmtId="0" fontId="19" fillId="0" borderId="0" xfId="18" applyFont="1" applyBorder="1"/>
    <xf numFmtId="0" fontId="19" fillId="0" borderId="0" xfId="18" applyFont="1" applyBorder="1" applyAlignment="1"/>
    <xf numFmtId="0" fontId="23" fillId="0" borderId="0" xfId="18" applyFont="1" applyBorder="1"/>
    <xf numFmtId="0" fontId="19" fillId="0" borderId="0" xfId="18" applyFont="1" applyBorder="1" applyAlignment="1">
      <alignment wrapText="1"/>
    </xf>
    <xf numFmtId="0" fontId="19" fillId="0" borderId="2" xfId="18" applyFont="1" applyBorder="1" applyAlignment="1">
      <alignment wrapText="1"/>
    </xf>
    <xf numFmtId="0" fontId="19" fillId="0" borderId="22" xfId="18" applyFont="1" applyFill="1" applyBorder="1"/>
    <xf numFmtId="0" fontId="19" fillId="0" borderId="2" xfId="18" applyFont="1" applyBorder="1" applyAlignment="1"/>
    <xf numFmtId="0" fontId="6" fillId="0" borderId="0" xfId="0" applyFont="1" applyBorder="1"/>
    <xf numFmtId="0" fontId="19" fillId="0" borderId="5" xfId="0" applyFont="1" applyBorder="1" applyAlignment="1">
      <alignment horizontal="left" vertical="center" wrapText="1"/>
    </xf>
    <xf numFmtId="0" fontId="7" fillId="0" borderId="0" xfId="0" applyFont="1" applyAlignment="1"/>
    <xf numFmtId="0" fontId="7" fillId="0" borderId="24" xfId="0" applyFont="1" applyBorder="1" applyAlignment="1"/>
    <xf numFmtId="0" fontId="19" fillId="0" borderId="0" xfId="0" applyFont="1" applyBorder="1" applyAlignment="1">
      <alignment horizontal="left" vertical="center" wrapText="1"/>
    </xf>
    <xf numFmtId="0" fontId="19" fillId="0" borderId="1" xfId="0" applyFont="1" applyBorder="1" applyAlignment="1">
      <alignment horizontal="left" vertical="center" wrapText="1"/>
    </xf>
    <xf numFmtId="0" fontId="6" fillId="0" borderId="0" xfId="0" applyFont="1" applyAlignment="1">
      <alignment horizontal="left"/>
    </xf>
    <xf numFmtId="0" fontId="7" fillId="0" borderId="24" xfId="0" applyFont="1" applyBorder="1" applyAlignment="1">
      <alignment horizontal="left"/>
    </xf>
    <xf numFmtId="0" fontId="7" fillId="0" borderId="0" xfId="0" applyFont="1" applyBorder="1" applyAlignment="1">
      <alignment horizontal="left"/>
    </xf>
    <xf numFmtId="0" fontId="6" fillId="0" borderId="3" xfId="0" applyFont="1" applyBorder="1" applyAlignment="1">
      <alignment horizontal="left"/>
    </xf>
    <xf numFmtId="0" fontId="23" fillId="0" borderId="43" xfId="0" applyFont="1" applyFill="1" applyBorder="1" applyAlignment="1">
      <alignment horizontal="left" vertical="top" wrapText="1"/>
    </xf>
    <xf numFmtId="0" fontId="6" fillId="0" borderId="11" xfId="0" applyFont="1" applyBorder="1" applyAlignment="1">
      <alignment horizontal="left"/>
    </xf>
    <xf numFmtId="0" fontId="6" fillId="0" borderId="5" xfId="0" applyFont="1" applyBorder="1" applyAlignment="1">
      <alignment horizontal="left"/>
    </xf>
    <xf numFmtId="0" fontId="6" fillId="0" borderId="10" xfId="0" applyFont="1" applyBorder="1" applyAlignment="1">
      <alignment horizontal="left"/>
    </xf>
    <xf numFmtId="0" fontId="8" fillId="0" borderId="8" xfId="0" applyFont="1" applyBorder="1" applyAlignment="1">
      <alignment horizontal="left"/>
    </xf>
    <xf numFmtId="0" fontId="8" fillId="0" borderId="7" xfId="0" applyFont="1" applyBorder="1" applyAlignment="1">
      <alignment horizontal="left"/>
    </xf>
    <xf numFmtId="0" fontId="8" fillId="0" borderId="4" xfId="0" applyFont="1" applyBorder="1" applyAlignment="1">
      <alignment horizontal="left"/>
    </xf>
    <xf numFmtId="0" fontId="6" fillId="0" borderId="43" xfId="0" applyFont="1" applyBorder="1" applyAlignment="1">
      <alignment horizontal="left"/>
    </xf>
    <xf numFmtId="0" fontId="8" fillId="0" borderId="18" xfId="0" applyFont="1" applyBorder="1" applyAlignment="1">
      <alignment horizontal="left"/>
    </xf>
    <xf numFmtId="0" fontId="6" fillId="0" borderId="12" xfId="0" applyFont="1" applyBorder="1" applyAlignment="1">
      <alignment horizontal="left"/>
    </xf>
    <xf numFmtId="0" fontId="8" fillId="0" borderId="6" xfId="0" applyFont="1" applyBorder="1" applyAlignment="1">
      <alignment horizontal="left"/>
    </xf>
    <xf numFmtId="0" fontId="8" fillId="0" borderId="0" xfId="0" applyFont="1" applyAlignment="1">
      <alignment horizontal="left"/>
    </xf>
    <xf numFmtId="0" fontId="23" fillId="0" borderId="47" xfId="0" applyFont="1" applyFill="1" applyBorder="1" applyAlignment="1">
      <alignment horizontal="left" vertical="top" wrapText="1"/>
    </xf>
    <xf numFmtId="0" fontId="19" fillId="0" borderId="37" xfId="0" applyFont="1" applyFill="1" applyBorder="1" applyAlignment="1">
      <alignment horizontal="left" vertical="top" wrapText="1"/>
    </xf>
    <xf numFmtId="0" fontId="19" fillId="0" borderId="35" xfId="0" applyFont="1" applyFill="1" applyBorder="1" applyAlignment="1">
      <alignment horizontal="left" vertical="top" wrapText="1"/>
    </xf>
    <xf numFmtId="0" fontId="8" fillId="0" borderId="9" xfId="0" applyFont="1" applyBorder="1" applyAlignment="1">
      <alignment horizontal="left"/>
    </xf>
    <xf numFmtId="0" fontId="8" fillId="0" borderId="37" xfId="0" applyFont="1" applyBorder="1" applyAlignment="1">
      <alignment horizontal="left"/>
    </xf>
    <xf numFmtId="0" fontId="8" fillId="0" borderId="35" xfId="0" applyFont="1" applyBorder="1" applyAlignment="1">
      <alignment horizontal="left"/>
    </xf>
    <xf numFmtId="0" fontId="8" fillId="0" borderId="42" xfId="0" applyFont="1" applyBorder="1" applyAlignment="1">
      <alignment horizontal="left"/>
    </xf>
    <xf numFmtId="0" fontId="8" fillId="0" borderId="23" xfId="0" applyFont="1" applyBorder="1" applyAlignment="1">
      <alignment horizontal="left"/>
    </xf>
    <xf numFmtId="0" fontId="23" fillId="0" borderId="18" xfId="0" applyFont="1" applyFill="1" applyBorder="1" applyAlignment="1">
      <alignment horizontal="left" vertical="top" wrapText="1"/>
    </xf>
    <xf numFmtId="0" fontId="23" fillId="0" borderId="44" xfId="0" applyFont="1" applyFill="1" applyBorder="1" applyAlignment="1">
      <alignment horizontal="left" vertical="top" wrapText="1"/>
    </xf>
    <xf numFmtId="0" fontId="19" fillId="0" borderId="40" xfId="0" applyFont="1" applyFill="1" applyBorder="1" applyAlignment="1">
      <alignment horizontal="left" vertical="top" wrapText="1"/>
    </xf>
    <xf numFmtId="0" fontId="19" fillId="0" borderId="34" xfId="0" applyFont="1" applyFill="1" applyBorder="1" applyAlignment="1">
      <alignment horizontal="left" vertical="top" wrapText="1"/>
    </xf>
    <xf numFmtId="0" fontId="8" fillId="0" borderId="22" xfId="0" applyFont="1" applyBorder="1" applyAlignment="1">
      <alignment horizontal="left"/>
    </xf>
    <xf numFmtId="0" fontId="8" fillId="0" borderId="40" xfId="0" applyFont="1" applyBorder="1" applyAlignment="1">
      <alignment horizontal="left"/>
    </xf>
    <xf numFmtId="0" fontId="8" fillId="0" borderId="34" xfId="0" applyFont="1" applyBorder="1" applyAlignment="1">
      <alignment horizontal="left"/>
    </xf>
    <xf numFmtId="0" fontId="8" fillId="0" borderId="44" xfId="0" applyFont="1" applyBorder="1" applyAlignment="1">
      <alignment horizontal="left"/>
    </xf>
    <xf numFmtId="0" fontId="8" fillId="0" borderId="24" xfId="0" applyFont="1" applyBorder="1" applyAlignment="1">
      <alignment horizontal="left"/>
    </xf>
    <xf numFmtId="0" fontId="63" fillId="0" borderId="4" xfId="0" applyFont="1" applyBorder="1" applyAlignment="1">
      <alignment horizontal="center" vertical="center" wrapText="1"/>
    </xf>
    <xf numFmtId="0" fontId="19" fillId="0" borderId="24" xfId="26" applyFont="1" applyFill="1" applyBorder="1" applyAlignment="1">
      <alignment horizontal="left" wrapText="1"/>
    </xf>
    <xf numFmtId="0" fontId="3" fillId="0" borderId="1" xfId="26" applyFont="1" applyFill="1" applyBorder="1" applyAlignment="1"/>
    <xf numFmtId="0" fontId="0" fillId="0" borderId="6" xfId="0" applyFill="1" applyBorder="1"/>
    <xf numFmtId="0" fontId="19" fillId="0" borderId="22" xfId="0" applyFont="1" applyFill="1" applyBorder="1" applyAlignment="1">
      <alignment horizontal="center" vertical="center" wrapText="1"/>
    </xf>
    <xf numFmtId="167" fontId="23" fillId="2" borderId="0" xfId="26" applyNumberFormat="1" applyFont="1" applyFill="1" applyBorder="1" applyAlignment="1">
      <alignment vertical="top"/>
    </xf>
    <xf numFmtId="0" fontId="19" fillId="0" borderId="6" xfId="18" applyFont="1" applyBorder="1" applyAlignment="1">
      <alignment horizontal="center" vertical="center"/>
    </xf>
    <xf numFmtId="0" fontId="41" fillId="0" borderId="0" xfId="0" applyFont="1" applyAlignment="1">
      <alignment horizontal="center" vertical="center" wrapText="1"/>
    </xf>
    <xf numFmtId="0" fontId="19" fillId="0" borderId="0" xfId="0" applyFont="1" applyBorder="1" applyAlignment="1">
      <alignment vertical="top"/>
    </xf>
    <xf numFmtId="167" fontId="23" fillId="0" borderId="4" xfId="0" applyNumberFormat="1" applyFont="1" applyBorder="1" applyAlignment="1">
      <alignment horizontal="center" vertical="top" wrapText="1"/>
    </xf>
    <xf numFmtId="0" fontId="19" fillId="0" borderId="8" xfId="0" applyFont="1" applyBorder="1" applyAlignment="1">
      <alignment horizontal="center" vertical="center" wrapText="1"/>
    </xf>
    <xf numFmtId="0" fontId="19" fillId="6" borderId="4" xfId="0" applyNumberFormat="1" applyFont="1" applyFill="1" applyBorder="1" applyAlignment="1">
      <alignment horizontal="center" vertical="center" wrapText="1"/>
    </xf>
    <xf numFmtId="0" fontId="19" fillId="0" borderId="0" xfId="26" applyFont="1" applyFill="1" applyBorder="1" applyAlignment="1">
      <alignment vertical="top"/>
    </xf>
    <xf numFmtId="167" fontId="6" fillId="0" borderId="1" xfId="26" applyNumberFormat="1" applyFont="1" applyBorder="1" applyAlignment="1"/>
    <xf numFmtId="0" fontId="6" fillId="0" borderId="0" xfId="26" applyFont="1" applyBorder="1" applyAlignment="1"/>
    <xf numFmtId="0" fontId="6" fillId="0" borderId="0" xfId="26" applyFont="1" applyBorder="1" applyAlignment="1">
      <alignment horizontal="left"/>
    </xf>
    <xf numFmtId="0" fontId="6" fillId="0" borderId="2" xfId="26" applyFont="1" applyBorder="1" applyAlignment="1"/>
    <xf numFmtId="167" fontId="6" fillId="0" borderId="23" xfId="26" applyNumberFormat="1" applyFont="1" applyBorder="1" applyAlignment="1"/>
    <xf numFmtId="0" fontId="19" fillId="0" borderId="24" xfId="26" applyFont="1" applyFill="1" applyBorder="1" applyAlignment="1">
      <alignment vertical="top" wrapText="1"/>
    </xf>
    <xf numFmtId="0" fontId="6" fillId="0" borderId="24" xfId="26" applyFont="1" applyBorder="1" applyAlignment="1"/>
    <xf numFmtId="0" fontId="19" fillId="0" borderId="12" xfId="26" applyFont="1" applyBorder="1" applyAlignment="1">
      <alignment vertical="top" wrapText="1"/>
    </xf>
    <xf numFmtId="0" fontId="6" fillId="0" borderId="23" xfId="26" applyFont="1" applyBorder="1" applyAlignment="1"/>
    <xf numFmtId="0" fontId="6" fillId="0" borderId="12" xfId="26" applyFont="1" applyBorder="1" applyAlignment="1"/>
    <xf numFmtId="0" fontId="19" fillId="0" borderId="22" xfId="18" applyFont="1" applyBorder="1" applyAlignment="1">
      <alignment wrapText="1"/>
    </xf>
    <xf numFmtId="0" fontId="19" fillId="0" borderId="10" xfId="18" applyFont="1" applyBorder="1" applyAlignment="1">
      <alignment wrapText="1"/>
    </xf>
    <xf numFmtId="0" fontId="19" fillId="0" borderId="1" xfId="0" applyFont="1" applyFill="1" applyBorder="1" applyAlignment="1">
      <alignment vertical="top"/>
    </xf>
    <xf numFmtId="0" fontId="19" fillId="0" borderId="1" xfId="0" applyFont="1" applyFill="1" applyBorder="1" applyAlignment="1"/>
    <xf numFmtId="0" fontId="19" fillId="0" borderId="24" xfId="18" applyFont="1" applyBorder="1" applyAlignment="1">
      <alignment wrapText="1"/>
    </xf>
    <xf numFmtId="167" fontId="23" fillId="0" borderId="9" xfId="26" applyNumberFormat="1" applyFont="1" applyFill="1" applyBorder="1" applyAlignment="1">
      <alignment horizontal="left" vertical="top"/>
    </xf>
    <xf numFmtId="0" fontId="20" fillId="0" borderId="22" xfId="0" applyFont="1" applyBorder="1" applyAlignment="1">
      <alignment vertical="top"/>
    </xf>
    <xf numFmtId="0" fontId="20" fillId="0" borderId="10" xfId="0" applyFont="1" applyBorder="1" applyAlignment="1">
      <alignment vertical="top"/>
    </xf>
    <xf numFmtId="167" fontId="23" fillId="0" borderId="8" xfId="26" applyNumberFormat="1" applyFont="1" applyFill="1" applyBorder="1" applyAlignment="1">
      <alignment horizontal="left" vertical="top"/>
    </xf>
    <xf numFmtId="167" fontId="23" fillId="0" borderId="22" xfId="26" applyNumberFormat="1" applyFont="1" applyFill="1" applyBorder="1" applyAlignment="1">
      <alignment horizontal="left" vertical="top"/>
    </xf>
    <xf numFmtId="0" fontId="8" fillId="0" borderId="1" xfId="26" applyFont="1" applyFill="1" applyBorder="1" applyAlignment="1">
      <alignment vertical="top" wrapText="1"/>
    </xf>
    <xf numFmtId="0" fontId="8" fillId="0" borderId="0" xfId="26" applyFont="1" applyFill="1" applyBorder="1" applyAlignment="1">
      <alignment vertical="top" wrapText="1"/>
    </xf>
    <xf numFmtId="0" fontId="8" fillId="0" borderId="2" xfId="26" applyFont="1" applyFill="1" applyBorder="1" applyAlignment="1">
      <alignment vertical="top" wrapText="1"/>
    </xf>
    <xf numFmtId="0" fontId="19" fillId="0" borderId="1" xfId="26" applyFont="1" applyFill="1" applyBorder="1" applyAlignment="1">
      <alignment vertical="top"/>
    </xf>
    <xf numFmtId="0" fontId="19" fillId="2" borderId="1" xfId="26" applyFont="1" applyFill="1" applyBorder="1" applyAlignment="1">
      <alignment horizontal="center" vertical="top" wrapText="1"/>
    </xf>
    <xf numFmtId="0" fontId="19" fillId="0" borderId="1" xfId="26" applyFont="1" applyFill="1" applyBorder="1" applyAlignment="1">
      <alignment horizontal="center" vertical="top"/>
    </xf>
    <xf numFmtId="0" fontId="19" fillId="0" borderId="0" xfId="26" applyFont="1" applyFill="1" applyBorder="1" applyAlignment="1">
      <alignment horizontal="center" vertical="top"/>
    </xf>
    <xf numFmtId="0" fontId="19" fillId="0" borderId="2" xfId="26" applyFont="1" applyFill="1" applyBorder="1" applyAlignment="1">
      <alignment horizontal="center" vertical="top"/>
    </xf>
    <xf numFmtId="0" fontId="19" fillId="0" borderId="23" xfId="26" applyFont="1" applyFill="1" applyBorder="1" applyAlignment="1">
      <alignment horizontal="center" vertical="top"/>
    </xf>
    <xf numFmtId="0" fontId="19" fillId="0" borderId="24" xfId="26" applyFont="1" applyFill="1" applyBorder="1" applyAlignment="1">
      <alignment horizontal="center" vertical="top"/>
    </xf>
    <xf numFmtId="0" fontId="19" fillId="0" borderId="12" xfId="26" applyFont="1" applyFill="1" applyBorder="1" applyAlignment="1">
      <alignment horizontal="center" vertical="top"/>
    </xf>
    <xf numFmtId="0" fontId="19" fillId="2" borderId="0" xfId="26" applyFont="1" applyFill="1" applyBorder="1" applyAlignment="1">
      <alignment horizontal="center" vertical="top" wrapText="1"/>
    </xf>
    <xf numFmtId="0" fontId="19" fillId="0" borderId="35" xfId="26" applyFont="1" applyFill="1" applyBorder="1" applyAlignment="1">
      <alignment horizontal="center" vertical="top"/>
    </xf>
    <xf numFmtId="0" fontId="19" fillId="0" borderId="4" xfId="26" applyFont="1" applyFill="1" applyBorder="1" applyAlignment="1">
      <alignment horizontal="center" vertical="top"/>
    </xf>
    <xf numFmtId="0" fontId="19" fillId="0" borderId="1" xfId="0" applyFont="1" applyBorder="1"/>
    <xf numFmtId="0" fontId="20" fillId="0" borderId="8" xfId="0" applyFont="1" applyBorder="1"/>
    <xf numFmtId="0" fontId="20" fillId="0" borderId="6" xfId="0" applyFont="1" applyBorder="1"/>
    <xf numFmtId="0" fontId="11" fillId="0" borderId="0" xfId="26" applyFont="1" applyFill="1" applyBorder="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top" wrapText="1"/>
    </xf>
    <xf numFmtId="0" fontId="19" fillId="0" borderId="2" xfId="26" applyFont="1" applyFill="1" applyBorder="1" applyAlignment="1">
      <alignment horizontal="left"/>
    </xf>
    <xf numFmtId="0" fontId="3" fillId="0" borderId="12" xfId="26" applyFont="1" applyFill="1" applyBorder="1" applyAlignment="1">
      <alignment horizontal="left"/>
    </xf>
    <xf numFmtId="0" fontId="3" fillId="0" borderId="6" xfId="26" applyFont="1" applyFill="1" applyBorder="1" applyAlignment="1">
      <alignment horizontal="left"/>
    </xf>
    <xf numFmtId="0" fontId="3" fillId="0" borderId="4" xfId="26" applyFont="1" applyFill="1" applyBorder="1" applyAlignment="1">
      <alignment horizontal="left"/>
    </xf>
    <xf numFmtId="0" fontId="3" fillId="0" borderId="5" xfId="26" applyFont="1" applyFill="1" applyBorder="1" applyAlignment="1">
      <alignment horizontal="left"/>
    </xf>
    <xf numFmtId="0" fontId="11" fillId="0" borderId="0" xfId="26" applyFont="1" applyFill="1" applyBorder="1" applyAlignment="1">
      <alignment horizontal="left"/>
    </xf>
    <xf numFmtId="0" fontId="3" fillId="0" borderId="0" xfId="0" applyFont="1" applyFill="1" applyBorder="1" applyAlignment="1">
      <alignment horizontal="left"/>
    </xf>
    <xf numFmtId="0" fontId="6" fillId="0" borderId="3" xfId="0" applyFont="1" applyBorder="1"/>
    <xf numFmtId="0" fontId="60" fillId="2" borderId="0" xfId="26" applyFont="1" applyFill="1" applyBorder="1" applyAlignment="1">
      <alignment horizontal="left" vertical="center" wrapText="1"/>
    </xf>
    <xf numFmtId="0" fontId="23" fillId="0" borderId="6" xfId="26" applyFont="1" applyFill="1" applyBorder="1" applyAlignment="1">
      <alignment vertical="center" wrapText="1"/>
    </xf>
    <xf numFmtId="0" fontId="23" fillId="0" borderId="3" xfId="26" applyFont="1" applyFill="1" applyBorder="1" applyAlignment="1">
      <alignment horizontal="center" vertical="center" wrapText="1"/>
    </xf>
    <xf numFmtId="167" fontId="23" fillId="0" borderId="9" xfId="26" applyNumberFormat="1" applyFont="1" applyFill="1" applyBorder="1" applyAlignment="1">
      <alignment horizontal="center" wrapText="1"/>
    </xf>
    <xf numFmtId="0" fontId="23" fillId="0" borderId="2" xfId="26" applyFont="1" applyFill="1" applyBorder="1" applyAlignment="1">
      <alignment vertical="center" wrapText="1"/>
    </xf>
    <xf numFmtId="0" fontId="19" fillId="2" borderId="1" xfId="26" applyFont="1" applyFill="1" applyBorder="1" applyAlignment="1">
      <alignment vertical="top" wrapText="1"/>
    </xf>
    <xf numFmtId="0" fontId="8" fillId="2" borderId="1" xfId="26" applyFont="1" applyFill="1" applyBorder="1"/>
    <xf numFmtId="0" fontId="19" fillId="3" borderId="23" xfId="26" applyFont="1" applyFill="1" applyBorder="1" applyAlignment="1">
      <alignment vertical="top"/>
    </xf>
    <xf numFmtId="167" fontId="23" fillId="2" borderId="5" xfId="26" applyNumberFormat="1" applyFont="1" applyFill="1" applyBorder="1" applyAlignment="1">
      <alignment horizontal="left" vertical="top"/>
    </xf>
    <xf numFmtId="0" fontId="6" fillId="0" borderId="1" xfId="0" applyFont="1" applyBorder="1"/>
    <xf numFmtId="0" fontId="19" fillId="0" borderId="23" xfId="26" applyFont="1" applyFill="1" applyBorder="1"/>
    <xf numFmtId="167" fontId="23" fillId="0" borderId="22" xfId="26" applyNumberFormat="1" applyFont="1" applyFill="1" applyBorder="1" applyAlignment="1">
      <alignment horizontal="left" vertical="top" wrapText="1"/>
    </xf>
    <xf numFmtId="0" fontId="20" fillId="0" borderId="0" xfId="0" applyFont="1" applyFill="1" applyBorder="1" applyAlignment="1">
      <alignment vertical="top" wrapText="1"/>
    </xf>
    <xf numFmtId="0" fontId="23" fillId="0" borderId="6" xfId="26" applyFont="1" applyFill="1" applyBorder="1" applyAlignment="1">
      <alignment horizontal="center" wrapText="1"/>
    </xf>
    <xf numFmtId="0" fontId="19" fillId="0" borderId="3" xfId="0" applyFont="1" applyBorder="1" applyAlignment="1">
      <alignment wrapText="1"/>
    </xf>
    <xf numFmtId="0" fontId="58" fillId="0" borderId="6" xfId="0" applyFont="1" applyBorder="1" applyAlignment="1">
      <alignment horizontal="left" vertical="top" wrapText="1"/>
    </xf>
    <xf numFmtId="0" fontId="23" fillId="0" borderId="6" xfId="0" applyFont="1" applyBorder="1" applyAlignment="1">
      <alignment horizontal="center" vertical="center" wrapText="1"/>
    </xf>
    <xf numFmtId="0" fontId="19" fillId="0" borderId="12" xfId="0" applyFont="1" applyBorder="1" applyAlignment="1">
      <alignment horizontal="left" vertical="center" wrapText="1"/>
    </xf>
    <xf numFmtId="0" fontId="23" fillId="0" borderId="15" xfId="26" applyNumberFormat="1" applyFont="1" applyFill="1" applyBorder="1" applyAlignment="1">
      <alignment horizontal="center" vertical="center"/>
    </xf>
    <xf numFmtId="0" fontId="63" fillId="0" borderId="4" xfId="0" applyFont="1" applyBorder="1" applyAlignment="1">
      <alignment horizontal="center" vertical="center" wrapText="1"/>
    </xf>
    <xf numFmtId="0" fontId="63" fillId="0" borderId="4" xfId="0" applyFont="1" applyBorder="1" applyAlignment="1">
      <alignment horizontal="left" vertical="center"/>
    </xf>
    <xf numFmtId="167" fontId="23" fillId="2" borderId="5" xfId="26" applyNumberFormat="1" applyFont="1" applyFill="1" applyBorder="1" applyAlignment="1">
      <alignment vertical="top"/>
    </xf>
    <xf numFmtId="0" fontId="23" fillId="0" borderId="8" xfId="0" applyFont="1" applyFill="1" applyBorder="1"/>
    <xf numFmtId="0" fontId="19" fillId="0" borderId="3" xfId="26" applyFont="1" applyFill="1" applyBorder="1" applyAlignment="1">
      <alignment vertical="distributed" wrapText="1"/>
    </xf>
    <xf numFmtId="0" fontId="20" fillId="0" borderId="3" xfId="0" applyFont="1" applyFill="1" applyBorder="1" applyAlignment="1">
      <alignment vertical="center" wrapText="1"/>
    </xf>
    <xf numFmtId="167" fontId="23" fillId="0" borderId="0" xfId="26" applyNumberFormat="1" applyFont="1" applyBorder="1" applyAlignment="1">
      <alignment horizontal="left"/>
    </xf>
    <xf numFmtId="167" fontId="23" fillId="0" borderId="15" xfId="26" applyNumberFormat="1" applyFont="1" applyFill="1" applyBorder="1" applyAlignment="1">
      <alignment horizontal="left" wrapText="1"/>
    </xf>
    <xf numFmtId="0" fontId="19" fillId="0" borderId="6" xfId="0" applyFont="1" applyBorder="1" applyAlignment="1">
      <alignment vertical="top" wrapText="1"/>
    </xf>
    <xf numFmtId="0" fontId="63" fillId="0" borderId="34" xfId="0" applyFont="1" applyBorder="1" applyAlignment="1">
      <alignment horizontal="center" vertical="center" wrapText="1"/>
    </xf>
    <xf numFmtId="0" fontId="73" fillId="0" borderId="4" xfId="0" applyFont="1" applyBorder="1" applyAlignment="1">
      <alignment horizontal="center" vertical="center" wrapText="1"/>
    </xf>
    <xf numFmtId="0" fontId="63" fillId="6" borderId="8" xfId="0" applyFont="1" applyFill="1" applyBorder="1" applyAlignment="1">
      <alignment horizontal="center" vertical="center" wrapText="1"/>
    </xf>
    <xf numFmtId="0" fontId="63" fillId="6" borderId="3" xfId="0" applyFont="1" applyFill="1" applyBorder="1" applyAlignment="1">
      <alignment horizontal="center" vertical="center" wrapText="1"/>
    </xf>
    <xf numFmtId="0" fontId="63" fillId="6" borderId="9" xfId="0" applyFont="1" applyFill="1" applyBorder="1" applyAlignment="1">
      <alignment horizontal="center" vertical="center" wrapText="1"/>
    </xf>
    <xf numFmtId="0" fontId="63" fillId="6" borderId="4" xfId="0" applyFont="1" applyFill="1" applyBorder="1" applyAlignment="1">
      <alignment horizontal="center" vertical="center" wrapText="1"/>
    </xf>
    <xf numFmtId="0" fontId="20" fillId="0" borderId="6" xfId="0" applyFont="1" applyBorder="1" applyAlignment="1">
      <alignment horizontal="center" vertical="center"/>
    </xf>
    <xf numFmtId="0" fontId="0" fillId="0" borderId="0" xfId="0" applyAlignment="1">
      <alignment horizontal="center" vertical="center"/>
    </xf>
    <xf numFmtId="0" fontId="63" fillId="0" borderId="12" xfId="0" applyFont="1" applyBorder="1" applyAlignment="1">
      <alignment horizontal="center" vertical="top" wrapText="1"/>
    </xf>
    <xf numFmtId="0" fontId="60" fillId="0" borderId="4" xfId="18" applyFont="1" applyBorder="1"/>
    <xf numFmtId="0" fontId="60" fillId="0" borderId="4" xfId="18" applyFont="1" applyFill="1" applyBorder="1" applyAlignment="1">
      <alignment horizontal="left" vertical="top" wrapText="1"/>
    </xf>
    <xf numFmtId="0" fontId="60" fillId="0" borderId="4" xfId="18" applyFont="1" applyBorder="1" applyAlignment="1">
      <alignment horizontal="left" vertical="top" wrapText="1"/>
    </xf>
    <xf numFmtId="0" fontId="19" fillId="0" borderId="15" xfId="17" applyFont="1" applyFill="1" applyBorder="1" applyAlignment="1">
      <alignment horizontal="center" vertical="center" wrapText="1"/>
    </xf>
    <xf numFmtId="0" fontId="19" fillId="0" borderId="4" xfId="0" applyFont="1" applyBorder="1" applyAlignment="1">
      <alignment vertical="center"/>
    </xf>
    <xf numFmtId="0" fontId="19" fillId="0" borderId="6" xfId="17" applyFont="1" applyFill="1" applyBorder="1" applyAlignment="1">
      <alignment horizontal="left" vertical="center"/>
    </xf>
    <xf numFmtId="0" fontId="63" fillId="0" borderId="6" xfId="0" applyFont="1" applyBorder="1" applyAlignment="1">
      <alignment horizontal="left" vertical="center"/>
    </xf>
    <xf numFmtId="0" fontId="63" fillId="0" borderId="5" xfId="0" applyFont="1" applyBorder="1" applyAlignment="1">
      <alignment horizontal="left" vertical="center" wrapText="1"/>
    </xf>
    <xf numFmtId="0" fontId="19" fillId="0" borderId="14" xfId="17" applyFont="1" applyFill="1" applyBorder="1" applyAlignment="1">
      <alignment horizontal="center" vertical="center" wrapText="1"/>
    </xf>
    <xf numFmtId="0" fontId="23" fillId="0" borderId="0" xfId="0" applyFont="1" applyBorder="1" applyAlignment="1">
      <alignment wrapText="1"/>
    </xf>
    <xf numFmtId="0" fontId="23" fillId="0" borderId="0" xfId="0" applyFont="1" applyBorder="1" applyAlignment="1"/>
    <xf numFmtId="0" fontId="23" fillId="0" borderId="0" xfId="26" applyFont="1" applyBorder="1" applyAlignment="1">
      <alignment vertical="top"/>
    </xf>
    <xf numFmtId="0" fontId="19" fillId="0" borderId="8" xfId="26" applyFont="1" applyBorder="1" applyAlignment="1">
      <alignment vertical="top" wrapText="1"/>
    </xf>
    <xf numFmtId="0" fontId="23" fillId="0" borderId="6" xfId="0" applyFont="1" applyBorder="1" applyAlignment="1">
      <alignment wrapText="1"/>
    </xf>
    <xf numFmtId="0" fontId="12" fillId="2" borderId="0" xfId="26" applyFont="1" applyFill="1" applyAlignment="1">
      <alignment horizontal="center" vertical="center"/>
    </xf>
    <xf numFmtId="0" fontId="15" fillId="0" borderId="0" xfId="26" applyFont="1" applyAlignment="1">
      <alignment horizontal="center" vertical="center"/>
    </xf>
    <xf numFmtId="0" fontId="12" fillId="6" borderId="0" xfId="26" applyFont="1" applyFill="1" applyBorder="1" applyAlignment="1">
      <alignment horizontal="center" vertical="center"/>
    </xf>
    <xf numFmtId="0" fontId="19" fillId="0" borderId="3" xfId="25" applyFont="1" applyBorder="1"/>
    <xf numFmtId="0" fontId="59" fillId="2" borderId="0" xfId="26" applyFont="1" applyFill="1" applyBorder="1" applyAlignment="1">
      <alignment horizontal="left" vertical="top" wrapText="1"/>
    </xf>
    <xf numFmtId="0" fontId="59" fillId="2" borderId="0" xfId="26" applyFont="1" applyFill="1" applyBorder="1"/>
    <xf numFmtId="0" fontId="74" fillId="0" borderId="0" xfId="0" applyFont="1" applyAlignment="1">
      <alignment horizontal="left" vertical="top" wrapText="1"/>
    </xf>
    <xf numFmtId="0" fontId="19" fillId="0" borderId="1" xfId="25" applyFont="1" applyBorder="1"/>
    <xf numFmtId="0" fontId="19" fillId="0" borderId="6" xfId="0" applyFont="1" applyFill="1" applyBorder="1"/>
    <xf numFmtId="0" fontId="19" fillId="0" borderId="24" xfId="18" applyFont="1" applyBorder="1" applyAlignment="1">
      <alignment vertical="top" wrapText="1"/>
    </xf>
    <xf numFmtId="0" fontId="5" fillId="0" borderId="0" xfId="26" applyFont="1" applyBorder="1" applyAlignment="1"/>
    <xf numFmtId="0" fontId="5" fillId="0" borderId="0" xfId="26" applyFont="1" applyBorder="1" applyAlignment="1">
      <alignment horizontal="left"/>
    </xf>
    <xf numFmtId="0" fontId="6" fillId="0" borderId="24" xfId="26" applyFont="1" applyBorder="1" applyAlignment="1">
      <alignment horizontal="left"/>
    </xf>
    <xf numFmtId="0" fontId="5" fillId="0" borderId="24" xfId="26" applyFont="1" applyBorder="1" applyAlignment="1">
      <alignment horizontal="left"/>
    </xf>
    <xf numFmtId="0" fontId="19" fillId="0" borderId="0" xfId="26" applyFont="1" applyBorder="1" applyAlignment="1">
      <alignment vertical="center"/>
    </xf>
    <xf numFmtId="0" fontId="0" fillId="8" borderId="35" xfId="0" applyFill="1" applyBorder="1"/>
    <xf numFmtId="0" fontId="0" fillId="8" borderId="34" xfId="0" applyFill="1" applyBorder="1"/>
    <xf numFmtId="0" fontId="0" fillId="8" borderId="5" xfId="0" applyFill="1" applyBorder="1"/>
    <xf numFmtId="0" fontId="6" fillId="0" borderId="1" xfId="26" applyFont="1" applyBorder="1" applyAlignment="1"/>
    <xf numFmtId="0" fontId="19" fillId="0" borderId="24" xfId="18" applyFont="1" applyFill="1" applyBorder="1"/>
    <xf numFmtId="0" fontId="19" fillId="0" borderId="0" xfId="0" applyFont="1" applyFill="1" applyBorder="1" applyAlignment="1"/>
    <xf numFmtId="0" fontId="19" fillId="0" borderId="24" xfId="26" quotePrefix="1" applyFont="1" applyFill="1" applyBorder="1" applyAlignment="1">
      <alignment vertical="center"/>
    </xf>
    <xf numFmtId="0" fontId="19" fillId="0" borderId="0" xfId="0" applyFont="1" applyBorder="1" applyAlignment="1">
      <alignment horizontal="left" vertical="top"/>
    </xf>
    <xf numFmtId="0" fontId="19" fillId="0" borderId="24" xfId="0" applyFont="1" applyBorder="1" applyAlignment="1">
      <alignment horizontal="left" vertical="top"/>
    </xf>
    <xf numFmtId="0" fontId="19" fillId="0" borderId="24" xfId="26" applyFont="1" applyBorder="1" applyAlignment="1">
      <alignment vertical="center"/>
    </xf>
    <xf numFmtId="0" fontId="19" fillId="0" borderId="0" xfId="26" applyFont="1" applyBorder="1" applyAlignment="1">
      <alignment horizontal="right"/>
    </xf>
    <xf numFmtId="0" fontId="19" fillId="2" borderId="0" xfId="18" applyFont="1" applyFill="1" applyBorder="1" applyAlignment="1">
      <alignment horizontal="right"/>
    </xf>
    <xf numFmtId="167" fontId="19" fillId="0" borderId="23" xfId="26" applyNumberFormat="1" applyFont="1" applyBorder="1" applyAlignment="1"/>
    <xf numFmtId="0" fontId="19" fillId="0" borderId="24" xfId="26" applyFont="1" applyBorder="1" applyAlignment="1">
      <alignment horizontal="left"/>
    </xf>
    <xf numFmtId="0" fontId="19" fillId="0" borderId="24" xfId="26" applyFont="1" applyBorder="1" applyAlignment="1">
      <alignment horizontal="right"/>
    </xf>
    <xf numFmtId="0" fontId="19" fillId="2" borderId="24" xfId="18" applyFont="1" applyFill="1" applyBorder="1" applyAlignment="1">
      <alignment horizontal="right"/>
    </xf>
    <xf numFmtId="167" fontId="19" fillId="0" borderId="2" xfId="26" applyNumberFormat="1" applyFont="1" applyFill="1" applyBorder="1" applyAlignment="1"/>
    <xf numFmtId="0" fontId="6" fillId="0" borderId="10" xfId="26" applyFont="1" applyBorder="1" applyAlignment="1"/>
    <xf numFmtId="167" fontId="19" fillId="0" borderId="0" xfId="26" applyNumberFormat="1" applyFont="1" applyFill="1" applyBorder="1" applyAlignment="1">
      <alignment horizontal="left"/>
    </xf>
    <xf numFmtId="0" fontId="19" fillId="0" borderId="38" xfId="17" applyFont="1" applyFill="1" applyBorder="1" applyAlignment="1">
      <alignment horizontal="left" vertical="center" wrapText="1"/>
    </xf>
    <xf numFmtId="0" fontId="63" fillId="0" borderId="4" xfId="0" applyFont="1" applyBorder="1" applyAlignment="1">
      <alignment horizontal="left" vertical="center"/>
    </xf>
    <xf numFmtId="0" fontId="69" fillId="0" borderId="3" xfId="0" applyFont="1" applyBorder="1" applyAlignment="1">
      <alignment horizontal="center" vertical="center"/>
    </xf>
    <xf numFmtId="0" fontId="19" fillId="0" borderId="66" xfId="0" applyFont="1" applyBorder="1" applyAlignment="1">
      <alignment vertical="center" wrapText="1"/>
    </xf>
    <xf numFmtId="0" fontId="19" fillId="0" borderId="67" xfId="0" applyFont="1" applyBorder="1" applyAlignment="1">
      <alignment vertical="center" wrapText="1"/>
    </xf>
    <xf numFmtId="0" fontId="19" fillId="0" borderId="68" xfId="17" applyFont="1" applyFill="1" applyBorder="1" applyAlignment="1">
      <alignment horizontal="center" vertical="center" wrapText="1"/>
    </xf>
    <xf numFmtId="0" fontId="19" fillId="0" borderId="5" xfId="0" applyFont="1" applyBorder="1" applyAlignment="1">
      <alignment vertical="center" wrapText="1"/>
    </xf>
    <xf numFmtId="0" fontId="75" fillId="0" borderId="0" xfId="0" applyFont="1"/>
    <xf numFmtId="0" fontId="23" fillId="0" borderId="4" xfId="17" applyFont="1" applyFill="1" applyBorder="1" applyAlignment="1">
      <alignment horizontal="center" wrapText="1"/>
    </xf>
    <xf numFmtId="0" fontId="19" fillId="0" borderId="4" xfId="0" applyFont="1" applyBorder="1" applyAlignment="1">
      <alignment horizontal="center" wrapText="1"/>
    </xf>
    <xf numFmtId="0" fontId="19" fillId="0" borderId="5" xfId="17" applyFont="1" applyFill="1" applyBorder="1" applyAlignment="1">
      <alignment horizontal="left" vertical="center" wrapText="1"/>
    </xf>
    <xf numFmtId="0" fontId="19" fillId="0" borderId="39" xfId="0" applyFont="1" applyBorder="1" applyAlignment="1">
      <alignment vertical="center"/>
    </xf>
    <xf numFmtId="0" fontId="19" fillId="0" borderId="5" xfId="0" applyFont="1" applyBorder="1" applyAlignment="1">
      <alignment vertical="center"/>
    </xf>
    <xf numFmtId="0" fontId="19" fillId="0" borderId="24" xfId="0" applyFont="1" applyBorder="1" applyAlignment="1">
      <alignment horizontal="left" vertical="center" wrapText="1"/>
    </xf>
    <xf numFmtId="0" fontId="19" fillId="0" borderId="2" xfId="0" applyFont="1" applyBorder="1" applyAlignment="1">
      <alignment horizontal="left" vertical="center"/>
    </xf>
    <xf numFmtId="0" fontId="19" fillId="0" borderId="0" xfId="0" applyFont="1" applyBorder="1" applyAlignment="1">
      <alignment vertical="center"/>
    </xf>
    <xf numFmtId="0" fontId="0" fillId="6" borderId="34" xfId="0" applyFill="1" applyBorder="1"/>
    <xf numFmtId="0" fontId="0" fillId="6" borderId="5" xfId="0" applyFill="1" applyBorder="1"/>
    <xf numFmtId="0" fontId="19" fillId="0" borderId="69" xfId="0" applyFont="1" applyBorder="1" applyAlignment="1">
      <alignment vertical="center" wrapText="1"/>
    </xf>
    <xf numFmtId="0" fontId="19" fillId="0" borderId="39" xfId="0" applyFont="1" applyBorder="1" applyAlignment="1">
      <alignment vertical="center" wrapText="1"/>
    </xf>
    <xf numFmtId="0" fontId="19" fillId="0" borderId="70" xfId="0" applyFont="1" applyBorder="1" applyAlignment="1">
      <alignment vertical="center" wrapText="1"/>
    </xf>
    <xf numFmtId="0" fontId="19" fillId="0" borderId="71" xfId="0" applyFont="1" applyBorder="1" applyAlignment="1">
      <alignment vertical="center" wrapText="1"/>
    </xf>
    <xf numFmtId="0" fontId="19" fillId="0" borderId="72" xfId="0" applyFont="1" applyBorder="1" applyAlignment="1">
      <alignment vertical="center" wrapText="1"/>
    </xf>
    <xf numFmtId="0" fontId="19" fillId="0" borderId="10" xfId="0" applyFont="1" applyBorder="1" applyAlignment="1">
      <alignment vertical="center" wrapText="1"/>
    </xf>
    <xf numFmtId="0" fontId="19" fillId="0" borderId="21" xfId="0" applyFont="1" applyBorder="1" applyAlignment="1">
      <alignment horizontal="left" vertical="center" wrapText="1"/>
    </xf>
    <xf numFmtId="0" fontId="63" fillId="0" borderId="4" xfId="0" applyFont="1" applyBorder="1" applyAlignment="1">
      <alignment horizontal="left" vertical="center"/>
    </xf>
    <xf numFmtId="0" fontId="19" fillId="0" borderId="14" xfId="0" applyFont="1" applyBorder="1" applyAlignment="1">
      <alignment horizontal="center" vertical="center"/>
    </xf>
    <xf numFmtId="0" fontId="6" fillId="0" borderId="7" xfId="0" applyFont="1" applyFill="1" applyBorder="1" applyAlignment="1">
      <alignment wrapText="1"/>
    </xf>
    <xf numFmtId="0" fontId="6" fillId="0" borderId="6" xfId="0" applyFont="1" applyFill="1" applyBorder="1" applyAlignment="1">
      <alignment wrapText="1"/>
    </xf>
    <xf numFmtId="0" fontId="0" fillId="0" borderId="9" xfId="0" applyFill="1" applyBorder="1"/>
    <xf numFmtId="0" fontId="0" fillId="0" borderId="22" xfId="0" applyFill="1" applyBorder="1"/>
    <xf numFmtId="0" fontId="0" fillId="0" borderId="10" xfId="0" applyFill="1" applyBorder="1"/>
    <xf numFmtId="0" fontId="0" fillId="8" borderId="23" xfId="0" applyFill="1" applyBorder="1"/>
    <xf numFmtId="0" fontId="0" fillId="8" borderId="24" xfId="0" applyFill="1" applyBorder="1"/>
    <xf numFmtId="0" fontId="0" fillId="8" borderId="12" xfId="0" applyFill="1" applyBorder="1"/>
    <xf numFmtId="0" fontId="19" fillId="0" borderId="3" xfId="0" applyFont="1" applyBorder="1" applyAlignment="1">
      <alignment horizontal="center" vertical="top" wrapText="1"/>
    </xf>
    <xf numFmtId="167" fontId="23" fillId="0" borderId="0" xfId="26" applyNumberFormat="1" applyFont="1" applyBorder="1" applyAlignment="1">
      <alignment horizontal="left" vertical="top" wrapText="1"/>
    </xf>
    <xf numFmtId="0" fontId="8" fillId="2" borderId="3" xfId="26" applyFont="1" applyFill="1" applyBorder="1"/>
    <xf numFmtId="0" fontId="20" fillId="0" borderId="3" xfId="0" applyFont="1" applyBorder="1" applyAlignment="1">
      <alignment horizontal="center" vertical="top" wrapText="1"/>
    </xf>
    <xf numFmtId="0" fontId="0" fillId="0" borderId="1" xfId="0" applyBorder="1"/>
    <xf numFmtId="0" fontId="8" fillId="0" borderId="1" xfId="0" applyFont="1" applyBorder="1"/>
    <xf numFmtId="0" fontId="0" fillId="0" borderId="23" xfId="0" applyBorder="1"/>
    <xf numFmtId="0" fontId="23" fillId="0" borderId="43" xfId="26" applyFont="1" applyFill="1" applyBorder="1" applyAlignment="1">
      <alignment horizontal="left"/>
    </xf>
    <xf numFmtId="0" fontId="23" fillId="0" borderId="49" xfId="26" applyFont="1" applyFill="1" applyBorder="1" applyAlignment="1">
      <alignment horizontal="left"/>
    </xf>
    <xf numFmtId="0" fontId="23" fillId="0" borderId="51" xfId="26" applyFont="1" applyFill="1" applyBorder="1" applyAlignment="1">
      <alignment horizontal="left"/>
    </xf>
    <xf numFmtId="0" fontId="76" fillId="0" borderId="0" xfId="18" applyFont="1"/>
    <xf numFmtId="0" fontId="63" fillId="0" borderId="0" xfId="18" applyFont="1"/>
    <xf numFmtId="0" fontId="63" fillId="0" borderId="0" xfId="18" applyFont="1" applyAlignment="1"/>
    <xf numFmtId="49" fontId="63" fillId="0" borderId="9" xfId="18" applyNumberFormat="1" applyFont="1" applyBorder="1" applyAlignment="1">
      <alignment horizontal="center" vertical="center"/>
    </xf>
    <xf numFmtId="0" fontId="63" fillId="0" borderId="8" xfId="18" applyFont="1" applyBorder="1" applyAlignment="1">
      <alignment horizontal="left" vertical="top" wrapText="1"/>
    </xf>
    <xf numFmtId="49" fontId="63" fillId="0" borderId="22" xfId="18" applyNumberFormat="1" applyFont="1" applyBorder="1" applyAlignment="1">
      <alignment horizontal="center" vertical="center"/>
    </xf>
    <xf numFmtId="0" fontId="6" fillId="0" borderId="0" xfId="18" applyBorder="1"/>
    <xf numFmtId="49" fontId="63" fillId="0" borderId="1" xfId="18" applyNumberFormat="1" applyFont="1" applyBorder="1" applyAlignment="1">
      <alignment horizontal="center" vertical="center"/>
    </xf>
    <xf numFmtId="0" fontId="63" fillId="0" borderId="3" xfId="18" applyFont="1" applyBorder="1" applyAlignment="1">
      <alignment horizontal="left" vertical="top" wrapText="1"/>
    </xf>
    <xf numFmtId="0" fontId="63" fillId="0" borderId="0" xfId="18" applyFont="1" applyBorder="1" applyAlignment="1">
      <alignment vertical="top"/>
    </xf>
    <xf numFmtId="0" fontId="29" fillId="0" borderId="0" xfId="18" applyFont="1" applyBorder="1" applyAlignment="1">
      <alignment horizontal="right" vertical="center"/>
    </xf>
    <xf numFmtId="0" fontId="63" fillId="0" borderId="0" xfId="18" applyFont="1" applyBorder="1" applyAlignment="1">
      <alignment vertical="center"/>
    </xf>
    <xf numFmtId="0" fontId="63" fillId="0" borderId="0" xfId="18" applyFont="1" applyBorder="1"/>
    <xf numFmtId="0" fontId="63" fillId="0" borderId="0" xfId="18" applyFont="1" applyBorder="1" applyAlignment="1">
      <alignment horizontal="left"/>
    </xf>
    <xf numFmtId="0" fontId="69" fillId="0" borderId="0" xfId="18" applyFont="1" applyBorder="1" applyAlignment="1">
      <alignment horizontal="left"/>
    </xf>
    <xf numFmtId="0" fontId="63" fillId="0" borderId="0" xfId="18" applyFont="1" applyBorder="1" applyAlignment="1"/>
    <xf numFmtId="0" fontId="63" fillId="0" borderId="3" xfId="18" applyFont="1" applyBorder="1" applyAlignment="1"/>
    <xf numFmtId="0" fontId="6" fillId="0" borderId="2" xfId="18" applyBorder="1"/>
    <xf numFmtId="0" fontId="63" fillId="0" borderId="1" xfId="18" applyFont="1" applyBorder="1"/>
    <xf numFmtId="0" fontId="69" fillId="0" borderId="0" xfId="18" applyFont="1" applyBorder="1" applyAlignment="1">
      <alignment horizontal="right" vertical="center"/>
    </xf>
    <xf numFmtId="0" fontId="63" fillId="0" borderId="0" xfId="18" applyFont="1" applyBorder="1" applyAlignment="1">
      <alignment vertical="center" wrapText="1"/>
    </xf>
    <xf numFmtId="0" fontId="28" fillId="0" borderId="0" xfId="18" applyFont="1" applyBorder="1" applyAlignment="1">
      <alignment vertical="center" wrapText="1"/>
    </xf>
    <xf numFmtId="0" fontId="63" fillId="0" borderId="0" xfId="18" applyFont="1" applyBorder="1" applyAlignment="1">
      <alignment horizontal="left" vertical="center" wrapText="1"/>
    </xf>
    <xf numFmtId="0" fontId="6" fillId="0" borderId="24" xfId="18" applyBorder="1"/>
    <xf numFmtId="0" fontId="69" fillId="0" borderId="24" xfId="18" applyFont="1" applyBorder="1" applyAlignment="1">
      <alignment horizontal="right" vertical="center"/>
    </xf>
    <xf numFmtId="0" fontId="63" fillId="0" borderId="24" xfId="18" applyFont="1" applyBorder="1" applyAlignment="1">
      <alignment vertical="center"/>
    </xf>
    <xf numFmtId="0" fontId="63" fillId="0" borderId="24" xfId="18" applyFont="1" applyBorder="1"/>
    <xf numFmtId="0" fontId="63" fillId="0" borderId="24" xfId="18" applyFont="1" applyBorder="1" applyAlignment="1"/>
    <xf numFmtId="0" fontId="6" fillId="0" borderId="12" xfId="18" applyBorder="1"/>
    <xf numFmtId="0" fontId="63" fillId="0" borderId="0" xfId="18" applyFont="1" applyBorder="1" applyAlignment="1">
      <alignment horizontal="left" vertical="center"/>
    </xf>
    <xf numFmtId="0" fontId="63" fillId="0" borderId="23" xfId="18" applyFont="1" applyBorder="1"/>
    <xf numFmtId="49" fontId="63" fillId="0" borderId="0" xfId="18" applyNumberFormat="1" applyFont="1" applyBorder="1" applyAlignment="1">
      <alignment horizontal="center" vertical="center"/>
    </xf>
    <xf numFmtId="0" fontId="63" fillId="0" borderId="2" xfId="18" applyFont="1" applyBorder="1" applyAlignment="1"/>
    <xf numFmtId="0" fontId="69" fillId="0" borderId="0" xfId="18" applyFont="1" applyBorder="1" applyAlignment="1">
      <alignment horizontal="left" vertical="center"/>
    </xf>
    <xf numFmtId="0" fontId="6" fillId="0" borderId="24" xfId="18" applyBorder="1" applyAlignment="1">
      <alignment horizontal="right"/>
    </xf>
    <xf numFmtId="0" fontId="63" fillId="0" borderId="12" xfId="18" applyFont="1" applyBorder="1" applyAlignment="1"/>
    <xf numFmtId="49" fontId="63" fillId="0" borderId="23" xfId="18" applyNumberFormat="1" applyFont="1" applyBorder="1" applyAlignment="1">
      <alignment horizontal="center" vertical="center"/>
    </xf>
    <xf numFmtId="0" fontId="69" fillId="0" borderId="24" xfId="18" applyFont="1" applyBorder="1" applyAlignment="1">
      <alignment horizontal="left" vertical="center"/>
    </xf>
    <xf numFmtId="0" fontId="28" fillId="0" borderId="0" xfId="18" applyFont="1" applyBorder="1" applyAlignment="1">
      <alignment horizontal="left" vertical="center" wrapText="1"/>
    </xf>
    <xf numFmtId="0" fontId="23" fillId="0" borderId="0" xfId="18" applyFont="1" applyBorder="1" applyAlignment="1">
      <alignment horizontal="right"/>
    </xf>
    <xf numFmtId="0" fontId="23" fillId="0" borderId="0" xfId="18" applyFont="1" applyFill="1" applyBorder="1" applyAlignment="1">
      <alignment horizontal="right"/>
    </xf>
    <xf numFmtId="0" fontId="63" fillId="0" borderId="1" xfId="18" applyFont="1" applyBorder="1" applyAlignment="1">
      <alignment horizontal="left" vertical="top" wrapText="1"/>
    </xf>
    <xf numFmtId="0" fontId="63" fillId="0" borderId="1" xfId="18" applyFont="1" applyBorder="1" applyAlignment="1"/>
    <xf numFmtId="0" fontId="63" fillId="0" borderId="23" xfId="18" applyFont="1" applyBorder="1" applyAlignment="1"/>
    <xf numFmtId="0" fontId="6" fillId="0" borderId="23" xfId="18" applyBorder="1"/>
    <xf numFmtId="0" fontId="63" fillId="0" borderId="33" xfId="18" applyFont="1" applyBorder="1"/>
    <xf numFmtId="0" fontId="63" fillId="0" borderId="22" xfId="18" applyFont="1" applyBorder="1"/>
    <xf numFmtId="0" fontId="63" fillId="0" borderId="52" xfId="18" applyFont="1" applyBorder="1"/>
    <xf numFmtId="0" fontId="63" fillId="0" borderId="51" xfId="18" applyFont="1" applyBorder="1"/>
    <xf numFmtId="0" fontId="63" fillId="0" borderId="2" xfId="18" applyFont="1" applyBorder="1" applyAlignment="1">
      <alignment vertical="top" wrapText="1"/>
    </xf>
    <xf numFmtId="49" fontId="63" fillId="0" borderId="14" xfId="18" applyNumberFormat="1" applyFont="1" applyBorder="1" applyAlignment="1">
      <alignment horizontal="left" vertical="top"/>
    </xf>
    <xf numFmtId="0" fontId="63" fillId="0" borderId="4" xfId="18" applyFont="1" applyBorder="1"/>
    <xf numFmtId="0" fontId="63" fillId="0" borderId="2" xfId="18" applyFont="1" applyBorder="1"/>
    <xf numFmtId="49" fontId="63" fillId="0" borderId="15" xfId="18" applyNumberFormat="1" applyFont="1" applyBorder="1" applyAlignment="1">
      <alignment horizontal="left" vertical="top"/>
    </xf>
    <xf numFmtId="0" fontId="63" fillId="0" borderId="5" xfId="18" applyFont="1" applyBorder="1"/>
    <xf numFmtId="49" fontId="63" fillId="0" borderId="14" xfId="18" applyNumberFormat="1" applyFont="1" applyBorder="1" applyAlignment="1">
      <alignment vertical="top"/>
    </xf>
    <xf numFmtId="0" fontId="63" fillId="0" borderId="12" xfId="18" applyFont="1" applyBorder="1" applyAlignment="1">
      <alignment vertical="top" wrapText="1"/>
    </xf>
    <xf numFmtId="0" fontId="63" fillId="0" borderId="12" xfId="18" applyFont="1" applyBorder="1"/>
    <xf numFmtId="49" fontId="63" fillId="0" borderId="41" xfId="18" applyNumberFormat="1" applyFont="1" applyBorder="1" applyAlignment="1">
      <alignment vertical="top"/>
    </xf>
    <xf numFmtId="0" fontId="63" fillId="0" borderId="3" xfId="18" applyFont="1" applyBorder="1"/>
    <xf numFmtId="49" fontId="63" fillId="0" borderId="15" xfId="18" applyNumberFormat="1" applyFont="1" applyBorder="1" applyAlignment="1">
      <alignment vertical="top"/>
    </xf>
    <xf numFmtId="0" fontId="63" fillId="0" borderId="5" xfId="18" applyFont="1" applyBorder="1" applyAlignment="1">
      <alignment vertical="top" wrapText="1"/>
    </xf>
    <xf numFmtId="49" fontId="63" fillId="0" borderId="0" xfId="18" applyNumberFormat="1" applyFont="1" applyBorder="1" applyAlignment="1">
      <alignment horizontal="left" vertical="top"/>
    </xf>
    <xf numFmtId="0" fontId="69" fillId="0" borderId="0" xfId="18" applyFont="1" applyBorder="1" applyAlignment="1">
      <alignment vertical="top"/>
    </xf>
    <xf numFmtId="0" fontId="15" fillId="0" borderId="0" xfId="18" applyFont="1" applyAlignment="1">
      <alignment horizontal="center"/>
    </xf>
    <xf numFmtId="0" fontId="8" fillId="0" borderId="0" xfId="18" applyFont="1" applyAlignment="1"/>
    <xf numFmtId="0" fontId="15" fillId="0" borderId="0" xfId="18" applyFont="1" applyAlignment="1">
      <alignment horizontal="right" vertical="center"/>
    </xf>
    <xf numFmtId="0" fontId="8" fillId="0" borderId="0" xfId="18" applyFont="1" applyAlignment="1">
      <alignment horizontal="right" vertical="center"/>
    </xf>
    <xf numFmtId="0" fontId="17" fillId="0" borderId="0" xfId="18" applyFont="1" applyAlignment="1">
      <alignment horizontal="right"/>
    </xf>
    <xf numFmtId="0" fontId="15" fillId="0" borderId="0" xfId="18" applyFont="1" applyAlignment="1"/>
    <xf numFmtId="0" fontId="8" fillId="0" borderId="0" xfId="18" applyFont="1"/>
    <xf numFmtId="0" fontId="7" fillId="0" borderId="0" xfId="18" applyFont="1" applyAlignment="1">
      <alignment vertical="center"/>
    </xf>
    <xf numFmtId="0" fontId="19" fillId="0" borderId="73" xfId="18" applyFont="1" applyBorder="1" applyAlignment="1">
      <alignment horizontal="center" vertical="center"/>
    </xf>
    <xf numFmtId="0" fontId="12" fillId="0" borderId="0" xfId="18" applyFont="1" applyAlignment="1">
      <alignment vertical="center"/>
    </xf>
    <xf numFmtId="0" fontId="19" fillId="0" borderId="0" xfId="18" applyFont="1" applyAlignment="1">
      <alignment vertical="center"/>
    </xf>
    <xf numFmtId="1" fontId="8" fillId="0" borderId="0" xfId="8" applyNumberFormat="1" applyFont="1" applyFill="1" applyBorder="1" applyAlignment="1">
      <alignment horizontal="left" vertical="center"/>
    </xf>
    <xf numFmtId="0" fontId="12" fillId="0" borderId="0" xfId="18" applyFont="1" applyAlignment="1">
      <alignment horizontal="center" vertical="center"/>
    </xf>
    <xf numFmtId="0" fontId="15" fillId="0" borderId="0" xfId="18" applyFont="1" applyAlignment="1">
      <alignment vertical="center"/>
    </xf>
    <xf numFmtId="0" fontId="7" fillId="0" borderId="0" xfId="18" applyFont="1" applyAlignment="1">
      <alignment horizontal="center"/>
    </xf>
    <xf numFmtId="0" fontId="15" fillId="0" borderId="0" xfId="18" applyFont="1" applyAlignment="1">
      <alignment horizontal="center" vertical="center"/>
    </xf>
    <xf numFmtId="0" fontId="8" fillId="0" borderId="0" xfId="18" applyFont="1" applyAlignment="1">
      <alignment vertical="center"/>
    </xf>
    <xf numFmtId="1" fontId="19" fillId="0" borderId="0" xfId="8" applyNumberFormat="1" applyFont="1" applyFill="1" applyBorder="1" applyAlignment="1">
      <alignment horizontal="left" vertical="center"/>
    </xf>
    <xf numFmtId="0" fontId="19" fillId="0" borderId="0" xfId="18" applyFont="1" applyAlignment="1"/>
    <xf numFmtId="0" fontId="12" fillId="0" borderId="0" xfId="18" applyFont="1" applyAlignment="1">
      <alignment horizontal="center"/>
    </xf>
    <xf numFmtId="0" fontId="3" fillId="0" borderId="0" xfId="18" applyFont="1" applyAlignment="1"/>
    <xf numFmtId="0" fontId="6" fillId="0" borderId="0" xfId="18" applyFont="1" applyAlignment="1"/>
    <xf numFmtId="0" fontId="3" fillId="0" borderId="0" xfId="18" applyFont="1" applyAlignment="1">
      <alignment horizontal="right" vertical="center"/>
    </xf>
    <xf numFmtId="0" fontId="3" fillId="0" borderId="0" xfId="18" applyFont="1" applyAlignment="1">
      <alignment horizontal="center"/>
    </xf>
    <xf numFmtId="0" fontId="3" fillId="0" borderId="0" xfId="18" applyFont="1" applyAlignment="1">
      <alignment horizontal="center" vertical="center"/>
    </xf>
    <xf numFmtId="0" fontId="4" fillId="0" borderId="0" xfId="18" applyFont="1" applyAlignment="1">
      <alignment horizontal="center"/>
    </xf>
    <xf numFmtId="0" fontId="19" fillId="0" borderId="27" xfId="26" applyFont="1" applyFill="1" applyBorder="1" applyAlignment="1">
      <alignment horizontal="center" vertical="center"/>
    </xf>
    <xf numFmtId="0" fontId="11" fillId="0" borderId="74" xfId="26" applyFont="1" applyBorder="1" applyAlignment="1">
      <alignment vertical="center"/>
    </xf>
    <xf numFmtId="0" fontId="11" fillId="0" borderId="10" xfId="26" applyFont="1" applyBorder="1" applyAlignment="1">
      <alignment vertical="center"/>
    </xf>
    <xf numFmtId="0" fontId="19" fillId="6" borderId="3" xfId="0" applyFont="1" applyFill="1" applyBorder="1" applyAlignment="1">
      <alignment horizontal="left" vertical="top"/>
    </xf>
    <xf numFmtId="0" fontId="19" fillId="0" borderId="6" xfId="26" applyFont="1" applyFill="1" applyBorder="1" applyAlignment="1">
      <alignment horizontal="left" wrapText="1"/>
    </xf>
    <xf numFmtId="167" fontId="19" fillId="6" borderId="22" xfId="26" applyNumberFormat="1" applyFont="1" applyFill="1" applyBorder="1" applyAlignment="1">
      <alignment horizontal="left"/>
    </xf>
    <xf numFmtId="0" fontId="14" fillId="0" borderId="4" xfId="17" applyFont="1" applyFill="1" applyBorder="1"/>
    <xf numFmtId="0" fontId="14" fillId="0" borderId="4" xfId="17" applyFont="1" applyFill="1" applyBorder="1" applyAlignment="1">
      <alignment horizontal="center"/>
    </xf>
    <xf numFmtId="0" fontId="13" fillId="0" borderId="4" xfId="17" applyFont="1" applyFill="1" applyBorder="1" applyAlignment="1">
      <alignment horizontal="center" vertical="top" wrapText="1"/>
    </xf>
    <xf numFmtId="0" fontId="13" fillId="0" borderId="4" xfId="0" applyFont="1" applyBorder="1" applyAlignment="1">
      <alignment horizontal="center" vertical="top"/>
    </xf>
    <xf numFmtId="0" fontId="11" fillId="0" borderId="6" xfId="17" applyFont="1" applyFill="1" applyBorder="1" applyAlignment="1">
      <alignment wrapText="1"/>
    </xf>
    <xf numFmtId="0" fontId="11" fillId="0" borderId="23" xfId="17" applyFont="1" applyFill="1" applyBorder="1" applyAlignment="1">
      <alignment wrapText="1"/>
    </xf>
    <xf numFmtId="167" fontId="19" fillId="2" borderId="4" xfId="26" applyNumberFormat="1" applyFont="1" applyFill="1" applyBorder="1" applyAlignment="1">
      <alignment wrapText="1"/>
    </xf>
    <xf numFmtId="167" fontId="19" fillId="2" borderId="34" xfId="26" applyNumberFormat="1" applyFont="1" applyFill="1" applyBorder="1" applyAlignment="1">
      <alignment wrapText="1"/>
    </xf>
    <xf numFmtId="0" fontId="9" fillId="0" borderId="34" xfId="17" applyFont="1" applyFill="1" applyBorder="1"/>
    <xf numFmtId="0" fontId="5" fillId="0" borderId="35" xfId="17" applyFont="1" applyFill="1" applyBorder="1"/>
    <xf numFmtId="0" fontId="11" fillId="0" borderId="6" xfId="26" applyFont="1" applyFill="1" applyBorder="1" applyAlignment="1">
      <alignment horizontal="left" wrapText="1"/>
    </xf>
    <xf numFmtId="0" fontId="11" fillId="0" borderId="3" xfId="26" applyFont="1" applyFill="1" applyBorder="1" applyAlignment="1">
      <alignment horizontal="left" wrapText="1"/>
    </xf>
    <xf numFmtId="0" fontId="20" fillId="0" borderId="3" xfId="0" applyFont="1" applyFill="1" applyBorder="1" applyAlignment="1">
      <alignment wrapText="1"/>
    </xf>
    <xf numFmtId="0" fontId="14" fillId="0" borderId="3" xfId="0" applyFont="1" applyFill="1" applyBorder="1" applyAlignment="1">
      <alignment wrapText="1"/>
    </xf>
    <xf numFmtId="0" fontId="23" fillId="0" borderId="36" xfId="26" applyNumberFormat="1" applyFont="1" applyFill="1" applyBorder="1" applyAlignment="1">
      <alignment wrapText="1"/>
    </xf>
    <xf numFmtId="0" fontId="23" fillId="0" borderId="10" xfId="26" applyNumberFormat="1" applyFont="1" applyFill="1" applyBorder="1" applyAlignment="1">
      <alignment wrapText="1"/>
    </xf>
    <xf numFmtId="0" fontId="23" fillId="0" borderId="8" xfId="26" applyNumberFormat="1" applyFont="1" applyFill="1" applyBorder="1" applyAlignment="1">
      <alignment wrapText="1"/>
    </xf>
    <xf numFmtId="0" fontId="23" fillId="0" borderId="33" xfId="26" applyNumberFormat="1" applyFont="1" applyFill="1" applyBorder="1" applyAlignment="1">
      <alignment wrapText="1"/>
    </xf>
    <xf numFmtId="0" fontId="6" fillId="0" borderId="75" xfId="26" applyFont="1" applyBorder="1" applyAlignment="1"/>
    <xf numFmtId="0" fontId="6" fillId="0" borderId="58" xfId="26" applyFont="1" applyBorder="1" applyAlignment="1"/>
    <xf numFmtId="0" fontId="6" fillId="0" borderId="76" xfId="26" applyFont="1" applyBorder="1" applyAlignment="1"/>
    <xf numFmtId="0" fontId="6" fillId="0" borderId="77" xfId="26" applyFont="1" applyBorder="1" applyAlignment="1"/>
    <xf numFmtId="0" fontId="60" fillId="0" borderId="3" xfId="0" applyFont="1" applyBorder="1" applyAlignment="1">
      <alignment horizontal="left" vertical="top" wrapText="1"/>
    </xf>
    <xf numFmtId="0" fontId="60" fillId="0" borderId="3" xfId="0" applyFont="1" applyBorder="1" applyAlignment="1">
      <alignment vertical="top" wrapText="1"/>
    </xf>
    <xf numFmtId="0" fontId="60" fillId="2" borderId="3" xfId="26" applyFont="1" applyFill="1" applyBorder="1" applyAlignment="1">
      <alignment horizontal="left" vertical="top" wrapText="1"/>
    </xf>
    <xf numFmtId="0" fontId="59" fillId="0" borderId="42" xfId="26" applyFont="1" applyFill="1" applyBorder="1" applyAlignment="1">
      <alignment wrapText="1"/>
    </xf>
    <xf numFmtId="0" fontId="58" fillId="0" borderId="44" xfId="0" applyFont="1" applyFill="1" applyBorder="1" applyAlignment="1">
      <alignment wrapText="1"/>
    </xf>
    <xf numFmtId="0" fontId="58" fillId="0" borderId="43" xfId="0" applyFont="1" applyFill="1" applyBorder="1" applyAlignment="1">
      <alignment wrapText="1"/>
    </xf>
    <xf numFmtId="0" fontId="19" fillId="0" borderId="12" xfId="26" applyFont="1" applyFill="1" applyBorder="1" applyAlignment="1">
      <alignment vertical="center" wrapText="1"/>
    </xf>
    <xf numFmtId="0" fontId="19" fillId="0" borderId="2" xfId="26" applyFont="1" applyFill="1" applyBorder="1" applyAlignment="1">
      <alignment vertical="center" wrapText="1"/>
    </xf>
    <xf numFmtId="0" fontId="23" fillId="0" borderId="44" xfId="26" applyFont="1" applyFill="1" applyBorder="1" applyAlignment="1">
      <alignment horizontal="center" vertical="center" wrapText="1"/>
    </xf>
    <xf numFmtId="0" fontId="59" fillId="0" borderId="24" xfId="26" applyFont="1" applyFill="1" applyBorder="1" applyAlignment="1">
      <alignment wrapText="1"/>
    </xf>
    <xf numFmtId="0" fontId="59" fillId="0" borderId="12" xfId="26" applyFont="1" applyFill="1" applyBorder="1" applyAlignment="1">
      <alignment wrapText="1"/>
    </xf>
    <xf numFmtId="0" fontId="59" fillId="0" borderId="44" xfId="26" applyFont="1" applyFill="1" applyBorder="1" applyAlignment="1">
      <alignment wrapText="1"/>
    </xf>
    <xf numFmtId="0" fontId="59" fillId="0" borderId="43" xfId="26" applyFont="1" applyFill="1" applyBorder="1" applyAlignment="1">
      <alignment wrapText="1"/>
    </xf>
    <xf numFmtId="0" fontId="58" fillId="0" borderId="23" xfId="0" applyFont="1" applyBorder="1"/>
    <xf numFmtId="0" fontId="58" fillId="0" borderId="24" xfId="0" applyFont="1" applyBorder="1"/>
    <xf numFmtId="0" fontId="58" fillId="0" borderId="12" xfId="0" applyFont="1" applyBorder="1"/>
    <xf numFmtId="0" fontId="58" fillId="0" borderId="35" xfId="0" applyFont="1" applyBorder="1"/>
    <xf numFmtId="0" fontId="58" fillId="0" borderId="34" xfId="0" applyFont="1" applyBorder="1"/>
    <xf numFmtId="0" fontId="58" fillId="0" borderId="5" xfId="0" applyFont="1" applyBorder="1"/>
    <xf numFmtId="0" fontId="60" fillId="0" borderId="3" xfId="0" applyFont="1" applyFill="1" applyBorder="1" applyAlignment="1">
      <alignment vertical="top" wrapText="1"/>
    </xf>
    <xf numFmtId="0" fontId="23" fillId="0" borderId="8" xfId="26" applyFont="1" applyFill="1" applyBorder="1" applyAlignment="1">
      <alignment horizontal="center" vertical="center"/>
    </xf>
    <xf numFmtId="0" fontId="19" fillId="6" borderId="3" xfId="0" applyFont="1" applyFill="1" applyBorder="1" applyAlignment="1">
      <alignment horizontal="left" vertical="top" wrapText="1"/>
    </xf>
    <xf numFmtId="0" fontId="19" fillId="0" borderId="2" xfId="26" applyFont="1" applyFill="1" applyBorder="1" applyAlignment="1">
      <alignment horizontal="left" wrapText="1"/>
    </xf>
    <xf numFmtId="0" fontId="61" fillId="0" borderId="22" xfId="17" applyFont="1" applyFill="1" applyBorder="1" applyAlignment="1"/>
    <xf numFmtId="0" fontId="19" fillId="6" borderId="2" xfId="0" applyFont="1" applyFill="1" applyBorder="1" applyAlignment="1">
      <alignment horizontal="left" vertical="top" wrapText="1"/>
    </xf>
    <xf numFmtId="167" fontId="19" fillId="6" borderId="9" xfId="26" applyNumberFormat="1" applyFont="1" applyFill="1" applyBorder="1" applyAlignment="1">
      <alignment horizontal="left"/>
    </xf>
    <xf numFmtId="167" fontId="19" fillId="6" borderId="22" xfId="26" applyNumberFormat="1" applyFont="1" applyFill="1" applyBorder="1" applyAlignment="1">
      <alignment horizontal="left" vertical="top"/>
    </xf>
    <xf numFmtId="0" fontId="19" fillId="0" borderId="24" xfId="26" applyFont="1" applyFill="1" applyBorder="1"/>
    <xf numFmtId="0" fontId="23" fillId="0" borderId="22" xfId="26" applyFont="1" applyFill="1" applyBorder="1" applyAlignment="1">
      <alignment horizontal="right"/>
    </xf>
    <xf numFmtId="0" fontId="23" fillId="0" borderId="43" xfId="0" applyFont="1" applyFill="1" applyBorder="1" applyAlignment="1">
      <alignment horizontal="center" vertical="top" wrapText="1"/>
    </xf>
    <xf numFmtId="0" fontId="20" fillId="0" borderId="0" xfId="0" applyFont="1" applyBorder="1"/>
    <xf numFmtId="0" fontId="19" fillId="0" borderId="8" xfId="0" applyFont="1" applyBorder="1" applyAlignment="1"/>
    <xf numFmtId="0" fontId="19" fillId="6" borderId="3" xfId="0" applyFont="1" applyFill="1" applyBorder="1" applyAlignment="1">
      <alignment vertical="top"/>
    </xf>
    <xf numFmtId="0" fontId="11" fillId="6" borderId="0" xfId="0" applyFont="1" applyFill="1"/>
    <xf numFmtId="0" fontId="20" fillId="6" borderId="2" xfId="0" applyFont="1" applyFill="1" applyBorder="1" applyAlignment="1">
      <alignment horizontal="center"/>
    </xf>
    <xf numFmtId="0" fontId="60" fillId="0" borderId="0" xfId="18" applyFont="1" applyBorder="1" applyAlignment="1"/>
    <xf numFmtId="0" fontId="3" fillId="0" borderId="3" xfId="26" applyFont="1" applyFill="1" applyBorder="1"/>
    <xf numFmtId="0" fontId="23" fillId="0" borderId="78" xfId="26" applyFont="1" applyFill="1" applyBorder="1" applyAlignment="1">
      <alignment vertical="center"/>
    </xf>
    <xf numFmtId="0" fontId="19" fillId="0" borderId="0" xfId="26" quotePrefix="1" applyFont="1" applyFill="1" applyBorder="1" applyAlignment="1">
      <alignment horizontal="center"/>
    </xf>
    <xf numFmtId="0" fontId="19" fillId="0" borderId="0" xfId="18" applyFont="1" applyFill="1" applyBorder="1" applyAlignment="1">
      <alignment horizontal="left"/>
    </xf>
    <xf numFmtId="0" fontId="19" fillId="0" borderId="34" xfId="0" applyFont="1" applyFill="1" applyBorder="1" applyAlignment="1">
      <alignment horizontal="left" wrapText="1"/>
    </xf>
    <xf numFmtId="0" fontId="20" fillId="0" borderId="4" xfId="26" applyFont="1" applyFill="1" applyBorder="1" applyAlignment="1">
      <alignment horizontal="center"/>
    </xf>
    <xf numFmtId="0" fontId="20" fillId="0" borderId="4" xfId="0" applyFont="1" applyBorder="1" applyAlignment="1">
      <alignment horizontal="center"/>
    </xf>
    <xf numFmtId="0" fontId="20" fillId="0" borderId="4" xfId="0" applyFont="1" applyFill="1" applyBorder="1" applyAlignment="1">
      <alignment horizontal="center"/>
    </xf>
    <xf numFmtId="0" fontId="19" fillId="0" borderId="34" xfId="0" applyFont="1" applyFill="1" applyBorder="1" applyAlignment="1">
      <alignment horizontal="left"/>
    </xf>
    <xf numFmtId="0" fontId="19" fillId="0" borderId="5" xfId="26" applyFont="1" applyFill="1" applyBorder="1" applyAlignment="1">
      <alignment vertical="top" wrapText="1"/>
    </xf>
    <xf numFmtId="0" fontId="74" fillId="0" borderId="4" xfId="17" applyFont="1" applyFill="1" applyBorder="1" applyAlignment="1">
      <alignment horizontal="center"/>
    </xf>
    <xf numFmtId="0" fontId="74" fillId="0" borderId="4" xfId="17" applyFont="1" applyFill="1" applyBorder="1"/>
    <xf numFmtId="0" fontId="63" fillId="0" borderId="34" xfId="0" applyFont="1" applyBorder="1" applyAlignment="1">
      <alignment horizontal="left" vertical="top" wrapText="1"/>
    </xf>
    <xf numFmtId="0" fontId="19" fillId="0" borderId="21" xfId="17" applyFont="1" applyFill="1" applyBorder="1" applyAlignment="1">
      <alignment horizontal="left" vertical="center"/>
    </xf>
    <xf numFmtId="0" fontId="19" fillId="0" borderId="23" xfId="17" applyFont="1" applyFill="1" applyBorder="1" applyAlignment="1">
      <alignment horizontal="left" vertical="center"/>
    </xf>
    <xf numFmtId="166" fontId="19" fillId="0" borderId="39" xfId="24" applyNumberFormat="1" applyFont="1" applyBorder="1" applyAlignment="1">
      <alignment horizontal="left" vertical="center" wrapText="1"/>
    </xf>
    <xf numFmtId="0" fontId="19" fillId="0" borderId="12" xfId="0" applyFont="1" applyBorder="1" applyAlignment="1">
      <alignment horizontal="left" vertical="top" wrapText="1"/>
    </xf>
    <xf numFmtId="0" fontId="19" fillId="0" borderId="23" xfId="0" applyFont="1" applyBorder="1" applyAlignment="1">
      <alignment horizontal="left" vertical="top" wrapText="1"/>
    </xf>
    <xf numFmtId="0" fontId="5" fillId="0" borderId="4" xfId="0" quotePrefix="1" applyFont="1" applyBorder="1" applyAlignment="1">
      <alignment horizontal="center" vertical="center"/>
    </xf>
    <xf numFmtId="0" fontId="19" fillId="0" borderId="5" xfId="0" applyFont="1" applyBorder="1" applyAlignment="1">
      <alignment horizontal="center"/>
    </xf>
    <xf numFmtId="0" fontId="0" fillId="0" borderId="5" xfId="0" applyBorder="1"/>
    <xf numFmtId="0" fontId="19" fillId="0" borderId="0" xfId="26" applyFont="1" applyFill="1" applyAlignment="1">
      <alignment horizontal="left" vertical="center" wrapText="1"/>
    </xf>
    <xf numFmtId="0" fontId="19" fillId="0" borderId="0" xfId="26" applyFont="1" applyFill="1" applyAlignment="1">
      <alignment vertical="center"/>
    </xf>
    <xf numFmtId="0" fontId="19" fillId="0" borderId="0" xfId="26" applyFont="1" applyFill="1" applyBorder="1" applyAlignment="1">
      <alignment vertical="center" wrapText="1"/>
    </xf>
    <xf numFmtId="0" fontId="23" fillId="0" borderId="42" xfId="26" applyFont="1" applyFill="1" applyBorder="1" applyAlignment="1">
      <alignment horizontal="center" vertical="center" wrapText="1"/>
    </xf>
    <xf numFmtId="167" fontId="23" fillId="0" borderId="0" xfId="26" applyNumberFormat="1" applyFont="1" applyFill="1" applyBorder="1" applyAlignment="1">
      <alignment horizontal="center" vertical="top" wrapText="1"/>
    </xf>
    <xf numFmtId="0" fontId="19" fillId="6" borderId="3" xfId="0" applyFont="1" applyFill="1" applyBorder="1" applyAlignment="1">
      <alignment horizontal="left" vertical="top" wrapText="1"/>
    </xf>
    <xf numFmtId="0" fontId="19" fillId="0" borderId="3" xfId="0" applyFont="1" applyFill="1" applyBorder="1" applyAlignment="1">
      <alignment horizontal="center" vertical="top" wrapText="1"/>
    </xf>
    <xf numFmtId="0" fontId="20" fillId="6" borderId="5" xfId="0" applyFont="1" applyFill="1" applyBorder="1" applyAlignment="1">
      <alignment horizontal="center"/>
    </xf>
    <xf numFmtId="167" fontId="19" fillId="6" borderId="9" xfId="26" applyNumberFormat="1" applyFont="1" applyFill="1" applyBorder="1" applyAlignment="1">
      <alignment horizontal="left" vertical="top"/>
    </xf>
    <xf numFmtId="0" fontId="69" fillId="0" borderId="0" xfId="0" applyFont="1"/>
    <xf numFmtId="0" fontId="63" fillId="0" borderId="0" xfId="0" applyFont="1"/>
    <xf numFmtId="0" fontId="63" fillId="0" borderId="22" xfId="0" applyFont="1" applyBorder="1"/>
    <xf numFmtId="0" fontId="63" fillId="0" borderId="10" xfId="0" applyFont="1" applyBorder="1"/>
    <xf numFmtId="0" fontId="63" fillId="0" borderId="1" xfId="0" applyFont="1" applyBorder="1"/>
    <xf numFmtId="0" fontId="63" fillId="0" borderId="0" xfId="0" applyFont="1" applyBorder="1"/>
    <xf numFmtId="0" fontId="63" fillId="0" borderId="2" xfId="0" applyFont="1" applyBorder="1"/>
    <xf numFmtId="0" fontId="63" fillId="0" borderId="23" xfId="0" applyFont="1" applyBorder="1"/>
    <xf numFmtId="0" fontId="63" fillId="0" borderId="24" xfId="0" applyFont="1" applyBorder="1"/>
    <xf numFmtId="0" fontId="63" fillId="0" borderId="12" xfId="0" applyFont="1" applyBorder="1"/>
    <xf numFmtId="0" fontId="63" fillId="0" borderId="35" xfId="0" applyFont="1" applyBorder="1"/>
    <xf numFmtId="0" fontId="63" fillId="0" borderId="34" xfId="0" applyFont="1" applyBorder="1"/>
    <xf numFmtId="0" fontId="63" fillId="0" borderId="5" xfId="0" applyFont="1" applyBorder="1"/>
    <xf numFmtId="0" fontId="63" fillId="0" borderId="1" xfId="0" applyFont="1" applyBorder="1" applyAlignment="1"/>
    <xf numFmtId="0" fontId="63" fillId="0" borderId="0" xfId="0" applyFont="1" applyAlignment="1"/>
    <xf numFmtId="0" fontId="63" fillId="0" borderId="35" xfId="0" applyFont="1" applyBorder="1" applyAlignment="1"/>
    <xf numFmtId="0" fontId="63" fillId="0" borderId="34" xfId="0" applyFont="1" applyBorder="1" applyAlignment="1"/>
    <xf numFmtId="0" fontId="63" fillId="0" borderId="0" xfId="0" applyFont="1" applyAlignment="1">
      <alignment wrapText="1"/>
    </xf>
    <xf numFmtId="0" fontId="63" fillId="0" borderId="9" xfId="0" applyFont="1" applyBorder="1"/>
    <xf numFmtId="0" fontId="63" fillId="0" borderId="5" xfId="0" applyFont="1" applyBorder="1" applyAlignment="1"/>
    <xf numFmtId="0" fontId="6" fillId="0" borderId="43" xfId="0" applyFont="1" applyFill="1" applyBorder="1" applyAlignment="1">
      <alignment wrapText="1"/>
    </xf>
    <xf numFmtId="0" fontId="58" fillId="0" borderId="6" xfId="0" applyFont="1" applyFill="1" applyBorder="1" applyAlignment="1">
      <alignment wrapText="1"/>
    </xf>
    <xf numFmtId="0" fontId="58" fillId="0" borderId="4" xfId="0" applyFont="1" applyFill="1" applyBorder="1" applyAlignment="1">
      <alignment wrapText="1"/>
    </xf>
    <xf numFmtId="0" fontId="58" fillId="0" borderId="8" xfId="0" applyFont="1" applyFill="1" applyBorder="1" applyAlignment="1">
      <alignment wrapText="1"/>
    </xf>
    <xf numFmtId="0" fontId="58" fillId="0" borderId="18" xfId="0" applyFont="1" applyFill="1" applyBorder="1" applyAlignment="1">
      <alignment wrapText="1"/>
    </xf>
    <xf numFmtId="0" fontId="59" fillId="0" borderId="18" xfId="26" applyFont="1" applyFill="1" applyBorder="1" applyAlignment="1">
      <alignment wrapText="1"/>
    </xf>
    <xf numFmtId="0" fontId="58" fillId="0" borderId="6" xfId="0" applyFont="1" applyBorder="1"/>
    <xf numFmtId="0" fontId="19" fillId="6" borderId="3" xfId="0" quotePrefix="1" applyFont="1" applyFill="1" applyBorder="1" applyAlignment="1">
      <alignment horizontal="left" vertical="center" wrapText="1"/>
    </xf>
    <xf numFmtId="0" fontId="19" fillId="0" borderId="11" xfId="26" applyFont="1" applyFill="1" applyBorder="1" applyAlignment="1"/>
    <xf numFmtId="167" fontId="23" fillId="0" borderId="36" xfId="26" applyNumberFormat="1" applyFont="1" applyFill="1" applyBorder="1" applyAlignment="1">
      <alignment horizontal="left" wrapText="1"/>
    </xf>
    <xf numFmtId="0" fontId="8" fillId="0" borderId="20" xfId="26" applyFont="1" applyFill="1" applyBorder="1"/>
    <xf numFmtId="0" fontId="19" fillId="0" borderId="20" xfId="0" applyFont="1" applyFill="1" applyBorder="1" applyAlignment="1">
      <alignment horizontal="right"/>
    </xf>
    <xf numFmtId="0" fontId="19" fillId="0" borderId="20" xfId="26" applyFont="1" applyFill="1" applyBorder="1"/>
    <xf numFmtId="0" fontId="19" fillId="0" borderId="38" xfId="26" applyFont="1" applyFill="1" applyBorder="1" applyAlignment="1"/>
    <xf numFmtId="0" fontId="19" fillId="0" borderId="36" xfId="26" applyFont="1" applyFill="1" applyBorder="1" applyAlignment="1"/>
    <xf numFmtId="0" fontId="19" fillId="0" borderId="39" xfId="26" applyFont="1" applyFill="1" applyBorder="1" applyAlignment="1"/>
    <xf numFmtId="0" fontId="19" fillId="0" borderId="48" xfId="26" applyFont="1" applyFill="1" applyBorder="1" applyAlignment="1"/>
    <xf numFmtId="0" fontId="8" fillId="0" borderId="3" xfId="26" applyFont="1" applyFill="1" applyBorder="1"/>
    <xf numFmtId="0" fontId="23" fillId="0" borderId="1" xfId="26" applyFont="1" applyFill="1" applyBorder="1" applyAlignment="1">
      <alignment vertical="center" wrapText="1"/>
    </xf>
    <xf numFmtId="0" fontId="23" fillId="0" borderId="20" xfId="26" applyFont="1" applyFill="1" applyBorder="1" applyAlignment="1">
      <alignment vertical="center" wrapText="1"/>
    </xf>
    <xf numFmtId="0" fontId="23" fillId="0" borderId="21" xfId="26" applyFont="1" applyFill="1" applyBorder="1" applyAlignment="1">
      <alignment vertical="center" wrapText="1"/>
    </xf>
    <xf numFmtId="0" fontId="19" fillId="0" borderId="22" xfId="0" applyFont="1" applyBorder="1"/>
    <xf numFmtId="0" fontId="19" fillId="0" borderId="10" xfId="0" applyFont="1" applyBorder="1"/>
    <xf numFmtId="0" fontId="19" fillId="0" borderId="23" xfId="0" applyFont="1" applyBorder="1"/>
    <xf numFmtId="0" fontId="19" fillId="0" borderId="24" xfId="0" applyFont="1" applyBorder="1"/>
    <xf numFmtId="0" fontId="19" fillId="0" borderId="12" xfId="0" applyFont="1" applyBorder="1"/>
    <xf numFmtId="0" fontId="19" fillId="0" borderId="3" xfId="0" applyFont="1" applyBorder="1" applyAlignment="1">
      <alignment vertical="top"/>
    </xf>
    <xf numFmtId="0" fontId="23" fillId="0" borderId="0" xfId="26" applyFont="1" applyFill="1" applyBorder="1" applyAlignment="1">
      <alignment vertical="center" wrapText="1"/>
    </xf>
    <xf numFmtId="0" fontId="19" fillId="6" borderId="0" xfId="0" applyFont="1" applyFill="1" applyBorder="1" applyAlignment="1">
      <alignment horizontal="left"/>
    </xf>
    <xf numFmtId="0" fontId="19" fillId="6" borderId="3" xfId="0" applyFont="1" applyFill="1" applyBorder="1" applyAlignment="1">
      <alignment horizontal="left"/>
    </xf>
    <xf numFmtId="0" fontId="19" fillId="6" borderId="6" xfId="0" applyFont="1" applyFill="1" applyBorder="1" applyAlignment="1">
      <alignment horizontal="left"/>
    </xf>
    <xf numFmtId="0" fontId="19" fillId="6" borderId="22" xfId="0" applyFont="1" applyFill="1" applyBorder="1" applyAlignment="1">
      <alignment vertical="top"/>
    </xf>
    <xf numFmtId="0" fontId="19" fillId="6" borderId="2" xfId="0" applyFont="1" applyFill="1" applyBorder="1" applyAlignment="1">
      <alignment vertical="top" wrapText="1"/>
    </xf>
    <xf numFmtId="0" fontId="63" fillId="0" borderId="0" xfId="0" applyFont="1" applyBorder="1" applyAlignment="1"/>
    <xf numFmtId="0" fontId="19" fillId="0" borderId="3" xfId="26" applyFont="1" applyFill="1" applyBorder="1" applyAlignment="1">
      <alignment horizontal="left" vertical="center" wrapText="1"/>
    </xf>
    <xf numFmtId="0" fontId="63" fillId="0" borderId="0" xfId="0" applyFont="1" applyBorder="1" applyAlignment="1">
      <alignment horizontal="left" vertical="top" wrapText="1"/>
    </xf>
    <xf numFmtId="0" fontId="77" fillId="0" borderId="0" xfId="0" applyFont="1" applyBorder="1" applyAlignment="1">
      <alignment horizontal="left" vertical="top" wrapText="1"/>
    </xf>
    <xf numFmtId="0" fontId="63" fillId="0" borderId="10" xfId="0" applyFont="1" applyBorder="1" applyAlignment="1">
      <alignment wrapText="1"/>
    </xf>
    <xf numFmtId="0" fontId="63" fillId="0" borderId="0" xfId="0" applyFont="1" applyBorder="1" applyAlignment="1">
      <alignment wrapText="1"/>
    </xf>
    <xf numFmtId="0" fontId="63" fillId="0" borderId="2" xfId="0" applyFont="1" applyBorder="1" applyAlignment="1">
      <alignment wrapText="1"/>
    </xf>
    <xf numFmtId="0" fontId="60" fillId="0" borderId="1" xfId="0" applyFont="1" applyBorder="1" applyAlignment="1">
      <alignment vertical="top" wrapText="1"/>
    </xf>
    <xf numFmtId="0" fontId="60" fillId="0" borderId="0" xfId="0" applyFont="1" applyBorder="1" applyAlignment="1">
      <alignment vertical="top" wrapText="1"/>
    </xf>
    <xf numFmtId="0" fontId="60" fillId="0" borderId="2" xfId="0" applyFont="1" applyBorder="1" applyAlignment="1">
      <alignment vertical="top" wrapText="1"/>
    </xf>
    <xf numFmtId="0" fontId="60" fillId="0" borderId="23" xfId="0" applyFont="1" applyBorder="1" applyAlignment="1">
      <alignment vertical="top" wrapText="1"/>
    </xf>
    <xf numFmtId="0" fontId="60" fillId="0" borderId="24" xfId="0" applyFont="1" applyBorder="1" applyAlignment="1">
      <alignment vertical="top" wrapText="1"/>
    </xf>
    <xf numFmtId="0" fontId="60" fillId="0" borderId="12" xfId="0" applyFont="1" applyBorder="1" applyAlignment="1">
      <alignment vertical="top" wrapText="1"/>
    </xf>
    <xf numFmtId="0" fontId="19" fillId="0" borderId="8" xfId="0" applyFont="1" applyBorder="1" applyAlignment="1">
      <alignment horizontal="left" vertical="top" wrapText="1"/>
    </xf>
    <xf numFmtId="0" fontId="63" fillId="0" borderId="9" xfId="0" applyFont="1" applyBorder="1" applyAlignment="1">
      <alignment horizontal="left" vertical="top" wrapText="1"/>
    </xf>
    <xf numFmtId="0" fontId="63" fillId="0" borderId="8" xfId="0" applyFont="1" applyBorder="1" applyAlignment="1">
      <alignment horizontal="left" vertical="top" wrapText="1"/>
    </xf>
    <xf numFmtId="0" fontId="63" fillId="6" borderId="3" xfId="0" applyFont="1" applyFill="1" applyBorder="1" applyAlignment="1">
      <alignment horizontal="left" vertical="top" wrapText="1"/>
    </xf>
    <xf numFmtId="0" fontId="19" fillId="0" borderId="10" xfId="26" applyFont="1" applyFill="1" applyBorder="1" applyAlignment="1">
      <alignment horizontal="left" vertical="top"/>
    </xf>
    <xf numFmtId="0" fontId="19" fillId="0" borderId="3" xfId="0" applyFont="1" applyBorder="1" applyAlignment="1">
      <alignment horizontal="left" wrapText="1"/>
    </xf>
    <xf numFmtId="0" fontId="63" fillId="0" borderId="34" xfId="0" applyFont="1" applyBorder="1" applyAlignment="1">
      <alignment horizontal="left" vertical="top" wrapText="1"/>
    </xf>
    <xf numFmtId="0" fontId="63" fillId="0" borderId="34" xfId="0" applyFont="1" applyBorder="1" applyAlignment="1">
      <alignment horizontal="center" vertical="top" wrapText="1"/>
    </xf>
    <xf numFmtId="0" fontId="63" fillId="0" borderId="3" xfId="0" applyFont="1" applyBorder="1" applyAlignment="1">
      <alignment horizontal="center" vertical="top" wrapText="1"/>
    </xf>
    <xf numFmtId="0" fontId="63" fillId="0" borderId="6" xfId="0" applyFont="1" applyBorder="1" applyAlignment="1">
      <alignment horizontal="center" vertical="top" wrapText="1"/>
    </xf>
    <xf numFmtId="0" fontId="63" fillId="0" borderId="3" xfId="0" applyFont="1" applyBorder="1" applyAlignment="1">
      <alignment horizontal="left" vertical="top" wrapText="1"/>
    </xf>
    <xf numFmtId="0" fontId="63" fillId="0" borderId="6" xfId="0" applyFont="1" applyBorder="1" applyAlignment="1">
      <alignment horizontal="left" vertical="top" wrapText="1"/>
    </xf>
    <xf numFmtId="0" fontId="63" fillId="0" borderId="10" xfId="0" applyFont="1" applyBorder="1" applyAlignment="1">
      <alignment horizontal="left" vertical="top" wrapText="1"/>
    </xf>
    <xf numFmtId="0" fontId="63" fillId="0" borderId="2" xfId="0" applyFont="1" applyBorder="1" applyAlignment="1">
      <alignment horizontal="left" vertical="top" wrapText="1"/>
    </xf>
    <xf numFmtId="0" fontId="63" fillId="0" borderId="23" xfId="0" applyFont="1" applyBorder="1" applyAlignment="1">
      <alignment horizontal="left" vertical="top" wrapText="1"/>
    </xf>
    <xf numFmtId="0" fontId="63" fillId="0" borderId="12" xfId="0" applyFont="1" applyBorder="1" applyAlignment="1">
      <alignment horizontal="left" vertical="top" wrapText="1"/>
    </xf>
    <xf numFmtId="0" fontId="63" fillId="0" borderId="0" xfId="0" applyFont="1" applyBorder="1" applyAlignment="1">
      <alignment horizontal="center" vertical="top" wrapText="1"/>
    </xf>
    <xf numFmtId="0" fontId="63" fillId="0" borderId="23" xfId="0" applyFont="1" applyBorder="1" applyAlignment="1">
      <alignment horizontal="center" vertical="top" wrapText="1"/>
    </xf>
    <xf numFmtId="0" fontId="23" fillId="0" borderId="2" xfId="26" applyFont="1" applyFill="1" applyBorder="1" applyAlignment="1">
      <alignment horizontal="left" wrapText="1"/>
    </xf>
    <xf numFmtId="0" fontId="19" fillId="0" borderId="12" xfId="26" applyFont="1" applyFill="1" applyBorder="1" applyAlignment="1">
      <alignment horizontal="left" wrapText="1"/>
    </xf>
    <xf numFmtId="0" fontId="58" fillId="0" borderId="3" xfId="0" applyFont="1" applyBorder="1"/>
    <xf numFmtId="0" fontId="63" fillId="0" borderId="0" xfId="0" applyFont="1" applyBorder="1" applyAlignment="1">
      <alignment vertical="top"/>
    </xf>
    <xf numFmtId="0" fontId="63" fillId="0" borderId="0" xfId="0" applyFont="1" applyBorder="1" applyAlignment="1">
      <alignment horizontal="left"/>
    </xf>
    <xf numFmtId="0" fontId="63" fillId="0" borderId="0" xfId="0" applyFont="1" applyBorder="1" applyAlignment="1">
      <alignment horizontal="right"/>
    </xf>
    <xf numFmtId="0" fontId="63" fillId="0" borderId="22" xfId="0" applyFont="1" applyBorder="1" applyAlignment="1"/>
    <xf numFmtId="0" fontId="78" fillId="0" borderId="0" xfId="0" applyFont="1"/>
    <xf numFmtId="1" fontId="9" fillId="0" borderId="3" xfId="2" applyNumberFormat="1" applyFont="1" applyFill="1" applyBorder="1" applyAlignment="1">
      <alignment horizontal="center"/>
    </xf>
    <xf numFmtId="0" fontId="11" fillId="0" borderId="3" xfId="26" applyFont="1" applyFill="1" applyBorder="1" applyAlignment="1">
      <alignment horizontal="left"/>
    </xf>
    <xf numFmtId="0" fontId="19" fillId="0" borderId="2" xfId="0" applyFont="1" applyBorder="1" applyAlignment="1">
      <alignment wrapText="1"/>
    </xf>
    <xf numFmtId="0" fontId="19" fillId="0" borderId="2" xfId="0" applyFont="1" applyBorder="1" applyAlignment="1">
      <alignment horizontal="left" wrapText="1"/>
    </xf>
    <xf numFmtId="0" fontId="19" fillId="0" borderId="39" xfId="0" applyFont="1" applyBorder="1" applyAlignment="1">
      <alignment horizontal="left" vertical="center" wrapText="1"/>
    </xf>
    <xf numFmtId="0" fontId="23" fillId="0" borderId="0" xfId="18" applyFont="1" applyFill="1" applyBorder="1" applyAlignment="1">
      <alignment horizontal="right" vertical="top"/>
    </xf>
    <xf numFmtId="0" fontId="63" fillId="0" borderId="0" xfId="18" applyFont="1" applyBorder="1" applyAlignment="1">
      <alignment horizontal="left" vertical="top"/>
    </xf>
    <xf numFmtId="0" fontId="19" fillId="0" borderId="1" xfId="18" applyFont="1" applyBorder="1" applyAlignment="1"/>
    <xf numFmtId="0" fontId="19" fillId="0" borderId="24" xfId="18" applyFont="1" applyBorder="1" applyAlignment="1"/>
    <xf numFmtId="0" fontId="23" fillId="0" borderId="24" xfId="26" applyFont="1" applyFill="1" applyBorder="1" applyAlignment="1"/>
    <xf numFmtId="0" fontId="19" fillId="0" borderId="12" xfId="26" applyFont="1" applyFill="1" applyBorder="1" applyAlignment="1">
      <alignment vertical="top" wrapText="1"/>
    </xf>
    <xf numFmtId="0" fontId="60" fillId="0" borderId="1" xfId="0" applyFont="1" applyBorder="1" applyAlignment="1">
      <alignment vertical="top"/>
    </xf>
    <xf numFmtId="167" fontId="69" fillId="0" borderId="8" xfId="0" applyNumberFormat="1" applyFont="1" applyBorder="1" applyAlignment="1">
      <alignment horizontal="center" vertical="top" wrapText="1"/>
    </xf>
    <xf numFmtId="167" fontId="69" fillId="0" borderId="9" xfId="0" applyNumberFormat="1" applyFont="1" applyBorder="1" applyAlignment="1">
      <alignment horizontal="center" vertical="top" wrapText="1"/>
    </xf>
    <xf numFmtId="0" fontId="63" fillId="0" borderId="3" xfId="0" applyFont="1" applyBorder="1" applyAlignment="1">
      <alignment horizontal="center" vertical="center" wrapText="1"/>
    </xf>
    <xf numFmtId="0" fontId="63" fillId="0" borderId="23" xfId="0" applyFont="1" applyBorder="1" applyAlignment="1">
      <alignment horizontal="center" vertical="center" wrapText="1"/>
    </xf>
    <xf numFmtId="0" fontId="63" fillId="6" borderId="6" xfId="0" applyFont="1" applyFill="1" applyBorder="1" applyAlignment="1">
      <alignment horizontal="left" vertical="top" wrapText="1"/>
    </xf>
    <xf numFmtId="0" fontId="63" fillId="6" borderId="6" xfId="0" applyFont="1" applyFill="1" applyBorder="1" applyAlignment="1">
      <alignment horizontal="center" vertical="top" wrapText="1"/>
    </xf>
    <xf numFmtId="0" fontId="63" fillId="6" borderId="6" xfId="0" applyFont="1" applyFill="1" applyBorder="1" applyAlignment="1">
      <alignment horizontal="left" vertical="top"/>
    </xf>
    <xf numFmtId="0" fontId="63" fillId="6" borderId="6" xfId="0" applyFont="1" applyFill="1" applyBorder="1" applyAlignment="1">
      <alignment vertical="top" wrapText="1"/>
    </xf>
    <xf numFmtId="0" fontId="63" fillId="6" borderId="23" xfId="0" applyFont="1" applyFill="1" applyBorder="1" applyAlignment="1">
      <alignment horizontal="left" vertical="top" wrapText="1"/>
    </xf>
    <xf numFmtId="0" fontId="63" fillId="0" borderId="6" xfId="0" applyFont="1" applyBorder="1" applyAlignment="1">
      <alignment horizontal="left" vertical="top"/>
    </xf>
    <xf numFmtId="0" fontId="70" fillId="0" borderId="6" xfId="0" applyFont="1" applyFill="1" applyBorder="1" applyAlignment="1">
      <alignment horizontal="center"/>
    </xf>
    <xf numFmtId="0" fontId="20" fillId="0" borderId="6" xfId="0" applyFont="1" applyBorder="1" applyAlignment="1"/>
    <xf numFmtId="0" fontId="19" fillId="6" borderId="8" xfId="0" applyFont="1" applyFill="1" applyBorder="1" applyAlignment="1">
      <alignment vertical="top" wrapText="1"/>
    </xf>
    <xf numFmtId="0" fontId="19" fillId="6" borderId="9" xfId="0" applyFont="1" applyFill="1" applyBorder="1" applyAlignment="1">
      <alignment vertical="top" wrapText="1"/>
    </xf>
    <xf numFmtId="0" fontId="63" fillId="6" borderId="8" xfId="0" applyFont="1" applyFill="1" applyBorder="1" applyAlignment="1">
      <alignment vertical="top" wrapText="1"/>
    </xf>
    <xf numFmtId="0" fontId="63" fillId="6" borderId="8" xfId="0" applyFont="1" applyFill="1" applyBorder="1" applyAlignment="1">
      <alignment horizontal="left" vertical="top" wrapText="1"/>
    </xf>
    <xf numFmtId="0" fontId="19" fillId="6" borderId="24" xfId="0" applyFont="1" applyFill="1" applyBorder="1" applyAlignment="1">
      <alignment horizontal="left" vertical="top" wrapText="1"/>
    </xf>
    <xf numFmtId="0" fontId="70" fillId="0" borderId="23" xfId="0" applyFont="1" applyFill="1" applyBorder="1" applyAlignment="1">
      <alignment horizontal="center"/>
    </xf>
    <xf numFmtId="0" fontId="70" fillId="0" borderId="12" xfId="0" applyFont="1" applyFill="1" applyBorder="1" applyAlignment="1">
      <alignment horizontal="center"/>
    </xf>
    <xf numFmtId="0" fontId="63" fillId="6" borderId="6" xfId="0" applyFont="1" applyFill="1" applyBorder="1" applyAlignment="1">
      <alignment horizontal="center" vertical="center" wrapText="1"/>
    </xf>
    <xf numFmtId="0" fontId="63" fillId="6" borderId="12" xfId="0" applyFont="1" applyFill="1" applyBorder="1" applyAlignment="1">
      <alignment vertical="top" wrapText="1"/>
    </xf>
    <xf numFmtId="0" fontId="63" fillId="6" borderId="12" xfId="0" applyFont="1" applyFill="1" applyBorder="1" applyAlignment="1">
      <alignment horizontal="center" vertical="top" wrapText="1"/>
    </xf>
    <xf numFmtId="0" fontId="63" fillId="0" borderId="6" xfId="0" applyFont="1" applyBorder="1" applyAlignment="1">
      <alignment horizontal="center" vertical="center" wrapText="1"/>
    </xf>
    <xf numFmtId="0" fontId="63" fillId="6" borderId="3" xfId="20" applyFont="1" applyFill="1" applyBorder="1" applyAlignment="1">
      <alignment horizontal="left" vertical="top" wrapText="1"/>
    </xf>
    <xf numFmtId="0" fontId="63" fillId="0" borderId="3" xfId="20" applyFont="1" applyBorder="1" applyAlignment="1">
      <alignment horizontal="left" vertical="top" wrapText="1"/>
    </xf>
    <xf numFmtId="0" fontId="70" fillId="0" borderId="6" xfId="0" applyFont="1" applyFill="1" applyBorder="1" applyAlignment="1">
      <alignment horizontal="left" vertical="top" wrapText="1"/>
    </xf>
    <xf numFmtId="0" fontId="70" fillId="0" borderId="3" xfId="0" applyFont="1" applyFill="1" applyBorder="1" applyAlignment="1">
      <alignment horizontal="left" vertical="top" wrapText="1"/>
    </xf>
    <xf numFmtId="0" fontId="19" fillId="6" borderId="23" xfId="0" applyFont="1" applyFill="1" applyBorder="1" applyAlignment="1">
      <alignment horizontal="left" vertical="top" wrapText="1"/>
    </xf>
    <xf numFmtId="0" fontId="19" fillId="6" borderId="12" xfId="0" applyFont="1" applyFill="1" applyBorder="1" applyAlignment="1">
      <alignment horizontal="left" vertical="top" wrapText="1"/>
    </xf>
    <xf numFmtId="0" fontId="63" fillId="0" borderId="3" xfId="0" applyFont="1" applyBorder="1" applyAlignment="1">
      <alignment vertical="top" wrapText="1"/>
    </xf>
    <xf numFmtId="0" fontId="63" fillId="0" borderId="5" xfId="0" applyFont="1" applyBorder="1" applyAlignment="1">
      <alignment horizontal="center" vertical="center" wrapText="1"/>
    </xf>
    <xf numFmtId="0" fontId="63" fillId="0" borderId="2" xfId="0" applyFont="1" applyBorder="1" applyAlignment="1">
      <alignment horizontal="center" vertical="center" wrapText="1"/>
    </xf>
    <xf numFmtId="0" fontId="63" fillId="0" borderId="6" xfId="0" applyFont="1" applyBorder="1" applyAlignment="1">
      <alignment vertical="top" wrapText="1"/>
    </xf>
    <xf numFmtId="0" fontId="63" fillId="0" borderId="1" xfId="0" applyFont="1" applyBorder="1" applyAlignment="1">
      <alignment vertical="top" wrapText="1"/>
    </xf>
    <xf numFmtId="0" fontId="63" fillId="0" borderId="10" xfId="0" applyFont="1" applyBorder="1" applyAlignment="1">
      <alignment vertical="top" wrapText="1"/>
    </xf>
    <xf numFmtId="0" fontId="63" fillId="0" borderId="2" xfId="0" applyFont="1" applyBorder="1" applyAlignment="1">
      <alignment vertical="top" wrapText="1"/>
    </xf>
    <xf numFmtId="0" fontId="19" fillId="6" borderId="1" xfId="0" applyFont="1" applyFill="1" applyBorder="1" applyAlignment="1">
      <alignment vertical="top" wrapText="1"/>
    </xf>
    <xf numFmtId="0" fontId="15" fillId="0" borderId="0" xfId="18" applyFont="1" applyBorder="1" applyAlignment="1">
      <alignment horizontal="center" vertical="center"/>
    </xf>
    <xf numFmtId="0" fontId="8" fillId="0" borderId="0" xfId="18" applyFont="1" applyBorder="1" applyAlignment="1">
      <alignment horizontal="right" vertical="center"/>
    </xf>
    <xf numFmtId="0" fontId="19" fillId="0" borderId="0" xfId="18" applyFont="1" applyBorder="1" applyAlignment="1">
      <alignment horizontal="center" vertical="center"/>
    </xf>
    <xf numFmtId="0" fontId="15" fillId="0" borderId="0" xfId="18" applyFont="1" applyBorder="1" applyAlignment="1"/>
    <xf numFmtId="0" fontId="20" fillId="0" borderId="2" xfId="0" applyFont="1" applyBorder="1" applyAlignment="1">
      <alignment wrapText="1"/>
    </xf>
    <xf numFmtId="0" fontId="19" fillId="0" borderId="24" xfId="18" applyFont="1" applyBorder="1" applyAlignment="1">
      <alignment horizontal="left" vertical="top" wrapText="1"/>
    </xf>
    <xf numFmtId="0" fontId="19" fillId="0" borderId="35" xfId="0" applyFont="1" applyFill="1" applyBorder="1" applyAlignment="1">
      <alignment horizontal="center" vertical="center" wrapText="1"/>
    </xf>
    <xf numFmtId="0" fontId="12" fillId="0" borderId="0" xfId="0" applyFont="1" applyAlignment="1"/>
    <xf numFmtId="0" fontId="23" fillId="0" borderId="0" xfId="0" applyFont="1" applyBorder="1"/>
    <xf numFmtId="0" fontId="43" fillId="0" borderId="0" xfId="0" applyFont="1" applyBorder="1"/>
    <xf numFmtId="0" fontId="43" fillId="0" borderId="0" xfId="0" applyFont="1" applyBorder="1" applyAlignment="1">
      <alignment vertical="center"/>
    </xf>
    <xf numFmtId="0" fontId="19" fillId="0" borderId="0" xfId="0" applyFont="1" applyBorder="1" applyAlignment="1">
      <alignment wrapText="1"/>
    </xf>
    <xf numFmtId="0" fontId="43" fillId="0" borderId="0" xfId="0" applyFont="1" applyBorder="1" applyAlignment="1">
      <alignment horizontal="left"/>
    </xf>
    <xf numFmtId="167" fontId="23" fillId="0" borderId="0" xfId="26" applyNumberFormat="1" applyFont="1" applyFill="1" applyBorder="1" applyAlignment="1">
      <alignment vertical="top" wrapText="1"/>
    </xf>
    <xf numFmtId="167" fontId="23" fillId="0" borderId="1" xfId="26" applyNumberFormat="1" applyFont="1" applyFill="1" applyBorder="1" applyAlignment="1">
      <alignment vertical="top" wrapText="1"/>
    </xf>
    <xf numFmtId="0" fontId="23" fillId="0" borderId="24" xfId="26" applyFont="1" applyFill="1" applyBorder="1" applyAlignment="1">
      <alignment vertical="top" wrapText="1"/>
    </xf>
    <xf numFmtId="167" fontId="6" fillId="0" borderId="24" xfId="26" applyNumberFormat="1" applyFont="1" applyBorder="1" applyAlignment="1"/>
    <xf numFmtId="0" fontId="23" fillId="0" borderId="24" xfId="26" applyFont="1" applyFill="1" applyBorder="1" applyAlignment="1">
      <alignment horizontal="left"/>
    </xf>
    <xf numFmtId="0" fontId="23" fillId="0" borderId="24" xfId="26" applyFont="1" applyFill="1" applyBorder="1" applyAlignment="1">
      <alignment vertical="center"/>
    </xf>
    <xf numFmtId="0" fontId="6" fillId="0" borderId="22" xfId="26" applyFont="1" applyBorder="1" applyAlignment="1"/>
    <xf numFmtId="167" fontId="23" fillId="0" borderId="24" xfId="26" applyNumberFormat="1" applyFont="1" applyFill="1" applyBorder="1" applyAlignment="1"/>
    <xf numFmtId="0" fontId="5" fillId="0" borderId="24" xfId="26" applyFont="1" applyBorder="1" applyAlignment="1"/>
    <xf numFmtId="0" fontId="6" fillId="0" borderId="4" xfId="18" applyBorder="1"/>
    <xf numFmtId="0" fontId="23" fillId="0" borderId="4" xfId="0" quotePrefix="1" applyFont="1" applyBorder="1"/>
    <xf numFmtId="0" fontId="41" fillId="0" borderId="0" xfId="0" applyFont="1"/>
    <xf numFmtId="0" fontId="44" fillId="0" borderId="0" xfId="0" applyFont="1"/>
    <xf numFmtId="0" fontId="23" fillId="2" borderId="8" xfId="26" applyFont="1" applyFill="1" applyBorder="1" applyAlignment="1">
      <alignment vertical="center" wrapText="1"/>
    </xf>
    <xf numFmtId="0" fontId="19" fillId="0" borderId="6" xfId="0" applyFont="1" applyBorder="1" applyAlignment="1">
      <alignment horizontal="center"/>
    </xf>
    <xf numFmtId="0" fontId="7" fillId="0" borderId="0" xfId="18" applyFont="1"/>
    <xf numFmtId="0" fontId="19" fillId="0" borderId="0" xfId="26" applyFont="1" applyFill="1" applyAlignment="1">
      <alignment horizontal="left" vertical="top"/>
    </xf>
    <xf numFmtId="0" fontId="19" fillId="0" borderId="1" xfId="26" applyFont="1" applyFill="1" applyBorder="1" applyAlignment="1">
      <alignment horizontal="right"/>
    </xf>
    <xf numFmtId="0" fontId="19" fillId="0" borderId="23" xfId="26" applyFont="1" applyFill="1" applyBorder="1" applyAlignment="1">
      <alignment horizontal="right"/>
    </xf>
    <xf numFmtId="0" fontId="19" fillId="0" borderId="0" xfId="26" applyFont="1" applyBorder="1" applyAlignment="1">
      <alignment horizontal="center"/>
    </xf>
    <xf numFmtId="0" fontId="60" fillId="0" borderId="0" xfId="26" applyFont="1" applyFill="1" applyBorder="1" applyAlignment="1">
      <alignment horizontal="center"/>
    </xf>
    <xf numFmtId="0" fontId="60" fillId="0" borderId="0" xfId="18" applyFont="1" applyFill="1" applyBorder="1" applyAlignment="1"/>
    <xf numFmtId="0" fontId="58" fillId="0" borderId="0" xfId="26" applyFont="1" applyAlignment="1"/>
    <xf numFmtId="0" fontId="64" fillId="0" borderId="0" xfId="26" applyFont="1" applyFill="1" applyBorder="1" applyAlignment="1"/>
    <xf numFmtId="0" fontId="60" fillId="0" borderId="0" xfId="26" applyFont="1" applyFill="1" applyBorder="1" applyAlignment="1"/>
    <xf numFmtId="0" fontId="23" fillId="0" borderId="20" xfId="0" applyFont="1" applyBorder="1" applyAlignment="1">
      <alignment vertical="center" wrapText="1"/>
    </xf>
    <xf numFmtId="0" fontId="23" fillId="0" borderId="68" xfId="17" applyFont="1" applyFill="1" applyBorder="1" applyAlignment="1">
      <alignment horizontal="center" vertical="center" wrapText="1"/>
    </xf>
    <xf numFmtId="0" fontId="9" fillId="0" borderId="4" xfId="17" applyFont="1" applyFill="1" applyBorder="1" applyAlignment="1">
      <alignment horizontal="center"/>
    </xf>
    <xf numFmtId="0" fontId="9" fillId="0" borderId="4" xfId="17" applyFont="1" applyFill="1" applyBorder="1"/>
    <xf numFmtId="0" fontId="23" fillId="0" borderId="64" xfId="0" applyFont="1" applyBorder="1" applyAlignment="1">
      <alignment vertical="center" wrapText="1"/>
    </xf>
    <xf numFmtId="0" fontId="23" fillId="0" borderId="39" xfId="0" applyFont="1" applyBorder="1" applyAlignment="1">
      <alignment horizontal="left" vertical="center" wrapText="1"/>
    </xf>
    <xf numFmtId="0" fontId="19" fillId="0" borderId="79" xfId="17" applyFont="1" applyFill="1" applyBorder="1" applyAlignment="1">
      <alignment horizontal="center" vertical="top" textRotation="255"/>
    </xf>
    <xf numFmtId="0" fontId="13" fillId="0" borderId="80" xfId="17" applyFont="1" applyFill="1" applyBorder="1" applyAlignment="1">
      <alignment horizontal="center" vertical="top"/>
    </xf>
    <xf numFmtId="0" fontId="13" fillId="0" borderId="8" xfId="17" applyFont="1" applyFill="1" applyBorder="1" applyAlignment="1">
      <alignment horizontal="center" vertical="top" wrapText="1"/>
    </xf>
    <xf numFmtId="0" fontId="13" fillId="0" borderId="8" xfId="0" applyFont="1" applyBorder="1" applyAlignment="1">
      <alignment horizontal="center" vertical="top"/>
    </xf>
    <xf numFmtId="0" fontId="13" fillId="0" borderId="9" xfId="17" applyFont="1" applyFill="1" applyBorder="1" applyAlignment="1">
      <alignment horizontal="center" vertical="top" wrapText="1"/>
    </xf>
    <xf numFmtId="0" fontId="13" fillId="0" borderId="10" xfId="17" applyFont="1" applyFill="1" applyBorder="1" applyAlignment="1">
      <alignment horizontal="center" vertical="top" wrapText="1"/>
    </xf>
    <xf numFmtId="0" fontId="13" fillId="0" borderId="81" xfId="17" applyFont="1" applyFill="1" applyBorder="1" applyAlignment="1">
      <alignment vertical="top" wrapText="1"/>
    </xf>
    <xf numFmtId="0" fontId="13" fillId="0" borderId="62" xfId="17" applyFont="1" applyFill="1" applyBorder="1" applyAlignment="1">
      <alignment vertical="top" wrapText="1"/>
    </xf>
    <xf numFmtId="0" fontId="13" fillId="0" borderId="4" xfId="17" applyFont="1" applyFill="1" applyBorder="1" applyAlignment="1">
      <alignment horizontal="center" vertical="top"/>
    </xf>
    <xf numFmtId="0" fontId="23" fillId="0" borderId="39" xfId="0" applyFont="1" applyBorder="1" applyAlignment="1">
      <alignment vertical="center" wrapText="1"/>
    </xf>
    <xf numFmtId="0" fontId="23" fillId="0" borderId="72" xfId="0" applyFont="1" applyBorder="1" applyAlignment="1">
      <alignment vertical="center" wrapText="1"/>
    </xf>
    <xf numFmtId="167" fontId="64" fillId="0" borderId="9" xfId="26" applyNumberFormat="1" applyFont="1" applyFill="1" applyBorder="1" applyAlignment="1"/>
    <xf numFmtId="0" fontId="60" fillId="0" borderId="22" xfId="0" applyFont="1" applyBorder="1"/>
    <xf numFmtId="0" fontId="60" fillId="0" borderId="1" xfId="0" applyFont="1" applyBorder="1"/>
    <xf numFmtId="0" fontId="60" fillId="0" borderId="0" xfId="0" applyFont="1" applyBorder="1"/>
    <xf numFmtId="0" fontId="60" fillId="0" borderId="68" xfId="17" applyFont="1" applyFill="1" applyBorder="1" applyAlignment="1">
      <alignment horizontal="center" vertical="center" wrapText="1"/>
    </xf>
    <xf numFmtId="0" fontId="74" fillId="0" borderId="6" xfId="17" applyFont="1" applyFill="1" applyBorder="1" applyAlignment="1">
      <alignment horizontal="center"/>
    </xf>
    <xf numFmtId="0" fontId="74" fillId="0" borderId="6" xfId="17" applyFont="1" applyFill="1" applyBorder="1"/>
    <xf numFmtId="0" fontId="19" fillId="6" borderId="3" xfId="0" applyFont="1" applyFill="1" applyBorder="1" applyAlignment="1">
      <alignment horizontal="left" vertical="top" wrapText="1"/>
    </xf>
    <xf numFmtId="0" fontId="60" fillId="5" borderId="82" xfId="26" applyFont="1" applyFill="1" applyBorder="1" applyAlignment="1">
      <alignment vertical="top"/>
    </xf>
    <xf numFmtId="0" fontId="60" fillId="5" borderId="54" xfId="26" applyFont="1" applyFill="1" applyBorder="1" applyAlignment="1">
      <alignment vertical="center"/>
    </xf>
    <xf numFmtId="0" fontId="60" fillId="5" borderId="30" xfId="26" applyFont="1" applyFill="1" applyBorder="1" applyAlignment="1">
      <alignment vertical="center"/>
    </xf>
    <xf numFmtId="0" fontId="60" fillId="5" borderId="29" xfId="0" applyFont="1" applyFill="1" applyBorder="1"/>
    <xf numFmtId="0" fontId="60" fillId="5" borderId="27" xfId="0" applyFont="1" applyFill="1" applyBorder="1"/>
    <xf numFmtId="167" fontId="64" fillId="0" borderId="9" xfId="26" applyNumberFormat="1" applyFont="1" applyFill="1" applyBorder="1" applyAlignment="1">
      <alignment horizontal="left" wrapText="1"/>
    </xf>
    <xf numFmtId="0" fontId="60" fillId="2" borderId="1" xfId="26" applyFont="1" applyFill="1" applyBorder="1" applyAlignment="1">
      <alignment vertical="center"/>
    </xf>
    <xf numFmtId="0" fontId="59" fillId="2" borderId="1" xfId="26" applyFont="1" applyFill="1" applyBorder="1" applyAlignment="1">
      <alignment vertical="center"/>
    </xf>
    <xf numFmtId="0" fontId="72" fillId="0" borderId="0" xfId="0" applyFont="1" applyFill="1" applyAlignment="1">
      <alignment wrapText="1"/>
    </xf>
    <xf numFmtId="167" fontId="64" fillId="0" borderId="22" xfId="26" applyNumberFormat="1" applyFont="1" applyFill="1" applyBorder="1" applyAlignment="1">
      <alignment horizontal="left" wrapText="1"/>
    </xf>
    <xf numFmtId="0" fontId="60" fillId="0" borderId="1" xfId="0" applyFont="1" applyFill="1" applyBorder="1" applyAlignment="1">
      <alignment vertical="top" wrapText="1"/>
    </xf>
    <xf numFmtId="0" fontId="60" fillId="0" borderId="0" xfId="0" applyFont="1" applyFill="1" applyBorder="1" applyAlignment="1">
      <alignment wrapText="1"/>
    </xf>
    <xf numFmtId="0" fontId="60" fillId="0" borderId="0" xfId="0" quotePrefix="1" applyFont="1" applyFill="1" applyBorder="1" applyAlignment="1">
      <alignment vertical="top" wrapText="1"/>
    </xf>
    <xf numFmtId="0" fontId="64" fillId="0" borderId="22" xfId="25" applyFont="1" applyFill="1" applyBorder="1" applyAlignment="1">
      <alignment horizontal="center" vertical="center" wrapText="1"/>
    </xf>
    <xf numFmtId="167" fontId="64" fillId="0" borderId="8" xfId="26" applyNumberFormat="1" applyFont="1" applyFill="1" applyBorder="1" applyAlignment="1">
      <alignment horizontal="left" vertical="top" wrapText="1"/>
    </xf>
    <xf numFmtId="0" fontId="71" fillId="0" borderId="0" xfId="26" applyFont="1" applyFill="1"/>
    <xf numFmtId="167" fontId="64" fillId="0" borderId="8" xfId="26" applyNumberFormat="1" applyFont="1" applyFill="1" applyBorder="1" applyAlignment="1">
      <alignment horizontal="left" wrapText="1"/>
    </xf>
    <xf numFmtId="0" fontId="56" fillId="0" borderId="3" xfId="26" applyFont="1" applyFill="1" applyBorder="1"/>
    <xf numFmtId="0" fontId="60" fillId="0" borderId="3" xfId="0" applyFont="1" applyFill="1" applyBorder="1" applyAlignment="1">
      <alignment horizontal="left" vertical="top" wrapText="1"/>
    </xf>
    <xf numFmtId="0" fontId="64" fillId="0" borderId="18" xfId="26" applyFont="1" applyFill="1" applyBorder="1" applyAlignment="1">
      <alignment horizontal="center"/>
    </xf>
    <xf numFmtId="0" fontId="60" fillId="0" borderId="7" xfId="26" applyFont="1" applyFill="1" applyBorder="1" applyAlignment="1"/>
    <xf numFmtId="0" fontId="60" fillId="0" borderId="3" xfId="26" applyFont="1" applyFill="1" applyBorder="1" applyAlignment="1"/>
    <xf numFmtId="0" fontId="60" fillId="0" borderId="8" xfId="26" applyFont="1" applyFill="1" applyBorder="1" applyAlignment="1"/>
    <xf numFmtId="0" fontId="60" fillId="0" borderId="4" xfId="26" applyFont="1" applyFill="1" applyBorder="1" applyAlignment="1"/>
    <xf numFmtId="0" fontId="60" fillId="0" borderId="18" xfId="26" applyFont="1" applyFill="1" applyBorder="1" applyAlignment="1"/>
    <xf numFmtId="0" fontId="59" fillId="0" borderId="0" xfId="26" applyFont="1" applyFill="1" applyBorder="1" applyAlignment="1">
      <alignment horizontal="left" vertical="center"/>
    </xf>
    <xf numFmtId="0" fontId="58" fillId="0" borderId="0" xfId="0" applyFont="1" applyAlignment="1">
      <alignment horizontal="left" vertical="center" wrapText="1"/>
    </xf>
    <xf numFmtId="167" fontId="60" fillId="0" borderId="9" xfId="26" applyNumberFormat="1" applyFont="1" applyFill="1" applyBorder="1" applyAlignment="1">
      <alignment horizontal="left"/>
    </xf>
    <xf numFmtId="0" fontId="60" fillId="0" borderId="1" xfId="26" applyFont="1" applyFill="1" applyBorder="1" applyAlignment="1">
      <alignment horizontal="left"/>
    </xf>
    <xf numFmtId="0" fontId="60" fillId="0" borderId="1" xfId="26" applyFont="1" applyFill="1" applyBorder="1" applyAlignment="1">
      <alignment horizontal="left" vertical="top"/>
    </xf>
    <xf numFmtId="0" fontId="60" fillId="0" borderId="1" xfId="26" applyFont="1" applyFill="1" applyBorder="1" applyAlignment="1">
      <alignment horizontal="left" vertical="top" wrapText="1"/>
    </xf>
    <xf numFmtId="0" fontId="60" fillId="0" borderId="23" xfId="26" applyFont="1" applyFill="1" applyBorder="1" applyAlignment="1">
      <alignment horizontal="left"/>
    </xf>
    <xf numFmtId="0" fontId="64" fillId="0" borderId="42" xfId="26" applyFont="1" applyFill="1" applyBorder="1" applyAlignment="1">
      <alignment horizontal="left"/>
    </xf>
    <xf numFmtId="0" fontId="72" fillId="0" borderId="7" xfId="26" applyFont="1" applyFill="1" applyBorder="1" applyAlignment="1">
      <alignment horizontal="left"/>
    </xf>
    <xf numFmtId="0" fontId="72" fillId="0" borderId="4" xfId="26" applyFont="1" applyFill="1" applyBorder="1" applyAlignment="1">
      <alignment horizontal="left"/>
    </xf>
    <xf numFmtId="0" fontId="59" fillId="0" borderId="0" xfId="26" applyFont="1" applyFill="1" applyBorder="1" applyAlignment="1">
      <alignment horizontal="left"/>
    </xf>
    <xf numFmtId="0" fontId="60" fillId="0" borderId="22" xfId="26" applyFont="1" applyFill="1" applyBorder="1" applyAlignment="1">
      <alignment horizontal="left"/>
    </xf>
    <xf numFmtId="0" fontId="60" fillId="0" borderId="22" xfId="26" applyFont="1" applyFill="1" applyBorder="1" applyAlignment="1"/>
    <xf numFmtId="0" fontId="60" fillId="0" borderId="10" xfId="26" applyFont="1" applyFill="1" applyBorder="1" applyAlignment="1"/>
    <xf numFmtId="167" fontId="64" fillId="0" borderId="1" xfId="26" applyNumberFormat="1" applyFont="1" applyFill="1" applyBorder="1" applyAlignment="1"/>
    <xf numFmtId="0" fontId="60" fillId="0" borderId="2" xfId="26" applyFont="1" applyFill="1" applyBorder="1" applyAlignment="1"/>
    <xf numFmtId="0" fontId="64" fillId="0" borderId="0" xfId="26" applyFont="1" applyFill="1" applyBorder="1" applyAlignment="1">
      <alignment horizontal="left"/>
    </xf>
    <xf numFmtId="0" fontId="19" fillId="6" borderId="8" xfId="0" applyFont="1" applyFill="1" applyBorder="1" applyAlignment="1">
      <alignment horizontal="left" vertical="top" wrapText="1"/>
    </xf>
    <xf numFmtId="0" fontId="19" fillId="0" borderId="2" xfId="0" applyFont="1" applyFill="1" applyBorder="1" applyAlignment="1">
      <alignment horizontal="left" wrapText="1"/>
    </xf>
    <xf numFmtId="0" fontId="23" fillId="0" borderId="48" xfId="26" applyFont="1" applyFill="1" applyBorder="1" applyAlignment="1">
      <alignment horizontal="center" vertical="center" wrapText="1"/>
    </xf>
    <xf numFmtId="0" fontId="0" fillId="0" borderId="1" xfId="0" applyBorder="1" applyAlignment="1">
      <alignment wrapText="1"/>
    </xf>
    <xf numFmtId="0" fontId="80" fillId="0" borderId="3" xfId="0" applyFont="1" applyFill="1" applyBorder="1" applyAlignment="1">
      <alignment vertical="top" wrapText="1"/>
    </xf>
    <xf numFmtId="0" fontId="11" fillId="0" borderId="0" xfId="0" applyFont="1" applyFill="1" applyBorder="1" applyAlignment="1">
      <alignment wrapText="1"/>
    </xf>
    <xf numFmtId="0" fontId="11" fillId="0" borderId="0" xfId="26" applyFont="1" applyFill="1" applyBorder="1" applyAlignment="1">
      <alignment vertical="top" wrapText="1"/>
    </xf>
    <xf numFmtId="0" fontId="8" fillId="0" borderId="1" xfId="26" applyFont="1" applyFill="1" applyBorder="1"/>
    <xf numFmtId="0" fontId="19" fillId="0" borderId="0" xfId="26" applyFont="1" applyFill="1" applyBorder="1" applyAlignment="1">
      <alignment horizontal="left" vertical="top"/>
    </xf>
    <xf numFmtId="166" fontId="23" fillId="0" borderId="37" xfId="24" applyNumberFormat="1" applyFont="1" applyFill="1" applyBorder="1" applyAlignment="1">
      <alignment horizontal="center" vertical="center"/>
    </xf>
    <xf numFmtId="166" fontId="23" fillId="0" borderId="9" xfId="24" applyNumberFormat="1" applyFont="1" applyFill="1" applyBorder="1" applyAlignment="1">
      <alignment horizontal="center" vertical="center"/>
    </xf>
    <xf numFmtId="166" fontId="23" fillId="0" borderId="1" xfId="24" applyNumberFormat="1" applyFont="1" applyFill="1" applyBorder="1" applyAlignment="1">
      <alignment horizontal="center" vertical="center"/>
    </xf>
    <xf numFmtId="1" fontId="9" fillId="0" borderId="10" xfId="2" applyNumberFormat="1" applyFont="1" applyFill="1" applyBorder="1" applyAlignment="1">
      <alignment horizontal="center"/>
    </xf>
    <xf numFmtId="0" fontId="10" fillId="0" borderId="0" xfId="26" applyFont="1" applyFill="1" applyBorder="1" applyAlignment="1">
      <alignment vertical="top"/>
    </xf>
    <xf numFmtId="0" fontId="10" fillId="0" borderId="24" xfId="26" applyFont="1" applyFill="1" applyBorder="1" applyAlignment="1">
      <alignment vertical="top"/>
    </xf>
    <xf numFmtId="1" fontId="23" fillId="0" borderId="43" xfId="2" applyNumberFormat="1" applyFont="1" applyFill="1" applyBorder="1" applyAlignment="1">
      <alignment horizontal="center"/>
    </xf>
    <xf numFmtId="0" fontId="15" fillId="2" borderId="2" xfId="26" applyFont="1" applyFill="1" applyBorder="1" applyAlignment="1"/>
    <xf numFmtId="0" fontId="15" fillId="2" borderId="10" xfId="26" applyFont="1" applyFill="1" applyBorder="1" applyAlignment="1"/>
    <xf numFmtId="0" fontId="7" fillId="0" borderId="0" xfId="26" applyFont="1" applyAlignment="1">
      <alignment horizontal="center" vertical="center"/>
    </xf>
    <xf numFmtId="0" fontId="19" fillId="6" borderId="1" xfId="0" applyFont="1" applyFill="1" applyBorder="1" applyAlignment="1">
      <alignment wrapText="1"/>
    </xf>
    <xf numFmtId="0" fontId="19" fillId="6" borderId="2" xfId="0" applyFont="1" applyFill="1" applyBorder="1" applyAlignment="1">
      <alignment wrapText="1"/>
    </xf>
    <xf numFmtId="0" fontId="19" fillId="0" borderId="2" xfId="26" applyFont="1" applyFill="1" applyBorder="1" applyAlignment="1">
      <alignment horizontal="left" vertical="center" wrapText="1"/>
    </xf>
    <xf numFmtId="0" fontId="23" fillId="0" borderId="46" xfId="18" applyFont="1" applyBorder="1" applyAlignment="1">
      <alignment horizontal="left" vertical="center" wrapText="1"/>
    </xf>
    <xf numFmtId="0" fontId="23" fillId="0" borderId="62" xfId="18" applyFont="1" applyBorder="1" applyAlignment="1">
      <alignment horizontal="left" vertical="center" wrapText="1"/>
    </xf>
    <xf numFmtId="0" fontId="19" fillId="0" borderId="9" xfId="18" applyFont="1" applyBorder="1" applyAlignment="1">
      <alignment horizontal="left" vertical="center"/>
    </xf>
    <xf numFmtId="0" fontId="19" fillId="0" borderId="34" xfId="18" applyFont="1" applyBorder="1" applyAlignment="1">
      <alignment horizontal="left" vertical="center"/>
    </xf>
    <xf numFmtId="49" fontId="63" fillId="0" borderId="16" xfId="18" applyNumberFormat="1" applyFont="1" applyBorder="1" applyAlignment="1">
      <alignment horizontal="left" vertical="top"/>
    </xf>
    <xf numFmtId="0" fontId="23" fillId="0" borderId="62" xfId="18" applyFont="1" applyBorder="1" applyAlignment="1">
      <alignment horizontal="left" vertical="center"/>
    </xf>
    <xf numFmtId="0" fontId="23" fillId="0" borderId="33" xfId="18" applyFont="1" applyBorder="1" applyAlignment="1">
      <alignment horizontal="left" vertical="center" wrapText="1"/>
    </xf>
    <xf numFmtId="0" fontId="81" fillId="0" borderId="0" xfId="26" applyFont="1" applyFill="1" applyBorder="1"/>
    <xf numFmtId="0" fontId="81" fillId="0" borderId="25" xfId="26" applyFont="1" applyFill="1" applyBorder="1"/>
    <xf numFmtId="0" fontId="81" fillId="0" borderId="17" xfId="26" applyFont="1" applyFill="1" applyBorder="1"/>
    <xf numFmtId="0" fontId="11" fillId="0" borderId="2" xfId="0" applyFont="1" applyFill="1" applyBorder="1" applyAlignment="1">
      <alignment horizontal="left" vertical="top" wrapText="1"/>
    </xf>
    <xf numFmtId="0" fontId="11" fillId="0" borderId="1" xfId="26" quotePrefix="1" applyFont="1" applyFill="1" applyBorder="1" applyAlignment="1">
      <alignment horizontal="right" wrapText="1"/>
    </xf>
    <xf numFmtId="0" fontId="11" fillId="0" borderId="1" xfId="26" applyFont="1" applyFill="1" applyBorder="1"/>
    <xf numFmtId="0" fontId="7" fillId="0" borderId="0" xfId="26" applyFont="1" applyBorder="1" applyAlignment="1"/>
    <xf numFmtId="0" fontId="8" fillId="0" borderId="0" xfId="26" applyFont="1" applyBorder="1"/>
    <xf numFmtId="0" fontId="8" fillId="0" borderId="9" xfId="26" applyFont="1" applyBorder="1"/>
    <xf numFmtId="0" fontId="7" fillId="2" borderId="22" xfId="26" applyFont="1" applyFill="1" applyBorder="1"/>
    <xf numFmtId="0" fontId="7" fillId="2" borderId="10" xfId="26" applyFont="1" applyFill="1" applyBorder="1"/>
    <xf numFmtId="0" fontId="8" fillId="0" borderId="1" xfId="26" applyFont="1" applyBorder="1"/>
    <xf numFmtId="0" fontId="8" fillId="0" borderId="2" xfId="26" applyFont="1" applyBorder="1"/>
    <xf numFmtId="0" fontId="8" fillId="0" borderId="0" xfId="26" applyFont="1" applyBorder="1" applyAlignment="1">
      <alignment wrapText="1"/>
    </xf>
    <xf numFmtId="0" fontId="8" fillId="0" borderId="1" xfId="26" applyFont="1" applyBorder="1" applyAlignment="1">
      <alignment wrapText="1"/>
    </xf>
    <xf numFmtId="0" fontId="8" fillId="0" borderId="2" xfId="26" applyFont="1" applyBorder="1" applyAlignment="1">
      <alignment wrapText="1"/>
    </xf>
    <xf numFmtId="0" fontId="8" fillId="0" borderId="1" xfId="26" applyFont="1" applyBorder="1" applyAlignment="1">
      <alignment vertical="top" wrapText="1"/>
    </xf>
    <xf numFmtId="0" fontId="8" fillId="0" borderId="0" xfId="26" applyFont="1" applyBorder="1" applyAlignment="1">
      <alignment vertical="top" wrapText="1"/>
    </xf>
    <xf numFmtId="0" fontId="8" fillId="0" borderId="2" xfId="26" applyFont="1" applyBorder="1" applyAlignment="1">
      <alignment vertical="top" wrapText="1"/>
    </xf>
    <xf numFmtId="0" fontId="8" fillId="0" borderId="23" xfId="26" applyFont="1" applyBorder="1" applyAlignment="1">
      <alignment vertical="top" wrapText="1"/>
    </xf>
    <xf numFmtId="0" fontId="8" fillId="0" borderId="24" xfId="26" applyFont="1" applyBorder="1" applyAlignment="1">
      <alignment vertical="top" wrapText="1"/>
    </xf>
    <xf numFmtId="0" fontId="8" fillId="0" borderId="12" xfId="26" applyFont="1" applyBorder="1" applyAlignment="1">
      <alignment vertical="top" wrapText="1"/>
    </xf>
    <xf numFmtId="0" fontId="7" fillId="0" borderId="1" xfId="26" applyFont="1" applyBorder="1"/>
    <xf numFmtId="0" fontId="7" fillId="0" borderId="1" xfId="26" applyFont="1" applyBorder="1" applyAlignment="1"/>
    <xf numFmtId="0" fontId="7" fillId="0" borderId="0" xfId="18" applyFont="1" applyAlignment="1">
      <alignment horizontal="left"/>
    </xf>
    <xf numFmtId="0" fontId="7" fillId="0" borderId="0" xfId="18" applyFont="1" applyAlignment="1"/>
    <xf numFmtId="0" fontId="15" fillId="0" borderId="0" xfId="18" applyFont="1" applyAlignment="1">
      <alignment horizontal="right"/>
    </xf>
    <xf numFmtId="1" fontId="8" fillId="0" borderId="0" xfId="8" applyNumberFormat="1" applyFont="1" applyFill="1" applyBorder="1" applyAlignment="1">
      <alignment horizontal="left"/>
    </xf>
    <xf numFmtId="0" fontId="7" fillId="2" borderId="0" xfId="26" applyFont="1" applyFill="1" applyAlignment="1">
      <alignment horizontal="left"/>
    </xf>
    <xf numFmtId="0" fontId="12" fillId="0" borderId="0" xfId="26" applyFont="1" applyFill="1" applyBorder="1" applyAlignment="1">
      <alignment horizontal="center"/>
    </xf>
    <xf numFmtId="0" fontId="12" fillId="0" borderId="0" xfId="18" applyFont="1" applyAlignment="1"/>
    <xf numFmtId="1" fontId="7" fillId="0" borderId="0" xfId="8" applyNumberFormat="1" applyFont="1" applyFill="1" applyBorder="1" applyAlignment="1">
      <alignment horizontal="left"/>
    </xf>
    <xf numFmtId="0" fontId="11" fillId="0" borderId="1" xfId="26" quotePrefix="1" applyFont="1" applyFill="1" applyBorder="1" applyAlignment="1">
      <alignment horizontal="right" vertical="top" wrapText="1"/>
    </xf>
    <xf numFmtId="0" fontId="11" fillId="0" borderId="1" xfId="26" applyFont="1" applyFill="1" applyBorder="1" applyAlignment="1">
      <alignment horizontal="right" vertical="top"/>
    </xf>
    <xf numFmtId="0" fontId="11" fillId="0" borderId="23" xfId="26" applyFont="1" applyFill="1" applyBorder="1" applyAlignment="1">
      <alignment horizontal="right" vertical="top" wrapText="1"/>
    </xf>
    <xf numFmtId="0" fontId="19" fillId="6" borderId="2" xfId="0" applyFont="1" applyFill="1" applyBorder="1" applyAlignment="1">
      <alignment horizontal="left" vertical="top" wrapText="1"/>
    </xf>
    <xf numFmtId="0" fontId="19" fillId="6" borderId="1" xfId="0" applyFont="1" applyFill="1" applyBorder="1" applyAlignment="1">
      <alignment horizontal="left" vertical="top" wrapText="1"/>
    </xf>
    <xf numFmtId="0" fontId="19" fillId="6" borderId="0" xfId="0" applyFont="1" applyFill="1" applyBorder="1" applyAlignment="1">
      <alignment horizontal="left" vertical="top" wrapText="1"/>
    </xf>
    <xf numFmtId="167" fontId="19" fillId="6" borderId="9" xfId="26" applyNumberFormat="1" applyFont="1" applyFill="1" applyBorder="1" applyAlignment="1">
      <alignment horizontal="left"/>
    </xf>
    <xf numFmtId="167" fontId="19" fillId="6" borderId="22" xfId="26" applyNumberFormat="1" applyFont="1" applyFill="1" applyBorder="1" applyAlignment="1">
      <alignment horizontal="left"/>
    </xf>
    <xf numFmtId="0" fontId="19" fillId="0" borderId="3" xfId="17" applyFont="1" applyBorder="1" applyAlignment="1">
      <alignment vertical="center" wrapText="1"/>
    </xf>
    <xf numFmtId="167" fontId="63" fillId="0" borderId="10" xfId="26" applyNumberFormat="1" applyFont="1" applyFill="1" applyBorder="1" applyAlignment="1">
      <alignment horizontal="left"/>
    </xf>
    <xf numFmtId="0" fontId="63" fillId="0" borderId="1" xfId="17" applyFont="1" applyFill="1" applyBorder="1" applyAlignment="1">
      <alignment vertical="top"/>
    </xf>
    <xf numFmtId="0" fontId="63" fillId="0" borderId="0" xfId="17" applyFont="1" applyFill="1" applyBorder="1" applyAlignment="1">
      <alignment vertical="top"/>
    </xf>
    <xf numFmtId="0" fontId="63" fillId="0" borderId="2" xfId="26" applyFont="1" applyFill="1" applyBorder="1" applyAlignment="1"/>
    <xf numFmtId="0" fontId="82" fillId="0" borderId="0" xfId="26" applyFont="1" applyFill="1" applyBorder="1" applyAlignment="1"/>
    <xf numFmtId="0" fontId="63" fillId="0" borderId="0" xfId="26" applyFont="1" applyFill="1" applyBorder="1" applyAlignment="1">
      <alignment horizontal="left" vertical="center"/>
    </xf>
    <xf numFmtId="0" fontId="63" fillId="0" borderId="1" xfId="26" applyFont="1" applyFill="1" applyBorder="1" applyAlignment="1"/>
    <xf numFmtId="0" fontId="63" fillId="0" borderId="0" xfId="26" applyFont="1" applyFill="1" applyBorder="1" applyAlignment="1"/>
    <xf numFmtId="0" fontId="63" fillId="0" borderId="22" xfId="26" applyFont="1" applyFill="1" applyBorder="1" applyAlignment="1"/>
    <xf numFmtId="0" fontId="63" fillId="0" borderId="10" xfId="26" applyFont="1" applyFill="1" applyBorder="1" applyAlignment="1"/>
    <xf numFmtId="0" fontId="61" fillId="0" borderId="0" xfId="26" applyFont="1" applyFill="1" applyBorder="1" applyAlignment="1"/>
    <xf numFmtId="0" fontId="82" fillId="0" borderId="1" xfId="26" applyFont="1" applyFill="1" applyBorder="1" applyAlignment="1"/>
    <xf numFmtId="0" fontId="63" fillId="0" borderId="3" xfId="26" applyFont="1" applyFill="1" applyBorder="1" applyAlignment="1">
      <alignment horizontal="left" vertical="top" wrapText="1"/>
    </xf>
    <xf numFmtId="0" fontId="63" fillId="0" borderId="3" xfId="26" applyFont="1" applyFill="1" applyBorder="1" applyAlignment="1">
      <alignment vertical="center"/>
    </xf>
    <xf numFmtId="0" fontId="63" fillId="0" borderId="3" xfId="26" applyFont="1" applyFill="1" applyBorder="1" applyAlignment="1">
      <alignment horizontal="left"/>
    </xf>
    <xf numFmtId="0" fontId="63" fillId="0" borderId="6" xfId="26" applyFont="1" applyFill="1" applyBorder="1" applyAlignment="1">
      <alignment horizontal="left"/>
    </xf>
    <xf numFmtId="0" fontId="69" fillId="0" borderId="3" xfId="26" applyFont="1" applyFill="1" applyBorder="1" applyAlignment="1">
      <alignment horizontal="center"/>
    </xf>
    <xf numFmtId="0" fontId="63" fillId="0" borderId="3" xfId="17" applyFont="1" applyBorder="1"/>
    <xf numFmtId="0" fontId="63" fillId="0" borderId="3" xfId="17" applyFont="1" applyBorder="1" applyAlignment="1">
      <alignment vertical="top" wrapText="1"/>
    </xf>
    <xf numFmtId="0" fontId="63" fillId="0" borderId="3" xfId="17" applyFont="1" applyBorder="1" applyAlignment="1">
      <alignment horizontal="left" vertical="top" wrapText="1"/>
    </xf>
    <xf numFmtId="0" fontId="63" fillId="0" borderId="3" xfId="26" applyFont="1" applyFill="1" applyBorder="1" applyAlignment="1"/>
    <xf numFmtId="0" fontId="6" fillId="0" borderId="2" xfId="0" applyFont="1" applyBorder="1"/>
    <xf numFmtId="0" fontId="19" fillId="0" borderId="3" xfId="0" applyFont="1" applyFill="1" applyBorder="1" applyAlignment="1">
      <alignment horizontal="left" vertical="center"/>
    </xf>
    <xf numFmtId="0" fontId="26" fillId="0" borderId="0" xfId="26" applyFont="1" applyFill="1" applyBorder="1" applyAlignment="1">
      <alignment horizontal="right"/>
    </xf>
    <xf numFmtId="0" fontId="26" fillId="0" borderId="0" xfId="26" applyFont="1" applyFill="1" applyBorder="1" applyAlignment="1"/>
    <xf numFmtId="0" fontId="19" fillId="0" borderId="0" xfId="26" applyFont="1" applyFill="1" applyBorder="1" applyAlignment="1">
      <alignment horizontal="right" vertical="center"/>
    </xf>
    <xf numFmtId="0" fontId="19" fillId="0" borderId="0" xfId="26" applyFont="1" applyFill="1" applyBorder="1" applyAlignment="1">
      <alignment horizontal="left" vertical="center"/>
    </xf>
    <xf numFmtId="0" fontId="20" fillId="0" borderId="12" xfId="17" applyFont="1" applyBorder="1" applyAlignment="1">
      <alignment wrapText="1"/>
    </xf>
    <xf numFmtId="0" fontId="26" fillId="0" borderId="0" xfId="26" applyFont="1" applyFill="1" applyBorder="1" applyAlignment="1">
      <alignment vertical="center"/>
    </xf>
    <xf numFmtId="0" fontId="41" fillId="0" borderId="3" xfId="0" applyFont="1" applyBorder="1" applyAlignment="1">
      <alignment horizontal="left"/>
    </xf>
    <xf numFmtId="0" fontId="41" fillId="0" borderId="3" xfId="0" applyFont="1" applyBorder="1" applyAlignment="1">
      <alignment horizontal="center"/>
    </xf>
    <xf numFmtId="0" fontId="19" fillId="0" borderId="20" xfId="26" applyFont="1" applyFill="1" applyBorder="1" applyAlignment="1">
      <alignment vertical="top" wrapText="1"/>
    </xf>
    <xf numFmtId="0" fontId="19" fillId="0" borderId="20" xfId="26" applyFont="1" applyFill="1" applyBorder="1" applyAlignment="1">
      <alignment wrapText="1"/>
    </xf>
    <xf numFmtId="0" fontId="19" fillId="0" borderId="20" xfId="0" applyFont="1" applyFill="1" applyBorder="1" applyAlignment="1">
      <alignment horizontal="left" wrapText="1"/>
    </xf>
    <xf numFmtId="0" fontId="19" fillId="0" borderId="83" xfId="0" applyFont="1" applyBorder="1" applyAlignment="1">
      <alignment vertical="center" wrapText="1"/>
    </xf>
    <xf numFmtId="0" fontId="19" fillId="0" borderId="64" xfId="17" applyFont="1" applyFill="1" applyBorder="1" applyAlignment="1">
      <alignment vertical="center" wrapText="1"/>
    </xf>
    <xf numFmtId="0" fontId="80" fillId="0" borderId="1" xfId="17" applyFont="1" applyFill="1" applyBorder="1" applyAlignment="1">
      <alignment vertical="top" wrapText="1"/>
    </xf>
    <xf numFmtId="167" fontId="23" fillId="0" borderId="8" xfId="18" applyNumberFormat="1" applyFont="1" applyBorder="1" applyAlignment="1">
      <alignment horizontal="left"/>
    </xf>
    <xf numFmtId="167" fontId="23" fillId="0" borderId="9" xfId="18" applyNumberFormat="1" applyFont="1" applyBorder="1" applyAlignment="1"/>
    <xf numFmtId="167" fontId="23" fillId="0" borderId="22" xfId="18" applyNumberFormat="1" applyFont="1" applyBorder="1" applyAlignment="1"/>
    <xf numFmtId="0" fontId="19" fillId="0" borderId="22" xfId="18" applyFont="1" applyBorder="1"/>
    <xf numFmtId="0" fontId="19" fillId="0" borderId="10" xfId="18" applyFont="1" applyBorder="1"/>
    <xf numFmtId="0" fontId="19" fillId="0" borderId="1" xfId="18" applyFont="1" applyBorder="1" applyAlignment="1">
      <alignment horizontal="center" vertical="top" wrapText="1"/>
    </xf>
    <xf numFmtId="0" fontId="19" fillId="0" borderId="0" xfId="18" applyFont="1" applyBorder="1" applyAlignment="1">
      <alignment horizontal="center" vertical="top" wrapText="1"/>
    </xf>
    <xf numFmtId="0" fontId="19" fillId="0" borderId="2" xfId="18" applyFont="1" applyBorder="1" applyAlignment="1">
      <alignment horizontal="center" vertical="top" wrapText="1"/>
    </xf>
    <xf numFmtId="0" fontId="23" fillId="0" borderId="51" xfId="18" applyFont="1" applyBorder="1"/>
    <xf numFmtId="0" fontId="19" fillId="0" borderId="1" xfId="18" applyFont="1" applyBorder="1"/>
    <xf numFmtId="0" fontId="19" fillId="0" borderId="2" xfId="18" applyFont="1" applyBorder="1" applyAlignment="1">
      <alignment vertical="top" wrapText="1"/>
    </xf>
    <xf numFmtId="0" fontId="19" fillId="0" borderId="4" xfId="18" applyFont="1" applyBorder="1" applyAlignment="1">
      <alignment vertical="top" wrapText="1"/>
    </xf>
    <xf numFmtId="0" fontId="19" fillId="0" borderId="6" xfId="18" applyFont="1" applyBorder="1"/>
    <xf numFmtId="0" fontId="19" fillId="0" borderId="23" xfId="18" applyFont="1" applyBorder="1"/>
    <xf numFmtId="0" fontId="19" fillId="0" borderId="5" xfId="18" applyFont="1" applyBorder="1" applyAlignment="1">
      <alignment wrapText="1"/>
    </xf>
    <xf numFmtId="0" fontId="19" fillId="0" borderId="8" xfId="18" applyFont="1" applyBorder="1"/>
    <xf numFmtId="167" fontId="23" fillId="0" borderId="2" xfId="18" applyNumberFormat="1" applyFont="1" applyBorder="1" applyAlignment="1">
      <alignment horizontal="left" vertical="top"/>
    </xf>
    <xf numFmtId="0" fontId="23" fillId="0" borderId="18" xfId="18" applyFont="1" applyBorder="1" applyAlignment="1">
      <alignment horizontal="center" vertical="center" wrapText="1"/>
    </xf>
    <xf numFmtId="0" fontId="23" fillId="0" borderId="10" xfId="18" applyFont="1" applyBorder="1" applyAlignment="1">
      <alignment horizontal="center" vertical="center" wrapText="1"/>
    </xf>
    <xf numFmtId="0" fontId="8" fillId="0" borderId="0" xfId="0" applyFont="1" applyBorder="1"/>
    <xf numFmtId="0" fontId="6" fillId="0" borderId="6" xfId="0" applyFont="1" applyBorder="1" applyAlignment="1">
      <alignment horizontal="center" vertical="center" wrapText="1"/>
    </xf>
    <xf numFmtId="0" fontId="14" fillId="0" borderId="0" xfId="0" applyFont="1"/>
    <xf numFmtId="0" fontId="6" fillId="0" borderId="4" xfId="0" applyFont="1" applyBorder="1" applyAlignment="1">
      <alignment horizontal="center" vertical="center" wrapText="1"/>
    </xf>
    <xf numFmtId="0" fontId="14" fillId="0" borderId="4" xfId="0" applyFont="1" applyBorder="1"/>
    <xf numFmtId="0" fontId="6" fillId="0" borderId="3" xfId="0" applyFont="1" applyBorder="1" applyAlignment="1">
      <alignment horizontal="center" vertical="center" wrapText="1"/>
    </xf>
    <xf numFmtId="0" fontId="6" fillId="0" borderId="0" xfId="0" applyFont="1" applyAlignment="1">
      <alignment vertical="center"/>
    </xf>
    <xf numFmtId="0" fontId="19" fillId="0" borderId="2" xfId="17" applyFont="1" applyFill="1" applyBorder="1" applyAlignment="1">
      <alignment horizontal="left" vertical="center" wrapText="1"/>
    </xf>
    <xf numFmtId="0" fontId="19" fillId="0" borderId="5" xfId="0" applyFont="1" applyFill="1" applyBorder="1" applyAlignment="1">
      <alignment vertical="center" wrapText="1"/>
    </xf>
    <xf numFmtId="0" fontId="14" fillId="0" borderId="0" xfId="18" applyFont="1"/>
    <xf numFmtId="0" fontId="6" fillId="0" borderId="6" xfId="0" applyFont="1" applyBorder="1"/>
    <xf numFmtId="0" fontId="6" fillId="6" borderId="3" xfId="0" applyFont="1" applyFill="1" applyBorder="1"/>
    <xf numFmtId="0" fontId="6" fillId="0" borderId="3" xfId="0" applyFont="1" applyFill="1" applyBorder="1" applyAlignment="1">
      <alignment vertical="top" wrapText="1"/>
    </xf>
    <xf numFmtId="0" fontId="6" fillId="0" borderId="24" xfId="18" applyFont="1" applyBorder="1" applyAlignment="1">
      <alignment vertical="top" wrapText="1"/>
    </xf>
    <xf numFmtId="0" fontId="6" fillId="0" borderId="12" xfId="18" applyFont="1" applyBorder="1" applyAlignment="1">
      <alignment vertical="top" wrapText="1"/>
    </xf>
    <xf numFmtId="167" fontId="23" fillId="0" borderId="0" xfId="26" applyNumberFormat="1" applyFont="1" applyFill="1" applyBorder="1" applyAlignment="1">
      <alignment horizontal="left" vertical="top"/>
    </xf>
    <xf numFmtId="0" fontId="23" fillId="0" borderId="3" xfId="26" applyFont="1" applyFill="1" applyBorder="1" applyAlignment="1">
      <alignment horizontal="center" vertical="top" wrapText="1"/>
    </xf>
    <xf numFmtId="0" fontId="23" fillId="0" borderId="3" xfId="26" applyFont="1" applyFill="1" applyBorder="1" applyAlignment="1">
      <alignment horizontal="left" vertical="top" wrapText="1"/>
    </xf>
    <xf numFmtId="0" fontId="69" fillId="0" borderId="0" xfId="26" applyFont="1" applyFill="1" applyBorder="1" applyAlignment="1"/>
    <xf numFmtId="0" fontId="69" fillId="0" borderId="2" xfId="26" applyFont="1" applyFill="1" applyBorder="1" applyAlignment="1"/>
    <xf numFmtId="0" fontId="23" fillId="0" borderId="1" xfId="17" applyFont="1" applyFill="1" applyBorder="1" applyAlignment="1">
      <alignment vertical="top"/>
    </xf>
    <xf numFmtId="0" fontId="69" fillId="0" borderId="1" xfId="17" applyFont="1" applyFill="1" applyBorder="1" applyAlignment="1">
      <alignment vertical="top"/>
    </xf>
    <xf numFmtId="0" fontId="81" fillId="0" borderId="0" xfId="26" applyFont="1" applyFill="1" applyBorder="1" applyAlignment="1">
      <alignment horizontal="center" wrapText="1"/>
    </xf>
    <xf numFmtId="0" fontId="19" fillId="0" borderId="1" xfId="26" applyFont="1" applyFill="1" applyBorder="1" applyAlignment="1">
      <alignment horizontal="center" vertical="center"/>
    </xf>
    <xf numFmtId="0" fontId="19" fillId="0" borderId="2" xfId="18" applyFont="1" applyFill="1" applyBorder="1" applyAlignment="1">
      <alignment horizontal="left"/>
    </xf>
    <xf numFmtId="0" fontId="19" fillId="0" borderId="3" xfId="26" applyFont="1" applyFill="1" applyBorder="1" applyAlignment="1">
      <alignment horizontal="center" vertical="center"/>
    </xf>
    <xf numFmtId="0" fontId="19" fillId="0" borderId="6" xfId="26" applyFont="1" applyFill="1" applyBorder="1" applyAlignment="1">
      <alignment horizontal="center" vertical="center"/>
    </xf>
    <xf numFmtId="0" fontId="19" fillId="0" borderId="23" xfId="26" applyFont="1" applyFill="1" applyBorder="1" applyAlignment="1">
      <alignment horizontal="center" vertical="center"/>
    </xf>
    <xf numFmtId="0" fontId="80" fillId="0" borderId="0" xfId="26" applyFont="1" applyBorder="1" applyAlignment="1">
      <alignment wrapText="1"/>
    </xf>
    <xf numFmtId="0" fontId="80" fillId="0" borderId="2" xfId="26" applyFont="1" applyBorder="1" applyAlignment="1">
      <alignment wrapText="1"/>
    </xf>
    <xf numFmtId="0" fontId="19" fillId="0" borderId="24" xfId="26" applyFont="1" applyFill="1" applyBorder="1" applyAlignment="1">
      <alignment horizontal="left" vertical="center" wrapText="1"/>
    </xf>
    <xf numFmtId="0" fontId="23" fillId="2" borderId="47" xfId="26" applyFont="1" applyFill="1" applyBorder="1" applyAlignment="1">
      <alignment horizontal="center" vertical="center" wrapText="1"/>
    </xf>
    <xf numFmtId="166" fontId="23" fillId="0" borderId="61" xfId="24" applyNumberFormat="1" applyFont="1" applyFill="1" applyBorder="1" applyAlignment="1">
      <alignment horizontal="center" vertical="center"/>
    </xf>
    <xf numFmtId="0" fontId="11" fillId="0" borderId="21" xfId="26" applyFont="1" applyFill="1" applyBorder="1" applyAlignment="1">
      <alignment wrapText="1"/>
    </xf>
    <xf numFmtId="0" fontId="11" fillId="0" borderId="1" xfId="0" applyFont="1" applyFill="1" applyBorder="1" applyAlignment="1">
      <alignment horizontal="left" vertical="top"/>
    </xf>
    <xf numFmtId="0" fontId="11" fillId="0" borderId="2" xfId="0" applyFont="1" applyFill="1" applyBorder="1" applyAlignment="1">
      <alignment horizontal="center" vertical="top" wrapText="1"/>
    </xf>
    <xf numFmtId="0" fontId="11" fillId="0" borderId="2" xfId="0" applyFont="1" applyFill="1" applyBorder="1" applyAlignment="1">
      <alignment horizontal="left" vertical="top"/>
    </xf>
    <xf numFmtId="0" fontId="11" fillId="0" borderId="1" xfId="0" applyFont="1" applyFill="1" applyBorder="1" applyAlignment="1">
      <alignment horizontal="left"/>
    </xf>
    <xf numFmtId="0" fontId="11" fillId="0" borderId="2" xfId="0" applyFont="1" applyFill="1" applyBorder="1" applyAlignment="1">
      <alignment horizontal="left"/>
    </xf>
    <xf numFmtId="0" fontId="60" fillId="0" borderId="1" xfId="26" applyFont="1" applyFill="1" applyBorder="1" applyAlignment="1">
      <alignment wrapText="1"/>
    </xf>
    <xf numFmtId="0" fontId="64" fillId="0" borderId="2" xfId="26" applyFont="1" applyFill="1" applyBorder="1" applyAlignment="1">
      <alignment horizontal="center" wrapText="1"/>
    </xf>
    <xf numFmtId="0" fontId="59" fillId="0" borderId="1" xfId="26" quotePrefix="1" applyFont="1" applyFill="1" applyBorder="1" applyAlignment="1">
      <alignment horizontal="right" wrapText="1"/>
    </xf>
    <xf numFmtId="0" fontId="59" fillId="0" borderId="1" xfId="26" applyFont="1" applyFill="1" applyBorder="1"/>
    <xf numFmtId="0" fontId="56" fillId="0" borderId="1" xfId="26" applyFont="1" applyFill="1" applyBorder="1"/>
    <xf numFmtId="0" fontId="59" fillId="0" borderId="1" xfId="26" quotePrefix="1" applyFont="1" applyFill="1" applyBorder="1" applyAlignment="1">
      <alignment horizontal="right" vertical="top" wrapText="1"/>
    </xf>
    <xf numFmtId="0" fontId="59" fillId="0" borderId="2" xfId="0" applyFont="1" applyFill="1" applyBorder="1" applyAlignment="1">
      <alignment horizontal="left" vertical="top" wrapText="1"/>
    </xf>
    <xf numFmtId="0" fontId="59" fillId="0" borderId="1" xfId="26" applyFont="1" applyFill="1" applyBorder="1" applyAlignment="1">
      <alignment horizontal="right" vertical="top"/>
    </xf>
    <xf numFmtId="0" fontId="59" fillId="0" borderId="2" xfId="26" applyFont="1" applyFill="1" applyBorder="1" applyAlignment="1">
      <alignment horizontal="left" vertical="top"/>
    </xf>
    <xf numFmtId="0" fontId="59" fillId="0" borderId="23" xfId="26" applyFont="1" applyFill="1" applyBorder="1" applyAlignment="1">
      <alignment horizontal="right" vertical="top" wrapText="1"/>
    </xf>
    <xf numFmtId="0" fontId="59" fillId="0" borderId="12" xfId="0" applyFont="1" applyFill="1" applyBorder="1" applyAlignment="1">
      <alignment horizontal="left" vertical="top" wrapText="1"/>
    </xf>
    <xf numFmtId="0" fontId="19" fillId="0" borderId="14" xfId="27" applyFont="1" applyFill="1" applyBorder="1" applyAlignment="1">
      <alignment horizontal="center" vertical="center" wrapText="1"/>
    </xf>
    <xf numFmtId="0" fontId="19" fillId="0" borderId="34" xfId="27" applyFont="1" applyFill="1" applyBorder="1" applyAlignment="1">
      <alignment horizontal="left" vertical="center" wrapText="1"/>
    </xf>
    <xf numFmtId="0" fontId="19" fillId="0" borderId="15" xfId="27" applyFont="1" applyFill="1" applyBorder="1" applyAlignment="1">
      <alignment horizontal="center" vertical="center" wrapText="1"/>
    </xf>
    <xf numFmtId="0" fontId="19" fillId="0" borderId="34" xfId="17" applyFont="1" applyFill="1" applyBorder="1" applyAlignment="1">
      <alignment horizontal="left" vertical="center" wrapText="1"/>
    </xf>
    <xf numFmtId="0" fontId="19" fillId="0" borderId="24" xfId="27" applyFont="1" applyFill="1" applyBorder="1" applyAlignment="1">
      <alignment horizontal="left" vertical="center" wrapText="1"/>
    </xf>
    <xf numFmtId="0" fontId="19" fillId="0" borderId="34" xfId="17" applyFont="1" applyFill="1" applyBorder="1" applyAlignment="1">
      <alignment vertical="center" wrapText="1"/>
    </xf>
    <xf numFmtId="1" fontId="32" fillId="0" borderId="1" xfId="2" applyNumberFormat="1" applyFont="1" applyFill="1" applyBorder="1" applyAlignment="1">
      <alignment vertical="top" wrapText="1"/>
    </xf>
    <xf numFmtId="1" fontId="32" fillId="0" borderId="2" xfId="2" applyNumberFormat="1" applyFont="1" applyFill="1" applyBorder="1" applyAlignment="1">
      <alignment vertical="top" wrapText="1"/>
    </xf>
    <xf numFmtId="1" fontId="19" fillId="0" borderId="2" xfId="2" applyNumberFormat="1" applyFont="1" applyFill="1" applyBorder="1" applyAlignment="1">
      <alignment horizontal="center"/>
    </xf>
    <xf numFmtId="1" fontId="23" fillId="0" borderId="50" xfId="2" applyNumberFormat="1" applyFont="1" applyFill="1" applyBorder="1" applyAlignment="1">
      <alignment horizontal="center"/>
    </xf>
    <xf numFmtId="0" fontId="19" fillId="0" borderId="8" xfId="0" applyFont="1" applyBorder="1" applyAlignment="1">
      <alignment vertical="top" wrapText="1"/>
    </xf>
    <xf numFmtId="0" fontId="19" fillId="0" borderId="22" xfId="0" applyFont="1" applyBorder="1" applyAlignment="1">
      <alignment vertical="top"/>
    </xf>
    <xf numFmtId="167" fontId="83" fillId="0" borderId="8" xfId="0" applyNumberFormat="1" applyFont="1" applyBorder="1" applyAlignment="1">
      <alignment horizontal="center" vertical="top" wrapText="1"/>
    </xf>
    <xf numFmtId="0" fontId="80" fillId="0" borderId="8" xfId="0" applyFont="1" applyBorder="1" applyAlignment="1">
      <alignment vertical="top" wrapText="1"/>
    </xf>
    <xf numFmtId="0" fontId="80" fillId="0" borderId="3" xfId="0" applyFont="1" applyBorder="1" applyAlignment="1">
      <alignment vertical="top" wrapText="1"/>
    </xf>
    <xf numFmtId="0" fontId="80" fillId="6" borderId="6" xfId="0" applyFont="1" applyFill="1" applyBorder="1" applyAlignment="1">
      <alignment horizontal="center" vertical="top" wrapText="1"/>
    </xf>
    <xf numFmtId="0" fontId="80" fillId="0" borderId="3" xfId="17" applyFont="1" applyBorder="1" applyAlignment="1">
      <alignment horizontal="left" vertical="top" wrapText="1"/>
    </xf>
    <xf numFmtId="0" fontId="80" fillId="0" borderId="3" xfId="17" applyFont="1" applyBorder="1"/>
    <xf numFmtId="166" fontId="83" fillId="0" borderId="84" xfId="24" applyNumberFormat="1" applyFont="1" applyFill="1" applyBorder="1" applyAlignment="1">
      <alignment horizontal="center" vertical="center"/>
    </xf>
    <xf numFmtId="166" fontId="83" fillId="0" borderId="85" xfId="24" applyNumberFormat="1" applyFont="1" applyFill="1" applyBorder="1" applyAlignment="1">
      <alignment horizontal="center" vertical="center"/>
    </xf>
    <xf numFmtId="0" fontId="81" fillId="0" borderId="86" xfId="26" applyFont="1" applyFill="1" applyBorder="1" applyAlignment="1">
      <alignment wrapText="1"/>
    </xf>
    <xf numFmtId="0" fontId="83" fillId="0" borderId="0" xfId="26" applyFont="1" applyFill="1" applyBorder="1" applyAlignment="1">
      <alignment vertical="center"/>
    </xf>
    <xf numFmtId="0" fontId="80" fillId="0" borderId="0" xfId="18" applyFont="1" applyFill="1" applyBorder="1" applyAlignment="1">
      <alignment horizontal="left"/>
    </xf>
    <xf numFmtId="0" fontId="80" fillId="0" borderId="0" xfId="26" applyFont="1" applyFill="1" applyBorder="1" applyAlignment="1">
      <alignment horizontal="left"/>
    </xf>
    <xf numFmtId="0" fontId="80" fillId="0" borderId="0" xfId="26" applyFont="1" applyBorder="1" applyAlignment="1"/>
    <xf numFmtId="0" fontId="80" fillId="0" borderId="0" xfId="26" applyFont="1" applyFill="1" applyBorder="1" applyAlignment="1"/>
    <xf numFmtId="0" fontId="80" fillId="0" borderId="3" xfId="26" applyFont="1" applyFill="1" applyBorder="1" applyAlignment="1">
      <alignment vertical="top" wrapText="1"/>
    </xf>
    <xf numFmtId="0" fontId="80" fillId="2" borderId="3" xfId="26" applyFont="1" applyFill="1" applyBorder="1" applyAlignment="1">
      <alignment vertical="top"/>
    </xf>
    <xf numFmtId="0" fontId="80" fillId="2" borderId="3" xfId="0" applyFont="1" applyFill="1" applyBorder="1" applyAlignment="1">
      <alignment vertical="top"/>
    </xf>
    <xf numFmtId="0" fontId="80" fillId="0" borderId="3" xfId="26" applyFont="1" applyFill="1" applyBorder="1" applyAlignment="1">
      <alignment horizontal="center"/>
    </xf>
    <xf numFmtId="0" fontId="80" fillId="0" borderId="3" xfId="26" applyFont="1" applyFill="1" applyBorder="1" applyAlignment="1"/>
    <xf numFmtId="0" fontId="80" fillId="0" borderId="0" xfId="26" applyFont="1" applyFill="1" applyBorder="1" applyAlignment="1">
      <alignment vertical="top" wrapText="1"/>
    </xf>
    <xf numFmtId="167" fontId="83" fillId="0" borderId="0" xfId="26" applyNumberFormat="1" applyFont="1" applyFill="1" applyBorder="1" applyAlignment="1">
      <alignment horizontal="center" vertical="top" wrapText="1"/>
    </xf>
    <xf numFmtId="0" fontId="80" fillId="0" borderId="0" xfId="26" applyFont="1" applyFill="1" applyAlignment="1">
      <alignment horizontal="left" vertical="center"/>
    </xf>
    <xf numFmtId="166" fontId="80" fillId="0" borderId="39" xfId="24" applyNumberFormat="1" applyFont="1" applyFill="1" applyBorder="1" applyAlignment="1">
      <alignment horizontal="left" vertical="center"/>
    </xf>
    <xf numFmtId="167" fontId="19" fillId="0" borderId="35" xfId="26" applyNumberFormat="1" applyFont="1" applyFill="1" applyBorder="1" applyAlignment="1">
      <alignment horizontal="left"/>
    </xf>
    <xf numFmtId="0" fontId="11" fillId="0" borderId="1" xfId="17" applyFont="1" applyFill="1" applyBorder="1" applyAlignment="1">
      <alignment vertical="top" wrapText="1"/>
    </xf>
    <xf numFmtId="0" fontId="19" fillId="0" borderId="35" xfId="0" applyFont="1" applyBorder="1" applyAlignment="1">
      <alignment horizontal="center" vertical="top" wrapText="1"/>
    </xf>
    <xf numFmtId="0" fontId="80" fillId="0" borderId="4" xfId="0" applyFont="1" applyBorder="1" applyAlignment="1">
      <alignment horizontal="left" vertical="center" wrapText="1"/>
    </xf>
    <xf numFmtId="167" fontId="23" fillId="2" borderId="8" xfId="26" applyNumberFormat="1" applyFont="1" applyFill="1" applyBorder="1" applyAlignment="1">
      <alignment horizontal="center" vertical="top"/>
    </xf>
    <xf numFmtId="0" fontId="19" fillId="0" borderId="6" xfId="0" applyFont="1" applyFill="1" applyBorder="1" applyAlignment="1">
      <alignment horizontal="center" vertical="center" wrapText="1"/>
    </xf>
    <xf numFmtId="0" fontId="60" fillId="0" borderId="22" xfId="0" applyFont="1" applyBorder="1" applyAlignment="1"/>
    <xf numFmtId="0" fontId="60" fillId="5" borderId="54" xfId="26" applyFont="1" applyFill="1" applyBorder="1" applyAlignment="1">
      <alignment vertical="center"/>
    </xf>
    <xf numFmtId="0" fontId="60" fillId="5" borderId="27" xfId="0" applyFont="1" applyFill="1" applyBorder="1"/>
    <xf numFmtId="0" fontId="19" fillId="0" borderId="0" xfId="0" applyFont="1" applyFill="1"/>
    <xf numFmtId="0" fontId="19" fillId="5" borderId="27" xfId="26" applyFont="1" applyFill="1" applyBorder="1" applyAlignment="1">
      <alignment vertical="center"/>
    </xf>
    <xf numFmtId="0" fontId="19" fillId="5" borderId="28" xfId="26" applyFont="1" applyFill="1" applyBorder="1" applyAlignment="1">
      <alignment vertical="center"/>
    </xf>
    <xf numFmtId="0" fontId="19" fillId="0" borderId="27" xfId="26" applyFont="1" applyFill="1" applyBorder="1" applyAlignment="1">
      <alignment horizontal="left" vertical="center"/>
    </xf>
    <xf numFmtId="0" fontId="19" fillId="5" borderId="27" xfId="26" applyFont="1" applyFill="1" applyBorder="1" applyAlignment="1">
      <alignment horizontal="left" vertical="center"/>
    </xf>
    <xf numFmtId="0" fontId="19" fillId="0" borderId="27" xfId="0" applyFont="1" applyBorder="1"/>
    <xf numFmtId="0" fontId="0" fillId="0" borderId="27" xfId="0" applyBorder="1"/>
    <xf numFmtId="0" fontId="19" fillId="0" borderId="87" xfId="0" applyFont="1" applyBorder="1"/>
    <xf numFmtId="0" fontId="0" fillId="0" borderId="87" xfId="0" applyBorder="1"/>
    <xf numFmtId="0" fontId="19" fillId="9" borderId="27" xfId="26" applyFont="1" applyFill="1" applyBorder="1" applyAlignment="1">
      <alignment horizontal="left" vertical="center"/>
    </xf>
    <xf numFmtId="0" fontId="19" fillId="5" borderId="30" xfId="26" applyFont="1" applyFill="1" applyBorder="1" applyAlignment="1">
      <alignment vertical="center"/>
    </xf>
    <xf numFmtId="0" fontId="0" fillId="0" borderId="17" xfId="0" applyBorder="1"/>
    <xf numFmtId="0" fontId="19" fillId="0" borderId="19" xfId="0" applyFont="1" applyBorder="1"/>
    <xf numFmtId="0" fontId="0" fillId="0" borderId="19" xfId="0" applyBorder="1"/>
    <xf numFmtId="0" fontId="0" fillId="0" borderId="88" xfId="0" applyBorder="1"/>
    <xf numFmtId="0" fontId="19" fillId="0" borderId="2" xfId="0" applyFont="1" applyBorder="1" applyAlignment="1"/>
    <xf numFmtId="0" fontId="19" fillId="5" borderId="27" xfId="0" applyFont="1" applyFill="1" applyBorder="1"/>
    <xf numFmtId="0" fontId="19" fillId="0" borderId="27" xfId="0" applyFont="1" applyBorder="1" applyAlignment="1"/>
    <xf numFmtId="0" fontId="19" fillId="0" borderId="54" xfId="26" applyFont="1" applyFill="1" applyBorder="1" applyAlignment="1">
      <alignment vertical="center"/>
    </xf>
    <xf numFmtId="0" fontId="19" fillId="0" borderId="57" xfId="26" applyFont="1" applyFill="1" applyBorder="1" applyAlignment="1">
      <alignment vertical="center"/>
    </xf>
    <xf numFmtId="0" fontId="19" fillId="0" borderId="30" xfId="0" applyFont="1" applyBorder="1" applyAlignment="1"/>
    <xf numFmtId="0" fontId="19" fillId="0" borderId="26" xfId="0" applyFont="1" applyBorder="1" applyAlignment="1"/>
    <xf numFmtId="0" fontId="19" fillId="0" borderId="28" xfId="0" applyFont="1" applyBorder="1" applyAlignment="1"/>
    <xf numFmtId="0" fontId="19" fillId="0" borderId="54" xfId="0" applyFont="1" applyBorder="1" applyAlignment="1"/>
    <xf numFmtId="0" fontId="19" fillId="0" borderId="57" xfId="0" applyFont="1" applyBorder="1" applyAlignment="1"/>
    <xf numFmtId="0" fontId="0" fillId="0" borderId="54" xfId="0" applyBorder="1" applyAlignment="1"/>
    <xf numFmtId="0" fontId="0" fillId="0" borderId="30" xfId="0" applyBorder="1" applyAlignment="1"/>
    <xf numFmtId="0" fontId="19" fillId="5" borderId="0" xfId="0" applyFont="1" applyFill="1" applyBorder="1"/>
    <xf numFmtId="0" fontId="19" fillId="0" borderId="1" xfId="0" applyFont="1" applyBorder="1" applyAlignment="1"/>
    <xf numFmtId="0" fontId="19" fillId="0" borderId="26" xfId="26" applyFont="1" applyFill="1" applyBorder="1" applyAlignment="1">
      <alignment vertical="center"/>
    </xf>
    <xf numFmtId="0" fontId="19" fillId="0" borderId="27" xfId="26" applyFont="1" applyFill="1" applyBorder="1" applyAlignment="1">
      <alignment vertical="center"/>
    </xf>
    <xf numFmtId="0" fontId="19" fillId="0" borderId="28" xfId="26" applyFont="1" applyFill="1" applyBorder="1" applyAlignment="1">
      <alignment vertical="center"/>
    </xf>
    <xf numFmtId="0" fontId="0" fillId="9" borderId="30" xfId="0" applyFill="1" applyBorder="1" applyAlignment="1"/>
    <xf numFmtId="0" fontId="0" fillId="9" borderId="89" xfId="0" applyFill="1" applyBorder="1" applyAlignment="1"/>
    <xf numFmtId="0" fontId="19" fillId="9" borderId="30" xfId="0" applyFont="1" applyFill="1" applyBorder="1" applyAlignment="1"/>
    <xf numFmtId="0" fontId="19" fillId="9" borderId="89" xfId="0" applyFont="1" applyFill="1" applyBorder="1" applyAlignment="1"/>
    <xf numFmtId="0" fontId="0" fillId="9" borderId="26" xfId="0" applyFill="1" applyBorder="1" applyAlignment="1"/>
    <xf numFmtId="0" fontId="0" fillId="9" borderId="17" xfId="0" applyFill="1" applyBorder="1" applyAlignment="1"/>
    <xf numFmtId="0" fontId="19" fillId="9" borderId="26" xfId="0" applyFont="1" applyFill="1" applyBorder="1" applyAlignment="1"/>
    <xf numFmtId="0" fontId="19" fillId="9" borderId="27" xfId="0" applyFont="1" applyFill="1" applyBorder="1" applyAlignment="1"/>
    <xf numFmtId="0" fontId="19" fillId="9" borderId="17" xfId="0" applyFont="1" applyFill="1" applyBorder="1" applyAlignment="1"/>
    <xf numFmtId="0" fontId="19" fillId="9" borderId="30" xfId="26" applyFont="1" applyFill="1" applyBorder="1" applyAlignment="1">
      <alignment vertical="center"/>
    </xf>
    <xf numFmtId="0" fontId="19" fillId="0" borderId="26" xfId="0" applyFont="1" applyFill="1" applyBorder="1" applyAlignment="1"/>
    <xf numFmtId="0" fontId="19" fillId="0" borderId="28" xfId="0" applyFont="1" applyFill="1" applyBorder="1" applyAlignment="1"/>
    <xf numFmtId="0" fontId="0" fillId="9" borderId="27" xfId="0" applyFill="1" applyBorder="1" applyAlignment="1"/>
    <xf numFmtId="0" fontId="0" fillId="9" borderId="0" xfId="0" applyFill="1" applyBorder="1"/>
    <xf numFmtId="0" fontId="0" fillId="9" borderId="88" xfId="0" applyFill="1" applyBorder="1"/>
    <xf numFmtId="0" fontId="19" fillId="9" borderId="0" xfId="0" applyFont="1" applyFill="1" applyBorder="1" applyAlignment="1"/>
    <xf numFmtId="0" fontId="19" fillId="9" borderId="88" xfId="0" applyFont="1" applyFill="1" applyBorder="1" applyAlignment="1"/>
    <xf numFmtId="0" fontId="11" fillId="0" borderId="4" xfId="26" applyFont="1" applyBorder="1" applyAlignment="1">
      <alignment vertical="center"/>
    </xf>
    <xf numFmtId="0" fontId="11" fillId="0" borderId="90" xfId="26" applyFont="1" applyBorder="1" applyAlignment="1">
      <alignment vertical="center"/>
    </xf>
    <xf numFmtId="0" fontId="11" fillId="0" borderId="8" xfId="26" applyFont="1" applyBorder="1" applyAlignment="1">
      <alignment vertical="center"/>
    </xf>
    <xf numFmtId="0" fontId="11" fillId="0" borderId="22" xfId="26" applyFont="1" applyBorder="1" applyAlignment="1">
      <alignment horizontal="center" vertical="center"/>
    </xf>
    <xf numFmtId="0" fontId="11" fillId="0" borderId="91" xfId="26" applyFont="1" applyBorder="1" applyAlignment="1">
      <alignment horizontal="center" vertical="center"/>
    </xf>
    <xf numFmtId="0" fontId="11" fillId="0" borderId="3" xfId="26" applyFont="1" applyFill="1" applyBorder="1" applyAlignment="1">
      <alignment horizontal="left" vertical="top"/>
    </xf>
    <xf numFmtId="0" fontId="60" fillId="0" borderId="0" xfId="26" applyFont="1" applyFill="1" applyBorder="1" applyAlignment="1">
      <alignment vertical="top" wrapText="1"/>
    </xf>
    <xf numFmtId="0" fontId="60" fillId="0" borderId="0" xfId="26" applyFont="1" applyFill="1" applyBorder="1" applyAlignment="1">
      <alignment vertical="top" wrapText="1"/>
    </xf>
    <xf numFmtId="167" fontId="84" fillId="0" borderId="10" xfId="26" applyNumberFormat="1" applyFont="1" applyFill="1" applyBorder="1" applyAlignment="1">
      <alignment horizontal="left" wrapText="1"/>
    </xf>
    <xf numFmtId="0" fontId="60" fillId="6" borderId="3" xfId="26" applyFont="1" applyFill="1" applyBorder="1"/>
    <xf numFmtId="0" fontId="60" fillId="0" borderId="66" xfId="0" applyFont="1" applyBorder="1" applyAlignment="1">
      <alignment vertical="center" wrapText="1"/>
    </xf>
    <xf numFmtId="0" fontId="60" fillId="0" borderId="64" xfId="0" applyFont="1" applyBorder="1" applyAlignment="1">
      <alignment vertical="center" wrapText="1"/>
    </xf>
    <xf numFmtId="0" fontId="60" fillId="0" borderId="66" xfId="0" applyFont="1" applyBorder="1" applyAlignment="1">
      <alignment vertical="center" wrapText="1"/>
    </xf>
    <xf numFmtId="0" fontId="60" fillId="0" borderId="67" xfId="0" applyFont="1" applyBorder="1" applyAlignment="1">
      <alignment vertical="center" wrapText="1"/>
    </xf>
    <xf numFmtId="0" fontId="60" fillId="0" borderId="64" xfId="0" applyFont="1" applyBorder="1" applyAlignment="1">
      <alignment vertical="center" wrapText="1"/>
    </xf>
    <xf numFmtId="0" fontId="60" fillId="0" borderId="72" xfId="0" applyFont="1" applyBorder="1" applyAlignment="1">
      <alignment vertical="center" wrapText="1"/>
    </xf>
    <xf numFmtId="0" fontId="60" fillId="0" borderId="0" xfId="26" applyFont="1" applyFill="1" applyBorder="1" applyAlignment="1"/>
    <xf numFmtId="0" fontId="60" fillId="0" borderId="0" xfId="18" applyFont="1" applyFill="1" applyBorder="1" applyAlignment="1"/>
    <xf numFmtId="0" fontId="64" fillId="0" borderId="0" xfId="26" applyFont="1" applyFill="1" applyBorder="1" applyAlignment="1"/>
    <xf numFmtId="0" fontId="60" fillId="0" borderId="0" xfId="0" applyFont="1" applyBorder="1" applyAlignment="1">
      <alignment wrapText="1"/>
    </xf>
    <xf numFmtId="0" fontId="60" fillId="0" borderId="0" xfId="0" applyFont="1" applyBorder="1" applyAlignment="1">
      <alignment horizontal="right"/>
    </xf>
    <xf numFmtId="0" fontId="60" fillId="0" borderId="0" xfId="0" applyFont="1" applyBorder="1" applyAlignment="1"/>
    <xf numFmtId="0" fontId="60" fillId="0" borderId="35" xfId="0" applyFont="1" applyBorder="1"/>
    <xf numFmtId="0" fontId="15" fillId="6" borderId="0" xfId="19" applyFont="1" applyFill="1" applyBorder="1"/>
    <xf numFmtId="0" fontId="15" fillId="6" borderId="0" xfId="19" applyFont="1" applyFill="1" applyBorder="1" applyAlignment="1">
      <alignment horizontal="right" vertical="top"/>
    </xf>
    <xf numFmtId="0" fontId="15" fillId="6" borderId="0" xfId="19" applyFont="1" applyFill="1" applyBorder="1" applyAlignment="1">
      <alignment horizontal="right"/>
    </xf>
    <xf numFmtId="0" fontId="12" fillId="6" borderId="0" xfId="19" applyFont="1" applyFill="1" applyBorder="1" applyAlignment="1">
      <alignment horizontal="left"/>
    </xf>
    <xf numFmtId="0" fontId="15" fillId="6" borderId="0" xfId="19" applyFont="1" applyFill="1" applyBorder="1" applyAlignment="1">
      <alignment horizontal="center"/>
    </xf>
    <xf numFmtId="0" fontId="12" fillId="6" borderId="0" xfId="19" applyFont="1" applyFill="1" applyBorder="1" applyAlignment="1">
      <alignment horizontal="center"/>
    </xf>
    <xf numFmtId="0" fontId="12" fillId="6" borderId="0" xfId="19" applyFont="1" applyFill="1" applyBorder="1" applyAlignment="1">
      <alignment horizontal="right" vertical="top"/>
    </xf>
    <xf numFmtId="0" fontId="12" fillId="6" borderId="0" xfId="19" applyFont="1" applyFill="1" applyBorder="1" applyAlignment="1">
      <alignment horizontal="left" vertical="top"/>
    </xf>
    <xf numFmtId="0" fontId="12" fillId="6" borderId="0" xfId="19" applyFont="1" applyFill="1" applyBorder="1" applyAlignment="1">
      <alignment horizontal="center" vertical="top"/>
    </xf>
    <xf numFmtId="0" fontId="44" fillId="10" borderId="0" xfId="16" applyFont="1" applyFill="1" applyBorder="1" applyAlignment="1">
      <alignment horizontal="center"/>
    </xf>
    <xf numFmtId="0" fontId="44" fillId="10" borderId="0" xfId="16" applyFont="1" applyFill="1" applyBorder="1" applyAlignment="1">
      <alignment horizontal="left" vertical="center"/>
    </xf>
    <xf numFmtId="0" fontId="8" fillId="6" borderId="0" xfId="19" applyFont="1" applyFill="1" applyBorder="1"/>
    <xf numFmtId="0" fontId="44" fillId="10" borderId="0" xfId="16" applyFont="1" applyFill="1" applyBorder="1" applyAlignment="1">
      <alignment horizontal="right"/>
    </xf>
    <xf numFmtId="0" fontId="41" fillId="0" borderId="0" xfId="16" applyFont="1" applyFill="1" applyBorder="1" applyAlignment="1">
      <alignment horizontal="left" vertical="center"/>
    </xf>
    <xf numFmtId="0" fontId="44" fillId="6" borderId="0" xfId="16" applyFont="1" applyFill="1" applyBorder="1" applyAlignment="1">
      <alignment horizontal="left" vertical="center"/>
    </xf>
    <xf numFmtId="0" fontId="44" fillId="10" borderId="0" xfId="16" applyFont="1" applyFill="1" applyBorder="1" applyAlignment="1">
      <alignment horizontal="left"/>
    </xf>
    <xf numFmtId="0" fontId="41" fillId="6" borderId="0" xfId="16" applyFont="1" applyFill="1" applyBorder="1" applyAlignment="1">
      <alignment horizontal="left" vertical="center"/>
    </xf>
    <xf numFmtId="0" fontId="6" fillId="6" borderId="0" xfId="22" applyFill="1" applyBorder="1"/>
    <xf numFmtId="0" fontId="41" fillId="0" borderId="0" xfId="16" applyFont="1" applyFill="1" applyBorder="1" applyAlignment="1">
      <alignment horizontal="center" vertical="center"/>
    </xf>
    <xf numFmtId="0" fontId="6" fillId="0" borderId="0" xfId="22"/>
    <xf numFmtId="0" fontId="3" fillId="0" borderId="0" xfId="16" applyFont="1"/>
    <xf numFmtId="0" fontId="4" fillId="0" borderId="0" xfId="16" applyFont="1"/>
    <xf numFmtId="0" fontId="6" fillId="0" borderId="0" xfId="16"/>
    <xf numFmtId="0" fontId="44" fillId="6" borderId="0" xfId="16" applyFont="1" applyFill="1" applyBorder="1" applyAlignment="1">
      <alignment horizontal="right"/>
    </xf>
    <xf numFmtId="0" fontId="60" fillId="0" borderId="2" xfId="26" quotePrefix="1" applyFont="1" applyFill="1" applyBorder="1" applyAlignment="1">
      <alignment horizontal="left" wrapText="1"/>
    </xf>
    <xf numFmtId="0" fontId="79" fillId="0" borderId="0" xfId="0" applyFont="1" applyAlignment="1">
      <alignment horizontal="center" vertical="center"/>
    </xf>
    <xf numFmtId="0" fontId="79" fillId="0" borderId="0" xfId="0" applyFont="1" applyAlignment="1">
      <alignment vertical="center"/>
    </xf>
    <xf numFmtId="0" fontId="8" fillId="0" borderId="0" xfId="28" applyFont="1"/>
    <xf numFmtId="0" fontId="15" fillId="0" borderId="0" xfId="28" applyFont="1"/>
    <xf numFmtId="0" fontId="15" fillId="0" borderId="0" xfId="29" applyFont="1" applyFill="1" applyBorder="1" applyAlignment="1">
      <alignment horizontal="left" vertical="center"/>
    </xf>
    <xf numFmtId="0" fontId="68" fillId="0" borderId="0" xfId="31" applyFont="1" applyAlignment="1">
      <alignment horizontal="center" vertical="center"/>
    </xf>
    <xf numFmtId="0" fontId="85" fillId="0" borderId="0" xfId="26" applyFont="1" applyAlignment="1">
      <alignment horizontal="left" vertical="top" wrapText="1"/>
    </xf>
    <xf numFmtId="0" fontId="6" fillId="0" borderId="35" xfId="26" applyFont="1" applyFill="1" applyBorder="1" applyAlignment="1">
      <alignment horizontal="center"/>
    </xf>
    <xf numFmtId="0" fontId="6" fillId="0" borderId="5" xfId="26" applyFont="1" applyFill="1" applyBorder="1" applyAlignment="1">
      <alignment horizontal="center"/>
    </xf>
    <xf numFmtId="0" fontId="6" fillId="2" borderId="35" xfId="26" applyFont="1" applyFill="1" applyBorder="1" applyAlignment="1">
      <alignment horizontal="center"/>
    </xf>
    <xf numFmtId="0" fontId="6" fillId="2" borderId="5" xfId="26" applyFont="1" applyFill="1" applyBorder="1" applyAlignment="1">
      <alignment horizontal="center"/>
    </xf>
    <xf numFmtId="0" fontId="24" fillId="0" borderId="35" xfId="26" applyFont="1" applyFill="1" applyBorder="1" applyAlignment="1">
      <alignment horizontal="center"/>
    </xf>
    <xf numFmtId="0" fontId="24" fillId="0" borderId="5" xfId="26" applyFont="1" applyFill="1" applyBorder="1" applyAlignment="1">
      <alignment horizontal="center"/>
    </xf>
    <xf numFmtId="0" fontId="6" fillId="0" borderId="35" xfId="26" applyFont="1" applyBorder="1" applyAlignment="1">
      <alignment horizontal="center"/>
    </xf>
    <xf numFmtId="0" fontId="6" fillId="0" borderId="5" xfId="26" applyFont="1" applyBorder="1" applyAlignment="1">
      <alignment horizontal="center"/>
    </xf>
    <xf numFmtId="0" fontId="8" fillId="0" borderId="0" xfId="26" applyFont="1" applyBorder="1" applyAlignment="1">
      <alignment horizontal="center"/>
    </xf>
    <xf numFmtId="0" fontId="6" fillId="9" borderId="35" xfId="26" applyFont="1" applyFill="1" applyBorder="1" applyAlignment="1">
      <alignment horizontal="center"/>
    </xf>
    <xf numFmtId="0" fontId="6" fillId="9" borderId="5" xfId="26" applyFont="1" applyFill="1" applyBorder="1" applyAlignment="1">
      <alignment horizontal="center"/>
    </xf>
    <xf numFmtId="0" fontId="86" fillId="0" borderId="0" xfId="26" applyFont="1" applyAlignment="1">
      <alignment horizontal="center"/>
    </xf>
    <xf numFmtId="0" fontId="79" fillId="0" borderId="0" xfId="0" applyFont="1" applyAlignment="1">
      <alignment horizontal="center" vertical="center"/>
    </xf>
    <xf numFmtId="0" fontId="6" fillId="0" borderId="96" xfId="26" applyFont="1" applyBorder="1" applyAlignment="1">
      <alignment horizontal="center" vertical="center"/>
    </xf>
    <xf numFmtId="0" fontId="6" fillId="0" borderId="24" xfId="26" applyFont="1" applyBorder="1" applyAlignment="1">
      <alignment horizontal="center" vertical="center"/>
    </xf>
    <xf numFmtId="0" fontId="6" fillId="0" borderId="12" xfId="26" applyFont="1" applyBorder="1" applyAlignment="1">
      <alignment horizontal="center" vertical="center"/>
    </xf>
    <xf numFmtId="0" fontId="6" fillId="0" borderId="97" xfId="26" applyFont="1" applyBorder="1" applyAlignment="1">
      <alignment horizontal="center"/>
    </xf>
    <xf numFmtId="0" fontId="6" fillId="0" borderId="19" xfId="26" applyFont="1" applyBorder="1" applyAlignment="1">
      <alignment horizontal="center"/>
    </xf>
    <xf numFmtId="0" fontId="6" fillId="0" borderId="98" xfId="26" applyFont="1" applyBorder="1" applyAlignment="1">
      <alignment horizontal="center"/>
    </xf>
    <xf numFmtId="0" fontId="5" fillId="0" borderId="1" xfId="26" applyFont="1" applyBorder="1" applyAlignment="1">
      <alignment horizontal="center" vertical="center" wrapText="1"/>
    </xf>
    <xf numFmtId="0" fontId="5" fillId="0" borderId="0" xfId="26" applyFont="1" applyBorder="1" applyAlignment="1">
      <alignment horizontal="center" vertical="center" wrapText="1"/>
    </xf>
    <xf numFmtId="0" fontId="5" fillId="0" borderId="2" xfId="26" applyFont="1" applyBorder="1" applyAlignment="1">
      <alignment horizontal="center" vertical="center" wrapText="1"/>
    </xf>
    <xf numFmtId="0" fontId="6" fillId="0" borderId="23" xfId="26" applyFont="1" applyBorder="1" applyAlignment="1">
      <alignment horizontal="center" vertical="center" wrapText="1"/>
    </xf>
    <xf numFmtId="0" fontId="6" fillId="0" borderId="24" xfId="26" applyFont="1" applyBorder="1" applyAlignment="1">
      <alignment horizontal="center" vertical="center" wrapText="1"/>
    </xf>
    <xf numFmtId="0" fontId="6" fillId="0" borderId="23" xfId="26" applyFont="1" applyBorder="1" applyAlignment="1">
      <alignment horizontal="center" vertical="center"/>
    </xf>
    <xf numFmtId="0" fontId="6" fillId="0" borderId="92" xfId="26" applyFont="1" applyBorder="1" applyAlignment="1">
      <alignment horizontal="center" vertical="center"/>
    </xf>
    <xf numFmtId="0" fontId="5" fillId="0" borderId="93" xfId="26" applyFont="1" applyBorder="1" applyAlignment="1">
      <alignment horizontal="center" vertical="center"/>
    </xf>
    <xf numFmtId="0" fontId="5" fillId="0" borderId="94" xfId="26" applyFont="1" applyBorder="1" applyAlignment="1">
      <alignment horizontal="center" vertical="center"/>
    </xf>
    <xf numFmtId="0" fontId="5" fillId="0" borderId="95" xfId="26" applyFont="1" applyBorder="1" applyAlignment="1">
      <alignment horizontal="center" vertical="center"/>
    </xf>
    <xf numFmtId="0" fontId="5" fillId="0" borderId="9" xfId="26" applyFont="1" applyBorder="1" applyAlignment="1">
      <alignment horizontal="center" vertical="center" wrapText="1"/>
    </xf>
    <xf numFmtId="0" fontId="5" fillId="0" borderId="22" xfId="26" applyFont="1" applyBorder="1" applyAlignment="1">
      <alignment horizontal="center" vertical="center" wrapText="1"/>
    </xf>
    <xf numFmtId="0" fontId="5" fillId="0" borderId="10" xfId="26" applyFont="1" applyBorder="1" applyAlignment="1">
      <alignment horizontal="center" vertical="center" wrapText="1"/>
    </xf>
    <xf numFmtId="0" fontId="5" fillId="0" borderId="23" xfId="0" applyFont="1" applyBorder="1" applyAlignment="1">
      <alignment horizontal="center"/>
    </xf>
    <xf numFmtId="0" fontId="5" fillId="0" borderId="24" xfId="0" applyFont="1" applyBorder="1" applyAlignment="1">
      <alignment horizontal="center"/>
    </xf>
    <xf numFmtId="0" fontId="5" fillId="0" borderId="12" xfId="0" applyFont="1" applyBorder="1" applyAlignment="1">
      <alignment horizontal="center"/>
    </xf>
    <xf numFmtId="0" fontId="16" fillId="0" borderId="0" xfId="26" applyFont="1" applyAlignment="1">
      <alignment horizontal="center"/>
    </xf>
    <xf numFmtId="0" fontId="11" fillId="0" borderId="34" xfId="26" applyFont="1" applyBorder="1" applyAlignment="1">
      <alignment horizontal="center" vertical="center"/>
    </xf>
    <xf numFmtId="0" fontId="11" fillId="0" borderId="99" xfId="26" applyFont="1" applyBorder="1" applyAlignment="1">
      <alignment horizontal="center" vertical="center"/>
    </xf>
    <xf numFmtId="0" fontId="11" fillId="0" borderId="77" xfId="26" applyFont="1" applyBorder="1" applyAlignment="1">
      <alignment horizontal="center" vertical="center"/>
    </xf>
    <xf numFmtId="0" fontId="11" fillId="0" borderId="100" xfId="26" applyFont="1" applyBorder="1" applyAlignment="1">
      <alignment horizontal="center" vertical="center"/>
    </xf>
    <xf numFmtId="0" fontId="23" fillId="0" borderId="101" xfId="0" applyFont="1" applyBorder="1" applyAlignment="1">
      <alignment horizontal="center" vertical="center" wrapText="1"/>
    </xf>
    <xf numFmtId="0" fontId="23" fillId="0" borderId="24" xfId="0" applyFont="1" applyBorder="1" applyAlignment="1">
      <alignment horizontal="center" vertical="center" wrapText="1"/>
    </xf>
    <xf numFmtId="0" fontId="23" fillId="0" borderId="92" xfId="0" applyFont="1" applyBorder="1" applyAlignment="1">
      <alignment horizontal="center" vertical="center" wrapText="1"/>
    </xf>
    <xf numFmtId="0" fontId="19" fillId="0" borderId="54" xfId="26" applyFont="1" applyFill="1" applyBorder="1" applyAlignment="1">
      <alignment horizontal="center" vertical="center"/>
    </xf>
    <xf numFmtId="0" fontId="19" fillId="0" borderId="30" xfId="26" applyFont="1" applyFill="1" applyBorder="1" applyAlignment="1">
      <alignment horizontal="center" vertical="center"/>
    </xf>
    <xf numFmtId="0" fontId="19" fillId="0" borderId="1" xfId="26" applyFont="1" applyFill="1" applyBorder="1" applyAlignment="1">
      <alignment horizontal="center" vertical="center"/>
    </xf>
    <xf numFmtId="0" fontId="19" fillId="0" borderId="0" xfId="26" applyFont="1" applyFill="1" applyBorder="1" applyAlignment="1">
      <alignment horizontal="center" vertical="center"/>
    </xf>
    <xf numFmtId="0" fontId="19" fillId="5" borderId="30" xfId="26" applyFont="1" applyFill="1" applyBorder="1" applyAlignment="1">
      <alignment horizontal="center" vertical="center"/>
    </xf>
    <xf numFmtId="0" fontId="19" fillId="5" borderId="27" xfId="26" applyFont="1" applyFill="1" applyBorder="1" applyAlignment="1">
      <alignment horizontal="center" vertical="center"/>
    </xf>
    <xf numFmtId="0" fontId="19" fillId="5" borderId="54" xfId="26" applyFont="1" applyFill="1" applyBorder="1" applyAlignment="1">
      <alignment horizontal="center" vertical="center"/>
    </xf>
    <xf numFmtId="0" fontId="19" fillId="0" borderId="27" xfId="26" applyFont="1" applyFill="1" applyBorder="1" applyAlignment="1">
      <alignment horizontal="center" vertical="center"/>
    </xf>
    <xf numFmtId="0" fontId="0" fillId="0" borderId="54" xfId="0" applyBorder="1" applyAlignment="1">
      <alignment horizontal="center"/>
    </xf>
    <xf numFmtId="0" fontId="0" fillId="0" borderId="57" xfId="0" applyBorder="1" applyAlignment="1">
      <alignment horizontal="center"/>
    </xf>
    <xf numFmtId="0" fontId="19" fillId="0" borderId="27" xfId="0" applyFont="1" applyBorder="1" applyAlignment="1">
      <alignment horizontal="center"/>
    </xf>
    <xf numFmtId="0" fontId="19" fillId="5" borderId="27" xfId="0" applyFont="1" applyFill="1" applyBorder="1" applyAlignment="1">
      <alignment horizontal="center"/>
    </xf>
    <xf numFmtId="0" fontId="23" fillId="0" borderId="96" xfId="26" applyFont="1" applyBorder="1" applyAlignment="1">
      <alignment horizontal="center" vertical="center" wrapText="1"/>
    </xf>
    <xf numFmtId="0" fontId="23" fillId="0" borderId="12" xfId="26" applyFont="1" applyBorder="1" applyAlignment="1">
      <alignment horizontal="center" vertical="center" wrapText="1"/>
    </xf>
    <xf numFmtId="0" fontId="23" fillId="0" borderId="102" xfId="26" applyFont="1" applyBorder="1" applyAlignment="1">
      <alignment horizontal="center" vertical="center" wrapText="1"/>
    </xf>
    <xf numFmtId="0" fontId="23" fillId="0" borderId="98" xfId="26" applyFont="1" applyBorder="1" applyAlignment="1">
      <alignment horizontal="center" vertical="center" wrapText="1"/>
    </xf>
    <xf numFmtId="0" fontId="23" fillId="0" borderId="42" xfId="26" applyFont="1" applyFill="1" applyBorder="1" applyAlignment="1">
      <alignment horizontal="center"/>
    </xf>
    <xf numFmtId="0" fontId="23" fillId="0" borderId="44" xfId="26" applyFont="1" applyFill="1" applyBorder="1" applyAlignment="1">
      <alignment horizontal="center"/>
    </xf>
    <xf numFmtId="0" fontId="23" fillId="0" borderId="43" xfId="26" applyFont="1" applyFill="1" applyBorder="1" applyAlignment="1">
      <alignment horizontal="center"/>
    </xf>
    <xf numFmtId="0" fontId="19" fillId="0" borderId="3" xfId="0" applyFont="1" applyBorder="1" applyAlignment="1">
      <alignment horizontal="left" vertical="top" wrapText="1"/>
    </xf>
    <xf numFmtId="0" fontId="23" fillId="0" borderId="3" xfId="0" applyFont="1" applyBorder="1" applyAlignment="1">
      <alignment horizontal="center" wrapText="1"/>
    </xf>
    <xf numFmtId="0" fontId="23" fillId="0" borderId="6" xfId="0" applyFont="1" applyBorder="1" applyAlignment="1">
      <alignment horizontal="center" wrapText="1"/>
    </xf>
    <xf numFmtId="0" fontId="19" fillId="0" borderId="3" xfId="26" applyFont="1" applyFill="1" applyBorder="1" applyAlignment="1">
      <alignment horizontal="left" vertical="top" wrapText="1"/>
    </xf>
    <xf numFmtId="0" fontId="19" fillId="0" borderId="8" xfId="17" applyFont="1" applyBorder="1" applyAlignment="1">
      <alignment horizontal="center" textRotation="90" wrapText="1"/>
    </xf>
    <xf numFmtId="0" fontId="19" fillId="0" borderId="3" xfId="17" applyFont="1" applyBorder="1" applyAlignment="1">
      <alignment horizontal="center" textRotation="90" wrapText="1"/>
    </xf>
    <xf numFmtId="0" fontId="19" fillId="0" borderId="6" xfId="17" applyFont="1" applyBorder="1" applyAlignment="1">
      <alignment horizontal="center" textRotation="90" wrapText="1"/>
    </xf>
    <xf numFmtId="0" fontId="19" fillId="0" borderId="1" xfId="0" applyFont="1" applyFill="1" applyBorder="1" applyAlignment="1">
      <alignment horizontal="left" vertical="top" wrapText="1"/>
    </xf>
    <xf numFmtId="0" fontId="19" fillId="0" borderId="0"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23" xfId="0" applyFont="1" applyFill="1" applyBorder="1" applyAlignment="1">
      <alignment horizontal="left" vertical="top" wrapText="1"/>
    </xf>
    <xf numFmtId="0" fontId="19" fillId="0" borderId="24"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2" borderId="3" xfId="26" applyFont="1" applyFill="1" applyBorder="1" applyAlignment="1">
      <alignment horizontal="center" vertical="top" wrapText="1"/>
    </xf>
    <xf numFmtId="0" fontId="80" fillId="0" borderId="3" xfId="17" applyFont="1" applyBorder="1" applyAlignment="1">
      <alignment horizontal="left" vertical="top" wrapText="1"/>
    </xf>
    <xf numFmtId="0" fontId="19" fillId="0" borderId="6" xfId="0" applyFont="1" applyBorder="1" applyAlignment="1">
      <alignment horizontal="left" vertical="top" wrapText="1"/>
    </xf>
    <xf numFmtId="0" fontId="80" fillId="0" borderId="3" xfId="17" applyFont="1" applyBorder="1" applyAlignment="1">
      <alignment horizontal="left" wrapText="1"/>
    </xf>
    <xf numFmtId="0" fontId="59" fillId="2" borderId="3" xfId="26" applyFont="1" applyFill="1" applyBorder="1" applyAlignment="1">
      <alignment horizontal="center" vertical="center" wrapText="1"/>
    </xf>
    <xf numFmtId="0" fontId="59" fillId="2" borderId="6" xfId="26" applyFont="1" applyFill="1" applyBorder="1" applyAlignment="1">
      <alignment horizontal="center" vertical="center" wrapText="1"/>
    </xf>
    <xf numFmtId="0" fontId="23" fillId="0" borderId="3" xfId="0" quotePrefix="1" applyFont="1" applyFill="1" applyBorder="1" applyAlignment="1">
      <alignment horizontal="left" vertical="top" wrapText="1"/>
    </xf>
    <xf numFmtId="0" fontId="19" fillId="2" borderId="3" xfId="26" applyFont="1" applyFill="1" applyBorder="1" applyAlignment="1">
      <alignment horizontal="left" vertical="top" wrapText="1"/>
    </xf>
    <xf numFmtId="0" fontId="19" fillId="0" borderId="20" xfId="26" applyFont="1" applyFill="1" applyBorder="1" applyAlignment="1">
      <alignment horizontal="left" vertical="top" wrapText="1"/>
    </xf>
    <xf numFmtId="0" fontId="23" fillId="2" borderId="16" xfId="26" applyFont="1" applyFill="1" applyBorder="1" applyAlignment="1">
      <alignment horizontal="center" vertical="center" textRotation="90" wrapText="1"/>
    </xf>
    <xf numFmtId="0" fontId="23" fillId="2" borderId="41" xfId="26" applyFont="1" applyFill="1" applyBorder="1" applyAlignment="1">
      <alignment horizontal="center" vertical="center" textRotation="90" wrapText="1"/>
    </xf>
    <xf numFmtId="0" fontId="23" fillId="2" borderId="63" xfId="26" applyFont="1" applyFill="1" applyBorder="1" applyAlignment="1">
      <alignment horizontal="center" vertical="center" textRotation="90" wrapText="1"/>
    </xf>
    <xf numFmtId="0" fontId="19" fillId="0" borderId="1" xfId="0" applyFont="1" applyBorder="1" applyAlignment="1">
      <alignment horizontal="left" vertical="top" wrapText="1"/>
    </xf>
    <xf numFmtId="0" fontId="19" fillId="6" borderId="3" xfId="0" applyFont="1" applyFill="1" applyBorder="1" applyAlignment="1">
      <alignment horizontal="left" vertical="top" wrapText="1"/>
    </xf>
    <xf numFmtId="0" fontId="19" fillId="0" borderId="1" xfId="26" applyFont="1" applyFill="1" applyBorder="1" applyAlignment="1">
      <alignment horizontal="left" vertical="top" wrapText="1"/>
    </xf>
    <xf numFmtId="0" fontId="19" fillId="0" borderId="1" xfId="0" applyFont="1" applyBorder="1" applyAlignment="1">
      <alignment vertical="top" wrapText="1"/>
    </xf>
    <xf numFmtId="0" fontId="19" fillId="2" borderId="1" xfId="26" applyFont="1" applyFill="1" applyBorder="1" applyAlignment="1">
      <alignment horizontal="left" vertical="top" wrapText="1"/>
    </xf>
    <xf numFmtId="0" fontId="60" fillId="2" borderId="1" xfId="26" applyFont="1" applyFill="1" applyBorder="1" applyAlignment="1">
      <alignment horizontal="left" vertical="top" wrapText="1"/>
    </xf>
    <xf numFmtId="0" fontId="19" fillId="2" borderId="2" xfId="26" applyFont="1" applyFill="1" applyBorder="1" applyAlignment="1">
      <alignment horizontal="left" vertical="top" wrapText="1"/>
    </xf>
    <xf numFmtId="0" fontId="19" fillId="2" borderId="23" xfId="26" applyFont="1" applyFill="1" applyBorder="1" applyAlignment="1">
      <alignment horizontal="left" vertical="top" wrapText="1"/>
    </xf>
    <xf numFmtId="0" fontId="19" fillId="2" borderId="12" xfId="26" applyFont="1" applyFill="1" applyBorder="1" applyAlignment="1">
      <alignment horizontal="left" vertical="top" wrapText="1"/>
    </xf>
    <xf numFmtId="0" fontId="23" fillId="0" borderId="3" xfId="26" applyFont="1" applyFill="1" applyBorder="1" applyAlignment="1">
      <alignment horizontal="center" vertical="top" wrapText="1"/>
    </xf>
    <xf numFmtId="0" fontId="23" fillId="0" borderId="6" xfId="26" applyFont="1" applyFill="1" applyBorder="1" applyAlignment="1">
      <alignment horizontal="center" vertical="top" wrapText="1"/>
    </xf>
    <xf numFmtId="0" fontId="11" fillId="0" borderId="3" xfId="0" applyFont="1" applyBorder="1" applyAlignment="1">
      <alignment horizontal="left" vertical="top" wrapText="1"/>
    </xf>
    <xf numFmtId="0" fontId="19" fillId="0" borderId="3" xfId="0" applyFont="1" applyBorder="1" applyAlignment="1">
      <alignment vertical="top" wrapText="1"/>
    </xf>
    <xf numFmtId="0" fontId="19" fillId="0" borderId="46" xfId="0" applyFont="1" applyBorder="1" applyAlignment="1">
      <alignment horizontal="left" vertical="top" wrapText="1"/>
    </xf>
    <xf numFmtId="167" fontId="23" fillId="0" borderId="9" xfId="26" applyNumberFormat="1" applyFont="1" applyFill="1" applyBorder="1" applyAlignment="1">
      <alignment horizontal="left" wrapText="1"/>
    </xf>
    <xf numFmtId="167" fontId="23" fillId="0" borderId="22" xfId="26" applyNumberFormat="1" applyFont="1" applyFill="1" applyBorder="1" applyAlignment="1">
      <alignment horizontal="left" wrapText="1"/>
    </xf>
    <xf numFmtId="0" fontId="19" fillId="0" borderId="0" xfId="26" applyFont="1" applyFill="1" applyBorder="1" applyAlignment="1">
      <alignment horizontal="left" vertical="top" wrapText="1"/>
    </xf>
    <xf numFmtId="0" fontId="19" fillId="0" borderId="1" xfId="26" applyFont="1" applyFill="1" applyBorder="1" applyAlignment="1">
      <alignment horizontal="center" vertical="top" wrapText="1"/>
    </xf>
    <xf numFmtId="0" fontId="19" fillId="0" borderId="0" xfId="26" applyFont="1" applyFill="1" applyBorder="1" applyAlignment="1">
      <alignment horizontal="center" vertical="top" wrapText="1"/>
    </xf>
    <xf numFmtId="0" fontId="19" fillId="0" borderId="23" xfId="26" applyFont="1" applyFill="1" applyBorder="1" applyAlignment="1">
      <alignment horizontal="center" vertical="top" wrapText="1"/>
    </xf>
    <xf numFmtId="0" fontId="19" fillId="0" borderId="24" xfId="26" applyFont="1" applyFill="1" applyBorder="1" applyAlignment="1">
      <alignment horizontal="center" vertical="top" wrapText="1"/>
    </xf>
    <xf numFmtId="0" fontId="7" fillId="0" borderId="20" xfId="26" applyFont="1" applyFill="1" applyBorder="1" applyAlignment="1">
      <alignment horizontal="left" vertical="top" wrapText="1"/>
    </xf>
    <xf numFmtId="0" fontId="23" fillId="2" borderId="20" xfId="26" applyFont="1" applyFill="1" applyBorder="1" applyAlignment="1">
      <alignment horizontal="center" vertical="center" textRotation="90" wrapText="1"/>
    </xf>
    <xf numFmtId="0" fontId="23" fillId="2" borderId="78" xfId="26" applyFont="1" applyFill="1" applyBorder="1" applyAlignment="1">
      <alignment horizontal="center" vertical="center" textRotation="90" wrapText="1"/>
    </xf>
    <xf numFmtId="0" fontId="23" fillId="0" borderId="1" xfId="26" applyFont="1" applyFill="1" applyBorder="1" applyAlignment="1">
      <alignment horizontal="center" vertical="top" wrapText="1"/>
    </xf>
    <xf numFmtId="0" fontId="23" fillId="0" borderId="0" xfId="26" applyFont="1" applyFill="1" applyBorder="1" applyAlignment="1">
      <alignment horizontal="center" vertical="top" wrapText="1"/>
    </xf>
    <xf numFmtId="0" fontId="23" fillId="0" borderId="2" xfId="26" applyFont="1" applyFill="1" applyBorder="1" applyAlignment="1">
      <alignment horizontal="center" vertical="top" wrapText="1"/>
    </xf>
    <xf numFmtId="0" fontId="19" fillId="0" borderId="2" xfId="26" applyFont="1" applyFill="1" applyBorder="1" applyAlignment="1">
      <alignment horizontal="left" vertical="top" wrapText="1"/>
    </xf>
    <xf numFmtId="0" fontId="19" fillId="2" borderId="1" xfId="26" applyFont="1" applyFill="1" applyBorder="1" applyAlignment="1">
      <alignment horizontal="center" vertical="top" wrapText="1"/>
    </xf>
    <xf numFmtId="0" fontId="19" fillId="2" borderId="2" xfId="26" applyFont="1" applyFill="1" applyBorder="1" applyAlignment="1">
      <alignment horizontal="center" vertical="top" wrapText="1"/>
    </xf>
    <xf numFmtId="0" fontId="19" fillId="0" borderId="35" xfId="26" applyFont="1" applyFill="1" applyBorder="1" applyAlignment="1">
      <alignment horizontal="center" vertical="top"/>
    </xf>
    <xf numFmtId="0" fontId="19" fillId="0" borderId="34" xfId="26" applyFont="1" applyFill="1" applyBorder="1" applyAlignment="1">
      <alignment horizontal="center" vertical="top"/>
    </xf>
    <xf numFmtId="0" fontId="19" fillId="0" borderId="5" xfId="26" applyFont="1" applyFill="1" applyBorder="1" applyAlignment="1">
      <alignment horizontal="center" vertical="top"/>
    </xf>
    <xf numFmtId="167" fontId="23" fillId="0" borderId="9" xfId="26" applyNumberFormat="1" applyFont="1" applyFill="1" applyBorder="1" applyAlignment="1">
      <alignment horizontal="center" wrapText="1"/>
    </xf>
    <xf numFmtId="167" fontId="23" fillId="0" borderId="22" xfId="26" applyNumberFormat="1" applyFont="1" applyFill="1" applyBorder="1" applyAlignment="1">
      <alignment horizontal="center" wrapText="1"/>
    </xf>
    <xf numFmtId="167" fontId="23" fillId="0" borderId="10" xfId="26" applyNumberFormat="1" applyFont="1" applyFill="1" applyBorder="1" applyAlignment="1">
      <alignment horizontal="center" wrapText="1"/>
    </xf>
    <xf numFmtId="0" fontId="19" fillId="0" borderId="3" xfId="17" applyFont="1" applyBorder="1" applyAlignment="1">
      <alignment horizontal="left" vertical="center" wrapText="1"/>
    </xf>
    <xf numFmtId="0" fontId="19" fillId="0" borderId="3" xfId="17" applyFont="1" applyBorder="1" applyAlignment="1">
      <alignment horizontal="left" vertical="top" wrapText="1"/>
    </xf>
    <xf numFmtId="0" fontId="19" fillId="0" borderId="8" xfId="0" applyFont="1" applyFill="1" applyBorder="1" applyAlignment="1">
      <alignment horizontal="center" textRotation="90" wrapText="1"/>
    </xf>
    <xf numFmtId="0" fontId="20" fillId="0" borderId="3" xfId="0" applyFont="1" applyBorder="1" applyAlignment="1">
      <alignment horizontal="center" textRotation="90" wrapText="1"/>
    </xf>
    <xf numFmtId="0" fontId="19" fillId="0" borderId="8" xfId="0" quotePrefix="1" applyFont="1" applyFill="1" applyBorder="1" applyAlignment="1">
      <alignment horizontal="center" textRotation="90" wrapText="1"/>
    </xf>
    <xf numFmtId="0" fontId="20" fillId="0" borderId="3" xfId="0" applyFont="1" applyFill="1" applyBorder="1" applyAlignment="1">
      <alignment horizontal="center" textRotation="90" wrapText="1"/>
    </xf>
    <xf numFmtId="0" fontId="23" fillId="0" borderId="1" xfId="0" applyFont="1" applyFill="1" applyBorder="1" applyAlignment="1">
      <alignment horizontal="center" vertical="center" wrapText="1"/>
    </xf>
    <xf numFmtId="0" fontId="19" fillId="0" borderId="1" xfId="26" applyFont="1" applyFill="1" applyBorder="1" applyAlignment="1">
      <alignment horizontal="left" vertical="center" wrapText="1"/>
    </xf>
    <xf numFmtId="0" fontId="19" fillId="0" borderId="0" xfId="26" applyFont="1" applyFill="1" applyBorder="1" applyAlignment="1">
      <alignment horizontal="left" vertical="center" wrapText="1"/>
    </xf>
    <xf numFmtId="0" fontId="19" fillId="0" borderId="2" xfId="26" applyFont="1" applyFill="1" applyBorder="1" applyAlignment="1">
      <alignment horizontal="left" vertical="center" wrapText="1"/>
    </xf>
    <xf numFmtId="0" fontId="80" fillId="0" borderId="3" xfId="0" applyFont="1" applyFill="1" applyBorder="1" applyAlignment="1">
      <alignment horizontal="left" vertical="top" wrapText="1"/>
    </xf>
    <xf numFmtId="0" fontId="19" fillId="0" borderId="3" xfId="26" applyFont="1" applyFill="1" applyBorder="1" applyAlignment="1">
      <alignment horizontal="left" vertical="center" wrapText="1"/>
    </xf>
    <xf numFmtId="0" fontId="23" fillId="0" borderId="23" xfId="26" applyFont="1" applyFill="1" applyBorder="1" applyAlignment="1">
      <alignment horizontal="center" vertical="center" wrapText="1"/>
    </xf>
    <xf numFmtId="0" fontId="23" fillId="0" borderId="24" xfId="26" applyFont="1" applyFill="1" applyBorder="1" applyAlignment="1">
      <alignment horizontal="center" vertical="center" wrapText="1"/>
    </xf>
    <xf numFmtId="0" fontId="23" fillId="0" borderId="12" xfId="26" applyFont="1" applyFill="1" applyBorder="1" applyAlignment="1">
      <alignment horizontal="center" vertical="center" wrapText="1"/>
    </xf>
    <xf numFmtId="0" fontId="19" fillId="0" borderId="3" xfId="26" applyFont="1" applyFill="1" applyBorder="1" applyAlignment="1">
      <alignment horizontal="left" wrapText="1"/>
    </xf>
    <xf numFmtId="0" fontId="23" fillId="0" borderId="42" xfId="26" applyFont="1" applyFill="1" applyBorder="1" applyAlignment="1">
      <alignment horizontal="center" vertical="center" wrapText="1"/>
    </xf>
    <xf numFmtId="0" fontId="23" fillId="0" borderId="44" xfId="26" applyFont="1" applyFill="1" applyBorder="1" applyAlignment="1">
      <alignment horizontal="center" vertical="center" wrapText="1"/>
    </xf>
    <xf numFmtId="0" fontId="23" fillId="0" borderId="43" xfId="26" applyFont="1" applyFill="1" applyBorder="1" applyAlignment="1">
      <alignment horizontal="center" vertical="center" wrapText="1"/>
    </xf>
    <xf numFmtId="0" fontId="20" fillId="0" borderId="22" xfId="0" applyFont="1" applyFill="1" applyBorder="1" applyAlignment="1">
      <alignment wrapText="1"/>
    </xf>
    <xf numFmtId="0" fontId="19" fillId="0" borderId="3"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9" xfId="25" applyFont="1" applyFill="1" applyBorder="1" applyAlignment="1">
      <alignment horizontal="center" vertical="center" wrapText="1"/>
    </xf>
    <xf numFmtId="0" fontId="23" fillId="0" borderId="22" xfId="25" applyFont="1" applyFill="1" applyBorder="1" applyAlignment="1">
      <alignment horizontal="center" vertical="center" wrapText="1"/>
    </xf>
    <xf numFmtId="0" fontId="80" fillId="0" borderId="1" xfId="0" applyFont="1" applyFill="1" applyBorder="1" applyAlignment="1">
      <alignment horizontal="left" vertical="top" wrapText="1"/>
    </xf>
    <xf numFmtId="0" fontId="19" fillId="0" borderId="1" xfId="0" applyFont="1" applyBorder="1" applyAlignment="1">
      <alignment horizontal="left"/>
    </xf>
    <xf numFmtId="0" fontId="19" fillId="0" borderId="0" xfId="0" applyFont="1" applyBorder="1" applyAlignment="1">
      <alignment horizontal="left"/>
    </xf>
    <xf numFmtId="0" fontId="19" fillId="0" borderId="2" xfId="0" applyFont="1" applyBorder="1" applyAlignment="1">
      <alignment horizontal="left"/>
    </xf>
    <xf numFmtId="0" fontId="23" fillId="0" borderId="3" xfId="0" applyFont="1" applyFill="1" applyBorder="1" applyAlignment="1">
      <alignment horizontal="center" vertical="center" wrapText="1"/>
    </xf>
    <xf numFmtId="0" fontId="19" fillId="0" borderId="3" xfId="0" quotePrefix="1" applyFont="1" applyFill="1" applyBorder="1" applyAlignment="1">
      <alignment horizontal="left" vertical="top" wrapText="1"/>
    </xf>
    <xf numFmtId="0" fontId="25" fillId="0" borderId="1" xfId="26" applyFont="1" applyFill="1" applyBorder="1" applyAlignment="1">
      <alignment horizontal="center" wrapText="1"/>
    </xf>
    <xf numFmtId="0" fontId="25" fillId="0" borderId="0" xfId="26" applyFont="1" applyFill="1" applyBorder="1" applyAlignment="1">
      <alignment horizontal="center" wrapText="1"/>
    </xf>
    <xf numFmtId="0" fontId="20" fillId="0" borderId="0" xfId="0" applyFont="1" applyFill="1" applyBorder="1"/>
    <xf numFmtId="0" fontId="20" fillId="0" borderId="2" xfId="0" applyFont="1" applyFill="1" applyBorder="1"/>
    <xf numFmtId="0" fontId="20" fillId="0" borderId="1" xfId="0" applyFont="1" applyFill="1" applyBorder="1"/>
    <xf numFmtId="0" fontId="23" fillId="0" borderId="42" xfId="25" applyFont="1" applyFill="1" applyBorder="1" applyAlignment="1">
      <alignment horizontal="center" vertical="center" wrapText="1"/>
    </xf>
    <xf numFmtId="0" fontId="0" fillId="0" borderId="44" xfId="0" applyBorder="1" applyAlignment="1">
      <alignment horizontal="center" vertical="center" wrapText="1"/>
    </xf>
    <xf numFmtId="0" fontId="0" fillId="0" borderId="43" xfId="0" applyBorder="1" applyAlignment="1">
      <alignment horizontal="center" vertical="center" wrapText="1"/>
    </xf>
    <xf numFmtId="0" fontId="25" fillId="0" borderId="1" xfId="26" applyFont="1" applyFill="1" applyBorder="1" applyAlignment="1">
      <alignment horizontal="center"/>
    </xf>
    <xf numFmtId="0" fontId="25" fillId="0" borderId="0" xfId="26" applyFont="1" applyFill="1" applyBorder="1" applyAlignment="1">
      <alignment horizontal="center"/>
    </xf>
    <xf numFmtId="0" fontId="25" fillId="0" borderId="2" xfId="26" applyFont="1" applyFill="1" applyBorder="1" applyAlignment="1">
      <alignment horizontal="center"/>
    </xf>
    <xf numFmtId="0" fontId="80" fillId="0" borderId="0" xfId="0" applyFont="1" applyFill="1" applyBorder="1" applyAlignment="1">
      <alignment vertical="top" wrapText="1"/>
    </xf>
    <xf numFmtId="0" fontId="87" fillId="0" borderId="0" xfId="0" applyFont="1" applyBorder="1" applyAlignment="1">
      <alignment vertical="top"/>
    </xf>
    <xf numFmtId="0" fontId="19" fillId="0" borderId="2" xfId="26" applyFont="1" applyFill="1" applyBorder="1" applyAlignment="1">
      <alignment horizontal="center" vertical="top" wrapText="1"/>
    </xf>
    <xf numFmtId="0" fontId="23" fillId="0" borderId="2" xfId="0" applyFont="1" applyFill="1" applyBorder="1" applyAlignment="1">
      <alignment horizontal="center" vertical="center" wrapText="1"/>
    </xf>
    <xf numFmtId="0" fontId="19" fillId="0" borderId="8" xfId="26" applyFont="1" applyFill="1" applyBorder="1" applyAlignment="1">
      <alignment textRotation="90"/>
    </xf>
    <xf numFmtId="0" fontId="20" fillId="0" borderId="3" xfId="0" applyFont="1" applyBorder="1" applyAlignment="1">
      <alignment textRotation="90"/>
    </xf>
    <xf numFmtId="0" fontId="80" fillId="0" borderId="3" xfId="0" applyFont="1" applyFill="1" applyBorder="1" applyAlignment="1">
      <alignment horizontal="center" vertical="top" wrapText="1"/>
    </xf>
    <xf numFmtId="0" fontId="60" fillId="0" borderId="3" xfId="0" quotePrefix="1" applyFont="1" applyFill="1" applyBorder="1" applyAlignment="1">
      <alignment horizontal="left" vertical="top" wrapText="1"/>
    </xf>
    <xf numFmtId="0" fontId="19" fillId="0" borderId="3" xfId="0" applyFont="1" applyFill="1" applyBorder="1" applyAlignment="1">
      <alignment vertical="top" wrapText="1"/>
    </xf>
    <xf numFmtId="0" fontId="60" fillId="0" borderId="3" xfId="0" applyFont="1" applyFill="1" applyBorder="1" applyAlignment="1">
      <alignment horizontal="left" vertical="top" wrapText="1"/>
    </xf>
    <xf numFmtId="0" fontId="19" fillId="0" borderId="3" xfId="0" applyFont="1" applyFill="1" applyBorder="1" applyAlignment="1">
      <alignment horizontal="center" vertical="top" wrapText="1"/>
    </xf>
    <xf numFmtId="0" fontId="19" fillId="0" borderId="1" xfId="0" applyFont="1" applyFill="1" applyBorder="1" applyAlignment="1">
      <alignment horizontal="left" vertical="center" wrapText="1"/>
    </xf>
    <xf numFmtId="0" fontId="19" fillId="0" borderId="0" xfId="0" applyFont="1" applyFill="1" applyBorder="1" applyAlignment="1">
      <alignment horizontal="left" vertical="center" wrapText="1"/>
    </xf>
    <xf numFmtId="0" fontId="19" fillId="0" borderId="1" xfId="26" applyFont="1" applyFill="1" applyBorder="1" applyAlignment="1">
      <alignment horizontal="left" wrapText="1"/>
    </xf>
    <xf numFmtId="0" fontId="19" fillId="0" borderId="0" xfId="26" applyFont="1" applyFill="1" applyBorder="1" applyAlignment="1">
      <alignment horizontal="left" wrapText="1"/>
    </xf>
    <xf numFmtId="0" fontId="19" fillId="0" borderId="1" xfId="0" applyFont="1" applyFill="1" applyBorder="1" applyAlignment="1">
      <alignment horizontal="center" textRotation="90" wrapText="1"/>
    </xf>
    <xf numFmtId="0" fontId="19" fillId="0" borderId="50" xfId="0" applyFont="1" applyFill="1" applyBorder="1" applyAlignment="1">
      <alignment horizontal="center" textRotation="90" wrapText="1"/>
    </xf>
    <xf numFmtId="0" fontId="19" fillId="0" borderId="3" xfId="0" applyFont="1" applyBorder="1" applyAlignment="1">
      <alignment horizontal="center" textRotation="90"/>
    </xf>
    <xf numFmtId="0" fontId="19" fillId="0" borderId="49" xfId="0" applyFont="1" applyBorder="1" applyAlignment="1">
      <alignment horizontal="center" textRotation="90"/>
    </xf>
    <xf numFmtId="0" fontId="19" fillId="0" borderId="23" xfId="0" applyFont="1" applyFill="1" applyBorder="1" applyAlignment="1">
      <alignment horizontal="center" vertical="center"/>
    </xf>
    <xf numFmtId="0" fontId="19" fillId="0" borderId="24"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3" xfId="26" applyFont="1" applyFill="1" applyBorder="1" applyAlignment="1">
      <alignment horizontal="center" textRotation="90" wrapText="1"/>
    </xf>
    <xf numFmtId="0" fontId="19" fillId="0" borderId="49" xfId="26" applyFont="1" applyFill="1" applyBorder="1" applyAlignment="1">
      <alignment horizontal="center" textRotation="90" wrapText="1"/>
    </xf>
    <xf numFmtId="0" fontId="80" fillId="0" borderId="0" xfId="0" applyFont="1" applyFill="1" applyBorder="1" applyAlignment="1">
      <alignment horizontal="left" vertical="top" wrapText="1"/>
    </xf>
    <xf numFmtId="0" fontId="80" fillId="0" borderId="2" xfId="0" applyFont="1" applyFill="1" applyBorder="1" applyAlignment="1">
      <alignment horizontal="left" vertical="top" wrapText="1"/>
    </xf>
    <xf numFmtId="0" fontId="80" fillId="0" borderId="3" xfId="26" applyFont="1" applyFill="1" applyBorder="1" applyAlignment="1">
      <alignment horizontal="left" vertical="top" wrapText="1"/>
    </xf>
    <xf numFmtId="0" fontId="88" fillId="0" borderId="3" xfId="0" applyFont="1" applyBorder="1" applyAlignment="1">
      <alignment wrapText="1"/>
    </xf>
    <xf numFmtId="0" fontId="19" fillId="0" borderId="2" xfId="26" applyFont="1" applyFill="1" applyBorder="1" applyAlignment="1">
      <alignment horizontal="left" wrapText="1"/>
    </xf>
    <xf numFmtId="167" fontId="23" fillId="0" borderId="9" xfId="26" applyNumberFormat="1" applyFont="1" applyFill="1" applyBorder="1" applyAlignment="1">
      <alignment horizontal="left"/>
    </xf>
    <xf numFmtId="167" fontId="23" fillId="0" borderId="22" xfId="26" applyNumberFormat="1" applyFont="1" applyFill="1" applyBorder="1" applyAlignment="1">
      <alignment horizontal="left"/>
    </xf>
    <xf numFmtId="167" fontId="23" fillId="0" borderId="10" xfId="26" applyNumberFormat="1" applyFont="1" applyFill="1" applyBorder="1" applyAlignment="1">
      <alignment horizontal="left"/>
    </xf>
    <xf numFmtId="0" fontId="23" fillId="0" borderId="20" xfId="26" applyFont="1" applyFill="1" applyBorder="1" applyAlignment="1">
      <alignment horizontal="center" vertical="center" textRotation="90" wrapText="1"/>
    </xf>
    <xf numFmtId="0" fontId="88" fillId="0" borderId="3" xfId="0" applyFont="1" applyBorder="1" applyAlignment="1">
      <alignment vertical="top" wrapText="1"/>
    </xf>
    <xf numFmtId="0" fontId="80" fillId="0" borderId="0" xfId="26" applyFont="1" applyFill="1" applyBorder="1" applyAlignment="1">
      <alignment horizontal="left" vertical="top" wrapText="1"/>
    </xf>
    <xf numFmtId="0" fontId="19" fillId="0" borderId="1" xfId="26" applyFont="1" applyFill="1" applyBorder="1" applyAlignment="1">
      <alignment horizontal="center" wrapText="1"/>
    </xf>
    <xf numFmtId="0" fontId="19" fillId="0" borderId="0" xfId="26" applyFont="1" applyFill="1" applyBorder="1" applyAlignment="1">
      <alignment horizontal="center" wrapText="1"/>
    </xf>
    <xf numFmtId="0" fontId="80" fillId="0" borderId="1" xfId="26" applyFont="1" applyFill="1" applyBorder="1" applyAlignment="1">
      <alignment vertical="top" wrapText="1"/>
    </xf>
    <xf numFmtId="0" fontId="87" fillId="0" borderId="0" xfId="0" applyFont="1" applyFill="1" applyBorder="1" applyAlignment="1">
      <alignment vertical="top" wrapText="1"/>
    </xf>
    <xf numFmtId="0" fontId="87" fillId="0" borderId="1" xfId="0" applyFont="1" applyFill="1" applyBorder="1" applyAlignment="1">
      <alignment vertical="top" wrapText="1"/>
    </xf>
    <xf numFmtId="0" fontId="19" fillId="0" borderId="1" xfId="0" applyFont="1" applyFill="1" applyBorder="1" applyAlignment="1">
      <alignment horizontal="left" wrapText="1"/>
    </xf>
    <xf numFmtId="0" fontId="19" fillId="0" borderId="0" xfId="0" applyFont="1" applyFill="1" applyBorder="1" applyAlignment="1">
      <alignment horizontal="left" wrapText="1"/>
    </xf>
    <xf numFmtId="0" fontId="80" fillId="0" borderId="3" xfId="26" applyFont="1" applyFill="1" applyBorder="1" applyAlignment="1">
      <alignment horizontal="left" vertical="center" wrapText="1"/>
    </xf>
    <xf numFmtId="0" fontId="0" fillId="0" borderId="3" xfId="0" applyBorder="1" applyAlignment="1">
      <alignment vertical="top" wrapText="1"/>
    </xf>
    <xf numFmtId="0" fontId="60" fillId="0" borderId="3" xfId="0" applyFont="1" applyFill="1" applyBorder="1" applyAlignment="1">
      <alignment horizontal="center" vertical="top" wrapText="1"/>
    </xf>
    <xf numFmtId="0" fontId="80" fillId="0" borderId="6" xfId="0" applyFont="1" applyFill="1" applyBorder="1" applyAlignment="1">
      <alignment horizontal="left" vertical="top" wrapText="1"/>
    </xf>
    <xf numFmtId="0" fontId="23" fillId="0" borderId="8" xfId="26" applyFont="1" applyFill="1" applyBorder="1" applyAlignment="1">
      <alignment horizontal="center" vertical="center" wrapText="1"/>
    </xf>
    <xf numFmtId="0" fontId="23" fillId="0" borderId="49" xfId="26" applyFont="1" applyFill="1" applyBorder="1" applyAlignment="1">
      <alignment horizontal="center" vertical="center" wrapText="1"/>
    </xf>
    <xf numFmtId="0" fontId="23" fillId="0" borderId="16" xfId="26" applyFont="1" applyFill="1" applyBorder="1" applyAlignment="1">
      <alignment horizontal="center" vertical="center" textRotation="90" wrapText="1"/>
    </xf>
    <xf numFmtId="0" fontId="23" fillId="0" borderId="41" xfId="26" applyFont="1" applyFill="1" applyBorder="1" applyAlignment="1">
      <alignment horizontal="center" vertical="center" textRotation="90" wrapText="1"/>
    </xf>
    <xf numFmtId="0" fontId="60" fillId="6" borderId="3" xfId="26" applyFont="1" applyFill="1" applyBorder="1" applyAlignment="1">
      <alignment horizontal="left" vertical="top" wrapText="1"/>
    </xf>
    <xf numFmtId="0" fontId="19" fillId="0" borderId="3" xfId="0" applyFont="1" applyFill="1" applyBorder="1" applyAlignment="1">
      <alignment horizontal="left" vertical="center" wrapText="1"/>
    </xf>
    <xf numFmtId="0" fontId="19" fillId="0" borderId="8" xfId="0" applyFont="1" applyFill="1" applyBorder="1" applyAlignment="1">
      <alignment horizontal="center" textRotation="90"/>
    </xf>
    <xf numFmtId="0" fontId="19" fillId="0" borderId="3" xfId="0" applyFont="1" applyFill="1" applyBorder="1" applyAlignment="1">
      <alignment horizontal="center" textRotation="90"/>
    </xf>
    <xf numFmtId="0" fontId="19" fillId="0" borderId="49" xfId="0" applyFont="1" applyFill="1" applyBorder="1" applyAlignment="1">
      <alignment horizontal="center" textRotation="90"/>
    </xf>
    <xf numFmtId="0" fontId="23" fillId="0" borderId="8" xfId="26" applyFont="1" applyFill="1" applyBorder="1" applyAlignment="1">
      <alignment horizontal="center" wrapText="1"/>
    </xf>
    <xf numFmtId="0" fontId="23" fillId="0" borderId="49" xfId="26" applyFont="1" applyFill="1" applyBorder="1" applyAlignment="1">
      <alignment horizontal="center" wrapText="1"/>
    </xf>
    <xf numFmtId="0" fontId="83" fillId="0" borderId="2" xfId="26" applyFont="1" applyFill="1" applyBorder="1" applyAlignment="1">
      <alignment horizontal="center" vertical="top" wrapText="1"/>
    </xf>
    <xf numFmtId="0" fontId="23" fillId="0" borderId="9" xfId="26" applyFont="1" applyFill="1" applyBorder="1" applyAlignment="1">
      <alignment horizontal="center" vertical="center" wrapText="1"/>
    </xf>
    <xf numFmtId="0" fontId="19" fillId="0" borderId="20" xfId="0" applyFont="1" applyFill="1" applyBorder="1" applyAlignment="1">
      <alignment horizontal="left" vertical="top" wrapText="1"/>
    </xf>
    <xf numFmtId="0" fontId="83" fillId="0" borderId="3" xfId="26" applyFont="1" applyFill="1" applyBorder="1" applyAlignment="1">
      <alignment horizontal="center" vertical="top" wrapText="1"/>
    </xf>
    <xf numFmtId="0" fontId="23" fillId="0" borderId="50" xfId="26" applyFont="1" applyFill="1" applyBorder="1" applyAlignment="1">
      <alignment horizontal="center" vertical="center" wrapText="1"/>
    </xf>
    <xf numFmtId="0" fontId="23" fillId="0" borderId="63" xfId="26" applyFont="1" applyFill="1" applyBorder="1" applyAlignment="1">
      <alignment horizontal="center" vertical="center" textRotation="90" wrapText="1"/>
    </xf>
    <xf numFmtId="167" fontId="23" fillId="0" borderId="10" xfId="26" applyNumberFormat="1" applyFont="1" applyFill="1" applyBorder="1" applyAlignment="1">
      <alignment horizontal="left" wrapText="1"/>
    </xf>
    <xf numFmtId="0" fontId="11" fillId="0" borderId="1" xfId="0" applyFont="1" applyFill="1" applyBorder="1" applyAlignment="1">
      <alignment horizontal="left" wrapText="1"/>
    </xf>
    <xf numFmtId="0" fontId="11" fillId="0" borderId="2" xfId="0" applyFont="1" applyFill="1" applyBorder="1" applyAlignment="1">
      <alignment horizontal="left" wrapText="1"/>
    </xf>
    <xf numFmtId="0" fontId="25" fillId="0" borderId="46" xfId="0" applyFont="1" applyFill="1" applyBorder="1" applyAlignment="1">
      <alignment horizontal="center" vertical="top" wrapText="1"/>
    </xf>
    <xf numFmtId="0" fontId="25" fillId="0" borderId="0" xfId="0" applyFont="1" applyFill="1" applyBorder="1" applyAlignment="1">
      <alignment horizontal="center" vertical="top" wrapText="1"/>
    </xf>
    <xf numFmtId="0" fontId="25" fillId="0" borderId="2" xfId="0" applyFont="1" applyFill="1" applyBorder="1" applyAlignment="1">
      <alignment horizontal="center" vertical="top" wrapText="1"/>
    </xf>
    <xf numFmtId="0" fontId="23" fillId="0" borderId="78" xfId="26" applyFont="1" applyFill="1" applyBorder="1" applyAlignment="1">
      <alignment horizontal="center" vertical="center" textRotation="90" wrapText="1"/>
    </xf>
    <xf numFmtId="0" fontId="11" fillId="0" borderId="1" xfId="0" applyFont="1" applyFill="1" applyBorder="1" applyAlignment="1">
      <alignment horizontal="left" vertical="top" wrapText="1"/>
    </xf>
    <xf numFmtId="0" fontId="11" fillId="0" borderId="2" xfId="0" applyFont="1" applyFill="1" applyBorder="1" applyAlignment="1">
      <alignment horizontal="left" vertical="top" wrapText="1"/>
    </xf>
    <xf numFmtId="0" fontId="23" fillId="0" borderId="9" xfId="26" applyFont="1" applyFill="1" applyBorder="1" applyAlignment="1">
      <alignment horizontal="center"/>
    </xf>
    <xf numFmtId="0" fontId="23" fillId="0" borderId="10" xfId="26" applyFont="1" applyFill="1" applyBorder="1" applyAlignment="1">
      <alignment horizontal="center"/>
    </xf>
    <xf numFmtId="0" fontId="11" fillId="0" borderId="2" xfId="26" applyFont="1" applyFill="1" applyBorder="1" applyAlignment="1">
      <alignment horizontal="left" wrapText="1"/>
    </xf>
    <xf numFmtId="0" fontId="19" fillId="0" borderId="1" xfId="0" applyFont="1" applyFill="1" applyBorder="1" applyAlignment="1">
      <alignment vertical="top" wrapText="1"/>
    </xf>
    <xf numFmtId="0" fontId="19" fillId="0" borderId="2" xfId="0" applyFont="1" applyFill="1" applyBorder="1" applyAlignment="1">
      <alignment vertical="top" wrapText="1"/>
    </xf>
    <xf numFmtId="0" fontId="19" fillId="0" borderId="1" xfId="26" applyFont="1" applyFill="1" applyBorder="1" applyAlignment="1">
      <alignment vertical="top" wrapText="1"/>
    </xf>
    <xf numFmtId="0" fontId="19" fillId="0" borderId="0" xfId="26" applyFont="1" applyFill="1" applyBorder="1" applyAlignment="1">
      <alignment vertical="top" wrapText="1"/>
    </xf>
    <xf numFmtId="0" fontId="11" fillId="0" borderId="1" xfId="26" applyFont="1" applyFill="1" applyBorder="1" applyAlignment="1">
      <alignment horizontal="left"/>
    </xf>
    <xf numFmtId="0" fontId="11" fillId="0" borderId="2" xfId="26" applyFont="1" applyFill="1" applyBorder="1" applyAlignment="1">
      <alignment horizontal="left"/>
    </xf>
    <xf numFmtId="0" fontId="19" fillId="0" borderId="2" xfId="0" applyFont="1" applyFill="1" applyBorder="1" applyAlignment="1">
      <alignment horizontal="left" wrapText="1"/>
    </xf>
    <xf numFmtId="0" fontId="60" fillId="0" borderId="1" xfId="26" applyFont="1" applyFill="1" applyBorder="1" applyAlignment="1">
      <alignment vertical="top" wrapText="1"/>
    </xf>
    <xf numFmtId="0" fontId="60" fillId="0" borderId="2" xfId="26" applyFont="1" applyFill="1" applyBorder="1" applyAlignment="1">
      <alignment vertical="top" wrapText="1"/>
    </xf>
    <xf numFmtId="0" fontId="83" fillId="0" borderId="6" xfId="26" applyFont="1" applyFill="1" applyBorder="1" applyAlignment="1">
      <alignment horizontal="center" vertical="top" wrapText="1"/>
    </xf>
    <xf numFmtId="0" fontId="19" fillId="0" borderId="46" xfId="0" applyFont="1" applyFill="1" applyBorder="1" applyAlignment="1">
      <alignment horizontal="left" vertical="center" wrapText="1"/>
    </xf>
    <xf numFmtId="0" fontId="23" fillId="0" borderId="6" xfId="26" applyFont="1" applyFill="1" applyBorder="1" applyAlignment="1">
      <alignment horizontal="center" vertical="center" wrapText="1"/>
    </xf>
    <xf numFmtId="0" fontId="19" fillId="0" borderId="6" xfId="26" applyFont="1" applyFill="1" applyBorder="1" applyAlignment="1">
      <alignment horizontal="left" wrapText="1"/>
    </xf>
    <xf numFmtId="0" fontId="60" fillId="0" borderId="2" xfId="26" applyFont="1" applyFill="1" applyBorder="1" applyAlignment="1">
      <alignment horizontal="left" vertical="top" wrapText="1"/>
    </xf>
    <xf numFmtId="0" fontId="83" fillId="0" borderId="3" xfId="26" applyFont="1" applyFill="1" applyBorder="1" applyAlignment="1">
      <alignment horizontal="center" vertical="center" wrapText="1"/>
    </xf>
    <xf numFmtId="0" fontId="19" fillId="0" borderId="46" xfId="26" applyFont="1" applyFill="1" applyBorder="1" applyAlignment="1">
      <alignment horizontal="left" vertical="top" wrapText="1"/>
    </xf>
    <xf numFmtId="0" fontId="89" fillId="0" borderId="3" xfId="26" applyFont="1" applyFill="1" applyBorder="1" applyAlignment="1">
      <alignment horizontal="left" vertical="top" wrapText="1"/>
    </xf>
    <xf numFmtId="0" fontId="83" fillId="0" borderId="3" xfId="0" applyFont="1" applyFill="1" applyBorder="1" applyAlignment="1">
      <alignment horizontal="center" vertical="top" wrapText="1"/>
    </xf>
    <xf numFmtId="0" fontId="83" fillId="0" borderId="6" xfId="26" applyFont="1" applyFill="1" applyBorder="1" applyAlignment="1">
      <alignment horizontal="center" vertical="center" wrapText="1"/>
    </xf>
    <xf numFmtId="0" fontId="19" fillId="0" borderId="2" xfId="26" applyFont="1" applyFill="1" applyBorder="1" applyAlignment="1">
      <alignment vertical="top" wrapText="1"/>
    </xf>
    <xf numFmtId="0" fontId="59" fillId="0" borderId="2" xfId="26" applyFont="1" applyFill="1" applyBorder="1" applyAlignment="1">
      <alignment horizontal="left" vertical="top" wrapText="1"/>
    </xf>
    <xf numFmtId="167" fontId="19" fillId="0" borderId="9" xfId="26" applyNumberFormat="1" applyFont="1" applyFill="1" applyBorder="1" applyAlignment="1">
      <alignment horizontal="center"/>
    </xf>
    <xf numFmtId="167" fontId="19" fillId="0" borderId="22" xfId="26" applyNumberFormat="1" applyFont="1" applyFill="1" applyBorder="1" applyAlignment="1">
      <alignment horizontal="center"/>
    </xf>
    <xf numFmtId="1" fontId="19" fillId="0" borderId="3" xfId="2" applyNumberFormat="1" applyFont="1" applyFill="1" applyBorder="1" applyAlignment="1">
      <alignment horizontal="left" vertical="top" wrapText="1"/>
    </xf>
    <xf numFmtId="0" fontId="19" fillId="0" borderId="4" xfId="17" applyFont="1" applyFill="1" applyBorder="1" applyAlignment="1">
      <alignment horizontal="left" textRotation="90" wrapText="1"/>
    </xf>
    <xf numFmtId="0" fontId="27" fillId="0" borderId="4" xfId="17" applyFont="1" applyFill="1" applyBorder="1" applyAlignment="1">
      <alignment horizontal="left"/>
    </xf>
    <xf numFmtId="0" fontId="27" fillId="0" borderId="18" xfId="17" applyFont="1" applyFill="1" applyBorder="1" applyAlignment="1">
      <alignment horizontal="left"/>
    </xf>
    <xf numFmtId="0" fontId="19" fillId="0" borderId="5" xfId="17" applyFont="1" applyFill="1" applyBorder="1" applyAlignment="1">
      <alignment horizontal="left" textRotation="90" wrapText="1"/>
    </xf>
    <xf numFmtId="0" fontId="27" fillId="0" borderId="5" xfId="17" applyFont="1" applyFill="1" applyBorder="1" applyAlignment="1">
      <alignment horizontal="left"/>
    </xf>
    <xf numFmtId="0" fontId="27" fillId="0" borderId="43" xfId="17" applyFont="1" applyFill="1" applyBorder="1" applyAlignment="1">
      <alignment horizontal="left"/>
    </xf>
    <xf numFmtId="0" fontId="20" fillId="0" borderId="3" xfId="17" applyFont="1" applyFill="1" applyBorder="1" applyAlignment="1">
      <alignment horizontal="left" vertical="top" wrapText="1"/>
    </xf>
    <xf numFmtId="0" fontId="23" fillId="0" borderId="0" xfId="17" applyFont="1" applyFill="1" applyBorder="1" applyAlignment="1">
      <alignment horizontal="center" vertical="center" wrapText="1"/>
    </xf>
    <xf numFmtId="0" fontId="23" fillId="0" borderId="2" xfId="17" applyFont="1" applyFill="1" applyBorder="1" applyAlignment="1">
      <alignment horizontal="center" vertical="center" wrapText="1"/>
    </xf>
    <xf numFmtId="0" fontId="23" fillId="0" borderId="24" xfId="17" applyFont="1" applyFill="1" applyBorder="1" applyAlignment="1">
      <alignment horizontal="center" vertical="center" wrapText="1"/>
    </xf>
    <xf numFmtId="0" fontId="23" fillId="0" borderId="12" xfId="17" applyFont="1" applyFill="1" applyBorder="1" applyAlignment="1">
      <alignment horizontal="center" vertical="center" wrapText="1"/>
    </xf>
    <xf numFmtId="0" fontId="19" fillId="0" borderId="3" xfId="26" applyFont="1" applyFill="1" applyBorder="1" applyAlignment="1">
      <alignment horizontal="left" vertical="top"/>
    </xf>
    <xf numFmtId="0" fontId="19" fillId="0" borderId="6" xfId="26" applyFont="1" applyFill="1" applyBorder="1" applyAlignment="1">
      <alignment horizontal="left" vertical="top"/>
    </xf>
    <xf numFmtId="1" fontId="19" fillId="0" borderId="6" xfId="2" applyNumberFormat="1" applyFont="1" applyFill="1" applyBorder="1" applyAlignment="1">
      <alignment horizontal="left" vertical="top" wrapText="1"/>
    </xf>
    <xf numFmtId="1" fontId="19" fillId="0" borderId="1" xfId="2" applyNumberFormat="1" applyFont="1" applyFill="1" applyBorder="1" applyAlignment="1">
      <alignment horizontal="left" vertical="top" wrapText="1"/>
    </xf>
    <xf numFmtId="1" fontId="19" fillId="0" borderId="2" xfId="2" applyNumberFormat="1" applyFont="1" applyFill="1" applyBorder="1" applyAlignment="1">
      <alignment horizontal="left" vertical="top" wrapText="1"/>
    </xf>
    <xf numFmtId="167" fontId="19" fillId="0" borderId="9" xfId="26" applyNumberFormat="1" applyFont="1" applyFill="1" applyBorder="1" applyAlignment="1">
      <alignment horizontal="left"/>
    </xf>
    <xf numFmtId="167" fontId="19" fillId="0" borderId="10" xfId="26" applyNumberFormat="1" applyFont="1" applyFill="1" applyBorder="1" applyAlignment="1">
      <alignment horizontal="left"/>
    </xf>
    <xf numFmtId="0" fontId="20" fillId="0" borderId="4" xfId="17" applyFont="1" applyFill="1" applyBorder="1" applyAlignment="1">
      <alignment horizontal="left"/>
    </xf>
    <xf numFmtId="0" fontId="20" fillId="0" borderId="18" xfId="17" applyFont="1" applyFill="1" applyBorder="1" applyAlignment="1">
      <alignment horizontal="left"/>
    </xf>
    <xf numFmtId="0" fontId="19" fillId="0" borderId="0" xfId="17" applyFont="1" applyBorder="1" applyAlignment="1">
      <alignment horizontal="left" vertical="top" wrapText="1"/>
    </xf>
    <xf numFmtId="0" fontId="20" fillId="0" borderId="0" xfId="0" applyFont="1" applyBorder="1" applyAlignment="1">
      <alignment horizontal="left" vertical="top" wrapText="1"/>
    </xf>
    <xf numFmtId="0" fontId="20" fillId="0" borderId="2" xfId="0" applyFont="1" applyBorder="1" applyAlignment="1">
      <alignment horizontal="left" vertical="top" wrapText="1"/>
    </xf>
    <xf numFmtId="1" fontId="23" fillId="0" borderId="3" xfId="2" applyNumberFormat="1" applyFont="1" applyFill="1" applyBorder="1" applyAlignment="1">
      <alignment horizontal="center" wrapText="1"/>
    </xf>
    <xf numFmtId="1" fontId="23" fillId="0" borderId="49" xfId="2" applyNumberFormat="1" applyFont="1" applyFill="1" applyBorder="1" applyAlignment="1">
      <alignment horizontal="center" wrapText="1"/>
    </xf>
    <xf numFmtId="0" fontId="20" fillId="0" borderId="3" xfId="17" applyFont="1" applyBorder="1" applyAlignment="1">
      <alignment horizontal="left" vertical="top"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23" fillId="0" borderId="20" xfId="26" applyFont="1" applyFill="1" applyBorder="1" applyAlignment="1">
      <alignment horizontal="center" textRotation="90"/>
    </xf>
    <xf numFmtId="0" fontId="19" fillId="0" borderId="20" xfId="26" applyFont="1" applyFill="1" applyBorder="1" applyAlignment="1">
      <alignment horizontal="center" textRotation="90"/>
    </xf>
    <xf numFmtId="0" fontId="19" fillId="0" borderId="78" xfId="26" applyFont="1" applyFill="1" applyBorder="1" applyAlignment="1">
      <alignment horizontal="center" textRotation="90"/>
    </xf>
    <xf numFmtId="0" fontId="20" fillId="0" borderId="3" xfId="0" applyFont="1" applyBorder="1" applyAlignment="1">
      <alignment horizontal="left" vertical="top" wrapText="1"/>
    </xf>
    <xf numFmtId="0" fontId="19" fillId="0" borderId="23" xfId="26" applyFont="1" applyFill="1" applyBorder="1" applyAlignment="1">
      <alignment horizontal="center"/>
    </xf>
    <xf numFmtId="0" fontId="19" fillId="0" borderId="12" xfId="26" applyFont="1" applyFill="1" applyBorder="1" applyAlignment="1">
      <alignment horizontal="center"/>
    </xf>
    <xf numFmtId="0" fontId="23" fillId="0" borderId="3" xfId="26" applyFont="1" applyFill="1" applyBorder="1" applyAlignment="1">
      <alignment horizontal="center" vertical="center" wrapText="1"/>
    </xf>
    <xf numFmtId="0" fontId="23" fillId="2" borderId="9" xfId="26" applyFont="1" applyFill="1" applyBorder="1" applyAlignment="1">
      <alignment horizontal="center" vertical="center" textRotation="90" wrapText="1"/>
    </xf>
    <xf numFmtId="0" fontId="23" fillId="2" borderId="1" xfId="26" applyFont="1" applyFill="1" applyBorder="1" applyAlignment="1">
      <alignment horizontal="center" vertical="center" textRotation="90" wrapText="1"/>
    </xf>
    <xf numFmtId="167" fontId="63" fillId="0" borderId="9" xfId="26" applyNumberFormat="1" applyFont="1" applyFill="1" applyBorder="1" applyAlignment="1">
      <alignment horizontal="left"/>
    </xf>
    <xf numFmtId="0" fontId="61" fillId="0" borderId="22" xfId="17" applyFont="1" applyFill="1" applyBorder="1" applyAlignment="1"/>
    <xf numFmtId="0" fontId="61" fillId="0" borderId="22" xfId="17" applyFont="1" applyBorder="1" applyAlignment="1"/>
    <xf numFmtId="0" fontId="63" fillId="0" borderId="3" xfId="17" applyFont="1" applyBorder="1" applyAlignment="1">
      <alignment horizontal="left" wrapText="1"/>
    </xf>
    <xf numFmtId="0" fontId="19" fillId="0" borderId="3" xfId="26" applyFont="1" applyFill="1" applyBorder="1" applyAlignment="1">
      <alignment vertical="top" wrapText="1"/>
    </xf>
    <xf numFmtId="0" fontId="20" fillId="0" borderId="3" xfId="17" applyFont="1" applyBorder="1" applyAlignment="1">
      <alignment wrapText="1"/>
    </xf>
    <xf numFmtId="0" fontId="63" fillId="0" borderId="3" xfId="26" applyFont="1" applyFill="1" applyBorder="1" applyAlignment="1">
      <alignment horizontal="left" vertical="top" wrapText="1"/>
    </xf>
    <xf numFmtId="0" fontId="63" fillId="0" borderId="3" xfId="26" applyFont="1" applyFill="1" applyBorder="1" applyAlignment="1">
      <alignment horizontal="left" vertical="center" wrapText="1"/>
    </xf>
    <xf numFmtId="0" fontId="60" fillId="0" borderId="3" xfId="26" applyFont="1" applyFill="1" applyBorder="1" applyAlignment="1">
      <alignment horizontal="left" vertical="top" wrapText="1"/>
    </xf>
    <xf numFmtId="0" fontId="63" fillId="0" borderId="3" xfId="26" applyFont="1" applyFill="1" applyBorder="1" applyAlignment="1">
      <alignment horizontal="left" wrapText="1"/>
    </xf>
    <xf numFmtId="0" fontId="23" fillId="0" borderId="9" xfId="26" applyFont="1" applyFill="1" applyBorder="1" applyAlignment="1">
      <alignment horizontal="center" wrapText="1"/>
    </xf>
    <xf numFmtId="0" fontId="23" fillId="0" borderId="10" xfId="26" applyFont="1" applyFill="1" applyBorder="1" applyAlignment="1">
      <alignment horizontal="center" wrapText="1"/>
    </xf>
    <xf numFmtId="0" fontId="23" fillId="0" borderId="50" xfId="26" applyFont="1" applyFill="1" applyBorder="1" applyAlignment="1">
      <alignment horizontal="center" wrapText="1"/>
    </xf>
    <xf numFmtId="0" fontId="23" fillId="0" borderId="51" xfId="26" applyFont="1" applyFill="1" applyBorder="1" applyAlignment="1">
      <alignment horizontal="center" wrapText="1"/>
    </xf>
    <xf numFmtId="0" fontId="23" fillId="0" borderId="8" xfId="26" applyFont="1" applyFill="1" applyBorder="1" applyAlignment="1">
      <alignment horizontal="center" vertical="top" wrapText="1"/>
    </xf>
    <xf numFmtId="0" fontId="23" fillId="0" borderId="49" xfId="26" applyFont="1" applyFill="1" applyBorder="1" applyAlignment="1">
      <alignment horizontal="center" vertical="top" wrapText="1"/>
    </xf>
    <xf numFmtId="0" fontId="23" fillId="0" borderId="22" xfId="26" applyFont="1" applyFill="1" applyBorder="1" applyAlignment="1">
      <alignment horizontal="center" wrapText="1"/>
    </xf>
    <xf numFmtId="0" fontId="20" fillId="0" borderId="22" xfId="17" applyFont="1" applyBorder="1" applyAlignment="1">
      <alignment wrapText="1"/>
    </xf>
    <xf numFmtId="0" fontId="20" fillId="0" borderId="10" xfId="17" applyFont="1" applyBorder="1" applyAlignment="1">
      <alignment wrapText="1"/>
    </xf>
    <xf numFmtId="0" fontId="20" fillId="0" borderId="52" xfId="17" applyFont="1" applyBorder="1" applyAlignment="1">
      <alignment wrapText="1"/>
    </xf>
    <xf numFmtId="0" fontId="20" fillId="0" borderId="51" xfId="17" applyFont="1" applyBorder="1" applyAlignment="1">
      <alignment wrapText="1"/>
    </xf>
    <xf numFmtId="0" fontId="20" fillId="0" borderId="50" xfId="17" applyFont="1" applyBorder="1" applyAlignment="1">
      <alignment wrapText="1"/>
    </xf>
    <xf numFmtId="0" fontId="19" fillId="0" borderId="2" xfId="17" applyFont="1" applyBorder="1" applyAlignment="1">
      <alignment horizontal="left" vertical="top" wrapText="1"/>
    </xf>
    <xf numFmtId="0" fontId="63" fillId="0" borderId="0" xfId="26" applyFont="1" applyFill="1" applyBorder="1" applyAlignment="1">
      <alignment horizontal="left" vertical="top" wrapText="1"/>
    </xf>
    <xf numFmtId="0" fontId="63" fillId="0" borderId="2" xfId="26" applyFont="1" applyFill="1" applyBorder="1" applyAlignment="1">
      <alignment horizontal="left" vertical="top" wrapText="1"/>
    </xf>
    <xf numFmtId="0" fontId="69" fillId="0" borderId="1" xfId="26" applyFont="1" applyFill="1" applyBorder="1" applyAlignment="1">
      <alignment horizontal="left" vertical="top" wrapText="1"/>
    </xf>
    <xf numFmtId="0" fontId="69" fillId="0" borderId="0" xfId="26" applyFont="1" applyFill="1" applyBorder="1" applyAlignment="1">
      <alignment horizontal="left" vertical="top" wrapText="1"/>
    </xf>
    <xf numFmtId="0" fontId="69" fillId="0" borderId="2" xfId="26" applyFont="1" applyFill="1" applyBorder="1" applyAlignment="1">
      <alignment horizontal="left" vertical="top" wrapText="1"/>
    </xf>
    <xf numFmtId="0" fontId="63" fillId="0" borderId="1" xfId="17" applyFont="1" applyFill="1" applyBorder="1" applyAlignment="1">
      <alignment horizontal="left" vertical="top" wrapText="1"/>
    </xf>
    <xf numFmtId="0" fontId="61" fillId="0" borderId="0" xfId="17" applyFont="1" applyBorder="1" applyAlignment="1">
      <alignment horizontal="left" vertical="top" wrapText="1"/>
    </xf>
    <xf numFmtId="0" fontId="61" fillId="0" borderId="2" xfId="17" applyFont="1" applyBorder="1" applyAlignment="1">
      <alignment horizontal="left" vertical="top" wrapText="1"/>
    </xf>
    <xf numFmtId="0" fontId="61" fillId="0" borderId="1" xfId="17" applyFont="1" applyBorder="1" applyAlignment="1">
      <alignment horizontal="left" vertical="top" wrapText="1"/>
    </xf>
    <xf numFmtId="0" fontId="61" fillId="0" borderId="1" xfId="0" applyFont="1" applyBorder="1" applyAlignment="1">
      <alignment wrapText="1"/>
    </xf>
    <xf numFmtId="0" fontId="61" fillId="0" borderId="0" xfId="0" applyFont="1" applyBorder="1" applyAlignment="1">
      <alignment wrapText="1"/>
    </xf>
    <xf numFmtId="0" fontId="61" fillId="0" borderId="2" xfId="0" applyFont="1" applyBorder="1" applyAlignment="1">
      <alignment wrapText="1"/>
    </xf>
    <xf numFmtId="0" fontId="90" fillId="0" borderId="50" xfId="17" applyFont="1" applyBorder="1" applyAlignment="1">
      <alignment horizontal="center" wrapText="1"/>
    </xf>
    <xf numFmtId="0" fontId="90" fillId="0" borderId="51" xfId="17" applyFont="1" applyBorder="1" applyAlignment="1">
      <alignment horizontal="center" wrapText="1"/>
    </xf>
    <xf numFmtId="0" fontId="20" fillId="0" borderId="3" xfId="0" applyFont="1" applyBorder="1" applyAlignment="1">
      <alignment vertical="top" wrapText="1"/>
    </xf>
    <xf numFmtId="0" fontId="69" fillId="0" borderId="0" xfId="26" applyFont="1" applyFill="1" applyBorder="1" applyAlignment="1">
      <alignment horizontal="left" wrapText="1"/>
    </xf>
    <xf numFmtId="0" fontId="69" fillId="0" borderId="2" xfId="26" applyFont="1" applyFill="1" applyBorder="1" applyAlignment="1">
      <alignment horizontal="left" wrapText="1"/>
    </xf>
    <xf numFmtId="0" fontId="63" fillId="0" borderId="0" xfId="26" applyFont="1" applyFill="1" applyBorder="1" applyAlignment="1">
      <alignment horizontal="left" wrapText="1"/>
    </xf>
    <xf numFmtId="0" fontId="63" fillId="0" borderId="2" xfId="26" applyFont="1" applyFill="1" applyBorder="1" applyAlignment="1">
      <alignment horizontal="left" wrapText="1"/>
    </xf>
    <xf numFmtId="0" fontId="23" fillId="2" borderId="50" xfId="26" applyFont="1" applyFill="1" applyBorder="1" applyAlignment="1">
      <alignment horizontal="center" vertical="center" textRotation="90" wrapText="1"/>
    </xf>
    <xf numFmtId="167" fontId="63" fillId="0" borderId="22" xfId="26" applyNumberFormat="1" applyFont="1" applyFill="1" applyBorder="1" applyAlignment="1">
      <alignment horizontal="left"/>
    </xf>
    <xf numFmtId="0" fontId="19" fillId="0" borderId="1" xfId="26" applyFont="1" applyFill="1" applyBorder="1" applyAlignment="1">
      <alignment horizontal="left"/>
    </xf>
    <xf numFmtId="0" fontId="19" fillId="0" borderId="2" xfId="26" applyFont="1" applyFill="1" applyBorder="1" applyAlignment="1">
      <alignment horizontal="left"/>
    </xf>
    <xf numFmtId="0" fontId="63" fillId="0" borderId="1" xfId="17" applyFont="1" applyFill="1" applyBorder="1" applyAlignment="1">
      <alignment vertical="top" wrapText="1"/>
    </xf>
    <xf numFmtId="0" fontId="63" fillId="0" borderId="0" xfId="17" applyFont="1" applyFill="1" applyBorder="1" applyAlignment="1">
      <alignment vertical="top" wrapText="1"/>
    </xf>
    <xf numFmtId="0" fontId="63" fillId="0" borderId="2" xfId="17" applyFont="1" applyFill="1" applyBorder="1" applyAlignment="1">
      <alignment vertical="top" wrapText="1"/>
    </xf>
    <xf numFmtId="0" fontId="23" fillId="0" borderId="46" xfId="26" applyFont="1" applyFill="1" applyBorder="1" applyAlignment="1">
      <alignment horizontal="left" vertical="top" wrapText="1"/>
    </xf>
    <xf numFmtId="0" fontId="23" fillId="0" borderId="2" xfId="26" applyFont="1" applyFill="1" applyBorder="1" applyAlignment="1">
      <alignment horizontal="left" vertical="top" wrapText="1"/>
    </xf>
    <xf numFmtId="0" fontId="23" fillId="0" borderId="1" xfId="26" applyFont="1" applyFill="1" applyBorder="1" applyAlignment="1">
      <alignment horizontal="left" vertical="top" wrapText="1"/>
    </xf>
    <xf numFmtId="0" fontId="23" fillId="0" borderId="0" xfId="26" applyFont="1" applyFill="1" applyBorder="1" applyAlignment="1">
      <alignment horizontal="left" vertical="top" wrapText="1"/>
    </xf>
    <xf numFmtId="0" fontId="20" fillId="0" borderId="22" xfId="17" applyFont="1" applyBorder="1" applyAlignment="1"/>
    <xf numFmtId="167" fontId="19" fillId="0" borderId="22" xfId="26" applyNumberFormat="1" applyFont="1" applyFill="1" applyBorder="1" applyAlignment="1">
      <alignment horizontal="left"/>
    </xf>
    <xf numFmtId="0" fontId="19" fillId="0" borderId="1" xfId="17" applyFont="1" applyFill="1" applyBorder="1" applyAlignment="1">
      <alignment vertical="top" wrapText="1"/>
    </xf>
    <xf numFmtId="0" fontId="19" fillId="0" borderId="0" xfId="17" applyFont="1" applyFill="1" applyBorder="1" applyAlignment="1">
      <alignment vertical="top" wrapText="1"/>
    </xf>
    <xf numFmtId="0" fontId="19" fillId="0" borderId="2" xfId="17" applyFont="1" applyFill="1" applyBorder="1" applyAlignment="1">
      <alignment vertical="top" wrapText="1"/>
    </xf>
    <xf numFmtId="0" fontId="19" fillId="0" borderId="1" xfId="17" applyFont="1" applyFill="1" applyBorder="1" applyAlignment="1">
      <alignment horizontal="left" vertical="top" wrapText="1"/>
    </xf>
    <xf numFmtId="0" fontId="20" fillId="0" borderId="0" xfId="17" applyFont="1" applyBorder="1" applyAlignment="1">
      <alignment horizontal="left" vertical="top" wrapText="1"/>
    </xf>
    <xf numFmtId="0" fontId="20" fillId="0" borderId="2" xfId="17" applyFont="1" applyBorder="1" applyAlignment="1">
      <alignment horizontal="left" vertical="top" wrapText="1"/>
    </xf>
    <xf numFmtId="0" fontId="20" fillId="0" borderId="1" xfId="17" applyFont="1" applyBorder="1" applyAlignment="1">
      <alignment horizontal="left" vertical="top" wrapText="1"/>
    </xf>
    <xf numFmtId="0" fontId="20" fillId="0" borderId="1" xfId="0" applyFont="1" applyBorder="1" applyAlignment="1">
      <alignment wrapText="1"/>
    </xf>
    <xf numFmtId="0" fontId="20" fillId="0" borderId="0" xfId="0" applyFont="1" applyBorder="1" applyAlignment="1">
      <alignment wrapText="1"/>
    </xf>
    <xf numFmtId="0" fontId="20" fillId="0" borderId="2" xfId="0" applyFont="1" applyBorder="1" applyAlignment="1">
      <alignment wrapText="1"/>
    </xf>
    <xf numFmtId="0" fontId="23" fillId="0" borderId="0" xfId="26" applyFont="1" applyFill="1" applyBorder="1" applyAlignment="1">
      <alignment horizontal="left" vertical="center" wrapText="1"/>
    </xf>
    <xf numFmtId="0" fontId="23" fillId="0" borderId="2" xfId="26" applyFont="1" applyFill="1" applyBorder="1" applyAlignment="1">
      <alignment horizontal="left" vertical="center" wrapText="1"/>
    </xf>
    <xf numFmtId="0" fontId="23" fillId="0" borderId="52" xfId="26" applyFont="1" applyFill="1" applyBorder="1" applyAlignment="1">
      <alignment horizontal="center" wrapText="1"/>
    </xf>
    <xf numFmtId="0" fontId="6" fillId="0" borderId="3" xfId="0" applyFont="1" applyBorder="1" applyAlignment="1">
      <alignment horizontal="center" vertical="top" wrapText="1"/>
    </xf>
    <xf numFmtId="0" fontId="6" fillId="0" borderId="49" xfId="0" applyFont="1" applyBorder="1" applyAlignment="1">
      <alignment horizontal="center" vertical="top" wrapText="1"/>
    </xf>
    <xf numFmtId="0" fontId="10" fillId="0" borderId="50" xfId="17" applyFont="1" applyBorder="1" applyAlignment="1">
      <alignment horizontal="center" wrapText="1"/>
    </xf>
    <xf numFmtId="0" fontId="10" fillId="0" borderId="51" xfId="17" applyFont="1" applyBorder="1" applyAlignment="1">
      <alignment horizontal="center" wrapText="1"/>
    </xf>
    <xf numFmtId="0" fontId="19" fillId="0" borderId="3" xfId="17" applyFont="1" applyBorder="1" applyAlignment="1">
      <alignment horizontal="left" wrapText="1"/>
    </xf>
    <xf numFmtId="0" fontId="19" fillId="0" borderId="8" xfId="0" applyFont="1" applyBorder="1" applyAlignment="1">
      <alignment horizontal="left" vertical="top" wrapText="1"/>
    </xf>
    <xf numFmtId="0" fontId="19" fillId="0" borderId="36" xfId="26" applyFont="1" applyFill="1" applyBorder="1" applyAlignment="1">
      <alignment horizontal="center" vertical="top" wrapText="1"/>
    </xf>
    <xf numFmtId="0" fontId="19" fillId="0" borderId="20" xfId="26" applyFont="1" applyFill="1" applyBorder="1" applyAlignment="1">
      <alignment horizontal="center" vertical="top" wrapText="1"/>
    </xf>
    <xf numFmtId="0" fontId="19" fillId="0" borderId="22" xfId="0" applyFont="1" applyBorder="1" applyAlignment="1">
      <alignment horizontal="left" vertical="top" wrapText="1"/>
    </xf>
    <xf numFmtId="0" fontId="19" fillId="0" borderId="0" xfId="0" applyFont="1" applyBorder="1" applyAlignment="1">
      <alignment horizontal="left" vertical="top" wrapText="1"/>
    </xf>
    <xf numFmtId="0" fontId="19" fillId="0" borderId="22" xfId="0" applyFont="1" applyFill="1" applyBorder="1" applyAlignment="1">
      <alignment horizontal="left" vertical="top" wrapText="1"/>
    </xf>
    <xf numFmtId="0" fontId="19" fillId="0" borderId="9" xfId="0" applyFont="1" applyFill="1" applyBorder="1" applyAlignment="1">
      <alignment horizontal="left" vertical="top" wrapText="1"/>
    </xf>
    <xf numFmtId="0" fontId="8" fillId="0" borderId="9" xfId="0" applyFont="1" applyBorder="1" applyAlignment="1">
      <alignment horizontal="center"/>
    </xf>
    <xf numFmtId="0" fontId="8" fillId="0" borderId="10" xfId="0" applyFont="1" applyBorder="1" applyAlignment="1">
      <alignment horizontal="center"/>
    </xf>
    <xf numFmtId="0" fontId="8" fillId="0" borderId="37" xfId="0" applyFont="1" applyBorder="1" applyAlignment="1">
      <alignment horizontal="center"/>
    </xf>
    <xf numFmtId="0" fontId="8" fillId="0" borderId="11" xfId="0" applyFont="1" applyBorder="1" applyAlignment="1">
      <alignment horizontal="center"/>
    </xf>
    <xf numFmtId="0" fontId="19" fillId="0" borderId="35" xfId="0" applyFont="1" applyFill="1" applyBorder="1" applyAlignment="1">
      <alignment horizontal="center" vertical="top" wrapText="1"/>
    </xf>
    <xf numFmtId="0" fontId="19" fillId="0" borderId="5" xfId="0" applyFont="1" applyFill="1" applyBorder="1" applyAlignment="1">
      <alignment horizontal="center" vertical="top" wrapText="1"/>
    </xf>
    <xf numFmtId="0" fontId="8" fillId="0" borderId="35" xfId="0" applyFont="1" applyBorder="1" applyAlignment="1">
      <alignment horizontal="center"/>
    </xf>
    <xf numFmtId="0" fontId="8" fillId="0" borderId="5" xfId="0" applyFont="1" applyBorder="1" applyAlignment="1">
      <alignment horizontal="center"/>
    </xf>
    <xf numFmtId="0" fontId="19" fillId="0" borderId="37" xfId="0" applyFont="1" applyFill="1" applyBorder="1" applyAlignment="1">
      <alignment horizontal="center" vertical="top" wrapText="1"/>
    </xf>
    <xf numFmtId="0" fontId="19" fillId="0" borderId="11" xfId="0" applyFont="1" applyFill="1" applyBorder="1" applyAlignment="1">
      <alignment horizontal="center" vertical="top" wrapText="1"/>
    </xf>
    <xf numFmtId="167" fontId="23" fillId="2" borderId="35" xfId="26" applyNumberFormat="1" applyFont="1" applyFill="1" applyBorder="1" applyAlignment="1">
      <alignment horizontal="left" vertical="top"/>
    </xf>
    <xf numFmtId="167" fontId="23" fillId="2" borderId="34" xfId="26" applyNumberFormat="1" applyFont="1" applyFill="1" applyBorder="1" applyAlignment="1">
      <alignment horizontal="left" vertical="top"/>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2" xfId="0" applyFont="1" applyBorder="1" applyAlignment="1">
      <alignment horizontal="left" vertical="top" wrapText="1"/>
    </xf>
    <xf numFmtId="0" fontId="23" fillId="0" borderId="18" xfId="0" applyFont="1" applyFill="1" applyBorder="1" applyAlignment="1">
      <alignment horizontal="center" vertical="top" wrapText="1"/>
    </xf>
    <xf numFmtId="0" fontId="19" fillId="0" borderId="3" xfId="0" applyFont="1" applyBorder="1" applyAlignment="1">
      <alignment horizontal="left" vertical="center" wrapText="1"/>
    </xf>
    <xf numFmtId="0" fontId="19" fillId="0" borderId="8" xfId="0" applyFont="1" applyBorder="1" applyAlignment="1">
      <alignment horizontal="center" vertical="top" wrapText="1"/>
    </xf>
    <xf numFmtId="0" fontId="19" fillId="0" borderId="3" xfId="0" applyFont="1" applyBorder="1" applyAlignment="1">
      <alignment horizontal="center" vertical="top" wrapText="1"/>
    </xf>
    <xf numFmtId="0" fontId="19" fillId="0" borderId="9" xfId="0" applyFont="1" applyBorder="1" applyAlignment="1">
      <alignment horizontal="center" vertical="top" wrapText="1"/>
    </xf>
    <xf numFmtId="0" fontId="19" fillId="0" borderId="10" xfId="0" applyFont="1" applyBorder="1" applyAlignment="1">
      <alignment horizontal="center" vertical="top" wrapText="1"/>
    </xf>
    <xf numFmtId="0" fontId="19" fillId="0" borderId="1" xfId="0" applyFont="1" applyBorder="1" applyAlignment="1">
      <alignment horizontal="center" vertical="top" wrapText="1"/>
    </xf>
    <xf numFmtId="0" fontId="19" fillId="0" borderId="2" xfId="0" applyFont="1" applyBorder="1" applyAlignment="1">
      <alignment horizontal="center" vertical="top" wrapText="1"/>
    </xf>
    <xf numFmtId="0" fontId="23" fillId="0" borderId="23" xfId="0" applyFont="1" applyBorder="1" applyAlignment="1">
      <alignment horizontal="center" vertical="top" wrapText="1"/>
    </xf>
    <xf numFmtId="0" fontId="23" fillId="0" borderId="24" xfId="0" applyFont="1" applyBorder="1" applyAlignment="1">
      <alignment horizontal="center" vertical="top" wrapText="1"/>
    </xf>
    <xf numFmtId="0" fontId="23" fillId="0" borderId="12" xfId="0" applyFont="1" applyBorder="1" applyAlignment="1">
      <alignment horizontal="center" vertical="top" wrapText="1"/>
    </xf>
    <xf numFmtId="0" fontId="49" fillId="0" borderId="8" xfId="0" applyFont="1" applyBorder="1" applyAlignment="1">
      <alignment vertical="top" wrapText="1"/>
    </xf>
    <xf numFmtId="0" fontId="49" fillId="0" borderId="3" xfId="0" applyFont="1" applyBorder="1" applyAlignment="1">
      <alignment vertical="top" wrapText="1"/>
    </xf>
    <xf numFmtId="0" fontId="19" fillId="0" borderId="23" xfId="0" applyFont="1" applyBorder="1" applyAlignment="1">
      <alignment horizontal="center" vertical="top" wrapText="1"/>
    </xf>
    <xf numFmtId="0" fontId="19" fillId="0" borderId="12" xfId="0" applyFont="1" applyBorder="1" applyAlignment="1">
      <alignment horizontal="center" vertical="top" wrapText="1"/>
    </xf>
    <xf numFmtId="0" fontId="23" fillId="0" borderId="42" xfId="0" applyFont="1" applyFill="1" applyBorder="1" applyAlignment="1">
      <alignment horizontal="center" vertical="top" wrapText="1"/>
    </xf>
    <xf numFmtId="0" fontId="23" fillId="0" borderId="43" xfId="0" applyFont="1" applyFill="1" applyBorder="1" applyAlignment="1">
      <alignment horizontal="center" vertical="top" wrapText="1"/>
    </xf>
    <xf numFmtId="0" fontId="23" fillId="0" borderId="103" xfId="0" applyFont="1" applyFill="1" applyBorder="1" applyAlignment="1">
      <alignment horizontal="center" vertical="top" wrapText="1"/>
    </xf>
    <xf numFmtId="0" fontId="8" fillId="0" borderId="42" xfId="0" applyFont="1" applyBorder="1" applyAlignment="1">
      <alignment horizontal="center"/>
    </xf>
    <xf numFmtId="0" fontId="8" fillId="0" borderId="43" xfId="0" applyFont="1" applyBorder="1" applyAlignment="1">
      <alignment horizontal="center"/>
    </xf>
    <xf numFmtId="0" fontId="8" fillId="0" borderId="23" xfId="0" applyFont="1" applyBorder="1" applyAlignment="1">
      <alignment horizontal="center"/>
    </xf>
    <xf numFmtId="0" fontId="8" fillId="0" borderId="12" xfId="0" applyFont="1" applyBorder="1" applyAlignment="1">
      <alignment horizontal="center"/>
    </xf>
    <xf numFmtId="0" fontId="19" fillId="0" borderId="8" xfId="0" applyFont="1" applyFill="1" applyBorder="1" applyAlignment="1">
      <alignment horizontal="left" vertical="top" wrapText="1"/>
    </xf>
    <xf numFmtId="0" fontId="49" fillId="0" borderId="8" xfId="0" applyFont="1" applyBorder="1" applyAlignment="1">
      <alignment horizontal="left" vertical="top" wrapText="1"/>
    </xf>
    <xf numFmtId="0" fontId="49" fillId="0" borderId="3" xfId="0" applyFont="1" applyBorder="1" applyAlignment="1">
      <alignment horizontal="left" vertical="top" wrapText="1"/>
    </xf>
    <xf numFmtId="0" fontId="19" fillId="0" borderId="24" xfId="0" applyFont="1" applyBorder="1" applyAlignment="1">
      <alignment horizontal="left" vertical="top" wrapText="1"/>
    </xf>
    <xf numFmtId="0" fontId="19" fillId="0" borderId="12" xfId="0" applyFont="1" applyBorder="1" applyAlignment="1">
      <alignment horizontal="left" vertical="top" wrapText="1"/>
    </xf>
    <xf numFmtId="0" fontId="19" fillId="0" borderId="6" xfId="0" applyFont="1" applyFill="1" applyBorder="1" applyAlignment="1">
      <alignment horizontal="left" vertical="center" wrapText="1"/>
    </xf>
    <xf numFmtId="0" fontId="19" fillId="0" borderId="20"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19" fillId="0" borderId="16" xfId="17" applyFont="1" applyFill="1" applyBorder="1" applyAlignment="1">
      <alignment horizontal="center" vertical="top" textRotation="255"/>
    </xf>
    <xf numFmtId="0" fontId="19" fillId="0" borderId="41" xfId="17" applyFont="1" applyFill="1" applyBorder="1" applyAlignment="1">
      <alignment horizontal="center" vertical="top" textRotation="255"/>
    </xf>
    <xf numFmtId="0" fontId="19" fillId="0" borderId="14" xfId="17" applyFont="1" applyFill="1" applyBorder="1" applyAlignment="1">
      <alignment horizontal="center" vertical="top" textRotation="255"/>
    </xf>
    <xf numFmtId="0" fontId="9" fillId="0" borderId="35" xfId="17" applyFont="1" applyFill="1" applyBorder="1" applyAlignment="1">
      <alignment horizontal="center"/>
    </xf>
    <xf numFmtId="0" fontId="9" fillId="0" borderId="34" xfId="17" applyFont="1" applyFill="1" applyBorder="1" applyAlignment="1">
      <alignment horizontal="center"/>
    </xf>
    <xf numFmtId="0" fontId="9" fillId="0" borderId="5" xfId="17" applyFont="1" applyFill="1" applyBorder="1" applyAlignment="1">
      <alignment horizontal="center"/>
    </xf>
    <xf numFmtId="0" fontId="19" fillId="0" borderId="8" xfId="17" applyFont="1" applyFill="1" applyBorder="1" applyAlignment="1">
      <alignment horizontal="left" vertical="top" wrapText="1"/>
    </xf>
    <xf numFmtId="0" fontId="19" fillId="0" borderId="3" xfId="17" applyFont="1" applyFill="1" applyBorder="1" applyAlignment="1">
      <alignment horizontal="left" vertical="top" wrapText="1"/>
    </xf>
    <xf numFmtId="0" fontId="11" fillId="0" borderId="2" xfId="17" applyFont="1" applyFill="1" applyBorder="1" applyAlignment="1">
      <alignment horizontal="left" vertical="top" wrapText="1"/>
    </xf>
    <xf numFmtId="0" fontId="11" fillId="0" borderId="1" xfId="17" applyFont="1" applyFill="1" applyBorder="1" applyAlignment="1">
      <alignment horizontal="left" vertical="top" wrapText="1"/>
    </xf>
    <xf numFmtId="167" fontId="19" fillId="2" borderId="35" xfId="26" applyNumberFormat="1" applyFont="1" applyFill="1" applyBorder="1" applyAlignment="1">
      <alignment horizontal="left" wrapText="1"/>
    </xf>
    <xf numFmtId="167" fontId="19" fillId="2" borderId="5" xfId="26" applyNumberFormat="1" applyFont="1" applyFill="1" applyBorder="1" applyAlignment="1">
      <alignment horizontal="left" wrapText="1"/>
    </xf>
    <xf numFmtId="0" fontId="19" fillId="0" borderId="22" xfId="17" applyFont="1" applyFill="1" applyBorder="1" applyAlignment="1">
      <alignment horizontal="left" vertical="top" wrapText="1"/>
    </xf>
    <xf numFmtId="0" fontId="19" fillId="0" borderId="0" xfId="17" applyFont="1" applyFill="1" applyBorder="1" applyAlignment="1">
      <alignment horizontal="left" vertical="top" wrapText="1"/>
    </xf>
    <xf numFmtId="0" fontId="19" fillId="0" borderId="9" xfId="17" applyFont="1" applyFill="1" applyBorder="1" applyAlignment="1">
      <alignment horizontal="left" vertical="top" wrapText="1"/>
    </xf>
    <xf numFmtId="0" fontId="19" fillId="0" borderId="10" xfId="17" applyFont="1" applyFill="1" applyBorder="1" applyAlignment="1">
      <alignment horizontal="left" vertical="top" wrapText="1"/>
    </xf>
    <xf numFmtId="0" fontId="19" fillId="0" borderId="2" xfId="17" applyFont="1" applyFill="1" applyBorder="1" applyAlignment="1">
      <alignment horizontal="left" vertical="top" wrapText="1"/>
    </xf>
    <xf numFmtId="0" fontId="19" fillId="0" borderId="6" xfId="17" applyFont="1" applyFill="1" applyBorder="1" applyAlignment="1">
      <alignment horizontal="left" vertical="top" wrapText="1"/>
    </xf>
    <xf numFmtId="0" fontId="28" fillId="0" borderId="0" xfId="18" applyFont="1" applyBorder="1" applyAlignment="1">
      <alignment horizontal="left" vertical="center" wrapText="1"/>
    </xf>
    <xf numFmtId="0" fontId="63" fillId="0" borderId="0" xfId="18" applyFont="1" applyBorder="1" applyAlignment="1">
      <alignment horizontal="left" vertical="center" wrapText="1"/>
    </xf>
    <xf numFmtId="0" fontId="63" fillId="0" borderId="22" xfId="18" applyFont="1" applyBorder="1" applyAlignment="1">
      <alignment horizontal="left" vertical="top" wrapText="1"/>
    </xf>
    <xf numFmtId="0" fontId="63" fillId="0" borderId="0" xfId="18" applyFont="1" applyBorder="1" applyAlignment="1">
      <alignment horizontal="left" vertical="top" wrapText="1"/>
    </xf>
    <xf numFmtId="0" fontId="63" fillId="0" borderId="10" xfId="18" applyFont="1" applyBorder="1" applyAlignment="1">
      <alignment horizontal="left" vertical="top" wrapText="1"/>
    </xf>
    <xf numFmtId="0" fontId="63" fillId="0" borderId="2" xfId="18" applyFont="1" applyBorder="1" applyAlignment="1">
      <alignment horizontal="left" vertical="top" wrapText="1"/>
    </xf>
    <xf numFmtId="0" fontId="19" fillId="0" borderId="1" xfId="18" applyFont="1" applyBorder="1" applyAlignment="1">
      <alignment horizontal="center"/>
    </xf>
    <xf numFmtId="0" fontId="19" fillId="0" borderId="2" xfId="18" applyFont="1" applyBorder="1" applyAlignment="1">
      <alignment horizontal="center"/>
    </xf>
    <xf numFmtId="0" fontId="19" fillId="0" borderId="50" xfId="18" applyFont="1" applyBorder="1" applyAlignment="1">
      <alignment horizontal="center"/>
    </xf>
    <xf numFmtId="0" fontId="19" fillId="0" borderId="51" xfId="18" applyFont="1" applyBorder="1" applyAlignment="1">
      <alignment horizontal="center"/>
    </xf>
    <xf numFmtId="0" fontId="19" fillId="0" borderId="22" xfId="18" applyFont="1" applyBorder="1" applyAlignment="1">
      <alignment horizontal="left" vertical="center"/>
    </xf>
    <xf numFmtId="0" fontId="19" fillId="0" borderId="10" xfId="18" applyFont="1" applyBorder="1" applyAlignment="1">
      <alignment horizontal="left" vertical="center"/>
    </xf>
    <xf numFmtId="0" fontId="19" fillId="0" borderId="22" xfId="18" applyFont="1" applyBorder="1" applyAlignment="1">
      <alignment horizontal="left" vertical="center" wrapText="1"/>
    </xf>
    <xf numFmtId="0" fontId="19" fillId="0" borderId="10" xfId="18" applyFont="1" applyBorder="1" applyAlignment="1">
      <alignment horizontal="left" vertical="center" wrapText="1"/>
    </xf>
    <xf numFmtId="0" fontId="19" fillId="0" borderId="34" xfId="18" applyFont="1" applyBorder="1" applyAlignment="1">
      <alignment vertical="center" wrapText="1"/>
    </xf>
    <xf numFmtId="0" fontId="19" fillId="0" borderId="5" xfId="18" applyFont="1" applyBorder="1" applyAlignment="1">
      <alignment vertical="center" wrapText="1"/>
    </xf>
    <xf numFmtId="49" fontId="69" fillId="0" borderId="16" xfId="18" applyNumberFormat="1" applyFont="1" applyBorder="1" applyAlignment="1">
      <alignment horizontal="left" vertical="top" wrapText="1"/>
    </xf>
    <xf numFmtId="49" fontId="69" fillId="0" borderId="41" xfId="18" applyNumberFormat="1" applyFont="1" applyBorder="1" applyAlignment="1">
      <alignment horizontal="left" vertical="top"/>
    </xf>
    <xf numFmtId="49" fontId="69" fillId="0" borderId="14" xfId="18" applyNumberFormat="1" applyFont="1" applyBorder="1" applyAlignment="1">
      <alignment horizontal="left" vertical="top"/>
    </xf>
    <xf numFmtId="0" fontId="63" fillId="0" borderId="46" xfId="18" applyFont="1" applyBorder="1" applyAlignment="1">
      <alignment horizontal="center" vertical="top"/>
    </xf>
    <xf numFmtId="0" fontId="63" fillId="0" borderId="104" xfId="18" applyFont="1" applyBorder="1" applyAlignment="1">
      <alignment horizontal="center" vertical="top"/>
    </xf>
    <xf numFmtId="0" fontId="19" fillId="0" borderId="3" xfId="18" applyFont="1" applyBorder="1" applyAlignment="1">
      <alignment horizontal="left" wrapText="1"/>
    </xf>
    <xf numFmtId="0" fontId="19" fillId="0" borderId="6" xfId="18" applyFont="1" applyBorder="1" applyAlignment="1">
      <alignment horizontal="left" wrapText="1"/>
    </xf>
    <xf numFmtId="0" fontId="19" fillId="0" borderId="1" xfId="18" applyFont="1" applyBorder="1" applyAlignment="1">
      <alignment horizontal="left" vertical="top" wrapText="1"/>
    </xf>
    <xf numFmtId="0" fontId="19" fillId="0" borderId="0" xfId="18" applyFont="1" applyBorder="1" applyAlignment="1">
      <alignment horizontal="left" vertical="top" wrapText="1"/>
    </xf>
    <xf numFmtId="0" fontId="19" fillId="0" borderId="2" xfId="18" applyFont="1" applyBorder="1" applyAlignment="1">
      <alignment horizontal="left" vertical="top" wrapText="1"/>
    </xf>
    <xf numFmtId="0" fontId="19" fillId="0" borderId="105" xfId="18" applyFont="1" applyBorder="1" applyAlignment="1">
      <alignment horizontal="left" vertical="center" wrapText="1"/>
    </xf>
    <xf numFmtId="0" fontId="19" fillId="0" borderId="106" xfId="18" applyFont="1" applyBorder="1" applyAlignment="1">
      <alignment horizontal="left" vertical="center" wrapText="1"/>
    </xf>
    <xf numFmtId="0" fontId="11" fillId="0" borderId="8" xfId="18" applyFont="1" applyBorder="1" applyAlignment="1">
      <alignment horizontal="left" vertical="top" wrapText="1"/>
    </xf>
    <xf numFmtId="0" fontId="11" fillId="0" borderId="3" xfId="18" applyFont="1" applyBorder="1" applyAlignment="1">
      <alignment horizontal="left" vertical="top" wrapText="1"/>
    </xf>
    <xf numFmtId="0" fontId="11" fillId="0" borderId="6" xfId="18" applyFont="1" applyBorder="1" applyAlignment="1">
      <alignment horizontal="left" vertical="top" wrapText="1"/>
    </xf>
    <xf numFmtId="167" fontId="23" fillId="0" borderId="9" xfId="18" applyNumberFormat="1" applyFont="1" applyBorder="1" applyAlignment="1">
      <alignment horizontal="left" vertical="top"/>
    </xf>
    <xf numFmtId="167" fontId="23" fillId="0" borderId="10" xfId="18" applyNumberFormat="1" applyFont="1" applyBorder="1" applyAlignment="1">
      <alignment horizontal="left" vertical="top"/>
    </xf>
    <xf numFmtId="0" fontId="19" fillId="0" borderId="33" xfId="0" applyFont="1" applyBorder="1" applyAlignment="1">
      <alignment horizontal="left" vertical="top" wrapText="1"/>
    </xf>
    <xf numFmtId="0" fontId="19" fillId="0" borderId="61" xfId="0" applyFont="1" applyBorder="1" applyAlignment="1">
      <alignment horizontal="left" vertical="top" wrapText="1"/>
    </xf>
    <xf numFmtId="0" fontId="23" fillId="0" borderId="16" xfId="0" applyFont="1" applyBorder="1" applyAlignment="1">
      <alignment horizontal="center" textRotation="90" wrapText="1"/>
    </xf>
    <xf numFmtId="0" fontId="23" fillId="0" borderId="41" xfId="0" applyFont="1" applyBorder="1" applyAlignment="1">
      <alignment horizontal="center" textRotation="90" wrapText="1"/>
    </xf>
    <xf numFmtId="0" fontId="23" fillId="0" borderId="63" xfId="0" applyFont="1" applyBorder="1" applyAlignment="1">
      <alignment horizontal="center" textRotation="90" wrapText="1"/>
    </xf>
    <xf numFmtId="0" fontId="23" fillId="0" borderId="46" xfId="0" applyFont="1" applyBorder="1" applyAlignment="1">
      <alignment horizontal="left" vertical="top" wrapText="1"/>
    </xf>
    <xf numFmtId="0" fontId="23" fillId="0" borderId="2" xfId="0" applyFont="1" applyBorder="1" applyAlignment="1">
      <alignment horizontal="left" vertical="top" wrapText="1"/>
    </xf>
    <xf numFmtId="0" fontId="23" fillId="0" borderId="104" xfId="0" applyFont="1" applyBorder="1" applyAlignment="1">
      <alignment horizontal="left" vertical="top" wrapText="1"/>
    </xf>
    <xf numFmtId="0" fontId="23" fillId="0" borderId="51" xfId="0" applyFont="1" applyBorder="1" applyAlignment="1">
      <alignment horizontal="left" vertical="top" wrapText="1"/>
    </xf>
    <xf numFmtId="0" fontId="23" fillId="0" borderId="3" xfId="0" applyFont="1" applyBorder="1" applyAlignment="1">
      <alignment horizontal="center" vertical="center" wrapText="1"/>
    </xf>
    <xf numFmtId="0" fontId="19" fillId="0" borderId="49" xfId="0" applyFont="1" applyBorder="1" applyAlignment="1">
      <alignment horizontal="center" vertical="center" wrapText="1"/>
    </xf>
    <xf numFmtId="0" fontId="23" fillId="0" borderId="2" xfId="0" applyFont="1" applyBorder="1" applyAlignment="1">
      <alignment horizontal="center" vertical="center" wrapText="1"/>
    </xf>
    <xf numFmtId="0" fontId="19" fillId="0" borderId="51" xfId="0" applyFont="1" applyBorder="1" applyAlignment="1">
      <alignment horizontal="center" vertical="center" wrapText="1"/>
    </xf>
    <xf numFmtId="0" fontId="80" fillId="0" borderId="8" xfId="0" applyFont="1" applyBorder="1" applyAlignment="1">
      <alignment horizontal="left" vertical="top" wrapText="1"/>
    </xf>
    <xf numFmtId="0" fontId="80" fillId="0" borderId="3" xfId="0" applyFont="1" applyBorder="1" applyAlignment="1">
      <alignment horizontal="left" vertical="top" wrapText="1"/>
    </xf>
    <xf numFmtId="0" fontId="80" fillId="0" borderId="6" xfId="0" applyFont="1" applyBorder="1" applyAlignment="1">
      <alignment horizontal="left" vertical="top" wrapText="1"/>
    </xf>
    <xf numFmtId="0" fontId="23" fillId="0" borderId="16" xfId="17" applyFont="1" applyFill="1" applyBorder="1" applyAlignment="1">
      <alignment horizontal="center" vertical="center" wrapText="1"/>
    </xf>
    <xf numFmtId="0" fontId="23" fillId="0" borderId="41" xfId="17" applyFont="1" applyFill="1" applyBorder="1" applyAlignment="1">
      <alignment horizontal="center" vertical="center" wrapText="1"/>
    </xf>
    <xf numFmtId="0" fontId="6" fillId="0" borderId="41" xfId="0" applyFont="1" applyBorder="1" applyAlignment="1">
      <alignment horizontal="center" vertical="center" wrapText="1"/>
    </xf>
    <xf numFmtId="0" fontId="6" fillId="0" borderId="63" xfId="0" applyFont="1" applyBorder="1" applyAlignment="1">
      <alignment horizontal="center" vertical="center" wrapText="1"/>
    </xf>
    <xf numFmtId="0" fontId="23" fillId="0" borderId="36" xfId="17" applyFont="1" applyFill="1" applyBorder="1" applyAlignment="1">
      <alignment horizontal="center" vertical="center" wrapText="1"/>
    </xf>
    <xf numFmtId="0" fontId="23" fillId="0" borderId="20" xfId="17" applyFont="1" applyFill="1" applyBorder="1" applyAlignment="1">
      <alignment horizontal="center" vertical="center" wrapText="1"/>
    </xf>
    <xf numFmtId="0" fontId="6" fillId="0" borderId="20"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1" xfId="0" applyFont="1" applyBorder="1" applyAlignment="1">
      <alignment horizontal="left" vertical="top" wrapText="1"/>
    </xf>
    <xf numFmtId="0" fontId="6" fillId="0" borderId="23"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23" fillId="0" borderId="8" xfId="0" applyFont="1" applyBorder="1" applyAlignment="1">
      <alignment horizontal="center" vertical="center" wrapText="1"/>
    </xf>
    <xf numFmtId="0" fontId="6" fillId="0" borderId="49" xfId="0" applyFont="1" applyBorder="1" applyAlignment="1">
      <alignment horizontal="center" vertical="center" wrapText="1"/>
    </xf>
    <xf numFmtId="0" fontId="23" fillId="0" borderId="63" xfId="17" applyFont="1" applyFill="1" applyBorder="1" applyAlignment="1">
      <alignment horizontal="center" vertical="center" wrapText="1"/>
    </xf>
    <xf numFmtId="0" fontId="23" fillId="0" borderId="10" xfId="17" applyFont="1" applyFill="1" applyBorder="1" applyAlignment="1">
      <alignment horizontal="center" vertical="center" wrapText="1"/>
    </xf>
    <xf numFmtId="0" fontId="23" fillId="0" borderId="51" xfId="17" applyFont="1" applyFill="1" applyBorder="1" applyAlignment="1">
      <alignment horizontal="center" vertical="center" wrapText="1"/>
    </xf>
    <xf numFmtId="0" fontId="6" fillId="0" borderId="3" xfId="0" applyFont="1" applyBorder="1" applyAlignment="1">
      <alignment horizontal="center" vertical="center" wrapText="1"/>
    </xf>
    <xf numFmtId="0" fontId="19" fillId="0" borderId="3" xfId="17" applyFont="1" applyFill="1" applyBorder="1" applyAlignment="1">
      <alignment horizontal="left" wrapText="1"/>
    </xf>
    <xf numFmtId="0" fontId="19" fillId="0" borderId="6" xfId="17" applyFont="1" applyFill="1" applyBorder="1" applyAlignment="1">
      <alignment horizontal="left" wrapText="1"/>
    </xf>
    <xf numFmtId="0" fontId="0" fillId="0" borderId="41" xfId="0" applyBorder="1" applyAlignment="1">
      <alignment horizontal="center" vertical="center"/>
    </xf>
    <xf numFmtId="0" fontId="0" fillId="0" borderId="63" xfId="0" applyBorder="1" applyAlignment="1">
      <alignment horizontal="center" vertical="center"/>
    </xf>
    <xf numFmtId="0" fontId="6" fillId="0" borderId="2" xfId="0" applyFont="1" applyBorder="1" applyAlignment="1">
      <alignment horizontal="center" vertical="center"/>
    </xf>
    <xf numFmtId="0" fontId="6" fillId="0" borderId="51" xfId="0" applyFont="1" applyBorder="1" applyAlignment="1">
      <alignment horizontal="center" vertical="center"/>
    </xf>
    <xf numFmtId="0" fontId="69" fillId="0" borderId="8" xfId="0" applyFont="1" applyBorder="1" applyAlignment="1">
      <alignment horizontal="center" vertical="center"/>
    </xf>
    <xf numFmtId="0" fontId="69" fillId="0" borderId="3" xfId="0" applyFont="1" applyBorder="1" applyAlignment="1">
      <alignment horizontal="center" vertical="center"/>
    </xf>
    <xf numFmtId="0" fontId="69" fillId="0" borderId="49" xfId="0" applyFont="1" applyBorder="1" applyAlignment="1">
      <alignment horizontal="center" vertical="center"/>
    </xf>
    <xf numFmtId="0" fontId="23" fillId="0" borderId="0" xfId="26" applyFont="1" applyBorder="1" applyAlignment="1">
      <alignment horizontal="left" vertical="top" wrapText="1"/>
    </xf>
    <xf numFmtId="0" fontId="19" fillId="0" borderId="0" xfId="26" applyFont="1" applyBorder="1" applyAlignment="1">
      <alignment horizontal="left" vertical="top" wrapText="1"/>
    </xf>
    <xf numFmtId="0" fontId="19" fillId="0" borderId="0" xfId="0" applyFont="1" applyBorder="1" applyAlignment="1">
      <alignment horizontal="left" wrapText="1"/>
    </xf>
    <xf numFmtId="167" fontId="23" fillId="0" borderId="0" xfId="26" applyNumberFormat="1" applyFont="1" applyBorder="1" applyAlignment="1">
      <alignment horizontal="center" vertical="center" wrapText="1"/>
    </xf>
    <xf numFmtId="0" fontId="19" fillId="0" borderId="0" xfId="26" applyFont="1" applyBorder="1" applyAlignment="1">
      <alignment horizontal="left" vertical="center"/>
    </xf>
    <xf numFmtId="0" fontId="19" fillId="0" borderId="0" xfId="26" applyFont="1" applyBorder="1" applyAlignment="1">
      <alignment horizontal="center" vertical="center" wrapText="1"/>
    </xf>
    <xf numFmtId="0" fontId="19" fillId="0" borderId="0" xfId="0" applyFont="1" applyBorder="1" applyAlignment="1">
      <alignment horizontal="left" vertical="center" wrapText="1"/>
    </xf>
    <xf numFmtId="0" fontId="23" fillId="6" borderId="8" xfId="26" applyFont="1" applyFill="1" applyBorder="1" applyAlignment="1">
      <alignment horizontal="center" vertical="center" textRotation="90" wrapText="1"/>
    </xf>
    <xf numFmtId="0" fontId="23" fillId="6" borderId="3" xfId="0" applyFont="1" applyFill="1" applyBorder="1" applyAlignment="1">
      <alignment horizontal="center" vertical="center" textRotation="90" wrapText="1"/>
    </xf>
    <xf numFmtId="0" fontId="23" fillId="6" borderId="49" xfId="0" applyFont="1" applyFill="1" applyBorder="1" applyAlignment="1">
      <alignment horizontal="center" vertical="center" textRotation="90" wrapText="1"/>
    </xf>
    <xf numFmtId="167" fontId="19" fillId="6" borderId="9" xfId="26" applyNumberFormat="1" applyFont="1" applyFill="1" applyBorder="1" applyAlignment="1">
      <alignment horizontal="left" vertical="top"/>
    </xf>
    <xf numFmtId="0" fontId="19" fillId="6" borderId="10" xfId="0" applyFont="1" applyFill="1" applyBorder="1" applyAlignment="1">
      <alignment horizontal="left" vertical="top"/>
    </xf>
    <xf numFmtId="0" fontId="23" fillId="6" borderId="3" xfId="26" applyFont="1" applyFill="1" applyBorder="1" applyAlignment="1">
      <alignment horizontal="center" vertical="center" textRotation="90" wrapText="1"/>
    </xf>
    <xf numFmtId="0" fontId="23" fillId="6" borderId="49" xfId="26" applyFont="1" applyFill="1" applyBorder="1" applyAlignment="1">
      <alignment horizontal="center" vertical="center" textRotation="90" wrapText="1"/>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6" fillId="0" borderId="2" xfId="0" applyFont="1" applyBorder="1" applyAlignment="1">
      <alignment horizontal="left" vertical="top" wrapText="1"/>
    </xf>
    <xf numFmtId="0" fontId="19" fillId="6" borderId="0" xfId="0" applyFont="1" applyFill="1" applyBorder="1" applyAlignment="1">
      <alignment horizontal="left" vertical="top" wrapText="1"/>
    </xf>
    <xf numFmtId="0" fontId="19" fillId="6" borderId="3" xfId="26" applyFont="1" applyFill="1" applyBorder="1" applyAlignment="1">
      <alignment horizontal="left" vertical="top" wrapText="1"/>
    </xf>
    <xf numFmtId="0" fontId="13" fillId="0" borderId="3" xfId="0" applyFont="1" applyBorder="1" applyAlignment="1">
      <alignment horizontal="left" vertical="top" wrapText="1"/>
    </xf>
    <xf numFmtId="167" fontId="19" fillId="6" borderId="9" xfId="26" applyNumberFormat="1" applyFont="1" applyFill="1" applyBorder="1" applyAlignment="1">
      <alignment horizontal="left"/>
    </xf>
    <xf numFmtId="167" fontId="19" fillId="6" borderId="22" xfId="26" applyNumberFormat="1" applyFont="1" applyFill="1" applyBorder="1" applyAlignment="1">
      <alignment horizontal="left"/>
    </xf>
    <xf numFmtId="167" fontId="19" fillId="6" borderId="10" xfId="26" applyNumberFormat="1" applyFont="1" applyFill="1" applyBorder="1" applyAlignment="1">
      <alignment horizontal="left"/>
    </xf>
    <xf numFmtId="0" fontId="11" fillId="6" borderId="8" xfId="0" applyFont="1" applyFill="1" applyBorder="1" applyAlignment="1">
      <alignment horizontal="center" textRotation="90" wrapText="1"/>
    </xf>
    <xf numFmtId="0" fontId="11" fillId="6" borderId="3" xfId="0" applyFont="1" applyFill="1" applyBorder="1" applyAlignment="1">
      <alignment horizontal="center" textRotation="90" wrapText="1"/>
    </xf>
    <xf numFmtId="0" fontId="11" fillId="6" borderId="6" xfId="0" applyFont="1" applyFill="1" applyBorder="1" applyAlignment="1">
      <alignment horizontal="center" textRotation="90" wrapText="1"/>
    </xf>
    <xf numFmtId="0" fontId="11" fillId="6" borderId="8" xfId="0" applyFont="1" applyFill="1" applyBorder="1" applyAlignment="1">
      <alignment horizontal="center" textRotation="90"/>
    </xf>
    <xf numFmtId="0" fontId="11" fillId="6" borderId="3" xfId="0" applyFont="1" applyFill="1" applyBorder="1" applyAlignment="1">
      <alignment horizontal="center" textRotation="90"/>
    </xf>
    <xf numFmtId="0" fontId="11" fillId="6" borderId="6" xfId="0" applyFont="1" applyFill="1" applyBorder="1" applyAlignment="1">
      <alignment horizontal="center" textRotation="90"/>
    </xf>
    <xf numFmtId="0" fontId="19" fillId="0" borderId="35" xfId="0" applyFont="1" applyFill="1" applyBorder="1" applyAlignment="1">
      <alignment horizontal="center"/>
    </xf>
    <xf numFmtId="0" fontId="19" fillId="0" borderId="34" xfId="0" applyFont="1" applyFill="1" applyBorder="1" applyAlignment="1">
      <alignment horizontal="center"/>
    </xf>
    <xf numFmtId="0" fontId="19" fillId="0" borderId="5" xfId="0" applyFont="1" applyFill="1" applyBorder="1" applyAlignment="1">
      <alignment horizontal="center"/>
    </xf>
    <xf numFmtId="0" fontId="19" fillId="6" borderId="6" xfId="0" applyFont="1" applyFill="1" applyBorder="1" applyAlignment="1">
      <alignment horizontal="left" vertical="top" wrapText="1"/>
    </xf>
    <xf numFmtId="0" fontId="23" fillId="6" borderId="8" xfId="0" applyFont="1" applyFill="1" applyBorder="1" applyAlignment="1">
      <alignment horizontal="center" vertical="center"/>
    </xf>
    <xf numFmtId="0" fontId="23" fillId="6" borderId="49" xfId="0" applyFont="1" applyFill="1" applyBorder="1" applyAlignment="1">
      <alignment horizontal="center" vertical="center"/>
    </xf>
    <xf numFmtId="0" fontId="23" fillId="0" borderId="35" xfId="0" applyFont="1" applyFill="1" applyBorder="1" applyAlignment="1">
      <alignment horizontal="center"/>
    </xf>
    <xf numFmtId="0" fontId="23" fillId="0" borderId="34" xfId="0" applyFont="1" applyFill="1" applyBorder="1" applyAlignment="1">
      <alignment horizontal="center"/>
    </xf>
    <xf numFmtId="0" fontId="23" fillId="0" borderId="5" xfId="0" applyFont="1" applyFill="1" applyBorder="1" applyAlignment="1">
      <alignment horizontal="center"/>
    </xf>
    <xf numFmtId="0" fontId="23" fillId="6" borderId="50" xfId="0" applyFont="1" applyFill="1" applyBorder="1" applyAlignment="1">
      <alignment horizontal="left" vertical="top" wrapText="1"/>
    </xf>
    <xf numFmtId="0" fontId="23" fillId="6" borderId="51" xfId="0" applyFont="1" applyFill="1" applyBorder="1" applyAlignment="1">
      <alignment horizontal="left" vertical="top" wrapText="1"/>
    </xf>
    <xf numFmtId="0" fontId="23" fillId="0" borderId="8"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8" xfId="0" applyFont="1" applyFill="1" applyBorder="1" applyAlignment="1">
      <alignment horizontal="center" vertical="center" wrapText="1"/>
    </xf>
    <xf numFmtId="0" fontId="5" fillId="0" borderId="49"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5" fillId="0" borderId="50" xfId="0" applyFont="1" applyFill="1" applyBorder="1" applyAlignment="1">
      <alignment horizontal="center" vertical="center" wrapText="1"/>
    </xf>
    <xf numFmtId="0" fontId="23" fillId="0" borderId="49" xfId="0" applyFont="1" applyBorder="1" applyAlignment="1">
      <alignment horizontal="center" vertical="center" wrapText="1"/>
    </xf>
    <xf numFmtId="0" fontId="19" fillId="6" borderId="1" xfId="0" applyFont="1" applyFill="1" applyBorder="1" applyAlignment="1">
      <alignment horizontal="center"/>
    </xf>
    <xf numFmtId="0" fontId="19" fillId="6" borderId="2" xfId="0" applyFont="1" applyFill="1" applyBorder="1" applyAlignment="1">
      <alignment horizontal="center"/>
    </xf>
    <xf numFmtId="0" fontId="20" fillId="6" borderId="35" xfId="0" applyFont="1" applyFill="1" applyBorder="1" applyAlignment="1">
      <alignment horizontal="center"/>
    </xf>
    <xf numFmtId="0" fontId="20" fillId="6" borderId="5" xfId="0" applyFont="1" applyFill="1" applyBorder="1" applyAlignment="1">
      <alignment horizontal="center"/>
    </xf>
    <xf numFmtId="0" fontId="19" fillId="6" borderId="35" xfId="0" applyFont="1" applyFill="1" applyBorder="1" applyAlignment="1">
      <alignment horizontal="center"/>
    </xf>
    <xf numFmtId="0" fontId="19" fillId="6" borderId="5" xfId="0" applyFont="1" applyFill="1" applyBorder="1" applyAlignment="1">
      <alignment horizontal="center"/>
    </xf>
    <xf numFmtId="0" fontId="32" fillId="6" borderId="1" xfId="0" applyFont="1" applyFill="1" applyBorder="1" applyAlignment="1">
      <alignment horizontal="left" vertical="top" wrapText="1"/>
    </xf>
    <xf numFmtId="0" fontId="32" fillId="6" borderId="2" xfId="0" applyFont="1" applyFill="1" applyBorder="1" applyAlignment="1">
      <alignment horizontal="left" vertical="top" wrapText="1"/>
    </xf>
    <xf numFmtId="0" fontId="23" fillId="0" borderId="8" xfId="0" applyFont="1" applyBorder="1" applyAlignment="1">
      <alignment horizontal="center" vertical="top" wrapText="1"/>
    </xf>
    <xf numFmtId="0" fontId="23" fillId="0" borderId="49" xfId="0" applyFont="1" applyBorder="1" applyAlignment="1">
      <alignment horizontal="center" vertical="top" wrapText="1"/>
    </xf>
    <xf numFmtId="0" fontId="23" fillId="6" borderId="8" xfId="0" applyFont="1" applyFill="1" applyBorder="1" applyAlignment="1">
      <alignment horizontal="center" vertical="center" wrapText="1"/>
    </xf>
    <xf numFmtId="0" fontId="23" fillId="6" borderId="49" xfId="0" applyFont="1" applyFill="1" applyBorder="1" applyAlignment="1">
      <alignment horizontal="center"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51" xfId="0" applyFont="1" applyFill="1" applyBorder="1" applyAlignment="1">
      <alignment horizontal="center" vertical="center"/>
    </xf>
    <xf numFmtId="1" fontId="7" fillId="6" borderId="0" xfId="2" applyNumberFormat="1" applyFont="1" applyFill="1" applyBorder="1" applyAlignment="1">
      <alignment horizontal="left" vertical="center"/>
    </xf>
    <xf numFmtId="0" fontId="19" fillId="6" borderId="1" xfId="0" applyFont="1" applyFill="1" applyBorder="1" applyAlignment="1">
      <alignment horizontal="left" vertical="center" wrapText="1"/>
    </xf>
    <xf numFmtId="0" fontId="19" fillId="6" borderId="2" xfId="0" applyFont="1" applyFill="1" applyBorder="1" applyAlignment="1">
      <alignment horizontal="left" vertical="center" wrapText="1"/>
    </xf>
    <xf numFmtId="0" fontId="19" fillId="6" borderId="2" xfId="0" applyFont="1" applyFill="1" applyBorder="1" applyAlignment="1">
      <alignment horizontal="left" wrapText="1"/>
    </xf>
    <xf numFmtId="0" fontId="23" fillId="0" borderId="0" xfId="26" applyFont="1" applyFill="1" applyBorder="1" applyAlignment="1">
      <alignment horizontal="center"/>
    </xf>
    <xf numFmtId="167" fontId="23" fillId="0" borderId="1" xfId="26" applyNumberFormat="1" applyFont="1" applyFill="1" applyBorder="1" applyAlignment="1">
      <alignment horizontal="left" vertical="top" wrapText="1"/>
    </xf>
    <xf numFmtId="167" fontId="23" fillId="0" borderId="0" xfId="26" applyNumberFormat="1" applyFont="1" applyFill="1" applyBorder="1" applyAlignment="1">
      <alignment horizontal="left" vertical="top" wrapText="1"/>
    </xf>
    <xf numFmtId="167" fontId="23" fillId="0" borderId="23" xfId="26" applyNumberFormat="1" applyFont="1" applyFill="1" applyBorder="1" applyAlignment="1">
      <alignment horizontal="left" vertical="top" wrapText="1"/>
    </xf>
    <xf numFmtId="167" fontId="23" fillId="0" borderId="24" xfId="26" applyNumberFormat="1" applyFont="1" applyFill="1" applyBorder="1" applyAlignment="1">
      <alignment horizontal="left" vertical="top" wrapText="1"/>
    </xf>
    <xf numFmtId="0" fontId="23" fillId="0" borderId="23" xfId="26" applyFont="1" applyFill="1" applyBorder="1" applyAlignment="1">
      <alignment horizontal="left" vertical="top" wrapText="1"/>
    </xf>
    <xf numFmtId="0" fontId="23" fillId="0" borderId="24" xfId="26" applyFont="1" applyFill="1" applyBorder="1" applyAlignment="1">
      <alignment horizontal="left" vertical="top" wrapText="1"/>
    </xf>
    <xf numFmtId="0" fontId="19" fillId="0" borderId="22" xfId="26" applyFont="1" applyFill="1" applyBorder="1" applyAlignment="1">
      <alignment horizontal="left" vertical="top" wrapText="1"/>
    </xf>
    <xf numFmtId="0" fontId="19" fillId="0" borderId="10" xfId="26" applyFont="1" applyFill="1" applyBorder="1" applyAlignment="1">
      <alignment horizontal="left" vertical="top" wrapText="1"/>
    </xf>
    <xf numFmtId="0" fontId="19" fillId="0" borderId="22" xfId="26" applyFont="1" applyBorder="1" applyAlignment="1">
      <alignment horizontal="left" wrapText="1"/>
    </xf>
    <xf numFmtId="0" fontId="19" fillId="0" borderId="10" xfId="26" applyFont="1" applyBorder="1" applyAlignment="1">
      <alignment horizontal="left" wrapText="1"/>
    </xf>
    <xf numFmtId="0" fontId="19" fillId="0" borderId="0" xfId="26" applyFont="1" applyBorder="1" applyAlignment="1">
      <alignment horizontal="left" wrapText="1"/>
    </xf>
    <xf numFmtId="0" fontId="19" fillId="0" borderId="2" xfId="26" applyFont="1" applyBorder="1" applyAlignment="1">
      <alignment horizontal="left" wrapText="1"/>
    </xf>
    <xf numFmtId="0" fontId="19" fillId="0" borderId="22" xfId="26" applyFont="1" applyFill="1" applyBorder="1" applyAlignment="1">
      <alignment horizontal="left" vertical="top"/>
    </xf>
    <xf numFmtId="0" fontId="19" fillId="0" borderId="10" xfId="26" applyFont="1" applyFill="1" applyBorder="1" applyAlignment="1">
      <alignment horizontal="left" vertical="top"/>
    </xf>
    <xf numFmtId="0" fontId="19" fillId="0" borderId="22" xfId="26" applyFont="1" applyFill="1" applyBorder="1" applyAlignment="1">
      <alignment horizontal="left" wrapText="1"/>
    </xf>
    <xf numFmtId="0" fontId="19" fillId="0" borderId="10" xfId="26" applyFont="1" applyFill="1" applyBorder="1" applyAlignment="1">
      <alignment horizontal="left" wrapText="1"/>
    </xf>
    <xf numFmtId="0" fontId="19" fillId="0" borderId="22" xfId="26" applyFont="1" applyBorder="1" applyAlignment="1">
      <alignment horizontal="left" vertical="top"/>
    </xf>
    <xf numFmtId="0" fontId="19" fillId="0" borderId="10" xfId="26" applyFont="1" applyBorder="1" applyAlignment="1">
      <alignment horizontal="left" vertical="top"/>
    </xf>
    <xf numFmtId="0" fontId="19" fillId="0" borderId="22" xfId="26" applyFont="1" applyBorder="1" applyAlignment="1">
      <alignment horizontal="left" vertical="top" wrapText="1"/>
    </xf>
    <xf numFmtId="0" fontId="19" fillId="0" borderId="10" xfId="26" applyFont="1" applyBorder="1" applyAlignment="1">
      <alignment horizontal="left" vertical="top" wrapText="1"/>
    </xf>
    <xf numFmtId="0" fontId="19" fillId="0" borderId="2" xfId="26" applyFont="1" applyBorder="1" applyAlignment="1">
      <alignment horizontal="left" vertical="top" wrapText="1"/>
    </xf>
    <xf numFmtId="0" fontId="19" fillId="0" borderId="24" xfId="18" applyFont="1" applyBorder="1" applyAlignment="1">
      <alignment horizontal="left"/>
    </xf>
    <xf numFmtId="0" fontId="19" fillId="0" borderId="12" xfId="18" applyFont="1" applyBorder="1" applyAlignment="1">
      <alignment horizontal="left"/>
    </xf>
    <xf numFmtId="0" fontId="19" fillId="0" borderId="0" xfId="26" applyFont="1" applyFill="1" applyBorder="1" applyAlignment="1">
      <alignment horizontal="right" vertical="top" wrapText="1"/>
    </xf>
    <xf numFmtId="0" fontId="19" fillId="0" borderId="2" xfId="26" applyFont="1" applyFill="1" applyBorder="1" applyAlignment="1">
      <alignment horizontal="right" vertical="top" wrapText="1"/>
    </xf>
    <xf numFmtId="0" fontId="19" fillId="0" borderId="0" xfId="18" applyFont="1" applyBorder="1" applyAlignment="1">
      <alignment horizontal="left"/>
    </xf>
    <xf numFmtId="0" fontId="19" fillId="0" borderId="2" xfId="18" applyFont="1" applyBorder="1" applyAlignment="1">
      <alignment horizontal="left"/>
    </xf>
    <xf numFmtId="0" fontId="80" fillId="0" borderId="0" xfId="18" applyFont="1" applyBorder="1" applyAlignment="1">
      <alignment horizontal="left"/>
    </xf>
    <xf numFmtId="0" fontId="80" fillId="0" borderId="2" xfId="18" applyFont="1" applyBorder="1" applyAlignment="1">
      <alignment horizontal="left"/>
    </xf>
    <xf numFmtId="0" fontId="80" fillId="0" borderId="0" xfId="18" applyFont="1" applyBorder="1" applyAlignment="1">
      <alignment horizontal="left" wrapText="1"/>
    </xf>
    <xf numFmtId="0" fontId="80" fillId="0" borderId="2" xfId="18" applyFont="1" applyBorder="1" applyAlignment="1">
      <alignment horizontal="left" wrapText="1"/>
    </xf>
    <xf numFmtId="0" fontId="19" fillId="0" borderId="22" xfId="26" applyFont="1" applyFill="1" applyBorder="1" applyAlignment="1">
      <alignment horizontal="center" vertical="top" wrapText="1"/>
    </xf>
    <xf numFmtId="0" fontId="19" fillId="0" borderId="10" xfId="26" applyFont="1" applyFill="1" applyBorder="1" applyAlignment="1">
      <alignment horizontal="center" vertical="top" wrapText="1"/>
    </xf>
    <xf numFmtId="0" fontId="32" fillId="0" borderId="0" xfId="26" applyFont="1" applyFill="1" applyBorder="1" applyAlignment="1">
      <alignment horizontal="left" vertical="top" wrapText="1"/>
    </xf>
    <xf numFmtId="0" fontId="19" fillId="0" borderId="1" xfId="18" applyFont="1" applyBorder="1" applyAlignment="1">
      <alignment horizontal="left"/>
    </xf>
    <xf numFmtId="0" fontId="19" fillId="0" borderId="24" xfId="26" applyFont="1" applyFill="1" applyBorder="1" applyAlignment="1">
      <alignment horizontal="left"/>
    </xf>
    <xf numFmtId="0" fontId="19" fillId="0" borderId="22" xfId="18" applyFont="1" applyBorder="1" applyAlignment="1">
      <alignment horizontal="left" vertical="top" wrapText="1"/>
    </xf>
    <xf numFmtId="0" fontId="19" fillId="0" borderId="10" xfId="18" applyFont="1" applyBorder="1" applyAlignment="1">
      <alignment horizontal="left" vertical="top" wrapText="1"/>
    </xf>
    <xf numFmtId="0" fontId="19" fillId="0" borderId="0" xfId="26" applyFont="1" applyFill="1" applyBorder="1" applyAlignment="1">
      <alignment horizontal="center"/>
    </xf>
    <xf numFmtId="0" fontId="23" fillId="0" borderId="14" xfId="26" applyFont="1" applyFill="1" applyBorder="1" applyAlignment="1">
      <alignment horizontal="center" vertical="center" textRotation="90" wrapText="1"/>
    </xf>
    <xf numFmtId="0" fontId="19" fillId="0" borderId="23" xfId="26" applyFont="1" applyFill="1" applyBorder="1" applyAlignment="1">
      <alignment horizontal="left" vertical="top" wrapText="1"/>
    </xf>
    <xf numFmtId="0" fontId="19" fillId="0" borderId="24" xfId="26" applyFont="1" applyFill="1" applyBorder="1" applyAlignment="1">
      <alignment horizontal="left" vertical="top" wrapText="1"/>
    </xf>
    <xf numFmtId="0" fontId="19" fillId="0" borderId="12" xfId="26" applyFont="1" applyFill="1" applyBorder="1" applyAlignment="1">
      <alignment horizontal="left" vertical="top" wrapText="1"/>
    </xf>
    <xf numFmtId="0" fontId="19" fillId="0" borderId="0" xfId="0" applyFont="1" applyFill="1" applyAlignment="1">
      <alignment vertical="top" wrapText="1"/>
    </xf>
    <xf numFmtId="0" fontId="19" fillId="0" borderId="35" xfId="0" applyFont="1" applyBorder="1" applyAlignment="1">
      <alignment horizontal="center" vertical="top" wrapText="1"/>
    </xf>
    <xf numFmtId="0" fontId="19" fillId="0" borderId="34" xfId="0" applyFont="1" applyBorder="1" applyAlignment="1">
      <alignment horizontal="center" vertical="top" wrapText="1"/>
    </xf>
    <xf numFmtId="0" fontId="19" fillId="0" borderId="5" xfId="0" applyFont="1" applyBorder="1" applyAlignment="1">
      <alignment horizontal="center" vertical="top" wrapText="1"/>
    </xf>
    <xf numFmtId="0" fontId="19" fillId="0" borderId="62" xfId="0" applyFont="1" applyFill="1" applyBorder="1" applyAlignment="1">
      <alignment horizontal="left" wrapText="1"/>
    </xf>
    <xf numFmtId="0" fontId="19" fillId="0" borderId="34" xfId="0" applyFont="1" applyFill="1" applyBorder="1" applyAlignment="1">
      <alignment horizontal="left" wrapText="1"/>
    </xf>
    <xf numFmtId="0" fontId="19" fillId="0" borderId="5" xfId="0" applyFont="1" applyFill="1" applyBorder="1" applyAlignment="1">
      <alignment horizontal="left" wrapText="1"/>
    </xf>
    <xf numFmtId="0" fontId="19" fillId="0" borderId="35" xfId="26" applyFont="1" applyFill="1" applyBorder="1" applyAlignment="1">
      <alignment horizontal="center"/>
    </xf>
    <xf numFmtId="0" fontId="19" fillId="0" borderId="34" xfId="26" applyFont="1" applyFill="1" applyBorder="1" applyAlignment="1">
      <alignment horizontal="center"/>
    </xf>
    <xf numFmtId="0" fontId="19" fillId="0" borderId="5" xfId="26" applyFont="1" applyFill="1" applyBorder="1" applyAlignment="1">
      <alignment horizontal="center"/>
    </xf>
    <xf numFmtId="0" fontId="19" fillId="0" borderId="62" xfId="26" applyFont="1" applyFill="1" applyBorder="1" applyAlignment="1">
      <alignment horizontal="left" vertical="center" wrapText="1"/>
    </xf>
    <xf numFmtId="0" fontId="19" fillId="0" borderId="34" xfId="26" applyFont="1" applyFill="1" applyBorder="1" applyAlignment="1">
      <alignment horizontal="left" vertical="center" wrapText="1"/>
    </xf>
    <xf numFmtId="0" fontId="19" fillId="0" borderId="5" xfId="26" applyFont="1" applyFill="1" applyBorder="1" applyAlignment="1">
      <alignment horizontal="left" vertical="center" wrapText="1"/>
    </xf>
    <xf numFmtId="0" fontId="19" fillId="0" borderId="35" xfId="26" applyFont="1" applyFill="1" applyBorder="1" applyAlignment="1">
      <alignment horizontal="center" vertical="top" wrapText="1"/>
    </xf>
    <xf numFmtId="0" fontId="19" fillId="0" borderId="5" xfId="26" applyFont="1" applyFill="1" applyBorder="1" applyAlignment="1">
      <alignment horizontal="center" vertical="top" wrapText="1"/>
    </xf>
    <xf numFmtId="0" fontId="19" fillId="0" borderId="62" xfId="26" applyFont="1" applyFill="1" applyBorder="1" applyAlignment="1">
      <alignment horizontal="left" wrapText="1"/>
    </xf>
    <xf numFmtId="0" fontId="19" fillId="0" borderId="34" xfId="26" applyFont="1" applyFill="1" applyBorder="1" applyAlignment="1">
      <alignment horizontal="left" wrapText="1"/>
    </xf>
    <xf numFmtId="0" fontId="19" fillId="0" borderId="5" xfId="26" applyFont="1" applyFill="1" applyBorder="1" applyAlignment="1">
      <alignment horizontal="left" wrapText="1"/>
    </xf>
    <xf numFmtId="167" fontId="23" fillId="0" borderId="9" xfId="26" applyNumberFormat="1" applyFont="1" applyFill="1" applyBorder="1" applyAlignment="1">
      <alignment horizontal="center"/>
    </xf>
    <xf numFmtId="167" fontId="23" fillId="0" borderId="22" xfId="26" applyNumberFormat="1" applyFont="1" applyFill="1" applyBorder="1" applyAlignment="1">
      <alignment horizontal="center"/>
    </xf>
    <xf numFmtId="167" fontId="23" fillId="0" borderId="10" xfId="26" applyNumberFormat="1" applyFont="1" applyFill="1" applyBorder="1" applyAlignment="1">
      <alignment horizontal="center"/>
    </xf>
    <xf numFmtId="0" fontId="19" fillId="0" borderId="34" xfId="26" applyFont="1" applyFill="1" applyBorder="1" applyAlignment="1">
      <alignment horizontal="center" vertical="top" wrapText="1"/>
    </xf>
    <xf numFmtId="0" fontId="23" fillId="0" borderId="0" xfId="26" applyFont="1" applyFill="1" applyAlignment="1">
      <alignment horizontal="left" vertical="top"/>
    </xf>
    <xf numFmtId="0" fontId="19" fillId="0" borderId="9" xfId="26" applyFont="1" applyFill="1" applyBorder="1" applyAlignment="1">
      <alignment horizontal="center"/>
    </xf>
    <xf numFmtId="0" fontId="19" fillId="0" borderId="22" xfId="0" applyFont="1" applyFill="1" applyBorder="1" applyAlignment="1">
      <alignment horizontal="center"/>
    </xf>
    <xf numFmtId="0" fontId="19" fillId="0" borderId="10" xfId="0" applyFont="1" applyFill="1" applyBorder="1" applyAlignment="1">
      <alignment horizontal="center"/>
    </xf>
    <xf numFmtId="0" fontId="19" fillId="0" borderId="0" xfId="26" applyFont="1" applyFill="1" applyAlignment="1">
      <alignment horizontal="left" vertical="center" wrapText="1"/>
    </xf>
    <xf numFmtId="1" fontId="80" fillId="0" borderId="3" xfId="2" applyNumberFormat="1" applyFont="1" applyFill="1" applyBorder="1" applyAlignment="1">
      <alignment horizontal="left" vertical="top" wrapText="1"/>
    </xf>
    <xf numFmtId="1" fontId="80" fillId="0" borderId="6" xfId="2" applyNumberFormat="1" applyFont="1" applyFill="1" applyBorder="1" applyAlignment="1">
      <alignment horizontal="left" vertical="top" wrapText="1"/>
    </xf>
    <xf numFmtId="0" fontId="80" fillId="0" borderId="0" xfId="26" applyFont="1" applyFill="1" applyAlignment="1">
      <alignment horizontal="left" vertical="center" wrapText="1"/>
    </xf>
    <xf numFmtId="0" fontId="80" fillId="0" borderId="24" xfId="26" applyFont="1" applyFill="1" applyBorder="1" applyAlignment="1">
      <alignment horizontal="left" vertical="center" wrapText="1"/>
    </xf>
    <xf numFmtId="0" fontId="32" fillId="0" borderId="3" xfId="26" applyFont="1" applyFill="1" applyBorder="1" applyAlignment="1">
      <alignment horizontal="center" vertical="top" wrapText="1"/>
    </xf>
    <xf numFmtId="0" fontId="10" fillId="0" borderId="9" xfId="26" applyFont="1" applyFill="1" applyBorder="1" applyAlignment="1">
      <alignment horizontal="center" vertical="top"/>
    </xf>
    <xf numFmtId="0" fontId="10" fillId="0" borderId="23" xfId="26" applyFont="1" applyFill="1" applyBorder="1" applyAlignment="1">
      <alignment horizontal="center" vertical="top"/>
    </xf>
    <xf numFmtId="1" fontId="23" fillId="0" borderId="8" xfId="2" applyNumberFormat="1" applyFont="1" applyFill="1" applyBorder="1" applyAlignment="1">
      <alignment horizontal="center" wrapText="1"/>
    </xf>
    <xf numFmtId="1" fontId="23" fillId="0" borderId="6" xfId="2" applyNumberFormat="1" applyFont="1" applyFill="1" applyBorder="1" applyAlignment="1">
      <alignment horizontal="center" wrapText="1"/>
    </xf>
    <xf numFmtId="1" fontId="19" fillId="0" borderId="9" xfId="2" applyNumberFormat="1" applyFont="1" applyFill="1" applyBorder="1" applyAlignment="1">
      <alignment horizontal="left" vertical="top" wrapText="1"/>
    </xf>
    <xf numFmtId="1" fontId="19" fillId="0" borderId="10" xfId="2" applyNumberFormat="1" applyFont="1" applyFill="1" applyBorder="1" applyAlignment="1">
      <alignment horizontal="left" vertical="top" wrapText="1"/>
    </xf>
    <xf numFmtId="1" fontId="23" fillId="0" borderId="8" xfId="2" applyNumberFormat="1" applyFont="1" applyFill="1" applyBorder="1" applyAlignment="1">
      <alignment horizontal="center" vertical="top" wrapText="1"/>
    </xf>
    <xf numFmtId="1" fontId="23" fillId="0" borderId="3" xfId="2" applyNumberFormat="1" applyFont="1" applyFill="1" applyBorder="1" applyAlignment="1">
      <alignment horizontal="center" vertical="top" wrapText="1"/>
    </xf>
    <xf numFmtId="1" fontId="23" fillId="0" borderId="6" xfId="2" applyNumberFormat="1" applyFont="1" applyFill="1" applyBorder="1" applyAlignment="1">
      <alignment horizontal="center" vertical="top" wrapText="1"/>
    </xf>
    <xf numFmtId="0" fontId="19" fillId="0" borderId="3" xfId="27" applyFont="1" applyFill="1" applyBorder="1" applyAlignment="1">
      <alignment horizontal="left" vertical="top" wrapText="1"/>
    </xf>
    <xf numFmtId="0" fontId="19" fillId="0" borderId="1" xfId="27" quotePrefix="1" applyFont="1" applyFill="1" applyBorder="1" applyAlignment="1">
      <alignment horizontal="left" vertical="top" wrapText="1"/>
    </xf>
    <xf numFmtId="0" fontId="19" fillId="0" borderId="50" xfId="27" quotePrefix="1" applyFont="1" applyFill="1" applyBorder="1" applyAlignment="1">
      <alignment horizontal="left" vertical="top" wrapText="1"/>
    </xf>
    <xf numFmtId="0" fontId="19" fillId="0" borderId="46" xfId="17" applyFont="1" applyFill="1" applyBorder="1" applyAlignment="1">
      <alignment horizontal="left" vertical="top" wrapText="1"/>
    </xf>
    <xf numFmtId="0" fontId="19" fillId="0" borderId="61" xfId="17" applyFont="1" applyFill="1" applyBorder="1" applyAlignment="1">
      <alignment horizontal="left" vertical="top" wrapText="1"/>
    </xf>
    <xf numFmtId="0" fontId="19" fillId="0" borderId="24" xfId="17" applyFont="1" applyFill="1" applyBorder="1" applyAlignment="1">
      <alignment horizontal="left" vertical="top" wrapText="1"/>
    </xf>
    <xf numFmtId="0" fontId="19" fillId="0" borderId="12" xfId="17" applyFont="1" applyFill="1" applyBorder="1" applyAlignment="1">
      <alignment horizontal="left" vertical="top" wrapText="1"/>
    </xf>
    <xf numFmtId="0" fontId="19" fillId="0" borderId="0" xfId="27" quotePrefix="1" applyFont="1" applyFill="1" applyBorder="1" applyAlignment="1">
      <alignment horizontal="left" vertical="top" wrapText="1"/>
    </xf>
    <xf numFmtId="0" fontId="23" fillId="0" borderId="36" xfId="27" applyFont="1" applyFill="1" applyBorder="1" applyAlignment="1">
      <alignment horizontal="center" vertical="top" wrapText="1"/>
    </xf>
    <xf numFmtId="0" fontId="0" fillId="0" borderId="20" xfId="0" applyFill="1" applyBorder="1" applyAlignment="1">
      <alignment horizontal="center" vertical="top" wrapText="1"/>
    </xf>
    <xf numFmtId="0" fontId="0" fillId="0" borderId="78" xfId="0" applyFill="1" applyBorder="1" applyAlignment="1">
      <alignment horizontal="center" vertical="top" wrapText="1"/>
    </xf>
    <xf numFmtId="0" fontId="23" fillId="0" borderId="8" xfId="0" applyFont="1" applyFill="1" applyBorder="1" applyAlignment="1">
      <alignment horizontal="center" vertical="top" wrapText="1"/>
    </xf>
    <xf numFmtId="0" fontId="23" fillId="0" borderId="49" xfId="0" applyFont="1" applyFill="1" applyBorder="1" applyAlignment="1">
      <alignment horizontal="center" vertical="top" wrapText="1"/>
    </xf>
    <xf numFmtId="0" fontId="23" fillId="0" borderId="8" xfId="27" applyFont="1" applyFill="1" applyBorder="1" applyAlignment="1">
      <alignment horizontal="center" vertical="top" wrapText="1"/>
    </xf>
    <xf numFmtId="0" fontId="0" fillId="0" borderId="3" xfId="0" applyFill="1" applyBorder="1" applyAlignment="1">
      <alignment horizontal="center" vertical="top" wrapText="1"/>
    </xf>
    <xf numFmtId="0" fontId="0" fillId="0" borderId="49" xfId="0" applyFill="1" applyBorder="1" applyAlignment="1">
      <alignment horizontal="center" vertical="top" wrapText="1"/>
    </xf>
    <xf numFmtId="0" fontId="19" fillId="0" borderId="3" xfId="0" applyFont="1" applyFill="1" applyBorder="1" applyAlignment="1">
      <alignment horizontal="left" wrapText="1"/>
    </xf>
    <xf numFmtId="0" fontId="19" fillId="0" borderId="3" xfId="0" applyFont="1" applyBorder="1" applyAlignment="1">
      <alignment horizontal="left" wrapText="1"/>
    </xf>
    <xf numFmtId="1" fontId="19" fillId="0" borderId="0" xfId="2" applyNumberFormat="1" applyFont="1" applyFill="1" applyBorder="1" applyAlignment="1">
      <alignment horizontal="left" vertical="top" wrapText="1"/>
    </xf>
    <xf numFmtId="0" fontId="23" fillId="2" borderId="20" xfId="26" applyFont="1" applyFill="1" applyBorder="1" applyAlignment="1">
      <alignment horizontal="left" vertical="top" wrapText="1"/>
    </xf>
    <xf numFmtId="0" fontId="19" fillId="0" borderId="3" xfId="26" applyFont="1" applyFill="1" applyBorder="1" applyAlignment="1">
      <alignment horizontal="center" vertical="center"/>
    </xf>
    <xf numFmtId="0" fontId="19" fillId="0" borderId="6" xfId="26" applyFont="1" applyFill="1" applyBorder="1" applyAlignment="1">
      <alignment horizontal="center" vertical="center"/>
    </xf>
    <xf numFmtId="1" fontId="50" fillId="0" borderId="1" xfId="2" applyNumberFormat="1" applyFont="1" applyFill="1" applyBorder="1" applyAlignment="1">
      <alignment horizontal="center" vertical="top" wrapText="1"/>
    </xf>
    <xf numFmtId="1" fontId="50" fillId="0" borderId="2" xfId="2" applyNumberFormat="1" applyFont="1" applyFill="1" applyBorder="1" applyAlignment="1">
      <alignment horizontal="center" vertical="top" wrapText="1"/>
    </xf>
    <xf numFmtId="0" fontId="19" fillId="0" borderId="23" xfId="26" applyFont="1" applyFill="1" applyBorder="1" applyAlignment="1">
      <alignment horizontal="center" vertical="center"/>
    </xf>
    <xf numFmtId="0" fontId="80" fillId="0" borderId="1" xfId="26" applyFont="1" applyFill="1" applyBorder="1" applyAlignment="1">
      <alignment horizontal="center" vertical="top" wrapText="1"/>
    </xf>
    <xf numFmtId="0" fontId="80" fillId="0" borderId="0" xfId="26" applyFont="1" applyFill="1" applyBorder="1" applyAlignment="1">
      <alignment horizontal="center" vertical="top" wrapText="1"/>
    </xf>
    <xf numFmtId="0" fontId="80" fillId="0" borderId="2" xfId="26" applyFont="1" applyFill="1" applyBorder="1" applyAlignment="1">
      <alignment horizontal="center" vertical="top" wrapText="1"/>
    </xf>
    <xf numFmtId="0" fontId="91" fillId="0" borderId="8" xfId="0" applyFont="1" applyBorder="1" applyAlignment="1">
      <alignment horizontal="left" vertical="center" wrapText="1"/>
    </xf>
    <xf numFmtId="0" fontId="92" fillId="0" borderId="3" xfId="0" applyFont="1" applyBorder="1" applyAlignment="1">
      <alignment horizontal="left" vertical="center" wrapText="1"/>
    </xf>
    <xf numFmtId="0" fontId="92" fillId="0" borderId="6" xfId="0" applyFont="1" applyBorder="1" applyAlignment="1">
      <alignment horizontal="left" vertical="center" wrapText="1"/>
    </xf>
    <xf numFmtId="0" fontId="19" fillId="0" borderId="23" xfId="0" applyFont="1" applyBorder="1" applyAlignment="1">
      <alignment horizontal="left" vertical="top" wrapText="1"/>
    </xf>
    <xf numFmtId="0" fontId="19" fillId="0" borderId="0" xfId="0" applyFont="1" applyAlignment="1">
      <alignment horizontal="left" wrapText="1"/>
    </xf>
    <xf numFmtId="0" fontId="23" fillId="0" borderId="4" xfId="0" applyFont="1" applyBorder="1" applyAlignment="1">
      <alignment horizontal="center" vertical="center" textRotation="90"/>
    </xf>
    <xf numFmtId="0" fontId="23" fillId="0" borderId="35" xfId="0" applyFont="1" applyBorder="1" applyAlignment="1">
      <alignment horizontal="center" vertical="center" textRotation="90"/>
    </xf>
    <xf numFmtId="0" fontId="19" fillId="0" borderId="4" xfId="0" applyFont="1" applyBorder="1" applyAlignment="1">
      <alignment horizontal="left" vertical="top" wrapText="1"/>
    </xf>
    <xf numFmtId="0" fontId="19" fillId="0" borderId="6" xfId="0" applyFont="1" applyBorder="1" applyAlignment="1">
      <alignment horizontal="center" vertical="top" wrapText="1"/>
    </xf>
    <xf numFmtId="0" fontId="80" fillId="0" borderId="9" xfId="0" applyFont="1" applyBorder="1" applyAlignment="1">
      <alignment horizontal="left" vertical="top" wrapText="1"/>
    </xf>
    <xf numFmtId="0" fontId="80" fillId="0" borderId="1" xfId="0" applyFont="1" applyBorder="1" applyAlignment="1">
      <alignment horizontal="left" vertical="top" wrapText="1"/>
    </xf>
    <xf numFmtId="0" fontId="80" fillId="0" borderId="23" xfId="0" applyFont="1" applyBorder="1" applyAlignment="1">
      <alignment horizontal="left" vertical="top" wrapText="1"/>
    </xf>
    <xf numFmtId="0" fontId="11" fillId="0" borderId="6" xfId="0" applyFont="1" applyBorder="1" applyAlignment="1">
      <alignment horizontal="left" vertical="top" wrapText="1"/>
    </xf>
    <xf numFmtId="167" fontId="23" fillId="0" borderId="35" xfId="26" applyNumberFormat="1" applyFont="1" applyFill="1" applyBorder="1" applyAlignment="1">
      <alignment horizontal="center" vertical="top"/>
    </xf>
    <xf numFmtId="167" fontId="23" fillId="0" borderId="5" xfId="26" applyNumberFormat="1" applyFont="1" applyFill="1" applyBorder="1" applyAlignment="1">
      <alignment horizontal="center" vertical="top"/>
    </xf>
    <xf numFmtId="0" fontId="80" fillId="0" borderId="8" xfId="0" applyFont="1" applyFill="1" applyBorder="1" applyAlignment="1">
      <alignment horizontal="left" vertical="top" wrapText="1"/>
    </xf>
    <xf numFmtId="0" fontId="80" fillId="0" borderId="10" xfId="0" applyFont="1" applyBorder="1" applyAlignment="1">
      <alignment horizontal="left" vertical="top" wrapText="1"/>
    </xf>
    <xf numFmtId="0" fontId="80" fillId="0" borderId="2" xfId="0" applyFont="1" applyBorder="1" applyAlignment="1">
      <alignment horizontal="left" vertical="top" wrapText="1"/>
    </xf>
    <xf numFmtId="0" fontId="80" fillId="0" borderId="12" xfId="0" applyFont="1" applyBorder="1" applyAlignment="1">
      <alignment horizontal="left" vertical="top" wrapText="1"/>
    </xf>
    <xf numFmtId="167" fontId="23" fillId="2" borderId="35" xfId="26" applyNumberFormat="1" applyFont="1" applyFill="1" applyBorder="1" applyAlignment="1">
      <alignment horizontal="center"/>
    </xf>
    <xf numFmtId="167" fontId="23" fillId="2" borderId="5" xfId="26" applyNumberFormat="1" applyFont="1" applyFill="1" applyBorder="1" applyAlignment="1">
      <alignment horizontal="center"/>
    </xf>
    <xf numFmtId="167" fontId="23" fillId="2" borderId="35" xfId="26" applyNumberFormat="1" applyFont="1" applyFill="1" applyBorder="1" applyAlignment="1">
      <alignment horizontal="center" vertical="top"/>
    </xf>
    <xf numFmtId="167" fontId="23" fillId="2" borderId="34" xfId="26" applyNumberFormat="1" applyFont="1" applyFill="1" applyBorder="1" applyAlignment="1">
      <alignment horizontal="center" vertical="top"/>
    </xf>
    <xf numFmtId="167" fontId="23" fillId="2" borderId="5" xfId="26" applyNumberFormat="1" applyFont="1" applyFill="1" applyBorder="1" applyAlignment="1">
      <alignment horizontal="center" vertical="top"/>
    </xf>
    <xf numFmtId="167" fontId="23" fillId="0" borderId="4" xfId="26" applyNumberFormat="1" applyFont="1" applyFill="1" applyBorder="1" applyAlignment="1">
      <alignment horizontal="center" vertical="top"/>
    </xf>
    <xf numFmtId="167" fontId="23" fillId="2" borderId="4" xfId="26" applyNumberFormat="1" applyFont="1" applyFill="1" applyBorder="1" applyAlignment="1">
      <alignment horizontal="center" vertical="top"/>
    </xf>
    <xf numFmtId="0" fontId="19" fillId="0" borderId="4"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35" xfId="0" applyFont="1" applyFill="1" applyBorder="1" applyAlignment="1">
      <alignment horizontal="center" vertical="center" wrapText="1"/>
    </xf>
    <xf numFmtId="0" fontId="19" fillId="0" borderId="9" xfId="0" applyFont="1" applyFill="1" applyBorder="1" applyAlignment="1">
      <alignment horizontal="center" vertical="top" wrapText="1"/>
    </xf>
    <xf numFmtId="0" fontId="19" fillId="0" borderId="10" xfId="0" applyFont="1" applyFill="1" applyBorder="1" applyAlignment="1">
      <alignment horizontal="center" vertical="top" wrapText="1"/>
    </xf>
    <xf numFmtId="0" fontId="19" fillId="0" borderId="23" xfId="0" applyFont="1" applyFill="1" applyBorder="1" applyAlignment="1">
      <alignment horizontal="center" vertical="top" wrapText="1"/>
    </xf>
    <xf numFmtId="0" fontId="19" fillId="0" borderId="12" xfId="0" applyFont="1" applyFill="1" applyBorder="1" applyAlignment="1">
      <alignment horizontal="center" vertical="top" wrapText="1"/>
    </xf>
    <xf numFmtId="0" fontId="19" fillId="0" borderId="34" xfId="0" applyFont="1" applyFill="1" applyBorder="1" applyAlignment="1">
      <alignment horizontal="center" vertical="center" wrapText="1"/>
    </xf>
    <xf numFmtId="0" fontId="11" fillId="0" borderId="9" xfId="0" applyFont="1" applyBorder="1" applyAlignment="1">
      <alignment horizontal="center" wrapText="1"/>
    </xf>
    <xf numFmtId="0" fontId="11" fillId="0" borderId="22" xfId="0" applyFont="1" applyBorder="1" applyAlignment="1">
      <alignment horizontal="center" wrapText="1"/>
    </xf>
    <xf numFmtId="0" fontId="11" fillId="0" borderId="10" xfId="0" applyFont="1" applyBorder="1" applyAlignment="1">
      <alignment horizontal="center" wrapText="1"/>
    </xf>
    <xf numFmtId="0" fontId="11" fillId="0" borderId="23" xfId="0" applyFont="1" applyBorder="1" applyAlignment="1">
      <alignment horizontal="center" wrapText="1"/>
    </xf>
    <xf numFmtId="0" fontId="11" fillId="0" borderId="24" xfId="0" applyFont="1" applyBorder="1" applyAlignment="1">
      <alignment horizontal="center" wrapText="1"/>
    </xf>
    <xf numFmtId="0" fontId="11" fillId="0" borderId="12" xfId="0" applyFont="1" applyBorder="1" applyAlignment="1">
      <alignment horizontal="center" wrapText="1"/>
    </xf>
    <xf numFmtId="0" fontId="19" fillId="0" borderId="6" xfId="0" applyFont="1" applyFill="1" applyBorder="1" applyAlignment="1">
      <alignment horizontal="left" vertical="top" wrapText="1"/>
    </xf>
    <xf numFmtId="0" fontId="34"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7" fillId="0" borderId="4" xfId="0" applyFont="1" applyBorder="1" applyAlignment="1">
      <alignment horizontal="center" vertical="top"/>
    </xf>
    <xf numFmtId="0" fontId="7" fillId="0" borderId="34" xfId="0" applyFont="1" applyBorder="1" applyAlignment="1">
      <alignment horizontal="center" vertical="top"/>
    </xf>
    <xf numFmtId="0" fontId="7" fillId="0" borderId="0" xfId="0" applyFont="1" applyAlignment="1">
      <alignment horizontal="left"/>
    </xf>
    <xf numFmtId="0" fontId="80" fillId="0" borderId="8" xfId="0" applyFont="1" applyBorder="1" applyAlignment="1">
      <alignment vertical="top" wrapText="1"/>
    </xf>
    <xf numFmtId="0" fontId="80" fillId="0" borderId="3" xfId="0" applyFont="1" applyBorder="1" applyAlignment="1">
      <alignment vertical="top" wrapText="1"/>
    </xf>
    <xf numFmtId="0" fontId="19" fillId="0" borderId="10" xfId="0" applyFont="1" applyFill="1" applyBorder="1" applyAlignment="1">
      <alignment horizontal="left" vertical="top" wrapText="1"/>
    </xf>
    <xf numFmtId="0" fontId="47" fillId="0" borderId="0" xfId="0" applyFont="1" applyAlignment="1">
      <alignment horizontal="left" wrapText="1"/>
    </xf>
    <xf numFmtId="0" fontId="80" fillId="0" borderId="0" xfId="0" applyFont="1" applyAlignment="1">
      <alignment horizontal="left" wrapText="1"/>
    </xf>
    <xf numFmtId="0" fontId="19" fillId="0" borderId="0" xfId="0" applyFont="1" applyAlignment="1">
      <alignment horizontal="left" vertical="center" wrapText="1"/>
    </xf>
    <xf numFmtId="0" fontId="19" fillId="0" borderId="4" xfId="0" applyFont="1" applyBorder="1" applyAlignment="1">
      <alignment horizontal="left" vertical="top"/>
    </xf>
    <xf numFmtId="0" fontId="80" fillId="0" borderId="22" xfId="0" applyFont="1" applyFill="1" applyBorder="1" applyAlignment="1">
      <alignment horizontal="left" vertical="top" wrapText="1"/>
    </xf>
    <xf numFmtId="0" fontId="80" fillId="0" borderId="10" xfId="0" applyFont="1" applyFill="1" applyBorder="1" applyAlignment="1">
      <alignment horizontal="left" vertical="top" wrapText="1"/>
    </xf>
    <xf numFmtId="0" fontId="80" fillId="0" borderId="24" xfId="0" applyFont="1" applyFill="1" applyBorder="1" applyAlignment="1">
      <alignment horizontal="left" vertical="top" wrapText="1"/>
    </xf>
    <xf numFmtId="0" fontId="80" fillId="0" borderId="12" xfId="0" applyFont="1" applyFill="1" applyBorder="1" applyAlignment="1">
      <alignment horizontal="left" vertical="top" wrapText="1"/>
    </xf>
    <xf numFmtId="0" fontId="19" fillId="0" borderId="4" xfId="0" applyFont="1" applyFill="1" applyBorder="1" applyAlignment="1">
      <alignment horizontal="left" vertical="top" wrapText="1"/>
    </xf>
    <xf numFmtId="0" fontId="14" fillId="0" borderId="8" xfId="0" applyFont="1" applyBorder="1" applyAlignment="1">
      <alignment horizontal="left" vertical="top" wrapText="1"/>
    </xf>
    <xf numFmtId="0" fontId="60" fillId="0" borderId="1" xfId="0" applyFont="1" applyBorder="1" applyAlignment="1">
      <alignment horizontal="left" vertical="top" wrapText="1"/>
    </xf>
    <xf numFmtId="0" fontId="60" fillId="0" borderId="0" xfId="0" applyFont="1" applyBorder="1" applyAlignment="1">
      <alignment horizontal="left" vertical="top" wrapText="1"/>
    </xf>
    <xf numFmtId="0" fontId="60" fillId="0" borderId="2" xfId="0" applyFont="1" applyBorder="1" applyAlignment="1">
      <alignment horizontal="left" vertical="top" wrapText="1"/>
    </xf>
    <xf numFmtId="0" fontId="60" fillId="0" borderId="23" xfId="0" applyFont="1" applyBorder="1" applyAlignment="1">
      <alignment horizontal="left" vertical="top" wrapText="1"/>
    </xf>
    <xf numFmtId="0" fontId="60" fillId="0" borderId="24" xfId="0" applyFont="1" applyBorder="1" applyAlignment="1">
      <alignment horizontal="left" vertical="top" wrapText="1"/>
    </xf>
    <xf numFmtId="0" fontId="60" fillId="0" borderId="12" xfId="0" applyFont="1" applyBorder="1" applyAlignment="1">
      <alignment horizontal="left" vertical="top" wrapText="1"/>
    </xf>
    <xf numFmtId="0" fontId="19" fillId="0" borderId="8" xfId="18" applyFont="1" applyBorder="1" applyAlignment="1">
      <alignment horizontal="left" vertical="top" wrapText="1"/>
    </xf>
    <xf numFmtId="0" fontId="19" fillId="0" borderId="3" xfId="18" applyFont="1" applyBorder="1" applyAlignment="1">
      <alignment horizontal="left" vertical="top" wrapText="1"/>
    </xf>
    <xf numFmtId="0" fontId="19" fillId="0" borderId="6" xfId="18" applyFont="1" applyBorder="1" applyAlignment="1">
      <alignment horizontal="left" vertical="top" wrapText="1"/>
    </xf>
    <xf numFmtId="0" fontId="23" fillId="0" borderId="8" xfId="0" applyFont="1" applyBorder="1" applyAlignment="1">
      <alignment horizontal="center" textRotation="90" wrapText="1"/>
    </xf>
    <xf numFmtId="0" fontId="23" fillId="0" borderId="3" xfId="0" applyFont="1" applyBorder="1" applyAlignment="1">
      <alignment horizontal="center" textRotation="90" wrapText="1"/>
    </xf>
    <xf numFmtId="0" fontId="23" fillId="0" borderId="6" xfId="0" applyFont="1" applyBorder="1" applyAlignment="1">
      <alignment horizontal="center" textRotation="90" wrapText="1"/>
    </xf>
    <xf numFmtId="167" fontId="23" fillId="0" borderId="34" xfId="26" applyNumberFormat="1" applyFont="1" applyFill="1" applyBorder="1" applyAlignment="1">
      <alignment horizontal="center" vertical="top"/>
    </xf>
    <xf numFmtId="0" fontId="19" fillId="0" borderId="8" xfId="18" applyFont="1" applyFill="1" applyBorder="1" applyAlignment="1">
      <alignment horizontal="left" vertical="top" wrapText="1"/>
    </xf>
    <xf numFmtId="0" fontId="19" fillId="0" borderId="3" xfId="18" applyFont="1" applyFill="1" applyBorder="1" applyAlignment="1">
      <alignment horizontal="left" vertical="top" wrapText="1"/>
    </xf>
    <xf numFmtId="0" fontId="19" fillId="0" borderId="6" xfId="18" applyFont="1" applyFill="1" applyBorder="1" applyAlignment="1">
      <alignment horizontal="left" vertical="top" wrapText="1"/>
    </xf>
    <xf numFmtId="0" fontId="19" fillId="0" borderId="107" xfId="18" applyFont="1" applyBorder="1" applyAlignment="1">
      <alignment horizontal="left" vertical="top" wrapText="1"/>
    </xf>
    <xf numFmtId="0" fontId="19" fillId="0" borderId="4" xfId="21" applyFont="1" applyBorder="1" applyAlignment="1">
      <alignment horizontal="left" vertical="top" wrapText="1"/>
    </xf>
    <xf numFmtId="0" fontId="11" fillId="0" borderId="4" xfId="0" applyFont="1" applyBorder="1" applyAlignment="1">
      <alignment horizontal="left" vertical="top" wrapText="1"/>
    </xf>
    <xf numFmtId="0" fontId="11" fillId="0" borderId="9" xfId="0" applyFont="1" applyBorder="1" applyAlignment="1">
      <alignment horizontal="left" vertical="top" wrapText="1"/>
    </xf>
    <xf numFmtId="0" fontId="11" fillId="0" borderId="10" xfId="0" applyFont="1" applyBorder="1" applyAlignment="1">
      <alignment horizontal="left" vertical="top" wrapText="1"/>
    </xf>
    <xf numFmtId="0" fontId="11"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23" xfId="0" applyFont="1" applyBorder="1" applyAlignment="1">
      <alignment horizontal="left" vertical="top" wrapText="1"/>
    </xf>
    <xf numFmtId="0" fontId="11" fillId="0" borderId="12" xfId="0" applyFont="1" applyBorder="1" applyAlignment="1">
      <alignment horizontal="left" vertical="top" wrapText="1"/>
    </xf>
    <xf numFmtId="0" fontId="11" fillId="0" borderId="8" xfId="0" applyFont="1" applyBorder="1" applyAlignment="1">
      <alignment horizontal="left" vertical="top" wrapText="1"/>
    </xf>
    <xf numFmtId="167" fontId="69" fillId="0" borderId="9" xfId="0" applyNumberFormat="1" applyFont="1" applyBorder="1" applyAlignment="1">
      <alignment horizontal="center" vertical="top" wrapText="1"/>
    </xf>
    <xf numFmtId="167" fontId="69" fillId="0" borderId="10" xfId="0" applyNumberFormat="1" applyFont="1" applyBorder="1" applyAlignment="1">
      <alignment horizontal="center" vertical="top" wrapText="1"/>
    </xf>
    <xf numFmtId="167" fontId="69" fillId="0" borderId="22" xfId="0" applyNumberFormat="1" applyFont="1" applyBorder="1" applyAlignment="1">
      <alignment horizontal="center" vertical="top" wrapText="1"/>
    </xf>
    <xf numFmtId="0" fontId="63" fillId="0" borderId="35" xfId="0" applyFont="1" applyBorder="1" applyAlignment="1">
      <alignment horizontal="center" vertical="top" wrapText="1"/>
    </xf>
    <xf numFmtId="0" fontId="63" fillId="0" borderId="34" xfId="0" applyFont="1" applyBorder="1" applyAlignment="1">
      <alignment horizontal="center" vertical="top" wrapText="1"/>
    </xf>
    <xf numFmtId="0" fontId="63" fillId="0" borderId="5" xfId="0" applyFont="1" applyBorder="1" applyAlignment="1">
      <alignment horizontal="center" vertical="top" wrapText="1"/>
    </xf>
    <xf numFmtId="0" fontId="63" fillId="0" borderId="9" xfId="0" applyFont="1" applyBorder="1" applyAlignment="1">
      <alignment horizontal="left" vertical="top" wrapText="1"/>
    </xf>
    <xf numFmtId="0" fontId="63" fillId="0" borderId="10" xfId="0" applyFont="1" applyBorder="1" applyAlignment="1">
      <alignment horizontal="left" vertical="top" wrapText="1"/>
    </xf>
    <xf numFmtId="0" fontId="63" fillId="0" borderId="8" xfId="0" applyFont="1" applyBorder="1" applyAlignment="1">
      <alignment horizontal="center" vertical="top" wrapText="1"/>
    </xf>
    <xf numFmtId="0" fontId="63" fillId="0" borderId="3" xfId="0" applyFont="1" applyBorder="1" applyAlignment="1">
      <alignment horizontal="center" vertical="top" wrapText="1"/>
    </xf>
    <xf numFmtId="0" fontId="63" fillId="0" borderId="6" xfId="0" applyFont="1" applyBorder="1" applyAlignment="1">
      <alignment horizontal="center" vertical="top" wrapText="1"/>
    </xf>
    <xf numFmtId="167" fontId="69" fillId="0" borderId="35" xfId="0" applyNumberFormat="1" applyFont="1" applyBorder="1" applyAlignment="1">
      <alignment horizontal="center" vertical="top" wrapText="1"/>
    </xf>
    <xf numFmtId="167" fontId="69" fillId="0" borderId="34" xfId="0" applyNumberFormat="1" applyFont="1" applyBorder="1" applyAlignment="1">
      <alignment horizontal="center" vertical="top" wrapText="1"/>
    </xf>
    <xf numFmtId="167" fontId="69" fillId="0" borderId="5" xfId="0" applyNumberFormat="1" applyFont="1" applyBorder="1" applyAlignment="1">
      <alignment horizontal="center" vertical="top" wrapText="1"/>
    </xf>
    <xf numFmtId="0" fontId="63" fillId="0" borderId="34" xfId="0" applyFont="1" applyBorder="1" applyAlignment="1">
      <alignment horizontal="left" vertical="top" wrapText="1"/>
    </xf>
    <xf numFmtId="0" fontId="19" fillId="6" borderId="9" xfId="0" applyFont="1" applyFill="1" applyBorder="1" applyAlignment="1">
      <alignment horizontal="left" vertical="top" wrapText="1"/>
    </xf>
    <xf numFmtId="0" fontId="19" fillId="6" borderId="22" xfId="0" applyFont="1" applyFill="1" applyBorder="1" applyAlignment="1">
      <alignment horizontal="left" vertical="top" wrapText="1"/>
    </xf>
    <xf numFmtId="0" fontId="19" fillId="6" borderId="10" xfId="0" applyFont="1" applyFill="1" applyBorder="1" applyAlignment="1">
      <alignment horizontal="left" vertical="top" wrapText="1"/>
    </xf>
    <xf numFmtId="0" fontId="63" fillId="0" borderId="22" xfId="0" applyFont="1" applyBorder="1" applyAlignment="1">
      <alignment horizontal="left" wrapText="1"/>
    </xf>
    <xf numFmtId="167" fontId="23" fillId="0" borderId="0" xfId="26" applyNumberFormat="1" applyFont="1" applyFill="1" applyBorder="1" applyAlignment="1">
      <alignment horizontal="left"/>
    </xf>
    <xf numFmtId="0" fontId="63" fillId="0" borderId="35" xfId="0" applyFont="1" applyBorder="1" applyAlignment="1">
      <alignment horizontal="center"/>
    </xf>
    <xf numFmtId="0" fontId="63" fillId="0" borderId="34" xfId="0" applyFont="1" applyBorder="1" applyAlignment="1">
      <alignment horizontal="center"/>
    </xf>
    <xf numFmtId="0" fontId="63" fillId="0" borderId="5" xfId="0" applyFont="1" applyBorder="1" applyAlignment="1">
      <alignment horizontal="center"/>
    </xf>
    <xf numFmtId="167" fontId="23" fillId="0" borderId="24" xfId="26" applyNumberFormat="1" applyFont="1" applyFill="1" applyBorder="1" applyAlignment="1">
      <alignment horizontal="center"/>
    </xf>
    <xf numFmtId="0" fontId="60" fillId="0" borderId="9" xfId="0" applyFont="1" applyBorder="1" applyAlignment="1">
      <alignment horizontal="center" vertical="top" wrapText="1"/>
    </xf>
    <xf numFmtId="0" fontId="60" fillId="0" borderId="22" xfId="0" applyFont="1" applyBorder="1" applyAlignment="1">
      <alignment horizontal="center" vertical="top" wrapText="1"/>
    </xf>
    <xf numFmtId="0" fontId="60" fillId="0" borderId="10" xfId="0" applyFont="1" applyBorder="1" applyAlignment="1">
      <alignment horizontal="center" vertical="top" wrapText="1"/>
    </xf>
    <xf numFmtId="0" fontId="60" fillId="0" borderId="1" xfId="0" applyFont="1" applyBorder="1" applyAlignment="1">
      <alignment horizontal="center" vertical="top" wrapText="1"/>
    </xf>
    <xf numFmtId="0" fontId="60" fillId="0" borderId="0" xfId="0" applyFont="1" applyBorder="1" applyAlignment="1">
      <alignment horizontal="center" vertical="top" wrapText="1"/>
    </xf>
    <xf numFmtId="0" fontId="60" fillId="0" borderId="2" xfId="0" applyFont="1" applyBorder="1" applyAlignment="1">
      <alignment horizontal="center" vertical="top" wrapText="1"/>
    </xf>
    <xf numFmtId="0" fontId="60" fillId="0" borderId="23" xfId="0" applyFont="1" applyBorder="1" applyAlignment="1">
      <alignment horizontal="center" vertical="top" wrapText="1"/>
    </xf>
    <xf numFmtId="0" fontId="60" fillId="0" borderId="24" xfId="0" applyFont="1" applyBorder="1" applyAlignment="1">
      <alignment horizontal="center" vertical="top" wrapText="1"/>
    </xf>
    <xf numFmtId="0" fontId="60" fillId="0" borderId="12" xfId="0" applyFont="1" applyBorder="1" applyAlignment="1">
      <alignment horizontal="center" vertical="top" wrapText="1"/>
    </xf>
    <xf numFmtId="0" fontId="63" fillId="0" borderId="4" xfId="0" applyFont="1" applyBorder="1" applyAlignment="1">
      <alignment horizontal="center" wrapText="1"/>
    </xf>
    <xf numFmtId="0" fontId="63" fillId="0" borderId="35" xfId="0" applyFont="1" applyBorder="1" applyAlignment="1">
      <alignment horizontal="center" wrapText="1"/>
    </xf>
    <xf numFmtId="0" fontId="63" fillId="0" borderId="34" xfId="0" applyFont="1" applyBorder="1" applyAlignment="1">
      <alignment horizontal="center" wrapText="1"/>
    </xf>
    <xf numFmtId="0" fontId="63" fillId="0" borderId="5" xfId="0" applyFont="1" applyBorder="1" applyAlignment="1">
      <alignment horizontal="center" wrapText="1"/>
    </xf>
    <xf numFmtId="0" fontId="63" fillId="0" borderId="9" xfId="0" applyFont="1" applyBorder="1" applyAlignment="1">
      <alignment horizontal="center" vertical="top" wrapText="1"/>
    </xf>
    <xf numFmtId="0" fontId="63" fillId="0" borderId="22" xfId="0" applyFont="1" applyBorder="1" applyAlignment="1">
      <alignment horizontal="center" vertical="top" wrapText="1"/>
    </xf>
    <xf numFmtId="0" fontId="63" fillId="0" borderId="10" xfId="0" applyFont="1" applyBorder="1" applyAlignment="1">
      <alignment horizontal="center" vertical="top" wrapText="1"/>
    </xf>
    <xf numFmtId="0" fontId="63" fillId="0" borderId="1" xfId="0" applyFont="1" applyBorder="1" applyAlignment="1">
      <alignment horizontal="center" vertical="top" wrapText="1"/>
    </xf>
    <xf numFmtId="0" fontId="63" fillId="0" borderId="0" xfId="0" applyFont="1" applyBorder="1" applyAlignment="1">
      <alignment horizontal="center" vertical="top" wrapText="1"/>
    </xf>
    <xf numFmtId="0" fontId="63" fillId="0" borderId="2" xfId="0" applyFont="1" applyBorder="1" applyAlignment="1">
      <alignment horizontal="center" vertical="top" wrapText="1"/>
    </xf>
    <xf numFmtId="0" fontId="63" fillId="0" borderId="23" xfId="0" applyFont="1" applyBorder="1" applyAlignment="1">
      <alignment horizontal="center" vertical="top" wrapText="1"/>
    </xf>
    <xf numFmtId="0" fontId="63" fillId="0" borderId="24" xfId="0" applyFont="1" applyBorder="1" applyAlignment="1">
      <alignment horizontal="center" vertical="top" wrapText="1"/>
    </xf>
    <xf numFmtId="0" fontId="63" fillId="0" borderId="12" xfId="0" applyFont="1" applyBorder="1" applyAlignment="1">
      <alignment horizontal="center" vertical="top" wrapText="1"/>
    </xf>
    <xf numFmtId="0" fontId="63" fillId="0" borderId="9" xfId="0" applyFont="1" applyBorder="1" applyAlignment="1">
      <alignment horizontal="center" wrapText="1"/>
    </xf>
    <xf numFmtId="0" fontId="63" fillId="0" borderId="22" xfId="0" applyFont="1" applyBorder="1" applyAlignment="1">
      <alignment horizontal="center" wrapText="1"/>
    </xf>
    <xf numFmtId="0" fontId="63" fillId="0" borderId="10" xfId="0" applyFont="1" applyBorder="1" applyAlignment="1">
      <alignment horizontal="center" wrapText="1"/>
    </xf>
    <xf numFmtId="0" fontId="63" fillId="0" borderId="23" xfId="0" applyFont="1" applyBorder="1" applyAlignment="1">
      <alignment horizontal="center" wrapText="1"/>
    </xf>
    <xf numFmtId="0" fontId="63" fillId="0" borderId="24" xfId="0" applyFont="1" applyBorder="1" applyAlignment="1">
      <alignment horizontal="center" wrapText="1"/>
    </xf>
    <xf numFmtId="0" fontId="63" fillId="0" borderId="12" xfId="0" applyFont="1" applyBorder="1" applyAlignment="1">
      <alignment horizontal="center" wrapText="1"/>
    </xf>
    <xf numFmtId="0" fontId="63" fillId="0" borderId="22" xfId="0" applyFont="1" applyBorder="1" applyAlignment="1">
      <alignment horizontal="left" vertical="top" wrapText="1"/>
    </xf>
    <xf numFmtId="0" fontId="63" fillId="0" borderId="1" xfId="0" applyFont="1" applyBorder="1" applyAlignment="1">
      <alignment horizontal="left" vertical="top" wrapText="1"/>
    </xf>
    <xf numFmtId="0" fontId="63" fillId="0" borderId="0" xfId="0" applyFont="1" applyBorder="1" applyAlignment="1">
      <alignment horizontal="left" vertical="top" wrapText="1"/>
    </xf>
    <xf numFmtId="0" fontId="63" fillId="0" borderId="2" xfId="0" applyFont="1" applyBorder="1" applyAlignment="1">
      <alignment horizontal="left" vertical="top" wrapText="1"/>
    </xf>
    <xf numFmtId="0" fontId="63" fillId="0" borderId="23" xfId="0" applyFont="1" applyBorder="1" applyAlignment="1">
      <alignment horizontal="left" vertical="top" wrapText="1"/>
    </xf>
    <xf numFmtId="0" fontId="63" fillId="0" borderId="24" xfId="0" applyFont="1" applyBorder="1" applyAlignment="1">
      <alignment horizontal="left" vertical="top" wrapText="1"/>
    </xf>
    <xf numFmtId="0" fontId="63" fillId="0" borderId="12" xfId="0" applyFont="1" applyBorder="1" applyAlignment="1">
      <alignment horizontal="left" vertical="top" wrapText="1"/>
    </xf>
    <xf numFmtId="0" fontId="63" fillId="0" borderId="0" xfId="0" applyFont="1" applyBorder="1" applyAlignment="1">
      <alignment horizontal="left" wrapText="1"/>
    </xf>
    <xf numFmtId="0" fontId="63" fillId="0" borderId="9" xfId="0" applyFont="1" applyBorder="1" applyAlignment="1">
      <alignment horizontal="center"/>
    </xf>
    <xf numFmtId="0" fontId="63" fillId="0" borderId="10" xfId="0" applyFont="1" applyBorder="1" applyAlignment="1">
      <alignment horizontal="center"/>
    </xf>
    <xf numFmtId="0" fontId="63" fillId="0" borderId="23" xfId="0" applyFont="1" applyBorder="1" applyAlignment="1">
      <alignment horizontal="center"/>
    </xf>
    <xf numFmtId="0" fontId="63" fillId="0" borderId="12" xfId="0" applyFont="1" applyBorder="1" applyAlignment="1">
      <alignment horizontal="center"/>
    </xf>
    <xf numFmtId="0" fontId="63" fillId="0" borderId="4" xfId="0" applyFont="1" applyBorder="1" applyAlignment="1">
      <alignment horizontal="center"/>
    </xf>
    <xf numFmtId="167" fontId="23" fillId="0" borderId="0" xfId="26" applyNumberFormat="1" applyFont="1" applyFill="1" applyBorder="1" applyAlignment="1">
      <alignment horizontal="center"/>
    </xf>
    <xf numFmtId="0" fontId="63" fillId="0" borderId="0" xfId="0" applyFont="1" applyBorder="1" applyAlignment="1">
      <alignment horizontal="center"/>
    </xf>
    <xf numFmtId="0" fontId="77" fillId="0" borderId="0" xfId="0" applyFont="1" applyBorder="1" applyAlignment="1">
      <alignment horizontal="center" vertical="top" wrapText="1"/>
    </xf>
    <xf numFmtId="167" fontId="23" fillId="0" borderId="35" xfId="0" applyNumberFormat="1" applyFont="1" applyBorder="1" applyAlignment="1">
      <alignment horizontal="left" vertical="top" wrapText="1"/>
    </xf>
    <xf numFmtId="167" fontId="23" fillId="0" borderId="5" xfId="0" applyNumberFormat="1" applyFont="1" applyBorder="1" applyAlignment="1">
      <alignment horizontal="left" vertical="top" wrapText="1"/>
    </xf>
    <xf numFmtId="0" fontId="23" fillId="0" borderId="0" xfId="0" applyFont="1" applyAlignment="1">
      <alignment horizontal="left" vertical="center"/>
    </xf>
    <xf numFmtId="167" fontId="23" fillId="0" borderId="0" xfId="26" applyNumberFormat="1" applyFont="1" applyFill="1" applyBorder="1" applyAlignment="1">
      <alignment horizontal="center" vertical="center"/>
    </xf>
    <xf numFmtId="0" fontId="19" fillId="0" borderId="22" xfId="0" applyFont="1" applyBorder="1" applyAlignment="1">
      <alignment horizontal="left" wrapText="1"/>
    </xf>
    <xf numFmtId="0" fontId="19" fillId="0" borderId="10" xfId="0" applyFont="1" applyBorder="1" applyAlignment="1">
      <alignment horizontal="left" wrapText="1"/>
    </xf>
    <xf numFmtId="0" fontId="19" fillId="0" borderId="22" xfId="0" applyFont="1" applyBorder="1" applyAlignment="1">
      <alignment horizontal="left" vertical="center" wrapText="1"/>
    </xf>
    <xf numFmtId="0" fontId="19" fillId="0" borderId="2" xfId="0" applyFont="1" applyBorder="1" applyAlignment="1">
      <alignment horizontal="left" wrapText="1"/>
    </xf>
    <xf numFmtId="0" fontId="3" fillId="0" borderId="35" xfId="26" applyFont="1" applyBorder="1" applyAlignment="1">
      <alignment horizontal="center"/>
    </xf>
    <xf numFmtId="0" fontId="3" fillId="0" borderId="34" xfId="26" applyFont="1" applyBorder="1" applyAlignment="1">
      <alignment horizontal="center"/>
    </xf>
    <xf numFmtId="0" fontId="3" fillId="0" borderId="5" xfId="26" applyFont="1" applyBorder="1" applyAlignment="1">
      <alignment horizontal="center"/>
    </xf>
  </cellXfs>
  <cellStyles count="32">
    <cellStyle name="Answer Codes" xfId="1" xr:uid="{00000000-0005-0000-0000-000000000000}"/>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Comma 4 2" xfId="7" xr:uid="{00000000-0005-0000-0000-000006000000}"/>
    <cellStyle name="Comma 5" xfId="8" xr:uid="{00000000-0005-0000-0000-000007000000}"/>
    <cellStyle name="Euro" xfId="9" xr:uid="{00000000-0005-0000-0000-000008000000}"/>
    <cellStyle name="Euro 2" xfId="10" xr:uid="{00000000-0005-0000-0000-000009000000}"/>
    <cellStyle name="Euro 2 2" xfId="11" xr:uid="{00000000-0005-0000-0000-00000A000000}"/>
    <cellStyle name="Euro 3" xfId="12" xr:uid="{00000000-0005-0000-0000-00000B000000}"/>
    <cellStyle name="Milliers" xfId="13" builtinId="3"/>
    <cellStyle name="Milliers 2" xfId="14" xr:uid="{00000000-0005-0000-0000-00000D000000}"/>
    <cellStyle name="Module title" xfId="15" xr:uid="{00000000-0005-0000-0000-00000E000000}"/>
    <cellStyle name="Normal" xfId="0" builtinId="0"/>
    <cellStyle name="Normal 10" xfId="16" xr:uid="{00000000-0005-0000-0000-000010000000}"/>
    <cellStyle name="Normal 10 2" xfId="29" xr:uid="{736C59E1-F3F6-4FE7-903C-6B9D301A6444}"/>
    <cellStyle name="Normal 2" xfId="17" xr:uid="{00000000-0005-0000-0000-000011000000}"/>
    <cellStyle name="Normal 2 2" xfId="18" xr:uid="{00000000-0005-0000-0000-000012000000}"/>
    <cellStyle name="Normal 2 2 2" xfId="19" xr:uid="{00000000-0005-0000-0000-000013000000}"/>
    <cellStyle name="Normal 2 2 2 2" xfId="30" xr:uid="{EF021ED7-8805-4893-822C-E03DC596ACA0}"/>
    <cellStyle name="Normal 3" xfId="31" xr:uid="{00000000-0005-0000-0000-000033000000}"/>
    <cellStyle name="Normal 4" xfId="20" xr:uid="{00000000-0005-0000-0000-000014000000}"/>
    <cellStyle name="Normal 5" xfId="21" xr:uid="{00000000-0005-0000-0000-000015000000}"/>
    <cellStyle name="Normal 6" xfId="22" xr:uid="{00000000-0005-0000-0000-000016000000}"/>
    <cellStyle name="Normal 7" xfId="28" xr:uid="{00000000-0005-0000-0000-000049000000}"/>
    <cellStyle name="Normal_Consumption" xfId="23" xr:uid="{00000000-0005-0000-0000-000017000000}"/>
    <cellStyle name="Normal_Okam_2006_V02_Eng 2" xfId="24" xr:uid="{00000000-0005-0000-0000-000018000000}"/>
    <cellStyle name="Normal_Part E" xfId="25" xr:uid="{00000000-0005-0000-0000-000019000000}"/>
    <cellStyle name="Normal_qst2001_provisoire" xfId="26" xr:uid="{00000000-0005-0000-0000-00001A000000}"/>
    <cellStyle name="Questions &amp; instructions"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66675</xdr:colOff>
      <xdr:row>6</xdr:row>
      <xdr:rowOff>0</xdr:rowOff>
    </xdr:from>
    <xdr:to>
      <xdr:col>10</xdr:col>
      <xdr:colOff>66675</xdr:colOff>
      <xdr:row>12</xdr:row>
      <xdr:rowOff>0</xdr:rowOff>
    </xdr:to>
    <xdr:sp macro="" textlink="">
      <xdr:nvSpPr>
        <xdr:cNvPr id="3492265" name="WordArt 2">
          <a:extLst>
            <a:ext uri="{FF2B5EF4-FFF2-40B4-BE49-F238E27FC236}">
              <a16:creationId xmlns:a16="http://schemas.microsoft.com/office/drawing/2014/main" id="{ED1FC049-324E-4496-AFCC-35EFAEB925E1}"/>
            </a:ext>
          </a:extLst>
        </xdr:cNvPr>
        <xdr:cNvSpPr>
          <a:spLocks noChangeArrowheads="1" noChangeShapeType="1" noTextEdit="1"/>
        </xdr:cNvSpPr>
      </xdr:nvSpPr>
      <xdr:spPr bwMode="auto">
        <a:xfrm>
          <a:off x="1514475" y="2571750"/>
          <a:ext cx="361950" cy="0"/>
        </a:xfrm>
        <a:prstGeom prst="rect">
          <a:avLst/>
        </a:prstGeom>
      </xdr:spPr>
      <xdr:txBody>
        <a:bodyPr vertOverflow="clip" wrap="none" lIns="91440" tIns="45720" rIns="91440" bIns="45720" fromWordArt="1" anchor="t">
          <a:prstTxWarp prst="textArchUpPour">
            <a:avLst>
              <a:gd name="adj1" fmla="val 0"/>
              <a:gd name="adj2" fmla="val -2147483648"/>
            </a:avLst>
          </a:prstTxWarp>
        </a:bodyPr>
        <a:lstStyle/>
        <a:p>
          <a:pPr algn="ctr" rtl="0">
            <a:buNone/>
          </a:pPr>
          <a:endParaRPr lang="fr-FR" sz="3600" u="sng" strike="sngStrike" kern="10" cap="small" spc="-180">
            <a:ln w="9525">
              <a:solidFill>
                <a:srgbClr val="000000"/>
              </a:solidFill>
              <a:round/>
              <a:headEnd/>
              <a:tailEnd/>
            </a:ln>
            <a:solidFill>
              <a:srgbClr val="FFFFFF"/>
            </a:solidFill>
            <a:latin typeface="Arial Black" panose="020B0A04020102020204" pitchFamily="34" charset="0"/>
          </a:endParaRPr>
        </a:p>
      </xdr:txBody>
    </xdr:sp>
    <xdr:clientData/>
  </xdr:twoCellAnchor>
  <xdr:twoCellAnchor>
    <xdr:from>
      <xdr:col>8</xdr:col>
      <xdr:colOff>66675</xdr:colOff>
      <xdr:row>6</xdr:row>
      <xdr:rowOff>0</xdr:rowOff>
    </xdr:from>
    <xdr:to>
      <xdr:col>10</xdr:col>
      <xdr:colOff>66675</xdr:colOff>
      <xdr:row>12</xdr:row>
      <xdr:rowOff>0</xdr:rowOff>
    </xdr:to>
    <xdr:sp macro="" textlink="">
      <xdr:nvSpPr>
        <xdr:cNvPr id="3492267" name="WordArt 4">
          <a:extLst>
            <a:ext uri="{FF2B5EF4-FFF2-40B4-BE49-F238E27FC236}">
              <a16:creationId xmlns:a16="http://schemas.microsoft.com/office/drawing/2014/main" id="{0EC204FB-19D7-4D57-9CA0-BBAFBB0D1AFA}"/>
            </a:ext>
          </a:extLst>
        </xdr:cNvPr>
        <xdr:cNvSpPr>
          <a:spLocks noChangeArrowheads="1" noChangeShapeType="1" noTextEdit="1"/>
        </xdr:cNvSpPr>
      </xdr:nvSpPr>
      <xdr:spPr bwMode="auto">
        <a:xfrm>
          <a:off x="1514475" y="2571750"/>
          <a:ext cx="361950" cy="0"/>
        </a:xfrm>
        <a:prstGeom prst="rect">
          <a:avLst/>
        </a:prstGeom>
      </xdr:spPr>
      <xdr:txBody>
        <a:bodyPr vertOverflow="clip" wrap="none" lIns="91440" tIns="45720" rIns="91440" bIns="45720" fromWordArt="1" anchor="t">
          <a:prstTxWarp prst="textArchUpPour">
            <a:avLst>
              <a:gd name="adj1" fmla="val 0"/>
              <a:gd name="adj2" fmla="val -2147483648"/>
            </a:avLst>
          </a:prstTxWarp>
        </a:bodyPr>
        <a:lstStyle/>
        <a:p>
          <a:pPr algn="ctr" rtl="0">
            <a:buNone/>
          </a:pPr>
          <a:endParaRPr lang="fr-FR" sz="3600" u="sng" strike="sngStrike" kern="10" cap="small" spc="-180">
            <a:ln w="9525">
              <a:solidFill>
                <a:srgbClr val="000000"/>
              </a:solidFill>
              <a:round/>
              <a:headEnd/>
              <a:tailEnd/>
            </a:ln>
            <a:solidFill>
              <a:srgbClr val="FFFFFF"/>
            </a:solidFill>
            <a:latin typeface="Arial Black" panose="020B0A04020102020204" pitchFamily="34" charset="0"/>
          </a:endParaRPr>
        </a:p>
      </xdr:txBody>
    </xdr:sp>
    <xdr:clientData/>
  </xdr:twoCellAnchor>
  <xdr:twoCellAnchor editAs="oneCell">
    <xdr:from>
      <xdr:col>22</xdr:col>
      <xdr:colOff>115955</xdr:colOff>
      <xdr:row>1</xdr:row>
      <xdr:rowOff>190499</xdr:rowOff>
    </xdr:from>
    <xdr:to>
      <xdr:col>26</xdr:col>
      <xdr:colOff>24848</xdr:colOff>
      <xdr:row>4</xdr:row>
      <xdr:rowOff>173935</xdr:rowOff>
    </xdr:to>
    <xdr:pic>
      <xdr:nvPicPr>
        <xdr:cNvPr id="3" name="Image 2">
          <a:extLst>
            <a:ext uri="{FF2B5EF4-FFF2-40B4-BE49-F238E27FC236}">
              <a16:creationId xmlns:a16="http://schemas.microsoft.com/office/drawing/2014/main" id="{4F2B6115-F7C9-4AF2-A84B-BA187E2FEB3D}"/>
            </a:ext>
          </a:extLst>
        </xdr:cNvPr>
        <xdr:cNvPicPr>
          <a:picLocks noChangeAspect="1"/>
        </xdr:cNvPicPr>
      </xdr:nvPicPr>
      <xdr:blipFill>
        <a:blip xmlns:r="http://schemas.openxmlformats.org/officeDocument/2006/relationships" r:embed="rId1"/>
        <a:stretch>
          <a:fillRect/>
        </a:stretch>
      </xdr:blipFill>
      <xdr:spPr>
        <a:xfrm>
          <a:off x="4124738" y="380999"/>
          <a:ext cx="637762" cy="596349"/>
        </a:xfrm>
        <a:prstGeom prst="rect">
          <a:avLst/>
        </a:prstGeom>
      </xdr:spPr>
    </xdr:pic>
    <xdr:clientData/>
  </xdr:twoCellAnchor>
  <xdr:twoCellAnchor editAs="oneCell">
    <xdr:from>
      <xdr:col>0</xdr:col>
      <xdr:colOff>6937</xdr:colOff>
      <xdr:row>17</xdr:row>
      <xdr:rowOff>8282</xdr:rowOff>
    </xdr:from>
    <xdr:to>
      <xdr:col>2</xdr:col>
      <xdr:colOff>44032</xdr:colOff>
      <xdr:row>19</xdr:row>
      <xdr:rowOff>139852</xdr:rowOff>
    </xdr:to>
    <xdr:pic>
      <xdr:nvPicPr>
        <xdr:cNvPr id="5" name="Image 4">
          <a:extLst>
            <a:ext uri="{FF2B5EF4-FFF2-40B4-BE49-F238E27FC236}">
              <a16:creationId xmlns:a16="http://schemas.microsoft.com/office/drawing/2014/main" id="{AE5BEC65-24EA-4BFB-849C-4BE5912B1801}"/>
            </a:ext>
          </a:extLst>
        </xdr:cNvPr>
        <xdr:cNvPicPr>
          <a:picLocks noChangeAspect="1"/>
        </xdr:cNvPicPr>
      </xdr:nvPicPr>
      <xdr:blipFill>
        <a:blip xmlns:r="http://schemas.openxmlformats.org/officeDocument/2006/relationships" r:embed="rId2"/>
        <a:stretch>
          <a:fillRect/>
        </a:stretch>
      </xdr:blipFill>
      <xdr:spPr>
        <a:xfrm>
          <a:off x="6937" y="3544956"/>
          <a:ext cx="401530" cy="479439"/>
        </a:xfrm>
        <a:prstGeom prst="rect">
          <a:avLst/>
        </a:prstGeom>
      </xdr:spPr>
    </xdr:pic>
    <xdr:clientData/>
  </xdr:twoCellAnchor>
  <xdr:twoCellAnchor editAs="oneCell">
    <xdr:from>
      <xdr:col>40</xdr:col>
      <xdr:colOff>0</xdr:colOff>
      <xdr:row>17</xdr:row>
      <xdr:rowOff>99391</xdr:rowOff>
    </xdr:from>
    <xdr:to>
      <xdr:col>48</xdr:col>
      <xdr:colOff>134379</xdr:colOff>
      <xdr:row>19</xdr:row>
      <xdr:rowOff>7576</xdr:rowOff>
    </xdr:to>
    <xdr:pic>
      <xdr:nvPicPr>
        <xdr:cNvPr id="6" name="Image 5">
          <a:extLst>
            <a:ext uri="{FF2B5EF4-FFF2-40B4-BE49-F238E27FC236}">
              <a16:creationId xmlns:a16="http://schemas.microsoft.com/office/drawing/2014/main" id="{70B32676-22A5-485E-A066-47D0C934E0DE}"/>
            </a:ext>
          </a:extLst>
        </xdr:cNvPr>
        <xdr:cNvPicPr>
          <a:picLocks noChangeAspect="1"/>
        </xdr:cNvPicPr>
      </xdr:nvPicPr>
      <xdr:blipFill>
        <a:blip xmlns:r="http://schemas.openxmlformats.org/officeDocument/2006/relationships" r:embed="rId3"/>
        <a:stretch>
          <a:fillRect/>
        </a:stretch>
      </xdr:blipFill>
      <xdr:spPr>
        <a:xfrm>
          <a:off x="7338391" y="3636065"/>
          <a:ext cx="1592118" cy="256054"/>
        </a:xfrm>
        <a:prstGeom prst="rect">
          <a:avLst/>
        </a:prstGeom>
      </xdr:spPr>
    </xdr:pic>
    <xdr:clientData/>
  </xdr:twoCellAnchor>
  <xdr:twoCellAnchor editAs="oneCell">
    <xdr:from>
      <xdr:col>23</xdr:col>
      <xdr:colOff>74543</xdr:colOff>
      <xdr:row>8</xdr:row>
      <xdr:rowOff>1</xdr:rowOff>
    </xdr:from>
    <xdr:to>
      <xdr:col>25</xdr:col>
      <xdr:colOff>91108</xdr:colOff>
      <xdr:row>9</xdr:row>
      <xdr:rowOff>190501</xdr:rowOff>
    </xdr:to>
    <xdr:pic>
      <xdr:nvPicPr>
        <xdr:cNvPr id="7" name="Image 6">
          <a:extLst>
            <a:ext uri="{FF2B5EF4-FFF2-40B4-BE49-F238E27FC236}">
              <a16:creationId xmlns:a16="http://schemas.microsoft.com/office/drawing/2014/main" id="{CF4AE6BC-0057-4EEA-B791-F326604A224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65543" y="1565414"/>
          <a:ext cx="381000" cy="381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256540</xdr:colOff>
      <xdr:row>8</xdr:row>
      <xdr:rowOff>90805</xdr:rowOff>
    </xdr:from>
    <xdr:to>
      <xdr:col>8</xdr:col>
      <xdr:colOff>299578</xdr:colOff>
      <xdr:row>12</xdr:row>
      <xdr:rowOff>4442</xdr:rowOff>
    </xdr:to>
    <xdr:sp macro="" textlink="">
      <xdr:nvSpPr>
        <xdr:cNvPr id="2" name="Text Box 11">
          <a:extLst>
            <a:ext uri="{FF2B5EF4-FFF2-40B4-BE49-F238E27FC236}">
              <a16:creationId xmlns:a16="http://schemas.microsoft.com/office/drawing/2014/main" id="{4D38557F-573D-413E-A837-7B432A8B49F5}"/>
            </a:ext>
          </a:extLst>
        </xdr:cNvPr>
        <xdr:cNvSpPr txBox="1">
          <a:spLocks noChangeArrowheads="1"/>
        </xdr:cNvSpPr>
      </xdr:nvSpPr>
      <xdr:spPr bwMode="auto">
        <a:xfrm>
          <a:off x="3960495" y="1480185"/>
          <a:ext cx="1490829" cy="762603"/>
        </a:xfrm>
        <a:prstGeom prst="rect">
          <a:avLst/>
        </a:prstGeom>
        <a:noFill/>
        <a:ln w="3175">
          <a:noFill/>
          <a:miter lim="800000"/>
          <a:headEnd/>
          <a:tailEnd/>
        </a:ln>
        <a:effectLst/>
      </xdr:spPr>
      <xdr:txBody>
        <a:bodyPr vertOverflow="clip" wrap="square" lIns="45720" tIns="45720" rIns="45720" bIns="45720" anchor="t" upright="1"/>
        <a:lstStyle/>
        <a:p>
          <a:pPr algn="l" rtl="0">
            <a:defRPr sz="1000"/>
          </a:pPr>
          <a:r>
            <a:rPr lang="en-US" sz="900" b="0" i="0" u="none" strike="noStrike" baseline="0">
              <a:solidFill>
                <a:srgbClr val="000000"/>
              </a:solidFill>
              <a:latin typeface="Arial Narrow" pitchFamily="34" charset="0"/>
              <a:cs typeface="Courier New" pitchFamily="49" charset="0"/>
            </a:rPr>
            <a:t>Augmenté.................	1</a:t>
          </a:r>
        </a:p>
        <a:p>
          <a:pPr algn="l" rtl="0">
            <a:defRPr sz="1000"/>
          </a:pPr>
          <a:r>
            <a:rPr lang="en-US" sz="900" b="0" i="0" u="none" strike="noStrike" baseline="0">
              <a:solidFill>
                <a:srgbClr val="000000"/>
              </a:solidFill>
              <a:latin typeface="Arial Narrow" pitchFamily="34" charset="0"/>
              <a:cs typeface="Courier New" pitchFamily="49" charset="0"/>
            </a:rPr>
            <a:t>Diminué....................	2</a:t>
          </a:r>
        </a:p>
        <a:p>
          <a:pPr algn="l" rtl="0">
            <a:defRPr sz="1000"/>
          </a:pPr>
          <a:r>
            <a:rPr lang="en-US" sz="900" b="0" i="0" u="none" strike="noStrike" baseline="0">
              <a:solidFill>
                <a:srgbClr val="000000"/>
              </a:solidFill>
              <a:latin typeface="Arial Narrow" pitchFamily="34" charset="0"/>
              <a:cs typeface="Courier New" pitchFamily="49" charset="0"/>
            </a:rPr>
            <a:t>Inchangé...................	3</a:t>
          </a:r>
        </a:p>
        <a:p>
          <a:pPr algn="l" rtl="0">
            <a:defRPr sz="1000"/>
          </a:pPr>
          <a:r>
            <a:rPr lang="en-US" sz="900" b="0" i="0" u="none" strike="noStrike" baseline="0">
              <a:solidFill>
                <a:srgbClr val="000000"/>
              </a:solidFill>
              <a:latin typeface="Arial Narrow" pitchFamily="34" charset="0"/>
              <a:cs typeface="Courier New" pitchFamily="49" charset="0"/>
            </a:rPr>
            <a:t>Non-concerné...........	4</a:t>
          </a:r>
        </a:p>
      </xdr:txBody>
    </xdr:sp>
    <xdr:clientData/>
  </xdr:twoCellAnchor>
  <xdr:twoCellAnchor>
    <xdr:from>
      <xdr:col>2</xdr:col>
      <xdr:colOff>485775</xdr:colOff>
      <xdr:row>1</xdr:row>
      <xdr:rowOff>85725</xdr:rowOff>
    </xdr:from>
    <xdr:to>
      <xdr:col>3</xdr:col>
      <xdr:colOff>333375</xdr:colOff>
      <xdr:row>2</xdr:row>
      <xdr:rowOff>133350</xdr:rowOff>
    </xdr:to>
    <xdr:grpSp>
      <xdr:nvGrpSpPr>
        <xdr:cNvPr id="3500457" name="Group 310">
          <a:extLst>
            <a:ext uri="{FF2B5EF4-FFF2-40B4-BE49-F238E27FC236}">
              <a16:creationId xmlns:a16="http://schemas.microsoft.com/office/drawing/2014/main" id="{3AE25E01-C081-46F0-8185-8D89CC334EE2}"/>
            </a:ext>
          </a:extLst>
        </xdr:cNvPr>
        <xdr:cNvGrpSpPr>
          <a:grpSpLocks/>
        </xdr:cNvGrpSpPr>
      </xdr:nvGrpSpPr>
      <xdr:grpSpPr bwMode="auto">
        <a:xfrm>
          <a:off x="2642886" y="248856"/>
          <a:ext cx="540152" cy="214132"/>
          <a:chOff x="292" y="235"/>
          <a:chExt cx="53" cy="31"/>
        </a:xfrm>
      </xdr:grpSpPr>
      <xdr:sp macro="" textlink="">
        <xdr:nvSpPr>
          <xdr:cNvPr id="3500458" name="Rectangle 1">
            <a:extLst>
              <a:ext uri="{FF2B5EF4-FFF2-40B4-BE49-F238E27FC236}">
                <a16:creationId xmlns:a16="http://schemas.microsoft.com/office/drawing/2014/main" id="{D79090DB-80B1-4D4C-AF31-61990CE4E7F9}"/>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500459" name="Rectangle 1">
            <a:extLst>
              <a:ext uri="{FF2B5EF4-FFF2-40B4-BE49-F238E27FC236}">
                <a16:creationId xmlns:a16="http://schemas.microsoft.com/office/drawing/2014/main" id="{790839F9-EBB1-404B-B473-B42C156BB3FB}"/>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723900</xdr:colOff>
      <xdr:row>2</xdr:row>
      <xdr:rowOff>28575</xdr:rowOff>
    </xdr:to>
    <xdr:grpSp>
      <xdr:nvGrpSpPr>
        <xdr:cNvPr id="3501374" name="Group 310">
          <a:extLst>
            <a:ext uri="{FF2B5EF4-FFF2-40B4-BE49-F238E27FC236}">
              <a16:creationId xmlns:a16="http://schemas.microsoft.com/office/drawing/2014/main" id="{CBF4A10B-4E1D-4052-A32E-3E7B505B98C5}"/>
            </a:ext>
          </a:extLst>
        </xdr:cNvPr>
        <xdr:cNvGrpSpPr>
          <a:grpSpLocks/>
        </xdr:cNvGrpSpPr>
      </xdr:nvGrpSpPr>
      <xdr:grpSpPr bwMode="auto">
        <a:xfrm>
          <a:off x="3676454" y="197963"/>
          <a:ext cx="768285" cy="226243"/>
          <a:chOff x="292" y="235"/>
          <a:chExt cx="53" cy="31"/>
        </a:xfrm>
      </xdr:grpSpPr>
      <xdr:sp macro="" textlink="">
        <xdr:nvSpPr>
          <xdr:cNvPr id="3501375" name="Rectangle 1">
            <a:extLst>
              <a:ext uri="{FF2B5EF4-FFF2-40B4-BE49-F238E27FC236}">
                <a16:creationId xmlns:a16="http://schemas.microsoft.com/office/drawing/2014/main" id="{786DC36C-A0F7-47D4-98CB-402D1E19C2A7}"/>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501376" name="Rectangle 1">
            <a:extLst>
              <a:ext uri="{FF2B5EF4-FFF2-40B4-BE49-F238E27FC236}">
                <a16:creationId xmlns:a16="http://schemas.microsoft.com/office/drawing/2014/main" id="{94080700-00A0-4A9A-BC30-900FA29FDBD3}"/>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276225</xdr:colOff>
      <xdr:row>1</xdr:row>
      <xdr:rowOff>161925</xdr:rowOff>
    </xdr:from>
    <xdr:to>
      <xdr:col>3</xdr:col>
      <xdr:colOff>571500</xdr:colOff>
      <xdr:row>2</xdr:row>
      <xdr:rowOff>323850</xdr:rowOff>
    </xdr:to>
    <xdr:sp macro="" textlink="">
      <xdr:nvSpPr>
        <xdr:cNvPr id="2432558" name="Rectangle 1">
          <a:extLst>
            <a:ext uri="{FF2B5EF4-FFF2-40B4-BE49-F238E27FC236}">
              <a16:creationId xmlns:a16="http://schemas.microsoft.com/office/drawing/2014/main" id="{AE50ACBE-939B-4FD8-A26D-C0A56F03118F}"/>
            </a:ext>
          </a:extLst>
        </xdr:cNvPr>
        <xdr:cNvSpPr>
          <a:spLocks noChangeArrowheads="1"/>
        </xdr:cNvSpPr>
      </xdr:nvSpPr>
      <xdr:spPr bwMode="auto">
        <a:xfrm>
          <a:off x="4562475" y="333375"/>
          <a:ext cx="295275" cy="333375"/>
        </a:xfrm>
        <a:prstGeom prst="rect">
          <a:avLst/>
        </a:prstGeom>
        <a:solidFill>
          <a:srgbClr val="FFFFFF"/>
        </a:solidFill>
        <a:ln w="9525" algn="ctr">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504825</xdr:colOff>
      <xdr:row>0</xdr:row>
      <xdr:rowOff>123825</xdr:rowOff>
    </xdr:from>
    <xdr:to>
      <xdr:col>7</xdr:col>
      <xdr:colOff>361950</xdr:colOff>
      <xdr:row>2</xdr:row>
      <xdr:rowOff>28575</xdr:rowOff>
    </xdr:to>
    <xdr:grpSp>
      <xdr:nvGrpSpPr>
        <xdr:cNvPr id="3502398" name="Group 310">
          <a:extLst>
            <a:ext uri="{FF2B5EF4-FFF2-40B4-BE49-F238E27FC236}">
              <a16:creationId xmlns:a16="http://schemas.microsoft.com/office/drawing/2014/main" id="{499B6614-678D-4E05-85E4-08F681570840}"/>
            </a:ext>
          </a:extLst>
        </xdr:cNvPr>
        <xdr:cNvGrpSpPr>
          <a:grpSpLocks/>
        </xdr:cNvGrpSpPr>
      </xdr:nvGrpSpPr>
      <xdr:grpSpPr bwMode="auto">
        <a:xfrm>
          <a:off x="5445617" y="120203"/>
          <a:ext cx="1051775" cy="221087"/>
          <a:chOff x="292" y="235"/>
          <a:chExt cx="53" cy="31"/>
        </a:xfrm>
      </xdr:grpSpPr>
      <xdr:sp macro="" textlink="">
        <xdr:nvSpPr>
          <xdr:cNvPr id="3502399" name="Rectangle 1">
            <a:extLst>
              <a:ext uri="{FF2B5EF4-FFF2-40B4-BE49-F238E27FC236}">
                <a16:creationId xmlns:a16="http://schemas.microsoft.com/office/drawing/2014/main" id="{77D6AD03-9011-4EBA-AB63-E9210902449B}"/>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502400" name="Rectangle 1">
            <a:extLst>
              <a:ext uri="{FF2B5EF4-FFF2-40B4-BE49-F238E27FC236}">
                <a16:creationId xmlns:a16="http://schemas.microsoft.com/office/drawing/2014/main" id="{AF107970-5FEA-492D-8181-AAF1E8F9F82C}"/>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19050</xdr:colOff>
      <xdr:row>1</xdr:row>
      <xdr:rowOff>200025</xdr:rowOff>
    </xdr:from>
    <xdr:to>
      <xdr:col>16</xdr:col>
      <xdr:colOff>28575</xdr:colOff>
      <xdr:row>3</xdr:row>
      <xdr:rowOff>66675</xdr:rowOff>
    </xdr:to>
    <xdr:sp macro="" textlink="">
      <xdr:nvSpPr>
        <xdr:cNvPr id="3503210" name="Rectangle 1">
          <a:extLst>
            <a:ext uri="{FF2B5EF4-FFF2-40B4-BE49-F238E27FC236}">
              <a16:creationId xmlns:a16="http://schemas.microsoft.com/office/drawing/2014/main" id="{C65999E1-9574-439C-A5D2-2AD3F3E66549}"/>
            </a:ext>
          </a:extLst>
        </xdr:cNvPr>
        <xdr:cNvSpPr>
          <a:spLocks noChangeArrowheads="1"/>
        </xdr:cNvSpPr>
      </xdr:nvSpPr>
      <xdr:spPr bwMode="auto">
        <a:xfrm>
          <a:off x="7019925" y="409575"/>
          <a:ext cx="342900" cy="285750"/>
        </a:xfrm>
        <a:prstGeom prst="rect">
          <a:avLst/>
        </a:pr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0</xdr:colOff>
      <xdr:row>5</xdr:row>
      <xdr:rowOff>104775</xdr:rowOff>
    </xdr:from>
    <xdr:to>
      <xdr:col>13</xdr:col>
      <xdr:colOff>114300</xdr:colOff>
      <xdr:row>7</xdr:row>
      <xdr:rowOff>66675</xdr:rowOff>
    </xdr:to>
    <xdr:sp macro="" textlink="">
      <xdr:nvSpPr>
        <xdr:cNvPr id="3539900" name="Rectangle 1">
          <a:extLst>
            <a:ext uri="{FF2B5EF4-FFF2-40B4-BE49-F238E27FC236}">
              <a16:creationId xmlns:a16="http://schemas.microsoft.com/office/drawing/2014/main" id="{56F65316-FCCA-4451-8E1C-8F164FF66ECD}"/>
            </a:ext>
          </a:extLst>
        </xdr:cNvPr>
        <xdr:cNvSpPr>
          <a:spLocks noChangeArrowheads="1"/>
        </xdr:cNvSpPr>
      </xdr:nvSpPr>
      <xdr:spPr bwMode="auto">
        <a:xfrm>
          <a:off x="3076575" y="990600"/>
          <a:ext cx="361950" cy="304800"/>
        </a:xfrm>
        <a:prstGeom prst="rect">
          <a:avLst/>
        </a:prstGeom>
        <a:solidFill>
          <a:srgbClr val="FFFFFF"/>
        </a:solidFill>
        <a:ln w="9525" algn="ctr">
          <a:solidFill>
            <a:srgbClr val="000000"/>
          </a:solidFill>
          <a:round/>
          <a:headEnd/>
          <a:tailEnd/>
        </a:ln>
      </xdr:spPr>
    </xdr:sp>
    <xdr:clientData/>
  </xdr:twoCellAnchor>
  <xdr:twoCellAnchor>
    <xdr:from>
      <xdr:col>9</xdr:col>
      <xdr:colOff>161925</xdr:colOff>
      <xdr:row>8</xdr:row>
      <xdr:rowOff>161925</xdr:rowOff>
    </xdr:from>
    <xdr:to>
      <xdr:col>11</xdr:col>
      <xdr:colOff>28575</xdr:colOff>
      <xdr:row>10</xdr:row>
      <xdr:rowOff>123825</xdr:rowOff>
    </xdr:to>
    <xdr:sp macro="" textlink="">
      <xdr:nvSpPr>
        <xdr:cNvPr id="3539901" name="Rectangle 3">
          <a:extLst>
            <a:ext uri="{FF2B5EF4-FFF2-40B4-BE49-F238E27FC236}">
              <a16:creationId xmlns:a16="http://schemas.microsoft.com/office/drawing/2014/main" id="{04CAB056-AB85-4A70-ABAA-2A801E9A487E}"/>
            </a:ext>
          </a:extLst>
        </xdr:cNvPr>
        <xdr:cNvSpPr>
          <a:spLocks noChangeArrowheads="1"/>
        </xdr:cNvSpPr>
      </xdr:nvSpPr>
      <xdr:spPr bwMode="auto">
        <a:xfrm>
          <a:off x="2495550" y="1562100"/>
          <a:ext cx="361950" cy="304800"/>
        </a:xfrm>
        <a:prstGeom prst="rect">
          <a:avLst/>
        </a:prstGeom>
        <a:solidFill>
          <a:srgbClr val="FFFFFF"/>
        </a:solidFill>
        <a:ln w="9525" algn="ctr">
          <a:solidFill>
            <a:srgbClr val="000000"/>
          </a:solidFill>
          <a:round/>
          <a:headEnd/>
          <a:tailEnd/>
        </a:ln>
      </xdr:spPr>
    </xdr:sp>
    <xdr:clientData/>
  </xdr:twoCellAnchor>
  <xdr:twoCellAnchor>
    <xdr:from>
      <xdr:col>11</xdr:col>
      <xdr:colOff>76200</xdr:colOff>
      <xdr:row>8</xdr:row>
      <xdr:rowOff>161925</xdr:rowOff>
    </xdr:from>
    <xdr:to>
      <xdr:col>12</xdr:col>
      <xdr:colOff>190500</xdr:colOff>
      <xdr:row>10</xdr:row>
      <xdr:rowOff>123825</xdr:rowOff>
    </xdr:to>
    <xdr:sp macro="" textlink="">
      <xdr:nvSpPr>
        <xdr:cNvPr id="3539902" name="Rectangle 4">
          <a:extLst>
            <a:ext uri="{FF2B5EF4-FFF2-40B4-BE49-F238E27FC236}">
              <a16:creationId xmlns:a16="http://schemas.microsoft.com/office/drawing/2014/main" id="{030133DD-48E3-4A2C-A263-171D30A2FF12}"/>
            </a:ext>
          </a:extLst>
        </xdr:cNvPr>
        <xdr:cNvSpPr>
          <a:spLocks noChangeArrowheads="1"/>
        </xdr:cNvSpPr>
      </xdr:nvSpPr>
      <xdr:spPr bwMode="auto">
        <a:xfrm>
          <a:off x="2905125" y="1562100"/>
          <a:ext cx="361950" cy="304800"/>
        </a:xfrm>
        <a:prstGeom prst="rect">
          <a:avLst/>
        </a:prstGeom>
        <a:solidFill>
          <a:srgbClr val="FFFFFF"/>
        </a:solidFill>
        <a:ln w="9525" algn="ctr">
          <a:solidFill>
            <a:srgbClr val="000000"/>
          </a:solidFill>
          <a:round/>
          <a:headEnd/>
          <a:tailEnd/>
        </a:ln>
      </xdr:spPr>
    </xdr:sp>
    <xdr:clientData/>
  </xdr:twoCellAnchor>
  <xdr:twoCellAnchor>
    <xdr:from>
      <xdr:col>12</xdr:col>
      <xdr:colOff>9525</xdr:colOff>
      <xdr:row>13</xdr:row>
      <xdr:rowOff>104775</xdr:rowOff>
    </xdr:from>
    <xdr:to>
      <xdr:col>13</xdr:col>
      <xdr:colOff>123825</xdr:colOff>
      <xdr:row>15</xdr:row>
      <xdr:rowOff>66675</xdr:rowOff>
    </xdr:to>
    <xdr:sp macro="" textlink="">
      <xdr:nvSpPr>
        <xdr:cNvPr id="3539903" name="Rectangle 5">
          <a:extLst>
            <a:ext uri="{FF2B5EF4-FFF2-40B4-BE49-F238E27FC236}">
              <a16:creationId xmlns:a16="http://schemas.microsoft.com/office/drawing/2014/main" id="{24BEEA90-30B9-4541-9DA4-C974C851FFB7}"/>
            </a:ext>
          </a:extLst>
        </xdr:cNvPr>
        <xdr:cNvSpPr>
          <a:spLocks noChangeArrowheads="1"/>
        </xdr:cNvSpPr>
      </xdr:nvSpPr>
      <xdr:spPr bwMode="auto">
        <a:xfrm>
          <a:off x="3086100" y="2362200"/>
          <a:ext cx="361950" cy="304800"/>
        </a:xfrm>
        <a:prstGeom prst="rect">
          <a:avLst/>
        </a:prstGeom>
        <a:solidFill>
          <a:srgbClr val="FFFFFF"/>
        </a:solidFill>
        <a:ln w="9525" algn="ctr">
          <a:solidFill>
            <a:srgbClr val="000000"/>
          </a:solidFill>
          <a:round/>
          <a:headEnd/>
          <a:tailEnd/>
        </a:ln>
      </xdr:spPr>
    </xdr:sp>
    <xdr:clientData/>
  </xdr:twoCellAnchor>
  <xdr:twoCellAnchor>
    <xdr:from>
      <xdr:col>12</xdr:col>
      <xdr:colOff>0</xdr:colOff>
      <xdr:row>22</xdr:row>
      <xdr:rowOff>95250</xdr:rowOff>
    </xdr:from>
    <xdr:to>
      <xdr:col>13</xdr:col>
      <xdr:colOff>114300</xdr:colOff>
      <xdr:row>24</xdr:row>
      <xdr:rowOff>57150</xdr:rowOff>
    </xdr:to>
    <xdr:sp macro="" textlink="">
      <xdr:nvSpPr>
        <xdr:cNvPr id="3539904" name="Rectangle 6">
          <a:extLst>
            <a:ext uri="{FF2B5EF4-FFF2-40B4-BE49-F238E27FC236}">
              <a16:creationId xmlns:a16="http://schemas.microsoft.com/office/drawing/2014/main" id="{C112F2F3-2221-4DA3-B3EC-2B09B5407E21}"/>
            </a:ext>
          </a:extLst>
        </xdr:cNvPr>
        <xdr:cNvSpPr>
          <a:spLocks noChangeArrowheads="1"/>
        </xdr:cNvSpPr>
      </xdr:nvSpPr>
      <xdr:spPr bwMode="auto">
        <a:xfrm>
          <a:off x="3076575" y="3895725"/>
          <a:ext cx="361950" cy="304800"/>
        </a:xfrm>
        <a:prstGeom prst="rect">
          <a:avLst/>
        </a:prstGeom>
        <a:solidFill>
          <a:srgbClr val="FFFFFF"/>
        </a:solidFill>
        <a:ln w="9525" algn="ctr">
          <a:solidFill>
            <a:srgbClr val="000000"/>
          </a:solidFill>
          <a:round/>
          <a:headEnd/>
          <a:tailEnd/>
        </a:ln>
      </xdr:spPr>
    </xdr:sp>
    <xdr:clientData/>
  </xdr:twoCellAnchor>
  <xdr:twoCellAnchor>
    <xdr:from>
      <xdr:col>12</xdr:col>
      <xdr:colOff>0</xdr:colOff>
      <xdr:row>26</xdr:row>
      <xdr:rowOff>123825</xdr:rowOff>
    </xdr:from>
    <xdr:to>
      <xdr:col>13</xdr:col>
      <xdr:colOff>114300</xdr:colOff>
      <xdr:row>28</xdr:row>
      <xdr:rowOff>85725</xdr:rowOff>
    </xdr:to>
    <xdr:sp macro="" textlink="">
      <xdr:nvSpPr>
        <xdr:cNvPr id="3539905" name="Rectangle 7">
          <a:extLst>
            <a:ext uri="{FF2B5EF4-FFF2-40B4-BE49-F238E27FC236}">
              <a16:creationId xmlns:a16="http://schemas.microsoft.com/office/drawing/2014/main" id="{4C2135DB-EDB7-49E2-A2E9-BA1E0EEDD6C0}"/>
            </a:ext>
          </a:extLst>
        </xdr:cNvPr>
        <xdr:cNvSpPr>
          <a:spLocks noChangeArrowheads="1"/>
        </xdr:cNvSpPr>
      </xdr:nvSpPr>
      <xdr:spPr bwMode="auto">
        <a:xfrm>
          <a:off x="3076575" y="4610100"/>
          <a:ext cx="361950" cy="304800"/>
        </a:xfrm>
        <a:prstGeom prst="rect">
          <a:avLst/>
        </a:prstGeom>
        <a:solidFill>
          <a:srgbClr val="FFFFFF"/>
        </a:solidFill>
        <a:ln w="9525" algn="ctr">
          <a:solidFill>
            <a:srgbClr val="000000"/>
          </a:solidFill>
          <a:round/>
          <a:headEnd/>
          <a:tailEnd/>
        </a:ln>
      </xdr:spPr>
    </xdr:sp>
    <xdr:clientData/>
  </xdr:twoCellAnchor>
  <xdr:twoCellAnchor>
    <xdr:from>
      <xdr:col>29</xdr:col>
      <xdr:colOff>9525</xdr:colOff>
      <xdr:row>20</xdr:row>
      <xdr:rowOff>104775</xdr:rowOff>
    </xdr:from>
    <xdr:to>
      <xdr:col>30</xdr:col>
      <xdr:colOff>123825</xdr:colOff>
      <xdr:row>22</xdr:row>
      <xdr:rowOff>66675</xdr:rowOff>
    </xdr:to>
    <xdr:sp macro="" textlink="">
      <xdr:nvSpPr>
        <xdr:cNvPr id="3539906" name="Rectangle 8">
          <a:extLst>
            <a:ext uri="{FF2B5EF4-FFF2-40B4-BE49-F238E27FC236}">
              <a16:creationId xmlns:a16="http://schemas.microsoft.com/office/drawing/2014/main" id="{2C8D6ED2-7A94-4598-A7EC-A9A8EC1587C1}"/>
            </a:ext>
          </a:extLst>
        </xdr:cNvPr>
        <xdr:cNvSpPr>
          <a:spLocks noChangeArrowheads="1"/>
        </xdr:cNvSpPr>
      </xdr:nvSpPr>
      <xdr:spPr bwMode="auto">
        <a:xfrm>
          <a:off x="7391400" y="3562350"/>
          <a:ext cx="361950" cy="304800"/>
        </a:xfrm>
        <a:prstGeom prst="rect">
          <a:avLst/>
        </a:prstGeom>
        <a:solidFill>
          <a:srgbClr val="FFFFFF"/>
        </a:solidFill>
        <a:ln w="9525" algn="ctr">
          <a:solidFill>
            <a:srgbClr val="000000"/>
          </a:solidFill>
          <a:round/>
          <a:headEnd/>
          <a:tailEnd/>
        </a:ln>
      </xdr:spPr>
    </xdr:sp>
    <xdr:clientData/>
  </xdr:twoCellAnchor>
  <xdr:twoCellAnchor>
    <xdr:from>
      <xdr:col>22</xdr:col>
      <xdr:colOff>152400</xdr:colOff>
      <xdr:row>30</xdr:row>
      <xdr:rowOff>47625</xdr:rowOff>
    </xdr:from>
    <xdr:to>
      <xdr:col>32</xdr:col>
      <xdr:colOff>85725</xdr:colOff>
      <xdr:row>32</xdr:row>
      <xdr:rowOff>9525</xdr:rowOff>
    </xdr:to>
    <xdr:grpSp>
      <xdr:nvGrpSpPr>
        <xdr:cNvPr id="3539907" name="Groupe 93">
          <a:extLst>
            <a:ext uri="{FF2B5EF4-FFF2-40B4-BE49-F238E27FC236}">
              <a16:creationId xmlns:a16="http://schemas.microsoft.com/office/drawing/2014/main" id="{C78A4EED-5598-4AEC-BD63-9B4CB1EFA9B1}"/>
            </a:ext>
          </a:extLst>
        </xdr:cNvPr>
        <xdr:cNvGrpSpPr>
          <a:grpSpLocks/>
        </xdr:cNvGrpSpPr>
      </xdr:nvGrpSpPr>
      <xdr:grpSpPr bwMode="auto">
        <a:xfrm>
          <a:off x="6064251" y="5121276"/>
          <a:ext cx="2517775" cy="300037"/>
          <a:chOff x="5295900" y="29260800"/>
          <a:chExt cx="2447926" cy="285750"/>
        </a:xfrm>
      </xdr:grpSpPr>
      <xdr:grpSp>
        <xdr:nvGrpSpPr>
          <xdr:cNvPr id="3539929" name="Groupe 24">
            <a:extLst>
              <a:ext uri="{FF2B5EF4-FFF2-40B4-BE49-F238E27FC236}">
                <a16:creationId xmlns:a16="http://schemas.microsoft.com/office/drawing/2014/main" id="{713ADE00-3148-4D71-B132-68CEE73A4BD3}"/>
              </a:ext>
            </a:extLst>
          </xdr:cNvPr>
          <xdr:cNvGrpSpPr>
            <a:grpSpLocks/>
          </xdr:cNvGrpSpPr>
        </xdr:nvGrpSpPr>
        <xdr:grpSpPr bwMode="auto">
          <a:xfrm>
            <a:off x="6124574" y="29260800"/>
            <a:ext cx="790576" cy="285750"/>
            <a:chOff x="7439024" y="28575000"/>
            <a:chExt cx="790576" cy="285750"/>
          </a:xfrm>
        </xdr:grpSpPr>
        <xdr:sp macro="" textlink="">
          <xdr:nvSpPr>
            <xdr:cNvPr id="3539936" name="Rectangle 101">
              <a:extLst>
                <a:ext uri="{FF2B5EF4-FFF2-40B4-BE49-F238E27FC236}">
                  <a16:creationId xmlns:a16="http://schemas.microsoft.com/office/drawing/2014/main" id="{74037D86-C978-4596-BBCD-3650692DC789}"/>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37" name="Rectangle 102">
              <a:extLst>
                <a:ext uri="{FF2B5EF4-FFF2-40B4-BE49-F238E27FC236}">
                  <a16:creationId xmlns:a16="http://schemas.microsoft.com/office/drawing/2014/main" id="{A0996702-EEE5-48B5-9001-C90DDBE6ED4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39930" name="Groupe 25">
            <a:extLst>
              <a:ext uri="{FF2B5EF4-FFF2-40B4-BE49-F238E27FC236}">
                <a16:creationId xmlns:a16="http://schemas.microsoft.com/office/drawing/2014/main" id="{8F52D766-1A85-4215-BB8A-404AEAC172FF}"/>
              </a:ext>
            </a:extLst>
          </xdr:cNvPr>
          <xdr:cNvGrpSpPr>
            <a:grpSpLocks/>
          </xdr:cNvGrpSpPr>
        </xdr:nvGrpSpPr>
        <xdr:grpSpPr bwMode="auto">
          <a:xfrm>
            <a:off x="5295900" y="29260800"/>
            <a:ext cx="790576" cy="285750"/>
            <a:chOff x="7439024" y="28575000"/>
            <a:chExt cx="790576" cy="285750"/>
          </a:xfrm>
        </xdr:grpSpPr>
        <xdr:sp macro="" textlink="">
          <xdr:nvSpPr>
            <xdr:cNvPr id="3539934" name="Rectangle 99">
              <a:extLst>
                <a:ext uri="{FF2B5EF4-FFF2-40B4-BE49-F238E27FC236}">
                  <a16:creationId xmlns:a16="http://schemas.microsoft.com/office/drawing/2014/main" id="{D6CCF990-5D6E-4933-8A33-DB52D651C48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35" name="Rectangle 100">
              <a:extLst>
                <a:ext uri="{FF2B5EF4-FFF2-40B4-BE49-F238E27FC236}">
                  <a16:creationId xmlns:a16="http://schemas.microsoft.com/office/drawing/2014/main" id="{5CB209B1-0A77-4F28-A3C8-EC9679941744}"/>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39931" name="Groupe 28">
            <a:extLst>
              <a:ext uri="{FF2B5EF4-FFF2-40B4-BE49-F238E27FC236}">
                <a16:creationId xmlns:a16="http://schemas.microsoft.com/office/drawing/2014/main" id="{B6B239CE-8BED-43FF-958A-4E1AAC76CA51}"/>
              </a:ext>
            </a:extLst>
          </xdr:cNvPr>
          <xdr:cNvGrpSpPr>
            <a:grpSpLocks/>
          </xdr:cNvGrpSpPr>
        </xdr:nvGrpSpPr>
        <xdr:grpSpPr bwMode="auto">
          <a:xfrm>
            <a:off x="6953250" y="29260800"/>
            <a:ext cx="790576" cy="285750"/>
            <a:chOff x="7439024" y="28575000"/>
            <a:chExt cx="790576" cy="285750"/>
          </a:xfrm>
        </xdr:grpSpPr>
        <xdr:sp macro="" textlink="">
          <xdr:nvSpPr>
            <xdr:cNvPr id="3539932" name="Rectangle 97">
              <a:extLst>
                <a:ext uri="{FF2B5EF4-FFF2-40B4-BE49-F238E27FC236}">
                  <a16:creationId xmlns:a16="http://schemas.microsoft.com/office/drawing/2014/main" id="{0A883CEA-F3E8-42EF-873F-991270035E2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33" name="Rectangle 98">
              <a:extLst>
                <a:ext uri="{FF2B5EF4-FFF2-40B4-BE49-F238E27FC236}">
                  <a16:creationId xmlns:a16="http://schemas.microsoft.com/office/drawing/2014/main" id="{81C8403B-8E6D-4DD4-B4C5-FF900B1F05F4}"/>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152400</xdr:colOff>
      <xdr:row>30</xdr:row>
      <xdr:rowOff>47625</xdr:rowOff>
    </xdr:from>
    <xdr:to>
      <xdr:col>34</xdr:col>
      <xdr:colOff>0</xdr:colOff>
      <xdr:row>32</xdr:row>
      <xdr:rowOff>9525</xdr:rowOff>
    </xdr:to>
    <xdr:sp macro="" textlink="">
      <xdr:nvSpPr>
        <xdr:cNvPr id="3539908" name="Rectangle 102">
          <a:extLst>
            <a:ext uri="{FF2B5EF4-FFF2-40B4-BE49-F238E27FC236}">
              <a16:creationId xmlns:a16="http://schemas.microsoft.com/office/drawing/2014/main" id="{E621D090-3C45-4BE6-936D-A9ECED2E0BED}"/>
            </a:ext>
          </a:extLst>
        </xdr:cNvPr>
        <xdr:cNvSpPr>
          <a:spLocks noChangeArrowheads="1"/>
        </xdr:cNvSpPr>
      </xdr:nvSpPr>
      <xdr:spPr bwMode="auto">
        <a:xfrm>
          <a:off x="8277225" y="5219700"/>
          <a:ext cx="342900" cy="304800"/>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6</xdr:row>
      <xdr:rowOff>9525</xdr:rowOff>
    </xdr:from>
    <xdr:to>
      <xdr:col>31</xdr:col>
      <xdr:colOff>76200</xdr:colOff>
      <xdr:row>7</xdr:row>
      <xdr:rowOff>123825</xdr:rowOff>
    </xdr:to>
    <xdr:sp macro="" textlink="">
      <xdr:nvSpPr>
        <xdr:cNvPr id="3539909" name="Rectangle 21">
          <a:extLst>
            <a:ext uri="{FF2B5EF4-FFF2-40B4-BE49-F238E27FC236}">
              <a16:creationId xmlns:a16="http://schemas.microsoft.com/office/drawing/2014/main" id="{9A6ECBF8-9D23-4B42-BA77-8F27E495B8CD}"/>
            </a:ext>
          </a:extLst>
        </xdr:cNvPr>
        <xdr:cNvSpPr>
          <a:spLocks noChangeArrowheads="1"/>
        </xdr:cNvSpPr>
      </xdr:nvSpPr>
      <xdr:spPr bwMode="auto">
        <a:xfrm>
          <a:off x="7639050" y="1066800"/>
          <a:ext cx="314325" cy="285750"/>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9</xdr:row>
      <xdr:rowOff>0</xdr:rowOff>
    </xdr:from>
    <xdr:to>
      <xdr:col>31</xdr:col>
      <xdr:colOff>76200</xdr:colOff>
      <xdr:row>10</xdr:row>
      <xdr:rowOff>114300</xdr:rowOff>
    </xdr:to>
    <xdr:sp macro="" textlink="">
      <xdr:nvSpPr>
        <xdr:cNvPr id="3539910" name="Rectangle 22">
          <a:extLst>
            <a:ext uri="{FF2B5EF4-FFF2-40B4-BE49-F238E27FC236}">
              <a16:creationId xmlns:a16="http://schemas.microsoft.com/office/drawing/2014/main" id="{C974A2CB-000B-4488-8FAD-B797806EB7C4}"/>
            </a:ext>
          </a:extLst>
        </xdr:cNvPr>
        <xdr:cNvSpPr>
          <a:spLocks noChangeArrowheads="1"/>
        </xdr:cNvSpPr>
      </xdr:nvSpPr>
      <xdr:spPr bwMode="auto">
        <a:xfrm>
          <a:off x="7639050" y="1571625"/>
          <a:ext cx="314325" cy="285750"/>
        </a:xfrm>
        <a:prstGeom prst="rect">
          <a:avLst/>
        </a:prstGeom>
        <a:solidFill>
          <a:srgbClr val="FFFFFF"/>
        </a:solidFill>
        <a:ln w="9525" algn="ctr">
          <a:solidFill>
            <a:srgbClr val="000000"/>
          </a:solidFill>
          <a:round/>
          <a:headEnd/>
          <a:tailEnd/>
        </a:ln>
      </xdr:spPr>
    </xdr:sp>
    <xdr:clientData/>
  </xdr:twoCellAnchor>
  <xdr:twoCellAnchor>
    <xdr:from>
      <xdr:col>30</xdr:col>
      <xdr:colOff>9525</xdr:colOff>
      <xdr:row>12</xdr:row>
      <xdr:rowOff>0</xdr:rowOff>
    </xdr:from>
    <xdr:to>
      <xdr:col>31</xdr:col>
      <xdr:colOff>76200</xdr:colOff>
      <xdr:row>13</xdr:row>
      <xdr:rowOff>114300</xdr:rowOff>
    </xdr:to>
    <xdr:sp macro="" textlink="">
      <xdr:nvSpPr>
        <xdr:cNvPr id="3539911" name="Rectangle 23">
          <a:extLst>
            <a:ext uri="{FF2B5EF4-FFF2-40B4-BE49-F238E27FC236}">
              <a16:creationId xmlns:a16="http://schemas.microsoft.com/office/drawing/2014/main" id="{399463B7-97A7-44A9-A771-A1437CF88F56}"/>
            </a:ext>
          </a:extLst>
        </xdr:cNvPr>
        <xdr:cNvSpPr>
          <a:spLocks noChangeArrowheads="1"/>
        </xdr:cNvSpPr>
      </xdr:nvSpPr>
      <xdr:spPr bwMode="auto">
        <a:xfrm>
          <a:off x="7639050" y="2085975"/>
          <a:ext cx="314325" cy="285750"/>
        </a:xfrm>
        <a:prstGeom prst="rect">
          <a:avLst/>
        </a:prstGeom>
        <a:solidFill>
          <a:srgbClr val="FFFFFF"/>
        </a:solidFill>
        <a:ln w="9525" algn="ctr">
          <a:solidFill>
            <a:srgbClr val="000000"/>
          </a:solidFill>
          <a:round/>
          <a:headEnd/>
          <a:tailEnd/>
        </a:ln>
      </xdr:spPr>
    </xdr:sp>
    <xdr:clientData/>
  </xdr:twoCellAnchor>
  <xdr:twoCellAnchor>
    <xdr:from>
      <xdr:col>3</xdr:col>
      <xdr:colOff>133350</xdr:colOff>
      <xdr:row>9</xdr:row>
      <xdr:rowOff>9525</xdr:rowOff>
    </xdr:from>
    <xdr:to>
      <xdr:col>5</xdr:col>
      <xdr:colOff>0</xdr:colOff>
      <xdr:row>10</xdr:row>
      <xdr:rowOff>142875</xdr:rowOff>
    </xdr:to>
    <xdr:sp macro="" textlink="">
      <xdr:nvSpPr>
        <xdr:cNvPr id="3539912" name="Rectangle 24">
          <a:extLst>
            <a:ext uri="{FF2B5EF4-FFF2-40B4-BE49-F238E27FC236}">
              <a16:creationId xmlns:a16="http://schemas.microsoft.com/office/drawing/2014/main" id="{54FE6BA8-2511-44AC-9D36-AA0EA1184542}"/>
            </a:ext>
          </a:extLst>
        </xdr:cNvPr>
        <xdr:cNvSpPr>
          <a:spLocks noChangeArrowheads="1"/>
        </xdr:cNvSpPr>
      </xdr:nvSpPr>
      <xdr:spPr bwMode="auto">
        <a:xfrm>
          <a:off x="981075" y="1581150"/>
          <a:ext cx="361950" cy="304800"/>
        </a:xfrm>
        <a:prstGeom prst="rect">
          <a:avLst/>
        </a:prstGeom>
        <a:solidFill>
          <a:srgbClr val="FFFFFF"/>
        </a:solidFill>
        <a:ln w="9525" algn="ctr">
          <a:solidFill>
            <a:srgbClr val="000000"/>
          </a:solidFill>
          <a:round/>
          <a:headEnd/>
          <a:tailEnd/>
        </a:ln>
      </xdr:spPr>
    </xdr:sp>
    <xdr:clientData/>
  </xdr:twoCellAnchor>
  <xdr:twoCellAnchor>
    <xdr:from>
      <xdr:col>5</xdr:col>
      <xdr:colOff>47625</xdr:colOff>
      <xdr:row>9</xdr:row>
      <xdr:rowOff>9525</xdr:rowOff>
    </xdr:from>
    <xdr:to>
      <xdr:col>6</xdr:col>
      <xdr:colOff>161925</xdr:colOff>
      <xdr:row>10</xdr:row>
      <xdr:rowOff>142875</xdr:rowOff>
    </xdr:to>
    <xdr:sp macro="" textlink="">
      <xdr:nvSpPr>
        <xdr:cNvPr id="3539913" name="Rectangle 25">
          <a:extLst>
            <a:ext uri="{FF2B5EF4-FFF2-40B4-BE49-F238E27FC236}">
              <a16:creationId xmlns:a16="http://schemas.microsoft.com/office/drawing/2014/main" id="{A02A1BFB-7C41-422B-836D-A2830EFB06E4}"/>
            </a:ext>
          </a:extLst>
        </xdr:cNvPr>
        <xdr:cNvSpPr>
          <a:spLocks noChangeArrowheads="1"/>
        </xdr:cNvSpPr>
      </xdr:nvSpPr>
      <xdr:spPr bwMode="auto">
        <a:xfrm>
          <a:off x="1390650" y="1581150"/>
          <a:ext cx="361950" cy="304800"/>
        </a:xfrm>
        <a:prstGeom prst="rect">
          <a:avLst/>
        </a:prstGeom>
        <a:solidFill>
          <a:srgbClr val="FFFFFF"/>
        </a:solidFill>
        <a:ln w="9525" algn="ctr">
          <a:solidFill>
            <a:srgbClr val="000000"/>
          </a:solidFill>
          <a:round/>
          <a:headEnd/>
          <a:tailEnd/>
        </a:ln>
      </xdr:spPr>
    </xdr:sp>
    <xdr:clientData/>
  </xdr:twoCellAnchor>
  <xdr:twoCellAnchor>
    <xdr:from>
      <xdr:col>15</xdr:col>
      <xdr:colOff>85725</xdr:colOff>
      <xdr:row>8</xdr:row>
      <xdr:rowOff>161925</xdr:rowOff>
    </xdr:from>
    <xdr:to>
      <xdr:col>16</xdr:col>
      <xdr:colOff>200025</xdr:colOff>
      <xdr:row>10</xdr:row>
      <xdr:rowOff>123825</xdr:rowOff>
    </xdr:to>
    <xdr:sp macro="" textlink="">
      <xdr:nvSpPr>
        <xdr:cNvPr id="3539914" name="Rectangle 26">
          <a:extLst>
            <a:ext uri="{FF2B5EF4-FFF2-40B4-BE49-F238E27FC236}">
              <a16:creationId xmlns:a16="http://schemas.microsoft.com/office/drawing/2014/main" id="{48165CB0-BD1E-46BA-894B-4351E477EFC8}"/>
            </a:ext>
          </a:extLst>
        </xdr:cNvPr>
        <xdr:cNvSpPr>
          <a:spLocks noChangeArrowheads="1"/>
        </xdr:cNvSpPr>
      </xdr:nvSpPr>
      <xdr:spPr bwMode="auto">
        <a:xfrm>
          <a:off x="3905250" y="1562100"/>
          <a:ext cx="361950" cy="304800"/>
        </a:xfrm>
        <a:prstGeom prst="rect">
          <a:avLst/>
        </a:prstGeom>
        <a:solidFill>
          <a:srgbClr val="FFFFFF"/>
        </a:solidFill>
        <a:ln w="9525" algn="ctr">
          <a:solidFill>
            <a:srgbClr val="000000"/>
          </a:solidFill>
          <a:round/>
          <a:headEnd/>
          <a:tailEnd/>
        </a:ln>
      </xdr:spPr>
    </xdr:sp>
    <xdr:clientData/>
  </xdr:twoCellAnchor>
  <xdr:twoCellAnchor>
    <xdr:from>
      <xdr:col>17</xdr:col>
      <xdr:colOff>0</xdr:colOff>
      <xdr:row>8</xdr:row>
      <xdr:rowOff>161925</xdr:rowOff>
    </xdr:from>
    <xdr:to>
      <xdr:col>18</xdr:col>
      <xdr:colOff>114300</xdr:colOff>
      <xdr:row>10</xdr:row>
      <xdr:rowOff>123825</xdr:rowOff>
    </xdr:to>
    <xdr:sp macro="" textlink="">
      <xdr:nvSpPr>
        <xdr:cNvPr id="3539915" name="Rectangle 27">
          <a:extLst>
            <a:ext uri="{FF2B5EF4-FFF2-40B4-BE49-F238E27FC236}">
              <a16:creationId xmlns:a16="http://schemas.microsoft.com/office/drawing/2014/main" id="{2F2D6E6E-7C54-4094-A752-A60D1FDB057E}"/>
            </a:ext>
          </a:extLst>
        </xdr:cNvPr>
        <xdr:cNvSpPr>
          <a:spLocks noChangeArrowheads="1"/>
        </xdr:cNvSpPr>
      </xdr:nvSpPr>
      <xdr:spPr bwMode="auto">
        <a:xfrm>
          <a:off x="4314825" y="1562100"/>
          <a:ext cx="361950" cy="304800"/>
        </a:xfrm>
        <a:prstGeom prst="rect">
          <a:avLst/>
        </a:prstGeom>
        <a:solidFill>
          <a:srgbClr val="FFFFFF"/>
        </a:solidFill>
        <a:ln w="9525" algn="ctr">
          <a:solidFill>
            <a:srgbClr val="000000"/>
          </a:solidFill>
          <a:round/>
          <a:headEnd/>
          <a:tailEnd/>
        </a:ln>
      </xdr:spPr>
    </xdr:sp>
    <xdr:clientData/>
  </xdr:twoCellAnchor>
  <xdr:twoCellAnchor>
    <xdr:from>
      <xdr:col>9</xdr:col>
      <xdr:colOff>104775</xdr:colOff>
      <xdr:row>1</xdr:row>
      <xdr:rowOff>123825</xdr:rowOff>
    </xdr:from>
    <xdr:to>
      <xdr:col>10</xdr:col>
      <xdr:colOff>219075</xdr:colOff>
      <xdr:row>3</xdr:row>
      <xdr:rowOff>85725</xdr:rowOff>
    </xdr:to>
    <xdr:sp macro="" textlink="">
      <xdr:nvSpPr>
        <xdr:cNvPr id="3539916" name="Rectangle 28">
          <a:extLst>
            <a:ext uri="{FF2B5EF4-FFF2-40B4-BE49-F238E27FC236}">
              <a16:creationId xmlns:a16="http://schemas.microsoft.com/office/drawing/2014/main" id="{05DEAEA8-1B68-472A-A67B-900035D32EC5}"/>
            </a:ext>
          </a:extLst>
        </xdr:cNvPr>
        <xdr:cNvSpPr>
          <a:spLocks noChangeArrowheads="1"/>
        </xdr:cNvSpPr>
      </xdr:nvSpPr>
      <xdr:spPr bwMode="auto">
        <a:xfrm>
          <a:off x="2438400" y="323850"/>
          <a:ext cx="361950" cy="304800"/>
        </a:xfrm>
        <a:prstGeom prst="rect">
          <a:avLst/>
        </a:prstGeom>
        <a:solidFill>
          <a:srgbClr val="FFFFFF"/>
        </a:solidFill>
        <a:ln w="9525" algn="ctr">
          <a:solidFill>
            <a:srgbClr val="000000"/>
          </a:solidFill>
          <a:round/>
          <a:headEnd/>
          <a:tailEnd/>
        </a:ln>
      </xdr:spPr>
    </xdr:sp>
    <xdr:clientData/>
  </xdr:twoCellAnchor>
  <xdr:twoCellAnchor>
    <xdr:from>
      <xdr:col>11</xdr:col>
      <xdr:colOff>19050</xdr:colOff>
      <xdr:row>1</xdr:row>
      <xdr:rowOff>123825</xdr:rowOff>
    </xdr:from>
    <xdr:to>
      <xdr:col>12</xdr:col>
      <xdr:colOff>133350</xdr:colOff>
      <xdr:row>3</xdr:row>
      <xdr:rowOff>85725</xdr:rowOff>
    </xdr:to>
    <xdr:sp macro="" textlink="">
      <xdr:nvSpPr>
        <xdr:cNvPr id="3539917" name="Rectangle 29">
          <a:extLst>
            <a:ext uri="{FF2B5EF4-FFF2-40B4-BE49-F238E27FC236}">
              <a16:creationId xmlns:a16="http://schemas.microsoft.com/office/drawing/2014/main" id="{72F8925E-5938-485A-B67C-284BCFC57F3D}"/>
            </a:ext>
          </a:extLst>
        </xdr:cNvPr>
        <xdr:cNvSpPr>
          <a:spLocks noChangeArrowheads="1"/>
        </xdr:cNvSpPr>
      </xdr:nvSpPr>
      <xdr:spPr bwMode="auto">
        <a:xfrm>
          <a:off x="2847975" y="323850"/>
          <a:ext cx="361950" cy="304800"/>
        </a:xfrm>
        <a:prstGeom prst="rect">
          <a:avLst/>
        </a:prstGeom>
        <a:solidFill>
          <a:srgbClr val="FFFFFF"/>
        </a:solidFill>
        <a:ln w="9525" algn="ctr">
          <a:solidFill>
            <a:srgbClr val="000000"/>
          </a:solidFill>
          <a:round/>
          <a:headEnd/>
          <a:tailEnd/>
        </a:ln>
      </xdr:spPr>
    </xdr:sp>
    <xdr:clientData/>
  </xdr:twoCellAnchor>
  <xdr:twoCellAnchor>
    <xdr:from>
      <xdr:col>22</xdr:col>
      <xdr:colOff>123825</xdr:colOff>
      <xdr:row>26</xdr:row>
      <xdr:rowOff>95250</xdr:rowOff>
    </xdr:from>
    <xdr:to>
      <xdr:col>32</xdr:col>
      <xdr:colOff>57150</xdr:colOff>
      <xdr:row>28</xdr:row>
      <xdr:rowOff>57150</xdr:rowOff>
    </xdr:to>
    <xdr:grpSp>
      <xdr:nvGrpSpPr>
        <xdr:cNvPr id="3539918" name="Groupe 93">
          <a:extLst>
            <a:ext uri="{FF2B5EF4-FFF2-40B4-BE49-F238E27FC236}">
              <a16:creationId xmlns:a16="http://schemas.microsoft.com/office/drawing/2014/main" id="{AE6B5A1A-DB38-4C30-A47A-D5D317DDF5ED}"/>
            </a:ext>
          </a:extLst>
        </xdr:cNvPr>
        <xdr:cNvGrpSpPr>
          <a:grpSpLocks/>
        </xdr:cNvGrpSpPr>
      </xdr:nvGrpSpPr>
      <xdr:grpSpPr bwMode="auto">
        <a:xfrm>
          <a:off x="6034088" y="4495801"/>
          <a:ext cx="2517775" cy="298450"/>
          <a:chOff x="5295900" y="29260800"/>
          <a:chExt cx="2447926" cy="285750"/>
        </a:xfrm>
      </xdr:grpSpPr>
      <xdr:grpSp>
        <xdr:nvGrpSpPr>
          <xdr:cNvPr id="3539920" name="Groupe 24">
            <a:extLst>
              <a:ext uri="{FF2B5EF4-FFF2-40B4-BE49-F238E27FC236}">
                <a16:creationId xmlns:a16="http://schemas.microsoft.com/office/drawing/2014/main" id="{0C02A7E0-D80D-4102-8080-57373D81C453}"/>
              </a:ext>
            </a:extLst>
          </xdr:cNvPr>
          <xdr:cNvGrpSpPr>
            <a:grpSpLocks/>
          </xdr:cNvGrpSpPr>
        </xdr:nvGrpSpPr>
        <xdr:grpSpPr bwMode="auto">
          <a:xfrm>
            <a:off x="6124574" y="29260800"/>
            <a:ext cx="790576" cy="285750"/>
            <a:chOff x="7439024" y="28575000"/>
            <a:chExt cx="790576" cy="285750"/>
          </a:xfrm>
        </xdr:grpSpPr>
        <xdr:sp macro="" textlink="">
          <xdr:nvSpPr>
            <xdr:cNvPr id="3539927" name="Rectangle 101">
              <a:extLst>
                <a:ext uri="{FF2B5EF4-FFF2-40B4-BE49-F238E27FC236}">
                  <a16:creationId xmlns:a16="http://schemas.microsoft.com/office/drawing/2014/main" id="{33DF6D05-8BD6-40EC-9B02-F393C3E40D4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28" name="Rectangle 102">
              <a:extLst>
                <a:ext uri="{FF2B5EF4-FFF2-40B4-BE49-F238E27FC236}">
                  <a16:creationId xmlns:a16="http://schemas.microsoft.com/office/drawing/2014/main" id="{104C02D6-EA7F-4441-A485-12BB2523598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39921" name="Groupe 25">
            <a:extLst>
              <a:ext uri="{FF2B5EF4-FFF2-40B4-BE49-F238E27FC236}">
                <a16:creationId xmlns:a16="http://schemas.microsoft.com/office/drawing/2014/main" id="{B98C9363-44B3-4EF5-8CA6-746277103B84}"/>
              </a:ext>
            </a:extLst>
          </xdr:cNvPr>
          <xdr:cNvGrpSpPr>
            <a:grpSpLocks/>
          </xdr:cNvGrpSpPr>
        </xdr:nvGrpSpPr>
        <xdr:grpSpPr bwMode="auto">
          <a:xfrm>
            <a:off x="5295900" y="29260800"/>
            <a:ext cx="790576" cy="285750"/>
            <a:chOff x="7439024" y="28575000"/>
            <a:chExt cx="790576" cy="285750"/>
          </a:xfrm>
        </xdr:grpSpPr>
        <xdr:sp macro="" textlink="">
          <xdr:nvSpPr>
            <xdr:cNvPr id="3539925" name="Rectangle 99">
              <a:extLst>
                <a:ext uri="{FF2B5EF4-FFF2-40B4-BE49-F238E27FC236}">
                  <a16:creationId xmlns:a16="http://schemas.microsoft.com/office/drawing/2014/main" id="{CD398599-D14D-4C40-8FE3-C6A862FE00F0}"/>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26" name="Rectangle 100">
              <a:extLst>
                <a:ext uri="{FF2B5EF4-FFF2-40B4-BE49-F238E27FC236}">
                  <a16:creationId xmlns:a16="http://schemas.microsoft.com/office/drawing/2014/main" id="{99BD32E0-5A06-4C6A-AAFE-97BF1EC9E36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39922" name="Groupe 28">
            <a:extLst>
              <a:ext uri="{FF2B5EF4-FFF2-40B4-BE49-F238E27FC236}">
                <a16:creationId xmlns:a16="http://schemas.microsoft.com/office/drawing/2014/main" id="{9E28DC2E-7DBC-4F6F-AEA7-396AA7B1E7FB}"/>
              </a:ext>
            </a:extLst>
          </xdr:cNvPr>
          <xdr:cNvGrpSpPr>
            <a:grpSpLocks/>
          </xdr:cNvGrpSpPr>
        </xdr:nvGrpSpPr>
        <xdr:grpSpPr bwMode="auto">
          <a:xfrm>
            <a:off x="6953250" y="29260800"/>
            <a:ext cx="790576" cy="285750"/>
            <a:chOff x="7439024" y="28575000"/>
            <a:chExt cx="790576" cy="285750"/>
          </a:xfrm>
        </xdr:grpSpPr>
        <xdr:sp macro="" textlink="">
          <xdr:nvSpPr>
            <xdr:cNvPr id="3539923" name="Rectangle 97">
              <a:extLst>
                <a:ext uri="{FF2B5EF4-FFF2-40B4-BE49-F238E27FC236}">
                  <a16:creationId xmlns:a16="http://schemas.microsoft.com/office/drawing/2014/main" id="{F86E8D34-3AF7-4257-A64F-E9D8884FB6E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39924" name="Rectangle 98">
              <a:extLst>
                <a:ext uri="{FF2B5EF4-FFF2-40B4-BE49-F238E27FC236}">
                  <a16:creationId xmlns:a16="http://schemas.microsoft.com/office/drawing/2014/main" id="{3E9FBEC7-3997-4259-9865-4644EE0ACCF4}"/>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32</xdr:col>
      <xdr:colOff>123825</xdr:colOff>
      <xdr:row>26</xdr:row>
      <xdr:rowOff>95250</xdr:rowOff>
    </xdr:from>
    <xdr:to>
      <xdr:col>33</xdr:col>
      <xdr:colOff>219075</xdr:colOff>
      <xdr:row>28</xdr:row>
      <xdr:rowOff>57150</xdr:rowOff>
    </xdr:to>
    <xdr:sp macro="" textlink="">
      <xdr:nvSpPr>
        <xdr:cNvPr id="3539919" name="Rectangle 102">
          <a:extLst>
            <a:ext uri="{FF2B5EF4-FFF2-40B4-BE49-F238E27FC236}">
              <a16:creationId xmlns:a16="http://schemas.microsoft.com/office/drawing/2014/main" id="{7C3F39EB-0904-4074-A44F-A9FB09EE6AE3}"/>
            </a:ext>
          </a:extLst>
        </xdr:cNvPr>
        <xdr:cNvSpPr>
          <a:spLocks noChangeArrowheads="1"/>
        </xdr:cNvSpPr>
      </xdr:nvSpPr>
      <xdr:spPr bwMode="auto">
        <a:xfrm>
          <a:off x="8248650" y="4581525"/>
          <a:ext cx="342900" cy="304800"/>
        </a:xfrm>
        <a:prstGeom prst="rect">
          <a:avLst/>
        </a:prstGeom>
        <a:solidFill>
          <a:srgbClr val="FFFFFF"/>
        </a:solidFill>
        <a:ln w="9525" algn="ctr">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304800</xdr:colOff>
      <xdr:row>1</xdr:row>
      <xdr:rowOff>76200</xdr:rowOff>
    </xdr:from>
    <xdr:to>
      <xdr:col>10</xdr:col>
      <xdr:colOff>847725</xdr:colOff>
      <xdr:row>3</xdr:row>
      <xdr:rowOff>19050</xdr:rowOff>
    </xdr:to>
    <xdr:sp macro="" textlink="">
      <xdr:nvSpPr>
        <xdr:cNvPr id="3505364" name="Rectangle 1">
          <a:extLst>
            <a:ext uri="{FF2B5EF4-FFF2-40B4-BE49-F238E27FC236}">
              <a16:creationId xmlns:a16="http://schemas.microsoft.com/office/drawing/2014/main" id="{36B64FD7-362C-459E-B383-86D5127E4B1E}"/>
            </a:ext>
          </a:extLst>
        </xdr:cNvPr>
        <xdr:cNvSpPr>
          <a:spLocks noChangeArrowheads="1"/>
        </xdr:cNvSpPr>
      </xdr:nvSpPr>
      <xdr:spPr bwMode="auto">
        <a:xfrm flipH="1">
          <a:off x="8067675" y="238125"/>
          <a:ext cx="542925" cy="276225"/>
        </a:xfrm>
        <a:prstGeom prst="rect">
          <a:avLst/>
        </a:prstGeom>
        <a:solidFill>
          <a:srgbClr val="FFFFFF"/>
        </a:solidFill>
        <a:ln w="9525">
          <a:solidFill>
            <a:srgbClr val="000000"/>
          </a:solidFill>
          <a:round/>
          <a:headEnd/>
          <a:tailEnd/>
        </a:ln>
      </xdr:spPr>
    </xdr:sp>
    <xdr:clientData/>
  </xdr:twoCellAnchor>
  <xdr:twoCellAnchor>
    <xdr:from>
      <xdr:col>4</xdr:col>
      <xdr:colOff>219075</xdr:colOff>
      <xdr:row>3</xdr:row>
      <xdr:rowOff>0</xdr:rowOff>
    </xdr:from>
    <xdr:to>
      <xdr:col>5</xdr:col>
      <xdr:colOff>142875</xdr:colOff>
      <xdr:row>4</xdr:row>
      <xdr:rowOff>47625</xdr:rowOff>
    </xdr:to>
    <xdr:sp macro="" textlink="">
      <xdr:nvSpPr>
        <xdr:cNvPr id="3505365" name="Rectangle 1">
          <a:extLst>
            <a:ext uri="{FF2B5EF4-FFF2-40B4-BE49-F238E27FC236}">
              <a16:creationId xmlns:a16="http://schemas.microsoft.com/office/drawing/2014/main" id="{827B2758-63AC-4842-B801-B49E11B61140}"/>
            </a:ext>
          </a:extLst>
        </xdr:cNvPr>
        <xdr:cNvSpPr>
          <a:spLocks noChangeArrowheads="1"/>
        </xdr:cNvSpPr>
      </xdr:nvSpPr>
      <xdr:spPr bwMode="auto">
        <a:xfrm>
          <a:off x="2981325" y="495300"/>
          <a:ext cx="476250" cy="219075"/>
        </a:xfrm>
        <a:prstGeom prst="rect">
          <a:avLst/>
        </a:pr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9525</xdr:colOff>
      <xdr:row>6</xdr:row>
      <xdr:rowOff>76200</xdr:rowOff>
    </xdr:from>
    <xdr:to>
      <xdr:col>6</xdr:col>
      <xdr:colOff>0</xdr:colOff>
      <xdr:row>8</xdr:row>
      <xdr:rowOff>47625</xdr:rowOff>
    </xdr:to>
    <xdr:sp macro="" textlink="">
      <xdr:nvSpPr>
        <xdr:cNvPr id="3542406" name="Rectangle 1">
          <a:extLst>
            <a:ext uri="{FF2B5EF4-FFF2-40B4-BE49-F238E27FC236}">
              <a16:creationId xmlns:a16="http://schemas.microsoft.com/office/drawing/2014/main" id="{20D5AC9F-C29E-4CF5-A44F-8FD124B742D3}"/>
            </a:ext>
          </a:extLst>
        </xdr:cNvPr>
        <xdr:cNvSpPr>
          <a:spLocks noChangeArrowheads="1"/>
        </xdr:cNvSpPr>
      </xdr:nvSpPr>
      <xdr:spPr bwMode="auto">
        <a:xfrm>
          <a:off x="1924050" y="1133475"/>
          <a:ext cx="304800" cy="314325"/>
        </a:xfrm>
        <a:prstGeom prst="rect">
          <a:avLst/>
        </a:prstGeom>
        <a:solidFill>
          <a:srgbClr val="FFFFFF"/>
        </a:solidFill>
        <a:ln w="9525" algn="ctr">
          <a:solidFill>
            <a:srgbClr val="000000"/>
          </a:solidFill>
          <a:round/>
          <a:headEnd/>
          <a:tailEnd/>
        </a:ln>
      </xdr:spPr>
    </xdr:sp>
    <xdr:clientData/>
  </xdr:twoCellAnchor>
  <xdr:twoCellAnchor>
    <xdr:from>
      <xdr:col>10</xdr:col>
      <xdr:colOff>9525</xdr:colOff>
      <xdr:row>11</xdr:row>
      <xdr:rowOff>95250</xdr:rowOff>
    </xdr:from>
    <xdr:to>
      <xdr:col>10</xdr:col>
      <xdr:colOff>304800</xdr:colOff>
      <xdr:row>13</xdr:row>
      <xdr:rowOff>28575</xdr:rowOff>
    </xdr:to>
    <xdr:sp macro="" textlink="">
      <xdr:nvSpPr>
        <xdr:cNvPr id="3542407" name="Rectangle 2">
          <a:extLst>
            <a:ext uri="{FF2B5EF4-FFF2-40B4-BE49-F238E27FC236}">
              <a16:creationId xmlns:a16="http://schemas.microsoft.com/office/drawing/2014/main" id="{E08A38AE-6413-4354-A652-BF56C07CC097}"/>
            </a:ext>
          </a:extLst>
        </xdr:cNvPr>
        <xdr:cNvSpPr>
          <a:spLocks noChangeArrowheads="1"/>
        </xdr:cNvSpPr>
      </xdr:nvSpPr>
      <xdr:spPr bwMode="auto">
        <a:xfrm>
          <a:off x="3495675" y="2009775"/>
          <a:ext cx="295275" cy="276225"/>
        </a:xfrm>
        <a:prstGeom prst="rect">
          <a:avLst/>
        </a:prstGeom>
        <a:solidFill>
          <a:srgbClr val="FFFFFF"/>
        </a:solidFill>
        <a:ln w="9525" algn="ctr">
          <a:solidFill>
            <a:srgbClr val="000000"/>
          </a:solidFill>
          <a:round/>
          <a:headEnd/>
          <a:tailEnd/>
        </a:ln>
      </xdr:spPr>
    </xdr:sp>
    <xdr:clientData/>
  </xdr:twoCellAnchor>
  <xdr:twoCellAnchor>
    <xdr:from>
      <xdr:col>10</xdr:col>
      <xdr:colOff>0</xdr:colOff>
      <xdr:row>16</xdr:row>
      <xdr:rowOff>28575</xdr:rowOff>
    </xdr:from>
    <xdr:to>
      <xdr:col>10</xdr:col>
      <xdr:colOff>295275</xdr:colOff>
      <xdr:row>17</xdr:row>
      <xdr:rowOff>123825</xdr:rowOff>
    </xdr:to>
    <xdr:sp macro="" textlink="">
      <xdr:nvSpPr>
        <xdr:cNvPr id="3542408" name="Rectangle 3">
          <a:extLst>
            <a:ext uri="{FF2B5EF4-FFF2-40B4-BE49-F238E27FC236}">
              <a16:creationId xmlns:a16="http://schemas.microsoft.com/office/drawing/2014/main" id="{769B446E-4345-4C42-891E-89A5CEC1E29E}"/>
            </a:ext>
          </a:extLst>
        </xdr:cNvPr>
        <xdr:cNvSpPr>
          <a:spLocks noChangeArrowheads="1"/>
        </xdr:cNvSpPr>
      </xdr:nvSpPr>
      <xdr:spPr bwMode="auto">
        <a:xfrm>
          <a:off x="3486150" y="2800350"/>
          <a:ext cx="295275" cy="266700"/>
        </a:xfrm>
        <a:prstGeom prst="rect">
          <a:avLst/>
        </a:prstGeom>
        <a:solidFill>
          <a:srgbClr val="FFFFFF"/>
        </a:solidFill>
        <a:ln w="9525" algn="ctr">
          <a:solidFill>
            <a:srgbClr val="000000"/>
          </a:solidFill>
          <a:round/>
          <a:headEnd/>
          <a:tailEnd/>
        </a:ln>
      </xdr:spPr>
    </xdr:sp>
    <xdr:clientData/>
  </xdr:twoCellAnchor>
  <xdr:twoCellAnchor>
    <xdr:from>
      <xdr:col>10</xdr:col>
      <xdr:colOff>0</xdr:colOff>
      <xdr:row>22</xdr:row>
      <xdr:rowOff>0</xdr:rowOff>
    </xdr:from>
    <xdr:to>
      <xdr:col>10</xdr:col>
      <xdr:colOff>295275</xdr:colOff>
      <xdr:row>23</xdr:row>
      <xdr:rowOff>95250</xdr:rowOff>
    </xdr:to>
    <xdr:sp macro="" textlink="">
      <xdr:nvSpPr>
        <xdr:cNvPr id="3542409" name="Rectangle 3">
          <a:extLst>
            <a:ext uri="{FF2B5EF4-FFF2-40B4-BE49-F238E27FC236}">
              <a16:creationId xmlns:a16="http://schemas.microsoft.com/office/drawing/2014/main" id="{0FA9A63B-DE0C-4C18-83E2-15A93A8B3A24}"/>
            </a:ext>
          </a:extLst>
        </xdr:cNvPr>
        <xdr:cNvSpPr>
          <a:spLocks noChangeArrowheads="1"/>
        </xdr:cNvSpPr>
      </xdr:nvSpPr>
      <xdr:spPr bwMode="auto">
        <a:xfrm>
          <a:off x="3486150" y="3800475"/>
          <a:ext cx="295275" cy="266700"/>
        </a:xfrm>
        <a:prstGeom prst="rect">
          <a:avLst/>
        </a:prstGeom>
        <a:solidFill>
          <a:srgbClr val="FFFFFF"/>
        </a:solidFill>
        <a:ln w="9525" algn="ctr">
          <a:solidFill>
            <a:srgbClr val="000000"/>
          </a:solidFill>
          <a:round/>
          <a:headEnd/>
          <a:tailEnd/>
        </a:ln>
      </xdr:spPr>
    </xdr:sp>
    <xdr:clientData/>
  </xdr:twoCellAnchor>
  <xdr:twoCellAnchor>
    <xdr:from>
      <xdr:col>9</xdr:col>
      <xdr:colOff>304800</xdr:colOff>
      <xdr:row>27</xdr:row>
      <xdr:rowOff>47625</xdr:rowOff>
    </xdr:from>
    <xdr:to>
      <xdr:col>10</xdr:col>
      <xdr:colOff>285750</xdr:colOff>
      <xdr:row>29</xdr:row>
      <xdr:rowOff>9525</xdr:rowOff>
    </xdr:to>
    <xdr:sp macro="" textlink="">
      <xdr:nvSpPr>
        <xdr:cNvPr id="3542410" name="Rectangle 3">
          <a:extLst>
            <a:ext uri="{FF2B5EF4-FFF2-40B4-BE49-F238E27FC236}">
              <a16:creationId xmlns:a16="http://schemas.microsoft.com/office/drawing/2014/main" id="{3DE25575-1DBB-4CB5-B37A-F2755176E533}"/>
            </a:ext>
          </a:extLst>
        </xdr:cNvPr>
        <xdr:cNvSpPr>
          <a:spLocks noChangeArrowheads="1"/>
        </xdr:cNvSpPr>
      </xdr:nvSpPr>
      <xdr:spPr bwMode="auto">
        <a:xfrm>
          <a:off x="3476625" y="4705350"/>
          <a:ext cx="295275" cy="304800"/>
        </a:xfrm>
        <a:prstGeom prst="rect">
          <a:avLst/>
        </a:prstGeom>
        <a:solidFill>
          <a:srgbClr val="FFFFFF"/>
        </a:solidFill>
        <a:ln w="9525" algn="ctr">
          <a:solidFill>
            <a:srgbClr val="000000"/>
          </a:solidFill>
          <a:round/>
          <a:headEnd/>
          <a:tailEnd/>
        </a:ln>
      </xdr:spPr>
    </xdr:sp>
    <xdr:clientData/>
  </xdr:twoCellAnchor>
  <xdr:twoCellAnchor>
    <xdr:from>
      <xdr:col>21</xdr:col>
      <xdr:colOff>314325</xdr:colOff>
      <xdr:row>8</xdr:row>
      <xdr:rowOff>9525</xdr:rowOff>
    </xdr:from>
    <xdr:to>
      <xdr:col>22</xdr:col>
      <xdr:colOff>295275</xdr:colOff>
      <xdr:row>9</xdr:row>
      <xdr:rowOff>104775</xdr:rowOff>
    </xdr:to>
    <xdr:sp macro="" textlink="">
      <xdr:nvSpPr>
        <xdr:cNvPr id="3542411" name="Rectangle 3">
          <a:extLst>
            <a:ext uri="{FF2B5EF4-FFF2-40B4-BE49-F238E27FC236}">
              <a16:creationId xmlns:a16="http://schemas.microsoft.com/office/drawing/2014/main" id="{BCFDE257-A333-4BF9-A19C-FEF530B5C440}"/>
            </a:ext>
          </a:extLst>
        </xdr:cNvPr>
        <xdr:cNvSpPr>
          <a:spLocks noChangeArrowheads="1"/>
        </xdr:cNvSpPr>
      </xdr:nvSpPr>
      <xdr:spPr bwMode="auto">
        <a:xfrm>
          <a:off x="7305675" y="1409700"/>
          <a:ext cx="295275" cy="266700"/>
        </a:xfrm>
        <a:prstGeom prst="rect">
          <a:avLst/>
        </a:prstGeom>
        <a:solidFill>
          <a:srgbClr val="FFFFFF"/>
        </a:solidFill>
        <a:ln w="9525" algn="ctr">
          <a:solidFill>
            <a:srgbClr val="000000"/>
          </a:solidFill>
          <a:round/>
          <a:headEnd/>
          <a:tailEnd/>
        </a:ln>
      </xdr:spPr>
    </xdr:sp>
    <xdr:clientData/>
  </xdr:twoCellAnchor>
  <xdr:twoCellAnchor>
    <xdr:from>
      <xdr:col>10</xdr:col>
      <xdr:colOff>0</xdr:colOff>
      <xdr:row>37</xdr:row>
      <xdr:rowOff>0</xdr:rowOff>
    </xdr:from>
    <xdr:to>
      <xdr:col>11</xdr:col>
      <xdr:colOff>0</xdr:colOff>
      <xdr:row>38</xdr:row>
      <xdr:rowOff>95250</xdr:rowOff>
    </xdr:to>
    <xdr:sp macro="" textlink="">
      <xdr:nvSpPr>
        <xdr:cNvPr id="3542412" name="Rectangle 3">
          <a:extLst>
            <a:ext uri="{FF2B5EF4-FFF2-40B4-BE49-F238E27FC236}">
              <a16:creationId xmlns:a16="http://schemas.microsoft.com/office/drawing/2014/main" id="{EFE49CD3-E221-43C7-9A50-0C6F93E8156C}"/>
            </a:ext>
          </a:extLst>
        </xdr:cNvPr>
        <xdr:cNvSpPr>
          <a:spLocks noChangeArrowheads="1"/>
        </xdr:cNvSpPr>
      </xdr:nvSpPr>
      <xdr:spPr bwMode="auto">
        <a:xfrm>
          <a:off x="3486150" y="6372225"/>
          <a:ext cx="314325" cy="266700"/>
        </a:xfrm>
        <a:prstGeom prst="rect">
          <a:avLst/>
        </a:prstGeom>
        <a:solidFill>
          <a:srgbClr val="FFFFFF"/>
        </a:solidFill>
        <a:ln w="9525" algn="ctr">
          <a:solidFill>
            <a:srgbClr val="000000"/>
          </a:solidFill>
          <a:round/>
          <a:headEnd/>
          <a:tailEnd/>
        </a:ln>
      </xdr:spPr>
    </xdr:sp>
    <xdr:clientData/>
  </xdr:twoCellAnchor>
  <xdr:twoCellAnchor>
    <xdr:from>
      <xdr:col>22</xdr:col>
      <xdr:colOff>0</xdr:colOff>
      <xdr:row>12</xdr:row>
      <xdr:rowOff>0</xdr:rowOff>
    </xdr:from>
    <xdr:to>
      <xdr:col>22</xdr:col>
      <xdr:colOff>295275</xdr:colOff>
      <xdr:row>13</xdr:row>
      <xdr:rowOff>95250</xdr:rowOff>
    </xdr:to>
    <xdr:sp macro="" textlink="">
      <xdr:nvSpPr>
        <xdr:cNvPr id="3542413" name="Rectangle 3">
          <a:extLst>
            <a:ext uri="{FF2B5EF4-FFF2-40B4-BE49-F238E27FC236}">
              <a16:creationId xmlns:a16="http://schemas.microsoft.com/office/drawing/2014/main" id="{DEE25CEE-657C-4206-B5D7-CDAE43DC4446}"/>
            </a:ext>
          </a:extLst>
        </xdr:cNvPr>
        <xdr:cNvSpPr>
          <a:spLocks noChangeArrowheads="1"/>
        </xdr:cNvSpPr>
      </xdr:nvSpPr>
      <xdr:spPr bwMode="auto">
        <a:xfrm>
          <a:off x="7305675" y="2085975"/>
          <a:ext cx="295275" cy="266700"/>
        </a:xfrm>
        <a:prstGeom prst="rect">
          <a:avLst/>
        </a:prstGeom>
        <a:solidFill>
          <a:srgbClr val="FFFFFF"/>
        </a:solidFill>
        <a:ln w="9525" algn="ctr">
          <a:solidFill>
            <a:srgbClr val="000000"/>
          </a:solidFill>
          <a:round/>
          <a:headEnd/>
          <a:tailEnd/>
        </a:ln>
      </xdr:spPr>
    </xdr:sp>
    <xdr:clientData/>
  </xdr:twoCellAnchor>
  <xdr:twoCellAnchor>
    <xdr:from>
      <xdr:col>22</xdr:col>
      <xdr:colOff>19050</xdr:colOff>
      <xdr:row>15</xdr:row>
      <xdr:rowOff>123825</xdr:rowOff>
    </xdr:from>
    <xdr:to>
      <xdr:col>22</xdr:col>
      <xdr:colOff>314325</xdr:colOff>
      <xdr:row>17</xdr:row>
      <xdr:rowOff>47625</xdr:rowOff>
    </xdr:to>
    <xdr:sp macro="" textlink="">
      <xdr:nvSpPr>
        <xdr:cNvPr id="3542414" name="Rectangle 3">
          <a:extLst>
            <a:ext uri="{FF2B5EF4-FFF2-40B4-BE49-F238E27FC236}">
              <a16:creationId xmlns:a16="http://schemas.microsoft.com/office/drawing/2014/main" id="{C78830A7-9F39-4B68-8B90-5E4E426BD4B1}"/>
            </a:ext>
          </a:extLst>
        </xdr:cNvPr>
        <xdr:cNvSpPr>
          <a:spLocks noChangeArrowheads="1"/>
        </xdr:cNvSpPr>
      </xdr:nvSpPr>
      <xdr:spPr bwMode="auto">
        <a:xfrm>
          <a:off x="7324725" y="2724150"/>
          <a:ext cx="295275" cy="266700"/>
        </a:xfrm>
        <a:prstGeom prst="rect">
          <a:avLst/>
        </a:prstGeom>
        <a:solidFill>
          <a:srgbClr val="FFFFFF"/>
        </a:solidFill>
        <a:ln w="9525" algn="ctr">
          <a:solidFill>
            <a:srgbClr val="000000"/>
          </a:solidFill>
          <a:round/>
          <a:headEnd/>
          <a:tailEnd/>
        </a:ln>
      </xdr:spPr>
    </xdr:sp>
    <xdr:clientData/>
  </xdr:twoCellAnchor>
  <xdr:twoCellAnchor>
    <xdr:from>
      <xdr:col>19</xdr:col>
      <xdr:colOff>104775</xdr:colOff>
      <xdr:row>32</xdr:row>
      <xdr:rowOff>133350</xdr:rowOff>
    </xdr:from>
    <xdr:to>
      <xdr:col>20</xdr:col>
      <xdr:colOff>85725</xdr:colOff>
      <xdr:row>34</xdr:row>
      <xdr:rowOff>57150</xdr:rowOff>
    </xdr:to>
    <xdr:sp macro="" textlink="">
      <xdr:nvSpPr>
        <xdr:cNvPr id="3542415" name="Rectangle 3">
          <a:extLst>
            <a:ext uri="{FF2B5EF4-FFF2-40B4-BE49-F238E27FC236}">
              <a16:creationId xmlns:a16="http://schemas.microsoft.com/office/drawing/2014/main" id="{B482032A-4108-463F-ABE8-DF3CA3E23C98}"/>
            </a:ext>
          </a:extLst>
        </xdr:cNvPr>
        <xdr:cNvSpPr>
          <a:spLocks noChangeArrowheads="1"/>
        </xdr:cNvSpPr>
      </xdr:nvSpPr>
      <xdr:spPr bwMode="auto">
        <a:xfrm>
          <a:off x="6467475" y="5648325"/>
          <a:ext cx="295275" cy="266700"/>
        </a:xfrm>
        <a:prstGeom prst="rect">
          <a:avLst/>
        </a:prstGeom>
        <a:solidFill>
          <a:srgbClr val="FFFFFF"/>
        </a:solidFill>
        <a:ln w="9525" algn="ctr">
          <a:solidFill>
            <a:srgbClr val="000000"/>
          </a:solidFill>
          <a:round/>
          <a:headEnd/>
          <a:tailEnd/>
        </a:ln>
      </xdr:spPr>
    </xdr:sp>
    <xdr:clientData/>
  </xdr:twoCellAnchor>
  <xdr:twoCellAnchor>
    <xdr:from>
      <xdr:col>16</xdr:col>
      <xdr:colOff>114300</xdr:colOff>
      <xdr:row>32</xdr:row>
      <xdr:rowOff>142875</xdr:rowOff>
    </xdr:from>
    <xdr:to>
      <xdr:col>17</xdr:col>
      <xdr:colOff>95250</xdr:colOff>
      <xdr:row>34</xdr:row>
      <xdr:rowOff>66675</xdr:rowOff>
    </xdr:to>
    <xdr:sp macro="" textlink="">
      <xdr:nvSpPr>
        <xdr:cNvPr id="3542416" name="Rectangle 3">
          <a:extLst>
            <a:ext uri="{FF2B5EF4-FFF2-40B4-BE49-F238E27FC236}">
              <a16:creationId xmlns:a16="http://schemas.microsoft.com/office/drawing/2014/main" id="{E7E85B7F-5666-4EC1-9AD0-EB586CE403F9}"/>
            </a:ext>
          </a:extLst>
        </xdr:cNvPr>
        <xdr:cNvSpPr>
          <a:spLocks noChangeArrowheads="1"/>
        </xdr:cNvSpPr>
      </xdr:nvSpPr>
      <xdr:spPr bwMode="auto">
        <a:xfrm>
          <a:off x="5534025" y="5657850"/>
          <a:ext cx="295275" cy="266700"/>
        </a:xfrm>
        <a:prstGeom prst="rect">
          <a:avLst/>
        </a:prstGeom>
        <a:solidFill>
          <a:srgbClr val="FFFFFF"/>
        </a:solidFill>
        <a:ln w="9525" algn="ctr">
          <a:solidFill>
            <a:srgbClr val="000000"/>
          </a:solidFill>
          <a:round/>
          <a:headEnd/>
          <a:tailEnd/>
        </a:ln>
      </xdr:spPr>
    </xdr:sp>
    <xdr:clientData/>
  </xdr:twoCellAnchor>
  <xdr:twoCellAnchor>
    <xdr:from>
      <xdr:col>22</xdr:col>
      <xdr:colOff>142875</xdr:colOff>
      <xdr:row>32</xdr:row>
      <xdr:rowOff>133350</xdr:rowOff>
    </xdr:from>
    <xdr:to>
      <xdr:col>23</xdr:col>
      <xdr:colOff>133350</xdr:colOff>
      <xdr:row>34</xdr:row>
      <xdr:rowOff>57150</xdr:rowOff>
    </xdr:to>
    <xdr:sp macro="" textlink="">
      <xdr:nvSpPr>
        <xdr:cNvPr id="3542417" name="Rectangle 3">
          <a:extLst>
            <a:ext uri="{FF2B5EF4-FFF2-40B4-BE49-F238E27FC236}">
              <a16:creationId xmlns:a16="http://schemas.microsoft.com/office/drawing/2014/main" id="{A4B8E22C-A13F-4801-AC32-E7C6BB1CF8CE}"/>
            </a:ext>
          </a:extLst>
        </xdr:cNvPr>
        <xdr:cNvSpPr>
          <a:spLocks noChangeArrowheads="1"/>
        </xdr:cNvSpPr>
      </xdr:nvSpPr>
      <xdr:spPr bwMode="auto">
        <a:xfrm>
          <a:off x="7448550" y="5648325"/>
          <a:ext cx="304800" cy="266700"/>
        </a:xfrm>
        <a:prstGeom prst="rect">
          <a:avLst/>
        </a:prstGeom>
        <a:solidFill>
          <a:srgbClr val="FFFFFF"/>
        </a:solidFill>
        <a:ln w="9525" algn="ctr">
          <a:solidFill>
            <a:srgbClr val="000000"/>
          </a:solidFill>
          <a:round/>
          <a:headEnd/>
          <a:tailEnd/>
        </a:ln>
      </xdr:spPr>
    </xdr:sp>
    <xdr:clientData/>
  </xdr:twoCellAnchor>
  <xdr:twoCellAnchor>
    <xdr:from>
      <xdr:col>9</xdr:col>
      <xdr:colOff>133350</xdr:colOff>
      <xdr:row>2</xdr:row>
      <xdr:rowOff>47625</xdr:rowOff>
    </xdr:from>
    <xdr:to>
      <xdr:col>10</xdr:col>
      <xdr:colOff>114300</xdr:colOff>
      <xdr:row>3</xdr:row>
      <xdr:rowOff>152400</xdr:rowOff>
    </xdr:to>
    <xdr:sp macro="" textlink="">
      <xdr:nvSpPr>
        <xdr:cNvPr id="3542418" name="Rectangle 2">
          <a:extLst>
            <a:ext uri="{FF2B5EF4-FFF2-40B4-BE49-F238E27FC236}">
              <a16:creationId xmlns:a16="http://schemas.microsoft.com/office/drawing/2014/main" id="{F04E4D74-8FDB-45D2-8BD5-2CB3E1D61747}"/>
            </a:ext>
          </a:extLst>
        </xdr:cNvPr>
        <xdr:cNvSpPr>
          <a:spLocks noChangeArrowheads="1"/>
        </xdr:cNvSpPr>
      </xdr:nvSpPr>
      <xdr:spPr bwMode="auto">
        <a:xfrm>
          <a:off x="3305175" y="419100"/>
          <a:ext cx="295275" cy="276225"/>
        </a:xfrm>
        <a:prstGeom prst="rect">
          <a:avLst/>
        </a:prstGeom>
        <a:solidFill>
          <a:srgbClr val="FFFFFF"/>
        </a:solidFill>
        <a:ln w="9525" algn="ctr">
          <a:solidFill>
            <a:srgbClr val="000000"/>
          </a:solidFill>
          <a:round/>
          <a:headEnd/>
          <a:tailEnd/>
        </a:ln>
      </xdr:spPr>
    </xdr:sp>
    <xdr:clientData/>
  </xdr:twoCellAnchor>
  <xdr:twoCellAnchor>
    <xdr:from>
      <xdr:col>10</xdr:col>
      <xdr:colOff>133350</xdr:colOff>
      <xdr:row>2</xdr:row>
      <xdr:rowOff>47625</xdr:rowOff>
    </xdr:from>
    <xdr:to>
      <xdr:col>11</xdr:col>
      <xdr:colOff>114300</xdr:colOff>
      <xdr:row>3</xdr:row>
      <xdr:rowOff>152400</xdr:rowOff>
    </xdr:to>
    <xdr:sp macro="" textlink="">
      <xdr:nvSpPr>
        <xdr:cNvPr id="3542419" name="Rectangle 2">
          <a:extLst>
            <a:ext uri="{FF2B5EF4-FFF2-40B4-BE49-F238E27FC236}">
              <a16:creationId xmlns:a16="http://schemas.microsoft.com/office/drawing/2014/main" id="{9B73C0C5-9D08-41EE-838D-3B67B0EEC836}"/>
            </a:ext>
          </a:extLst>
        </xdr:cNvPr>
        <xdr:cNvSpPr>
          <a:spLocks noChangeArrowheads="1"/>
        </xdr:cNvSpPr>
      </xdr:nvSpPr>
      <xdr:spPr bwMode="auto">
        <a:xfrm>
          <a:off x="3619500" y="419100"/>
          <a:ext cx="295275" cy="276225"/>
        </a:xfrm>
        <a:prstGeom prst="rect">
          <a:avLst/>
        </a:prstGeom>
        <a:solidFill>
          <a:srgbClr val="FFFFFF"/>
        </a:solidFill>
        <a:ln w="9525" algn="ctr">
          <a:solidFill>
            <a:srgbClr val="000000"/>
          </a:solidFill>
          <a:round/>
          <a:headEnd/>
          <a:tailEnd/>
        </a:ln>
      </xdr:spPr>
    </xdr:sp>
    <xdr:clientData/>
  </xdr:twoCellAnchor>
  <xdr:twoCellAnchor>
    <xdr:from>
      <xdr:col>22</xdr:col>
      <xdr:colOff>19050</xdr:colOff>
      <xdr:row>19</xdr:row>
      <xdr:rowOff>114300</xdr:rowOff>
    </xdr:from>
    <xdr:to>
      <xdr:col>23</xdr:col>
      <xdr:colOff>0</xdr:colOff>
      <xdr:row>21</xdr:row>
      <xdr:rowOff>38100</xdr:rowOff>
    </xdr:to>
    <xdr:sp macro="" textlink="">
      <xdr:nvSpPr>
        <xdr:cNvPr id="3542420" name="Rectangle 3">
          <a:extLst>
            <a:ext uri="{FF2B5EF4-FFF2-40B4-BE49-F238E27FC236}">
              <a16:creationId xmlns:a16="http://schemas.microsoft.com/office/drawing/2014/main" id="{20C2A238-9AFB-4971-8811-E7C43C996062}"/>
            </a:ext>
          </a:extLst>
        </xdr:cNvPr>
        <xdr:cNvSpPr>
          <a:spLocks noChangeArrowheads="1"/>
        </xdr:cNvSpPr>
      </xdr:nvSpPr>
      <xdr:spPr bwMode="auto">
        <a:xfrm>
          <a:off x="7324725" y="3400425"/>
          <a:ext cx="295275" cy="266700"/>
        </a:xfrm>
        <a:prstGeom prst="rect">
          <a:avLst/>
        </a:prstGeom>
        <a:solidFill>
          <a:srgbClr val="FFFFFF"/>
        </a:solidFill>
        <a:ln w="9525" algn="ctr">
          <a:solidFill>
            <a:srgbClr val="000000"/>
          </a:solidFill>
          <a:round/>
          <a:headEnd/>
          <a:tailEnd/>
        </a:ln>
      </xdr:spPr>
    </xdr:sp>
    <xdr:clientData/>
  </xdr:twoCellAnchor>
  <xdr:twoCellAnchor>
    <xdr:from>
      <xdr:col>22</xdr:col>
      <xdr:colOff>19050</xdr:colOff>
      <xdr:row>23</xdr:row>
      <xdr:rowOff>114300</xdr:rowOff>
    </xdr:from>
    <xdr:to>
      <xdr:col>23</xdr:col>
      <xdr:colOff>0</xdr:colOff>
      <xdr:row>25</xdr:row>
      <xdr:rowOff>38100</xdr:rowOff>
    </xdr:to>
    <xdr:sp macro="" textlink="">
      <xdr:nvSpPr>
        <xdr:cNvPr id="3542421" name="Rectangle 3">
          <a:extLst>
            <a:ext uri="{FF2B5EF4-FFF2-40B4-BE49-F238E27FC236}">
              <a16:creationId xmlns:a16="http://schemas.microsoft.com/office/drawing/2014/main" id="{DF9B864D-19E9-4600-9DEE-1883FA6CB9AD}"/>
            </a:ext>
          </a:extLst>
        </xdr:cNvPr>
        <xdr:cNvSpPr>
          <a:spLocks noChangeArrowheads="1"/>
        </xdr:cNvSpPr>
      </xdr:nvSpPr>
      <xdr:spPr bwMode="auto">
        <a:xfrm>
          <a:off x="7324725" y="4086225"/>
          <a:ext cx="295275" cy="266700"/>
        </a:xfrm>
        <a:prstGeom prst="rect">
          <a:avLst/>
        </a:prstGeom>
        <a:solidFill>
          <a:srgbClr val="FFFFFF"/>
        </a:solidFill>
        <a:ln w="9525" algn="ctr">
          <a:solidFill>
            <a:srgbClr val="000000"/>
          </a:solidFill>
          <a:round/>
          <a:headEnd/>
          <a:tailEnd/>
        </a:ln>
      </xdr:spPr>
    </xdr:sp>
    <xdr:clientData/>
  </xdr:twoCellAnchor>
  <xdr:twoCellAnchor>
    <xdr:from>
      <xdr:col>4</xdr:col>
      <xdr:colOff>57150</xdr:colOff>
      <xdr:row>31</xdr:row>
      <xdr:rowOff>161925</xdr:rowOff>
    </xdr:from>
    <xdr:to>
      <xdr:col>5</xdr:col>
      <xdr:colOff>38100</xdr:colOff>
      <xdr:row>33</xdr:row>
      <xdr:rowOff>123825</xdr:rowOff>
    </xdr:to>
    <xdr:sp macro="" textlink="">
      <xdr:nvSpPr>
        <xdr:cNvPr id="3542422" name="Rectangle 3">
          <a:extLst>
            <a:ext uri="{FF2B5EF4-FFF2-40B4-BE49-F238E27FC236}">
              <a16:creationId xmlns:a16="http://schemas.microsoft.com/office/drawing/2014/main" id="{F74BBC9E-9334-4115-8601-4A036E5F33F6}"/>
            </a:ext>
          </a:extLst>
        </xdr:cNvPr>
        <xdr:cNvSpPr>
          <a:spLocks noChangeArrowheads="1"/>
        </xdr:cNvSpPr>
      </xdr:nvSpPr>
      <xdr:spPr bwMode="auto">
        <a:xfrm>
          <a:off x="1657350"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5</xdr:col>
      <xdr:colOff>57150</xdr:colOff>
      <xdr:row>31</xdr:row>
      <xdr:rowOff>161925</xdr:rowOff>
    </xdr:from>
    <xdr:to>
      <xdr:col>6</xdr:col>
      <xdr:colOff>38100</xdr:colOff>
      <xdr:row>33</xdr:row>
      <xdr:rowOff>123825</xdr:rowOff>
    </xdr:to>
    <xdr:sp macro="" textlink="">
      <xdr:nvSpPr>
        <xdr:cNvPr id="3542423" name="Rectangle 3">
          <a:extLst>
            <a:ext uri="{FF2B5EF4-FFF2-40B4-BE49-F238E27FC236}">
              <a16:creationId xmlns:a16="http://schemas.microsoft.com/office/drawing/2014/main" id="{BDCA2A4A-D1E0-4F64-A029-F95DED18C83F}"/>
            </a:ext>
          </a:extLst>
        </xdr:cNvPr>
        <xdr:cNvSpPr>
          <a:spLocks noChangeArrowheads="1"/>
        </xdr:cNvSpPr>
      </xdr:nvSpPr>
      <xdr:spPr bwMode="auto">
        <a:xfrm>
          <a:off x="1971675"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6</xdr:col>
      <xdr:colOff>57150</xdr:colOff>
      <xdr:row>31</xdr:row>
      <xdr:rowOff>161925</xdr:rowOff>
    </xdr:from>
    <xdr:to>
      <xdr:col>7</xdr:col>
      <xdr:colOff>38100</xdr:colOff>
      <xdr:row>33</xdr:row>
      <xdr:rowOff>123825</xdr:rowOff>
    </xdr:to>
    <xdr:sp macro="" textlink="">
      <xdr:nvSpPr>
        <xdr:cNvPr id="3542424" name="Rectangle 3">
          <a:extLst>
            <a:ext uri="{FF2B5EF4-FFF2-40B4-BE49-F238E27FC236}">
              <a16:creationId xmlns:a16="http://schemas.microsoft.com/office/drawing/2014/main" id="{33AA96AB-1CD2-4B93-B4AA-85B4A997464F}"/>
            </a:ext>
          </a:extLst>
        </xdr:cNvPr>
        <xdr:cNvSpPr>
          <a:spLocks noChangeArrowheads="1"/>
        </xdr:cNvSpPr>
      </xdr:nvSpPr>
      <xdr:spPr bwMode="auto">
        <a:xfrm>
          <a:off x="2286000"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7</xdr:col>
      <xdr:colOff>57150</xdr:colOff>
      <xdr:row>31</xdr:row>
      <xdr:rowOff>161925</xdr:rowOff>
    </xdr:from>
    <xdr:to>
      <xdr:col>8</xdr:col>
      <xdr:colOff>38100</xdr:colOff>
      <xdr:row>33</xdr:row>
      <xdr:rowOff>123825</xdr:rowOff>
    </xdr:to>
    <xdr:sp macro="" textlink="">
      <xdr:nvSpPr>
        <xdr:cNvPr id="3542425" name="Rectangle 3">
          <a:extLst>
            <a:ext uri="{FF2B5EF4-FFF2-40B4-BE49-F238E27FC236}">
              <a16:creationId xmlns:a16="http://schemas.microsoft.com/office/drawing/2014/main" id="{C89C67E2-E8D7-4AE8-92D8-6ABF7DC03DBA}"/>
            </a:ext>
          </a:extLst>
        </xdr:cNvPr>
        <xdr:cNvSpPr>
          <a:spLocks noChangeArrowheads="1"/>
        </xdr:cNvSpPr>
      </xdr:nvSpPr>
      <xdr:spPr bwMode="auto">
        <a:xfrm>
          <a:off x="2600325"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8</xdr:col>
      <xdr:colOff>57150</xdr:colOff>
      <xdr:row>31</xdr:row>
      <xdr:rowOff>161925</xdr:rowOff>
    </xdr:from>
    <xdr:to>
      <xdr:col>9</xdr:col>
      <xdr:colOff>38100</xdr:colOff>
      <xdr:row>33</xdr:row>
      <xdr:rowOff>123825</xdr:rowOff>
    </xdr:to>
    <xdr:sp macro="" textlink="">
      <xdr:nvSpPr>
        <xdr:cNvPr id="3542426" name="Rectangle 3">
          <a:extLst>
            <a:ext uri="{FF2B5EF4-FFF2-40B4-BE49-F238E27FC236}">
              <a16:creationId xmlns:a16="http://schemas.microsoft.com/office/drawing/2014/main" id="{319B5500-4199-4213-B0A8-0ED1693C6677}"/>
            </a:ext>
          </a:extLst>
        </xdr:cNvPr>
        <xdr:cNvSpPr>
          <a:spLocks noChangeArrowheads="1"/>
        </xdr:cNvSpPr>
      </xdr:nvSpPr>
      <xdr:spPr bwMode="auto">
        <a:xfrm>
          <a:off x="2914650"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9</xdr:col>
      <xdr:colOff>57150</xdr:colOff>
      <xdr:row>31</xdr:row>
      <xdr:rowOff>161925</xdr:rowOff>
    </xdr:from>
    <xdr:to>
      <xdr:col>10</xdr:col>
      <xdr:colOff>38100</xdr:colOff>
      <xdr:row>33</xdr:row>
      <xdr:rowOff>123825</xdr:rowOff>
    </xdr:to>
    <xdr:sp macro="" textlink="">
      <xdr:nvSpPr>
        <xdr:cNvPr id="3542427" name="Rectangle 3">
          <a:extLst>
            <a:ext uri="{FF2B5EF4-FFF2-40B4-BE49-F238E27FC236}">
              <a16:creationId xmlns:a16="http://schemas.microsoft.com/office/drawing/2014/main" id="{A6F705DE-9A5A-45D4-8BE0-B7C62645D5F8}"/>
            </a:ext>
          </a:extLst>
        </xdr:cNvPr>
        <xdr:cNvSpPr>
          <a:spLocks noChangeArrowheads="1"/>
        </xdr:cNvSpPr>
      </xdr:nvSpPr>
      <xdr:spPr bwMode="auto">
        <a:xfrm>
          <a:off x="3228975" y="5505450"/>
          <a:ext cx="295275" cy="304800"/>
        </a:xfrm>
        <a:prstGeom prst="rect">
          <a:avLst/>
        </a:prstGeom>
        <a:solidFill>
          <a:srgbClr val="FFFFFF"/>
        </a:solidFill>
        <a:ln w="9525" algn="ctr">
          <a:solidFill>
            <a:srgbClr val="000000"/>
          </a:solidFill>
          <a:round/>
          <a:headEnd/>
          <a:tailEnd/>
        </a:ln>
      </xdr:spPr>
    </xdr:sp>
    <xdr:clientData/>
  </xdr:twoCellAnchor>
  <xdr:twoCellAnchor>
    <xdr:from>
      <xdr:col>10</xdr:col>
      <xdr:colOff>57150</xdr:colOff>
      <xdr:row>31</xdr:row>
      <xdr:rowOff>161925</xdr:rowOff>
    </xdr:from>
    <xdr:to>
      <xdr:col>11</xdr:col>
      <xdr:colOff>38100</xdr:colOff>
      <xdr:row>33</xdr:row>
      <xdr:rowOff>123825</xdr:rowOff>
    </xdr:to>
    <xdr:sp macro="" textlink="">
      <xdr:nvSpPr>
        <xdr:cNvPr id="3542428" name="Rectangle 3">
          <a:extLst>
            <a:ext uri="{FF2B5EF4-FFF2-40B4-BE49-F238E27FC236}">
              <a16:creationId xmlns:a16="http://schemas.microsoft.com/office/drawing/2014/main" id="{64883063-20A5-48EC-BE6A-3584E0D10B4C}"/>
            </a:ext>
          </a:extLst>
        </xdr:cNvPr>
        <xdr:cNvSpPr>
          <a:spLocks noChangeArrowheads="1"/>
        </xdr:cNvSpPr>
      </xdr:nvSpPr>
      <xdr:spPr bwMode="auto">
        <a:xfrm>
          <a:off x="3543300" y="5505450"/>
          <a:ext cx="295275" cy="304800"/>
        </a:xfrm>
        <a:prstGeom prst="rect">
          <a:avLst/>
        </a:prstGeom>
        <a:solidFill>
          <a:srgbClr val="FFFFFF"/>
        </a:solidFill>
        <a:ln w="9525" algn="ctr">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0</xdr:colOff>
      <xdr:row>24</xdr:row>
      <xdr:rowOff>28575</xdr:rowOff>
    </xdr:from>
    <xdr:to>
      <xdr:col>33</xdr:col>
      <xdr:colOff>0</xdr:colOff>
      <xdr:row>39</xdr:row>
      <xdr:rowOff>0</xdr:rowOff>
    </xdr:to>
    <xdr:grpSp>
      <xdr:nvGrpSpPr>
        <xdr:cNvPr id="3546756" name="Group 2656">
          <a:extLst>
            <a:ext uri="{FF2B5EF4-FFF2-40B4-BE49-F238E27FC236}">
              <a16:creationId xmlns:a16="http://schemas.microsoft.com/office/drawing/2014/main" id="{3EF77BAC-918E-4283-B720-7000A2F87BA4}"/>
            </a:ext>
          </a:extLst>
        </xdr:cNvPr>
        <xdr:cNvGrpSpPr>
          <a:grpSpLocks/>
        </xdr:cNvGrpSpPr>
      </xdr:nvGrpSpPr>
      <xdr:grpSpPr bwMode="auto">
        <a:xfrm>
          <a:off x="19979148" y="4340942"/>
          <a:ext cx="0" cy="2626852"/>
          <a:chOff x="596" y="422"/>
          <a:chExt cx="56" cy="610"/>
        </a:xfrm>
      </xdr:grpSpPr>
      <xdr:grpSp>
        <xdr:nvGrpSpPr>
          <xdr:cNvPr id="3546818" name="Group 2657">
            <a:extLst>
              <a:ext uri="{FF2B5EF4-FFF2-40B4-BE49-F238E27FC236}">
                <a16:creationId xmlns:a16="http://schemas.microsoft.com/office/drawing/2014/main" id="{4E35F627-6F36-4DB8-9B4C-F8D773E40304}"/>
              </a:ext>
            </a:extLst>
          </xdr:cNvPr>
          <xdr:cNvGrpSpPr>
            <a:grpSpLocks/>
          </xdr:cNvGrpSpPr>
        </xdr:nvGrpSpPr>
        <xdr:grpSpPr bwMode="auto">
          <a:xfrm>
            <a:off x="596" y="422"/>
            <a:ext cx="56" cy="25"/>
            <a:chOff x="2755" y="422"/>
            <a:chExt cx="56" cy="32"/>
          </a:xfrm>
        </xdr:grpSpPr>
        <xdr:sp macro="" textlink="">
          <xdr:nvSpPr>
            <xdr:cNvPr id="3546876" name="Rectangle 2658">
              <a:extLst>
                <a:ext uri="{FF2B5EF4-FFF2-40B4-BE49-F238E27FC236}">
                  <a16:creationId xmlns:a16="http://schemas.microsoft.com/office/drawing/2014/main" id="{F4A55859-C628-4D5B-A9FC-86877F6F4670}"/>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77" name="Rectangle 2659">
              <a:extLst>
                <a:ext uri="{FF2B5EF4-FFF2-40B4-BE49-F238E27FC236}">
                  <a16:creationId xmlns:a16="http://schemas.microsoft.com/office/drawing/2014/main" id="{CD572DE3-BF61-4DE4-BAD2-DBC5DA0175BF}"/>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19" name="Group 2660">
            <a:extLst>
              <a:ext uri="{FF2B5EF4-FFF2-40B4-BE49-F238E27FC236}">
                <a16:creationId xmlns:a16="http://schemas.microsoft.com/office/drawing/2014/main" id="{4E9981E0-477A-4573-83A0-C406944201D5}"/>
              </a:ext>
            </a:extLst>
          </xdr:cNvPr>
          <xdr:cNvGrpSpPr>
            <a:grpSpLocks/>
          </xdr:cNvGrpSpPr>
        </xdr:nvGrpSpPr>
        <xdr:grpSpPr bwMode="auto">
          <a:xfrm>
            <a:off x="596" y="452"/>
            <a:ext cx="56" cy="25"/>
            <a:chOff x="2755" y="422"/>
            <a:chExt cx="56" cy="32"/>
          </a:xfrm>
        </xdr:grpSpPr>
        <xdr:sp macro="" textlink="">
          <xdr:nvSpPr>
            <xdr:cNvPr id="3546874" name="Rectangle 2661">
              <a:extLst>
                <a:ext uri="{FF2B5EF4-FFF2-40B4-BE49-F238E27FC236}">
                  <a16:creationId xmlns:a16="http://schemas.microsoft.com/office/drawing/2014/main" id="{52303764-A96C-4C0F-8497-412D6790C56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75" name="Rectangle 2662">
              <a:extLst>
                <a:ext uri="{FF2B5EF4-FFF2-40B4-BE49-F238E27FC236}">
                  <a16:creationId xmlns:a16="http://schemas.microsoft.com/office/drawing/2014/main" id="{E06DE06A-D156-4B96-957A-05CB3226D51A}"/>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0" name="Group 2663">
            <a:extLst>
              <a:ext uri="{FF2B5EF4-FFF2-40B4-BE49-F238E27FC236}">
                <a16:creationId xmlns:a16="http://schemas.microsoft.com/office/drawing/2014/main" id="{06344507-19E4-4354-AC97-EC25AE87BF54}"/>
              </a:ext>
            </a:extLst>
          </xdr:cNvPr>
          <xdr:cNvGrpSpPr>
            <a:grpSpLocks/>
          </xdr:cNvGrpSpPr>
        </xdr:nvGrpSpPr>
        <xdr:grpSpPr bwMode="auto">
          <a:xfrm>
            <a:off x="596" y="482"/>
            <a:ext cx="56" cy="25"/>
            <a:chOff x="2755" y="422"/>
            <a:chExt cx="56" cy="32"/>
          </a:xfrm>
        </xdr:grpSpPr>
        <xdr:sp macro="" textlink="">
          <xdr:nvSpPr>
            <xdr:cNvPr id="3546872" name="Rectangle 2664">
              <a:extLst>
                <a:ext uri="{FF2B5EF4-FFF2-40B4-BE49-F238E27FC236}">
                  <a16:creationId xmlns:a16="http://schemas.microsoft.com/office/drawing/2014/main" id="{66336DF4-66A9-4957-8AD3-0FB8650931D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73" name="Rectangle 2665">
              <a:extLst>
                <a:ext uri="{FF2B5EF4-FFF2-40B4-BE49-F238E27FC236}">
                  <a16:creationId xmlns:a16="http://schemas.microsoft.com/office/drawing/2014/main" id="{CF54DC0D-B55D-4187-AC54-CBCE2E76F380}"/>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1" name="Group 2666">
            <a:extLst>
              <a:ext uri="{FF2B5EF4-FFF2-40B4-BE49-F238E27FC236}">
                <a16:creationId xmlns:a16="http://schemas.microsoft.com/office/drawing/2014/main" id="{A7AD89B5-79AD-4E19-927B-5B8AE39E3826}"/>
              </a:ext>
            </a:extLst>
          </xdr:cNvPr>
          <xdr:cNvGrpSpPr>
            <a:grpSpLocks/>
          </xdr:cNvGrpSpPr>
        </xdr:nvGrpSpPr>
        <xdr:grpSpPr bwMode="auto">
          <a:xfrm>
            <a:off x="596" y="512"/>
            <a:ext cx="56" cy="25"/>
            <a:chOff x="2755" y="422"/>
            <a:chExt cx="56" cy="32"/>
          </a:xfrm>
        </xdr:grpSpPr>
        <xdr:sp macro="" textlink="">
          <xdr:nvSpPr>
            <xdr:cNvPr id="3546870" name="Rectangle 2667">
              <a:extLst>
                <a:ext uri="{FF2B5EF4-FFF2-40B4-BE49-F238E27FC236}">
                  <a16:creationId xmlns:a16="http://schemas.microsoft.com/office/drawing/2014/main" id="{39E87E28-2FE6-42F3-AFEB-1791FD2CB888}"/>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71" name="Rectangle 2668">
              <a:extLst>
                <a:ext uri="{FF2B5EF4-FFF2-40B4-BE49-F238E27FC236}">
                  <a16:creationId xmlns:a16="http://schemas.microsoft.com/office/drawing/2014/main" id="{1C5B937B-47D4-45D2-94B6-8CBC82B0F53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2" name="Group 2669">
            <a:extLst>
              <a:ext uri="{FF2B5EF4-FFF2-40B4-BE49-F238E27FC236}">
                <a16:creationId xmlns:a16="http://schemas.microsoft.com/office/drawing/2014/main" id="{3C343D29-99D6-4C4B-B0E8-D292F2A97A57}"/>
              </a:ext>
            </a:extLst>
          </xdr:cNvPr>
          <xdr:cNvGrpSpPr>
            <a:grpSpLocks/>
          </xdr:cNvGrpSpPr>
        </xdr:nvGrpSpPr>
        <xdr:grpSpPr bwMode="auto">
          <a:xfrm>
            <a:off x="596" y="542"/>
            <a:ext cx="56" cy="25"/>
            <a:chOff x="2755" y="422"/>
            <a:chExt cx="56" cy="32"/>
          </a:xfrm>
        </xdr:grpSpPr>
        <xdr:sp macro="" textlink="">
          <xdr:nvSpPr>
            <xdr:cNvPr id="3546868" name="Rectangle 2670">
              <a:extLst>
                <a:ext uri="{FF2B5EF4-FFF2-40B4-BE49-F238E27FC236}">
                  <a16:creationId xmlns:a16="http://schemas.microsoft.com/office/drawing/2014/main" id="{75AE1904-4E40-4951-AEAB-305513E042A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69" name="Rectangle 2671">
              <a:extLst>
                <a:ext uri="{FF2B5EF4-FFF2-40B4-BE49-F238E27FC236}">
                  <a16:creationId xmlns:a16="http://schemas.microsoft.com/office/drawing/2014/main" id="{A4143C3B-4D7F-4A9E-BE17-D00FC0F4393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3" name="Group 2672">
            <a:extLst>
              <a:ext uri="{FF2B5EF4-FFF2-40B4-BE49-F238E27FC236}">
                <a16:creationId xmlns:a16="http://schemas.microsoft.com/office/drawing/2014/main" id="{DE91FF46-31BB-42D0-A6F3-4FA472F35DDE}"/>
              </a:ext>
            </a:extLst>
          </xdr:cNvPr>
          <xdr:cNvGrpSpPr>
            <a:grpSpLocks/>
          </xdr:cNvGrpSpPr>
        </xdr:nvGrpSpPr>
        <xdr:grpSpPr bwMode="auto">
          <a:xfrm>
            <a:off x="596" y="577"/>
            <a:ext cx="56" cy="25"/>
            <a:chOff x="2755" y="422"/>
            <a:chExt cx="56" cy="32"/>
          </a:xfrm>
        </xdr:grpSpPr>
        <xdr:sp macro="" textlink="">
          <xdr:nvSpPr>
            <xdr:cNvPr id="3546866" name="Rectangle 2673">
              <a:extLst>
                <a:ext uri="{FF2B5EF4-FFF2-40B4-BE49-F238E27FC236}">
                  <a16:creationId xmlns:a16="http://schemas.microsoft.com/office/drawing/2014/main" id="{523F7B3B-0BA3-43F1-BD2A-D015F75AF20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67" name="Rectangle 2674">
              <a:extLst>
                <a:ext uri="{FF2B5EF4-FFF2-40B4-BE49-F238E27FC236}">
                  <a16:creationId xmlns:a16="http://schemas.microsoft.com/office/drawing/2014/main" id="{2B4758EF-754B-411A-BFE1-AF5A19D6970E}"/>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4" name="Group 2675">
            <a:extLst>
              <a:ext uri="{FF2B5EF4-FFF2-40B4-BE49-F238E27FC236}">
                <a16:creationId xmlns:a16="http://schemas.microsoft.com/office/drawing/2014/main" id="{7ECD0A92-0FDF-47E7-B0E9-42DAE4CA5ED7}"/>
              </a:ext>
            </a:extLst>
          </xdr:cNvPr>
          <xdr:cNvGrpSpPr>
            <a:grpSpLocks/>
          </xdr:cNvGrpSpPr>
        </xdr:nvGrpSpPr>
        <xdr:grpSpPr bwMode="auto">
          <a:xfrm>
            <a:off x="596" y="607"/>
            <a:ext cx="56" cy="25"/>
            <a:chOff x="2755" y="422"/>
            <a:chExt cx="56" cy="32"/>
          </a:xfrm>
        </xdr:grpSpPr>
        <xdr:sp macro="" textlink="">
          <xdr:nvSpPr>
            <xdr:cNvPr id="3546864" name="Rectangle 2676">
              <a:extLst>
                <a:ext uri="{FF2B5EF4-FFF2-40B4-BE49-F238E27FC236}">
                  <a16:creationId xmlns:a16="http://schemas.microsoft.com/office/drawing/2014/main" id="{6253B4EC-CA6F-45B1-9D62-86CBCD26ADE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65" name="Rectangle 2677">
              <a:extLst>
                <a:ext uri="{FF2B5EF4-FFF2-40B4-BE49-F238E27FC236}">
                  <a16:creationId xmlns:a16="http://schemas.microsoft.com/office/drawing/2014/main" id="{73FF49A3-623C-4F67-99B8-7AFDC12DFB40}"/>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5" name="Group 2678">
            <a:extLst>
              <a:ext uri="{FF2B5EF4-FFF2-40B4-BE49-F238E27FC236}">
                <a16:creationId xmlns:a16="http://schemas.microsoft.com/office/drawing/2014/main" id="{19CAE002-38D1-4DEB-A314-AA598E915D6A}"/>
              </a:ext>
            </a:extLst>
          </xdr:cNvPr>
          <xdr:cNvGrpSpPr>
            <a:grpSpLocks/>
          </xdr:cNvGrpSpPr>
        </xdr:nvGrpSpPr>
        <xdr:grpSpPr bwMode="auto">
          <a:xfrm>
            <a:off x="596" y="637"/>
            <a:ext cx="56" cy="25"/>
            <a:chOff x="2755" y="422"/>
            <a:chExt cx="56" cy="32"/>
          </a:xfrm>
        </xdr:grpSpPr>
        <xdr:sp macro="" textlink="">
          <xdr:nvSpPr>
            <xdr:cNvPr id="3546862" name="Rectangle 2679">
              <a:extLst>
                <a:ext uri="{FF2B5EF4-FFF2-40B4-BE49-F238E27FC236}">
                  <a16:creationId xmlns:a16="http://schemas.microsoft.com/office/drawing/2014/main" id="{9AF7E922-FC2C-456D-A3F1-D5CADC761A6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63" name="Rectangle 2680">
              <a:extLst>
                <a:ext uri="{FF2B5EF4-FFF2-40B4-BE49-F238E27FC236}">
                  <a16:creationId xmlns:a16="http://schemas.microsoft.com/office/drawing/2014/main" id="{9C125F88-461C-46AB-8B3B-5347A05D46C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6" name="Group 2681">
            <a:extLst>
              <a:ext uri="{FF2B5EF4-FFF2-40B4-BE49-F238E27FC236}">
                <a16:creationId xmlns:a16="http://schemas.microsoft.com/office/drawing/2014/main" id="{53A0E4FD-4FE5-4E0D-A361-DC2A2E7B0013}"/>
              </a:ext>
            </a:extLst>
          </xdr:cNvPr>
          <xdr:cNvGrpSpPr>
            <a:grpSpLocks/>
          </xdr:cNvGrpSpPr>
        </xdr:nvGrpSpPr>
        <xdr:grpSpPr bwMode="auto">
          <a:xfrm>
            <a:off x="596" y="667"/>
            <a:ext cx="56" cy="25"/>
            <a:chOff x="2755" y="422"/>
            <a:chExt cx="56" cy="32"/>
          </a:xfrm>
        </xdr:grpSpPr>
        <xdr:sp macro="" textlink="">
          <xdr:nvSpPr>
            <xdr:cNvPr id="3546860" name="Rectangle 2682">
              <a:extLst>
                <a:ext uri="{FF2B5EF4-FFF2-40B4-BE49-F238E27FC236}">
                  <a16:creationId xmlns:a16="http://schemas.microsoft.com/office/drawing/2014/main" id="{D4AA3EF6-8ABC-40FF-8E4D-EF767B839BEF}"/>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61" name="Rectangle 2683">
              <a:extLst>
                <a:ext uri="{FF2B5EF4-FFF2-40B4-BE49-F238E27FC236}">
                  <a16:creationId xmlns:a16="http://schemas.microsoft.com/office/drawing/2014/main" id="{52FE4080-6F73-46AE-A22D-A419450FE49A}"/>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7" name="Group 2684">
            <a:extLst>
              <a:ext uri="{FF2B5EF4-FFF2-40B4-BE49-F238E27FC236}">
                <a16:creationId xmlns:a16="http://schemas.microsoft.com/office/drawing/2014/main" id="{215DD921-8810-459A-942C-FAB52A5AB06D}"/>
              </a:ext>
            </a:extLst>
          </xdr:cNvPr>
          <xdr:cNvGrpSpPr>
            <a:grpSpLocks/>
          </xdr:cNvGrpSpPr>
        </xdr:nvGrpSpPr>
        <xdr:grpSpPr bwMode="auto">
          <a:xfrm>
            <a:off x="596" y="697"/>
            <a:ext cx="56" cy="25"/>
            <a:chOff x="2755" y="422"/>
            <a:chExt cx="56" cy="32"/>
          </a:xfrm>
        </xdr:grpSpPr>
        <xdr:sp macro="" textlink="">
          <xdr:nvSpPr>
            <xdr:cNvPr id="3546858" name="Rectangle 2685">
              <a:extLst>
                <a:ext uri="{FF2B5EF4-FFF2-40B4-BE49-F238E27FC236}">
                  <a16:creationId xmlns:a16="http://schemas.microsoft.com/office/drawing/2014/main" id="{216B44A1-2A62-4BE6-ADFE-2D5AFF61E30E}"/>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59" name="Rectangle 2686">
              <a:extLst>
                <a:ext uri="{FF2B5EF4-FFF2-40B4-BE49-F238E27FC236}">
                  <a16:creationId xmlns:a16="http://schemas.microsoft.com/office/drawing/2014/main" id="{0E670264-84CC-452C-A859-DB0A9953379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8" name="Group 2687">
            <a:extLst>
              <a:ext uri="{FF2B5EF4-FFF2-40B4-BE49-F238E27FC236}">
                <a16:creationId xmlns:a16="http://schemas.microsoft.com/office/drawing/2014/main" id="{10E29912-754F-4350-9283-69CA1047D48B}"/>
              </a:ext>
            </a:extLst>
          </xdr:cNvPr>
          <xdr:cNvGrpSpPr>
            <a:grpSpLocks/>
          </xdr:cNvGrpSpPr>
        </xdr:nvGrpSpPr>
        <xdr:grpSpPr bwMode="auto">
          <a:xfrm>
            <a:off x="596" y="732"/>
            <a:ext cx="56" cy="25"/>
            <a:chOff x="2755" y="422"/>
            <a:chExt cx="56" cy="32"/>
          </a:xfrm>
        </xdr:grpSpPr>
        <xdr:sp macro="" textlink="">
          <xdr:nvSpPr>
            <xdr:cNvPr id="3546856" name="Rectangle 2688">
              <a:extLst>
                <a:ext uri="{FF2B5EF4-FFF2-40B4-BE49-F238E27FC236}">
                  <a16:creationId xmlns:a16="http://schemas.microsoft.com/office/drawing/2014/main" id="{EEFFAA79-0B48-4071-953B-966E6BFF1D87}"/>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57" name="Rectangle 2689">
              <a:extLst>
                <a:ext uri="{FF2B5EF4-FFF2-40B4-BE49-F238E27FC236}">
                  <a16:creationId xmlns:a16="http://schemas.microsoft.com/office/drawing/2014/main" id="{79DE437B-27BA-49C1-AC1F-8966EE1B491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29" name="Group 2690">
            <a:extLst>
              <a:ext uri="{FF2B5EF4-FFF2-40B4-BE49-F238E27FC236}">
                <a16:creationId xmlns:a16="http://schemas.microsoft.com/office/drawing/2014/main" id="{6E75A917-95B4-42AE-8B13-7AC495FCF7F5}"/>
              </a:ext>
            </a:extLst>
          </xdr:cNvPr>
          <xdr:cNvGrpSpPr>
            <a:grpSpLocks/>
          </xdr:cNvGrpSpPr>
        </xdr:nvGrpSpPr>
        <xdr:grpSpPr bwMode="auto">
          <a:xfrm>
            <a:off x="596" y="762"/>
            <a:ext cx="56" cy="25"/>
            <a:chOff x="2755" y="422"/>
            <a:chExt cx="56" cy="32"/>
          </a:xfrm>
        </xdr:grpSpPr>
        <xdr:sp macro="" textlink="">
          <xdr:nvSpPr>
            <xdr:cNvPr id="3546854" name="Rectangle 2691">
              <a:extLst>
                <a:ext uri="{FF2B5EF4-FFF2-40B4-BE49-F238E27FC236}">
                  <a16:creationId xmlns:a16="http://schemas.microsoft.com/office/drawing/2014/main" id="{E3AFAA79-87DC-4D40-9A99-7CD5D4F878A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55" name="Rectangle 2692">
              <a:extLst>
                <a:ext uri="{FF2B5EF4-FFF2-40B4-BE49-F238E27FC236}">
                  <a16:creationId xmlns:a16="http://schemas.microsoft.com/office/drawing/2014/main" id="{4474161A-1463-4EBC-8D1D-649DEDC65E69}"/>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0" name="Group 2693">
            <a:extLst>
              <a:ext uri="{FF2B5EF4-FFF2-40B4-BE49-F238E27FC236}">
                <a16:creationId xmlns:a16="http://schemas.microsoft.com/office/drawing/2014/main" id="{6F9B51A1-4D39-4F04-9C29-8C325428B51C}"/>
              </a:ext>
            </a:extLst>
          </xdr:cNvPr>
          <xdr:cNvGrpSpPr>
            <a:grpSpLocks/>
          </xdr:cNvGrpSpPr>
        </xdr:nvGrpSpPr>
        <xdr:grpSpPr bwMode="auto">
          <a:xfrm>
            <a:off x="596" y="792"/>
            <a:ext cx="56" cy="25"/>
            <a:chOff x="2755" y="422"/>
            <a:chExt cx="56" cy="32"/>
          </a:xfrm>
        </xdr:grpSpPr>
        <xdr:sp macro="" textlink="">
          <xdr:nvSpPr>
            <xdr:cNvPr id="3546852" name="Rectangle 2694">
              <a:extLst>
                <a:ext uri="{FF2B5EF4-FFF2-40B4-BE49-F238E27FC236}">
                  <a16:creationId xmlns:a16="http://schemas.microsoft.com/office/drawing/2014/main" id="{E87DD121-10FF-4394-8F80-4547D41EEE5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53" name="Rectangle 2695">
              <a:extLst>
                <a:ext uri="{FF2B5EF4-FFF2-40B4-BE49-F238E27FC236}">
                  <a16:creationId xmlns:a16="http://schemas.microsoft.com/office/drawing/2014/main" id="{8187C0A5-83A6-4B43-A17D-45E04FF15FE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1" name="Group 2696">
            <a:extLst>
              <a:ext uri="{FF2B5EF4-FFF2-40B4-BE49-F238E27FC236}">
                <a16:creationId xmlns:a16="http://schemas.microsoft.com/office/drawing/2014/main" id="{366CB412-963D-49C7-BFBE-FAE021862655}"/>
              </a:ext>
            </a:extLst>
          </xdr:cNvPr>
          <xdr:cNvGrpSpPr>
            <a:grpSpLocks/>
          </xdr:cNvGrpSpPr>
        </xdr:nvGrpSpPr>
        <xdr:grpSpPr bwMode="auto">
          <a:xfrm>
            <a:off x="596" y="822"/>
            <a:ext cx="56" cy="25"/>
            <a:chOff x="2755" y="422"/>
            <a:chExt cx="56" cy="32"/>
          </a:xfrm>
        </xdr:grpSpPr>
        <xdr:sp macro="" textlink="">
          <xdr:nvSpPr>
            <xdr:cNvPr id="3546850" name="Rectangle 2697">
              <a:extLst>
                <a:ext uri="{FF2B5EF4-FFF2-40B4-BE49-F238E27FC236}">
                  <a16:creationId xmlns:a16="http://schemas.microsoft.com/office/drawing/2014/main" id="{DEE59830-51F4-4B9C-9EAB-F0BE84932495}"/>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51" name="Rectangle 2698">
              <a:extLst>
                <a:ext uri="{FF2B5EF4-FFF2-40B4-BE49-F238E27FC236}">
                  <a16:creationId xmlns:a16="http://schemas.microsoft.com/office/drawing/2014/main" id="{A087BC37-F17B-4E48-ADB6-6BFA2A1161FE}"/>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2" name="Group 2699">
            <a:extLst>
              <a:ext uri="{FF2B5EF4-FFF2-40B4-BE49-F238E27FC236}">
                <a16:creationId xmlns:a16="http://schemas.microsoft.com/office/drawing/2014/main" id="{4FC694E8-F2A0-416E-91D8-CE9B4E7DC8E8}"/>
              </a:ext>
            </a:extLst>
          </xdr:cNvPr>
          <xdr:cNvGrpSpPr>
            <a:grpSpLocks/>
          </xdr:cNvGrpSpPr>
        </xdr:nvGrpSpPr>
        <xdr:grpSpPr bwMode="auto">
          <a:xfrm>
            <a:off x="596" y="852"/>
            <a:ext cx="56" cy="25"/>
            <a:chOff x="2755" y="422"/>
            <a:chExt cx="56" cy="32"/>
          </a:xfrm>
        </xdr:grpSpPr>
        <xdr:sp macro="" textlink="">
          <xdr:nvSpPr>
            <xdr:cNvPr id="3546848" name="Rectangle 2700">
              <a:extLst>
                <a:ext uri="{FF2B5EF4-FFF2-40B4-BE49-F238E27FC236}">
                  <a16:creationId xmlns:a16="http://schemas.microsoft.com/office/drawing/2014/main" id="{128B0848-62C0-4CA6-A764-3DFA9AC48F01}"/>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49" name="Rectangle 2701">
              <a:extLst>
                <a:ext uri="{FF2B5EF4-FFF2-40B4-BE49-F238E27FC236}">
                  <a16:creationId xmlns:a16="http://schemas.microsoft.com/office/drawing/2014/main" id="{CC9F97F4-820C-4C8E-816D-4656123CCDA2}"/>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3" name="Group 2702">
            <a:extLst>
              <a:ext uri="{FF2B5EF4-FFF2-40B4-BE49-F238E27FC236}">
                <a16:creationId xmlns:a16="http://schemas.microsoft.com/office/drawing/2014/main" id="{25E2EB27-72AE-4614-99F4-A645905D024F}"/>
              </a:ext>
            </a:extLst>
          </xdr:cNvPr>
          <xdr:cNvGrpSpPr>
            <a:grpSpLocks/>
          </xdr:cNvGrpSpPr>
        </xdr:nvGrpSpPr>
        <xdr:grpSpPr bwMode="auto">
          <a:xfrm>
            <a:off x="596" y="887"/>
            <a:ext cx="56" cy="25"/>
            <a:chOff x="2755" y="422"/>
            <a:chExt cx="56" cy="32"/>
          </a:xfrm>
        </xdr:grpSpPr>
        <xdr:sp macro="" textlink="">
          <xdr:nvSpPr>
            <xdr:cNvPr id="3546846" name="Rectangle 2703">
              <a:extLst>
                <a:ext uri="{FF2B5EF4-FFF2-40B4-BE49-F238E27FC236}">
                  <a16:creationId xmlns:a16="http://schemas.microsoft.com/office/drawing/2014/main" id="{B6F81D66-6639-48D6-B37D-73C8DA3FC93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47" name="Rectangle 2704">
              <a:extLst>
                <a:ext uri="{FF2B5EF4-FFF2-40B4-BE49-F238E27FC236}">
                  <a16:creationId xmlns:a16="http://schemas.microsoft.com/office/drawing/2014/main" id="{40519F2E-6F09-417F-A2B0-2A038239175B}"/>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4" name="Group 2705">
            <a:extLst>
              <a:ext uri="{FF2B5EF4-FFF2-40B4-BE49-F238E27FC236}">
                <a16:creationId xmlns:a16="http://schemas.microsoft.com/office/drawing/2014/main" id="{AEE1A64D-279E-4883-8545-86115DBE0F33}"/>
              </a:ext>
            </a:extLst>
          </xdr:cNvPr>
          <xdr:cNvGrpSpPr>
            <a:grpSpLocks/>
          </xdr:cNvGrpSpPr>
        </xdr:nvGrpSpPr>
        <xdr:grpSpPr bwMode="auto">
          <a:xfrm>
            <a:off x="596" y="917"/>
            <a:ext cx="56" cy="25"/>
            <a:chOff x="2755" y="422"/>
            <a:chExt cx="56" cy="32"/>
          </a:xfrm>
        </xdr:grpSpPr>
        <xdr:sp macro="" textlink="">
          <xdr:nvSpPr>
            <xdr:cNvPr id="3546844" name="Rectangle 2706">
              <a:extLst>
                <a:ext uri="{FF2B5EF4-FFF2-40B4-BE49-F238E27FC236}">
                  <a16:creationId xmlns:a16="http://schemas.microsoft.com/office/drawing/2014/main" id="{41B24B08-683E-47AB-A21B-304B7355BC95}"/>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45" name="Rectangle 2707">
              <a:extLst>
                <a:ext uri="{FF2B5EF4-FFF2-40B4-BE49-F238E27FC236}">
                  <a16:creationId xmlns:a16="http://schemas.microsoft.com/office/drawing/2014/main" id="{0C17F0CE-0E91-4A49-86CE-1EA68B4FCFEA}"/>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5" name="Group 2708">
            <a:extLst>
              <a:ext uri="{FF2B5EF4-FFF2-40B4-BE49-F238E27FC236}">
                <a16:creationId xmlns:a16="http://schemas.microsoft.com/office/drawing/2014/main" id="{7631A4EE-AD6A-43F1-8867-0F28B08EC884}"/>
              </a:ext>
            </a:extLst>
          </xdr:cNvPr>
          <xdr:cNvGrpSpPr>
            <a:grpSpLocks/>
          </xdr:cNvGrpSpPr>
        </xdr:nvGrpSpPr>
        <xdr:grpSpPr bwMode="auto">
          <a:xfrm>
            <a:off x="596" y="947"/>
            <a:ext cx="56" cy="25"/>
            <a:chOff x="2755" y="422"/>
            <a:chExt cx="56" cy="32"/>
          </a:xfrm>
        </xdr:grpSpPr>
        <xdr:sp macro="" textlink="">
          <xdr:nvSpPr>
            <xdr:cNvPr id="3546842" name="Rectangle 2709">
              <a:extLst>
                <a:ext uri="{FF2B5EF4-FFF2-40B4-BE49-F238E27FC236}">
                  <a16:creationId xmlns:a16="http://schemas.microsoft.com/office/drawing/2014/main" id="{9F94FDEB-3CEB-4769-923F-E26946CD07D1}"/>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43" name="Rectangle 2710">
              <a:extLst>
                <a:ext uri="{FF2B5EF4-FFF2-40B4-BE49-F238E27FC236}">
                  <a16:creationId xmlns:a16="http://schemas.microsoft.com/office/drawing/2014/main" id="{3518C704-D94D-4637-BD2C-D590422DACDE}"/>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6" name="Group 2711">
            <a:extLst>
              <a:ext uri="{FF2B5EF4-FFF2-40B4-BE49-F238E27FC236}">
                <a16:creationId xmlns:a16="http://schemas.microsoft.com/office/drawing/2014/main" id="{9D625551-9911-42AC-940E-B557C7C434D5}"/>
              </a:ext>
            </a:extLst>
          </xdr:cNvPr>
          <xdr:cNvGrpSpPr>
            <a:grpSpLocks/>
          </xdr:cNvGrpSpPr>
        </xdr:nvGrpSpPr>
        <xdr:grpSpPr bwMode="auto">
          <a:xfrm>
            <a:off x="596" y="977"/>
            <a:ext cx="56" cy="25"/>
            <a:chOff x="2755" y="422"/>
            <a:chExt cx="56" cy="32"/>
          </a:xfrm>
        </xdr:grpSpPr>
        <xdr:sp macro="" textlink="">
          <xdr:nvSpPr>
            <xdr:cNvPr id="3546840" name="Rectangle 2712">
              <a:extLst>
                <a:ext uri="{FF2B5EF4-FFF2-40B4-BE49-F238E27FC236}">
                  <a16:creationId xmlns:a16="http://schemas.microsoft.com/office/drawing/2014/main" id="{4841B48E-0F74-49F7-92F4-4F6850D9AD74}"/>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41" name="Rectangle 2713">
              <a:extLst>
                <a:ext uri="{FF2B5EF4-FFF2-40B4-BE49-F238E27FC236}">
                  <a16:creationId xmlns:a16="http://schemas.microsoft.com/office/drawing/2014/main" id="{6C731B48-E143-4384-A0B5-EB9E89FDC056}"/>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837" name="Group 2714">
            <a:extLst>
              <a:ext uri="{FF2B5EF4-FFF2-40B4-BE49-F238E27FC236}">
                <a16:creationId xmlns:a16="http://schemas.microsoft.com/office/drawing/2014/main" id="{F601C3E1-C7CA-4DBD-981B-1A0216AC4879}"/>
              </a:ext>
            </a:extLst>
          </xdr:cNvPr>
          <xdr:cNvGrpSpPr>
            <a:grpSpLocks/>
          </xdr:cNvGrpSpPr>
        </xdr:nvGrpSpPr>
        <xdr:grpSpPr bwMode="auto">
          <a:xfrm>
            <a:off x="596" y="1007"/>
            <a:ext cx="56" cy="25"/>
            <a:chOff x="2755" y="422"/>
            <a:chExt cx="56" cy="32"/>
          </a:xfrm>
        </xdr:grpSpPr>
        <xdr:sp macro="" textlink="">
          <xdr:nvSpPr>
            <xdr:cNvPr id="3546838" name="Rectangle 2715">
              <a:extLst>
                <a:ext uri="{FF2B5EF4-FFF2-40B4-BE49-F238E27FC236}">
                  <a16:creationId xmlns:a16="http://schemas.microsoft.com/office/drawing/2014/main" id="{4AF8CD5A-B127-4810-AC38-8E3159B5A5E2}"/>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39" name="Rectangle 2716">
              <a:extLst>
                <a:ext uri="{FF2B5EF4-FFF2-40B4-BE49-F238E27FC236}">
                  <a16:creationId xmlns:a16="http://schemas.microsoft.com/office/drawing/2014/main" id="{2D3CB7FB-7D58-457E-9517-ECBEDB117ECF}"/>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clientData/>
  </xdr:twoCellAnchor>
  <xdr:twoCellAnchor>
    <xdr:from>
      <xdr:col>31</xdr:col>
      <xdr:colOff>0</xdr:colOff>
      <xdr:row>24</xdr:row>
      <xdr:rowOff>28575</xdr:rowOff>
    </xdr:from>
    <xdr:to>
      <xdr:col>31</xdr:col>
      <xdr:colOff>0</xdr:colOff>
      <xdr:row>39</xdr:row>
      <xdr:rowOff>0</xdr:rowOff>
    </xdr:to>
    <xdr:grpSp>
      <xdr:nvGrpSpPr>
        <xdr:cNvPr id="3546757" name="Group 2656">
          <a:extLst>
            <a:ext uri="{FF2B5EF4-FFF2-40B4-BE49-F238E27FC236}">
              <a16:creationId xmlns:a16="http://schemas.microsoft.com/office/drawing/2014/main" id="{FD57FEC6-B2C2-43D9-9EDC-0E27B0948C7B}"/>
            </a:ext>
          </a:extLst>
        </xdr:cNvPr>
        <xdr:cNvGrpSpPr>
          <a:grpSpLocks/>
        </xdr:cNvGrpSpPr>
      </xdr:nvGrpSpPr>
      <xdr:grpSpPr bwMode="auto">
        <a:xfrm>
          <a:off x="18981174" y="4340942"/>
          <a:ext cx="0" cy="2626852"/>
          <a:chOff x="596" y="422"/>
          <a:chExt cx="56" cy="610"/>
        </a:xfrm>
      </xdr:grpSpPr>
      <xdr:grpSp>
        <xdr:nvGrpSpPr>
          <xdr:cNvPr id="3546758" name="Group 2657">
            <a:extLst>
              <a:ext uri="{FF2B5EF4-FFF2-40B4-BE49-F238E27FC236}">
                <a16:creationId xmlns:a16="http://schemas.microsoft.com/office/drawing/2014/main" id="{964E9F4F-82CD-4D43-A57C-EDCCC62AEFE2}"/>
              </a:ext>
            </a:extLst>
          </xdr:cNvPr>
          <xdr:cNvGrpSpPr>
            <a:grpSpLocks/>
          </xdr:cNvGrpSpPr>
        </xdr:nvGrpSpPr>
        <xdr:grpSpPr bwMode="auto">
          <a:xfrm>
            <a:off x="596" y="422"/>
            <a:ext cx="56" cy="25"/>
            <a:chOff x="2755" y="422"/>
            <a:chExt cx="56" cy="32"/>
          </a:xfrm>
        </xdr:grpSpPr>
        <xdr:sp macro="" textlink="">
          <xdr:nvSpPr>
            <xdr:cNvPr id="3546816" name="Rectangle 2658">
              <a:extLst>
                <a:ext uri="{FF2B5EF4-FFF2-40B4-BE49-F238E27FC236}">
                  <a16:creationId xmlns:a16="http://schemas.microsoft.com/office/drawing/2014/main" id="{A2FC3F46-C35A-41EA-8E1E-E8CA11681FF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17" name="Rectangle 2659">
              <a:extLst>
                <a:ext uri="{FF2B5EF4-FFF2-40B4-BE49-F238E27FC236}">
                  <a16:creationId xmlns:a16="http://schemas.microsoft.com/office/drawing/2014/main" id="{5DB059D9-F718-4348-B035-6AB0FE9BFE72}"/>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59" name="Group 2660">
            <a:extLst>
              <a:ext uri="{FF2B5EF4-FFF2-40B4-BE49-F238E27FC236}">
                <a16:creationId xmlns:a16="http://schemas.microsoft.com/office/drawing/2014/main" id="{6FA89BD1-C205-45CE-90CE-5895DC8FB290}"/>
              </a:ext>
            </a:extLst>
          </xdr:cNvPr>
          <xdr:cNvGrpSpPr>
            <a:grpSpLocks/>
          </xdr:cNvGrpSpPr>
        </xdr:nvGrpSpPr>
        <xdr:grpSpPr bwMode="auto">
          <a:xfrm>
            <a:off x="596" y="452"/>
            <a:ext cx="56" cy="25"/>
            <a:chOff x="2755" y="422"/>
            <a:chExt cx="56" cy="32"/>
          </a:xfrm>
        </xdr:grpSpPr>
        <xdr:sp macro="" textlink="">
          <xdr:nvSpPr>
            <xdr:cNvPr id="3546814" name="Rectangle 2661">
              <a:extLst>
                <a:ext uri="{FF2B5EF4-FFF2-40B4-BE49-F238E27FC236}">
                  <a16:creationId xmlns:a16="http://schemas.microsoft.com/office/drawing/2014/main" id="{333984F7-736A-4E87-95F0-81C860BE8AF6}"/>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15" name="Rectangle 2662">
              <a:extLst>
                <a:ext uri="{FF2B5EF4-FFF2-40B4-BE49-F238E27FC236}">
                  <a16:creationId xmlns:a16="http://schemas.microsoft.com/office/drawing/2014/main" id="{4FAC5D02-C042-416F-8344-A6C448286E5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0" name="Group 2663">
            <a:extLst>
              <a:ext uri="{FF2B5EF4-FFF2-40B4-BE49-F238E27FC236}">
                <a16:creationId xmlns:a16="http://schemas.microsoft.com/office/drawing/2014/main" id="{0F0D69B9-215B-4763-8BCB-1F06B3D218EB}"/>
              </a:ext>
            </a:extLst>
          </xdr:cNvPr>
          <xdr:cNvGrpSpPr>
            <a:grpSpLocks/>
          </xdr:cNvGrpSpPr>
        </xdr:nvGrpSpPr>
        <xdr:grpSpPr bwMode="auto">
          <a:xfrm>
            <a:off x="596" y="482"/>
            <a:ext cx="56" cy="25"/>
            <a:chOff x="2755" y="422"/>
            <a:chExt cx="56" cy="32"/>
          </a:xfrm>
        </xdr:grpSpPr>
        <xdr:sp macro="" textlink="">
          <xdr:nvSpPr>
            <xdr:cNvPr id="3546812" name="Rectangle 2664">
              <a:extLst>
                <a:ext uri="{FF2B5EF4-FFF2-40B4-BE49-F238E27FC236}">
                  <a16:creationId xmlns:a16="http://schemas.microsoft.com/office/drawing/2014/main" id="{9F808F7F-F24A-4D04-95ED-0EAAB71F73D5}"/>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13" name="Rectangle 2665">
              <a:extLst>
                <a:ext uri="{FF2B5EF4-FFF2-40B4-BE49-F238E27FC236}">
                  <a16:creationId xmlns:a16="http://schemas.microsoft.com/office/drawing/2014/main" id="{9D66731E-E40B-4FD5-8F91-6F594BF95C5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1" name="Group 2666">
            <a:extLst>
              <a:ext uri="{FF2B5EF4-FFF2-40B4-BE49-F238E27FC236}">
                <a16:creationId xmlns:a16="http://schemas.microsoft.com/office/drawing/2014/main" id="{EDF1ADA9-B1C7-4311-BB26-D4F22A8F0901}"/>
              </a:ext>
            </a:extLst>
          </xdr:cNvPr>
          <xdr:cNvGrpSpPr>
            <a:grpSpLocks/>
          </xdr:cNvGrpSpPr>
        </xdr:nvGrpSpPr>
        <xdr:grpSpPr bwMode="auto">
          <a:xfrm>
            <a:off x="596" y="512"/>
            <a:ext cx="56" cy="25"/>
            <a:chOff x="2755" y="422"/>
            <a:chExt cx="56" cy="32"/>
          </a:xfrm>
        </xdr:grpSpPr>
        <xdr:sp macro="" textlink="">
          <xdr:nvSpPr>
            <xdr:cNvPr id="3546810" name="Rectangle 2667">
              <a:extLst>
                <a:ext uri="{FF2B5EF4-FFF2-40B4-BE49-F238E27FC236}">
                  <a16:creationId xmlns:a16="http://schemas.microsoft.com/office/drawing/2014/main" id="{D6EAB220-5A2C-4767-87B3-B95AB1A0D928}"/>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11" name="Rectangle 2668">
              <a:extLst>
                <a:ext uri="{FF2B5EF4-FFF2-40B4-BE49-F238E27FC236}">
                  <a16:creationId xmlns:a16="http://schemas.microsoft.com/office/drawing/2014/main" id="{AA154C6D-E89E-474E-AACD-784468F5C36F}"/>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2" name="Group 2669">
            <a:extLst>
              <a:ext uri="{FF2B5EF4-FFF2-40B4-BE49-F238E27FC236}">
                <a16:creationId xmlns:a16="http://schemas.microsoft.com/office/drawing/2014/main" id="{68358048-C2BE-4C41-944A-C412023BED39}"/>
              </a:ext>
            </a:extLst>
          </xdr:cNvPr>
          <xdr:cNvGrpSpPr>
            <a:grpSpLocks/>
          </xdr:cNvGrpSpPr>
        </xdr:nvGrpSpPr>
        <xdr:grpSpPr bwMode="auto">
          <a:xfrm>
            <a:off x="596" y="542"/>
            <a:ext cx="56" cy="25"/>
            <a:chOff x="2755" y="422"/>
            <a:chExt cx="56" cy="32"/>
          </a:xfrm>
        </xdr:grpSpPr>
        <xdr:sp macro="" textlink="">
          <xdr:nvSpPr>
            <xdr:cNvPr id="3546808" name="Rectangle 2670">
              <a:extLst>
                <a:ext uri="{FF2B5EF4-FFF2-40B4-BE49-F238E27FC236}">
                  <a16:creationId xmlns:a16="http://schemas.microsoft.com/office/drawing/2014/main" id="{DEF3DD26-A83E-40DB-95C3-672EF343CEA6}"/>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09" name="Rectangle 2671">
              <a:extLst>
                <a:ext uri="{FF2B5EF4-FFF2-40B4-BE49-F238E27FC236}">
                  <a16:creationId xmlns:a16="http://schemas.microsoft.com/office/drawing/2014/main" id="{AADFF146-9E87-4AB8-AD33-6BB4B366FBD6}"/>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3" name="Group 2672">
            <a:extLst>
              <a:ext uri="{FF2B5EF4-FFF2-40B4-BE49-F238E27FC236}">
                <a16:creationId xmlns:a16="http://schemas.microsoft.com/office/drawing/2014/main" id="{2C45AFA9-CD6F-403B-995B-98C7CDF852C4}"/>
              </a:ext>
            </a:extLst>
          </xdr:cNvPr>
          <xdr:cNvGrpSpPr>
            <a:grpSpLocks/>
          </xdr:cNvGrpSpPr>
        </xdr:nvGrpSpPr>
        <xdr:grpSpPr bwMode="auto">
          <a:xfrm>
            <a:off x="596" y="577"/>
            <a:ext cx="56" cy="25"/>
            <a:chOff x="2755" y="422"/>
            <a:chExt cx="56" cy="32"/>
          </a:xfrm>
        </xdr:grpSpPr>
        <xdr:sp macro="" textlink="">
          <xdr:nvSpPr>
            <xdr:cNvPr id="3546806" name="Rectangle 2673">
              <a:extLst>
                <a:ext uri="{FF2B5EF4-FFF2-40B4-BE49-F238E27FC236}">
                  <a16:creationId xmlns:a16="http://schemas.microsoft.com/office/drawing/2014/main" id="{24ECBB3D-8898-4C86-8A61-3A77041F26B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07" name="Rectangle 2674">
              <a:extLst>
                <a:ext uri="{FF2B5EF4-FFF2-40B4-BE49-F238E27FC236}">
                  <a16:creationId xmlns:a16="http://schemas.microsoft.com/office/drawing/2014/main" id="{0823F9C6-A799-46F1-9477-08398AA1A43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4" name="Group 2675">
            <a:extLst>
              <a:ext uri="{FF2B5EF4-FFF2-40B4-BE49-F238E27FC236}">
                <a16:creationId xmlns:a16="http://schemas.microsoft.com/office/drawing/2014/main" id="{F42779F9-83AE-46EE-B402-D7B3A1A5D067}"/>
              </a:ext>
            </a:extLst>
          </xdr:cNvPr>
          <xdr:cNvGrpSpPr>
            <a:grpSpLocks/>
          </xdr:cNvGrpSpPr>
        </xdr:nvGrpSpPr>
        <xdr:grpSpPr bwMode="auto">
          <a:xfrm>
            <a:off x="596" y="607"/>
            <a:ext cx="56" cy="25"/>
            <a:chOff x="2755" y="422"/>
            <a:chExt cx="56" cy="32"/>
          </a:xfrm>
        </xdr:grpSpPr>
        <xdr:sp macro="" textlink="">
          <xdr:nvSpPr>
            <xdr:cNvPr id="3546804" name="Rectangle 2676">
              <a:extLst>
                <a:ext uri="{FF2B5EF4-FFF2-40B4-BE49-F238E27FC236}">
                  <a16:creationId xmlns:a16="http://schemas.microsoft.com/office/drawing/2014/main" id="{436C443E-9931-482E-A988-6E357069A1C6}"/>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05" name="Rectangle 2677">
              <a:extLst>
                <a:ext uri="{FF2B5EF4-FFF2-40B4-BE49-F238E27FC236}">
                  <a16:creationId xmlns:a16="http://schemas.microsoft.com/office/drawing/2014/main" id="{4C9F86F6-D971-44FA-849D-AFF56B5E3C99}"/>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5" name="Group 2678">
            <a:extLst>
              <a:ext uri="{FF2B5EF4-FFF2-40B4-BE49-F238E27FC236}">
                <a16:creationId xmlns:a16="http://schemas.microsoft.com/office/drawing/2014/main" id="{CA11A2F6-DB23-47FF-AF79-8563A22314F6}"/>
              </a:ext>
            </a:extLst>
          </xdr:cNvPr>
          <xdr:cNvGrpSpPr>
            <a:grpSpLocks/>
          </xdr:cNvGrpSpPr>
        </xdr:nvGrpSpPr>
        <xdr:grpSpPr bwMode="auto">
          <a:xfrm>
            <a:off x="596" y="637"/>
            <a:ext cx="56" cy="25"/>
            <a:chOff x="2755" y="422"/>
            <a:chExt cx="56" cy="32"/>
          </a:xfrm>
        </xdr:grpSpPr>
        <xdr:sp macro="" textlink="">
          <xdr:nvSpPr>
            <xdr:cNvPr id="3546802" name="Rectangle 2679">
              <a:extLst>
                <a:ext uri="{FF2B5EF4-FFF2-40B4-BE49-F238E27FC236}">
                  <a16:creationId xmlns:a16="http://schemas.microsoft.com/office/drawing/2014/main" id="{9A4E9092-F522-49AC-B534-77CE67962E8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03" name="Rectangle 2680">
              <a:extLst>
                <a:ext uri="{FF2B5EF4-FFF2-40B4-BE49-F238E27FC236}">
                  <a16:creationId xmlns:a16="http://schemas.microsoft.com/office/drawing/2014/main" id="{6E60C964-572D-465E-A76E-7975DBB0F9C2}"/>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6" name="Group 2681">
            <a:extLst>
              <a:ext uri="{FF2B5EF4-FFF2-40B4-BE49-F238E27FC236}">
                <a16:creationId xmlns:a16="http://schemas.microsoft.com/office/drawing/2014/main" id="{AA91B18A-AD26-4AE7-88FC-CA80C22AF0B2}"/>
              </a:ext>
            </a:extLst>
          </xdr:cNvPr>
          <xdr:cNvGrpSpPr>
            <a:grpSpLocks/>
          </xdr:cNvGrpSpPr>
        </xdr:nvGrpSpPr>
        <xdr:grpSpPr bwMode="auto">
          <a:xfrm>
            <a:off x="596" y="667"/>
            <a:ext cx="56" cy="25"/>
            <a:chOff x="2755" y="422"/>
            <a:chExt cx="56" cy="32"/>
          </a:xfrm>
        </xdr:grpSpPr>
        <xdr:sp macro="" textlink="">
          <xdr:nvSpPr>
            <xdr:cNvPr id="3546800" name="Rectangle 2682">
              <a:extLst>
                <a:ext uri="{FF2B5EF4-FFF2-40B4-BE49-F238E27FC236}">
                  <a16:creationId xmlns:a16="http://schemas.microsoft.com/office/drawing/2014/main" id="{5B2F8E62-9E14-420F-ABD6-080951400407}"/>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801" name="Rectangle 2683">
              <a:extLst>
                <a:ext uri="{FF2B5EF4-FFF2-40B4-BE49-F238E27FC236}">
                  <a16:creationId xmlns:a16="http://schemas.microsoft.com/office/drawing/2014/main" id="{A2634FAB-D116-4124-A257-A8AB273988AE}"/>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7" name="Group 2684">
            <a:extLst>
              <a:ext uri="{FF2B5EF4-FFF2-40B4-BE49-F238E27FC236}">
                <a16:creationId xmlns:a16="http://schemas.microsoft.com/office/drawing/2014/main" id="{F9F561D2-ABC3-42EC-A5AD-6428E486036D}"/>
              </a:ext>
            </a:extLst>
          </xdr:cNvPr>
          <xdr:cNvGrpSpPr>
            <a:grpSpLocks/>
          </xdr:cNvGrpSpPr>
        </xdr:nvGrpSpPr>
        <xdr:grpSpPr bwMode="auto">
          <a:xfrm>
            <a:off x="596" y="697"/>
            <a:ext cx="56" cy="25"/>
            <a:chOff x="2755" y="422"/>
            <a:chExt cx="56" cy="32"/>
          </a:xfrm>
        </xdr:grpSpPr>
        <xdr:sp macro="" textlink="">
          <xdr:nvSpPr>
            <xdr:cNvPr id="3546798" name="Rectangle 2685">
              <a:extLst>
                <a:ext uri="{FF2B5EF4-FFF2-40B4-BE49-F238E27FC236}">
                  <a16:creationId xmlns:a16="http://schemas.microsoft.com/office/drawing/2014/main" id="{586ACDCA-37B0-43BB-AC51-40647A1128EC}"/>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99" name="Rectangle 2686">
              <a:extLst>
                <a:ext uri="{FF2B5EF4-FFF2-40B4-BE49-F238E27FC236}">
                  <a16:creationId xmlns:a16="http://schemas.microsoft.com/office/drawing/2014/main" id="{E99C47D9-B1C8-4A35-9D8A-47C5EEB22285}"/>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8" name="Group 2687">
            <a:extLst>
              <a:ext uri="{FF2B5EF4-FFF2-40B4-BE49-F238E27FC236}">
                <a16:creationId xmlns:a16="http://schemas.microsoft.com/office/drawing/2014/main" id="{C34351C6-1911-48FE-B1F2-A2DBF47520F7}"/>
              </a:ext>
            </a:extLst>
          </xdr:cNvPr>
          <xdr:cNvGrpSpPr>
            <a:grpSpLocks/>
          </xdr:cNvGrpSpPr>
        </xdr:nvGrpSpPr>
        <xdr:grpSpPr bwMode="auto">
          <a:xfrm>
            <a:off x="596" y="732"/>
            <a:ext cx="56" cy="25"/>
            <a:chOff x="2755" y="422"/>
            <a:chExt cx="56" cy="32"/>
          </a:xfrm>
        </xdr:grpSpPr>
        <xdr:sp macro="" textlink="">
          <xdr:nvSpPr>
            <xdr:cNvPr id="3546796" name="Rectangle 2688">
              <a:extLst>
                <a:ext uri="{FF2B5EF4-FFF2-40B4-BE49-F238E27FC236}">
                  <a16:creationId xmlns:a16="http://schemas.microsoft.com/office/drawing/2014/main" id="{864D815E-674A-426B-BCD8-DDE72B0FC9E3}"/>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97" name="Rectangle 2689">
              <a:extLst>
                <a:ext uri="{FF2B5EF4-FFF2-40B4-BE49-F238E27FC236}">
                  <a16:creationId xmlns:a16="http://schemas.microsoft.com/office/drawing/2014/main" id="{E3F43F02-B2CC-425A-B65D-8A33CB394A95}"/>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69" name="Group 2690">
            <a:extLst>
              <a:ext uri="{FF2B5EF4-FFF2-40B4-BE49-F238E27FC236}">
                <a16:creationId xmlns:a16="http://schemas.microsoft.com/office/drawing/2014/main" id="{B29829A6-7415-4996-87AC-3BF2ACA1893F}"/>
              </a:ext>
            </a:extLst>
          </xdr:cNvPr>
          <xdr:cNvGrpSpPr>
            <a:grpSpLocks/>
          </xdr:cNvGrpSpPr>
        </xdr:nvGrpSpPr>
        <xdr:grpSpPr bwMode="auto">
          <a:xfrm>
            <a:off x="596" y="762"/>
            <a:ext cx="56" cy="25"/>
            <a:chOff x="2755" y="422"/>
            <a:chExt cx="56" cy="32"/>
          </a:xfrm>
        </xdr:grpSpPr>
        <xdr:sp macro="" textlink="">
          <xdr:nvSpPr>
            <xdr:cNvPr id="3546794" name="Rectangle 2691">
              <a:extLst>
                <a:ext uri="{FF2B5EF4-FFF2-40B4-BE49-F238E27FC236}">
                  <a16:creationId xmlns:a16="http://schemas.microsoft.com/office/drawing/2014/main" id="{79A56308-DC84-485D-BA75-2EA0D9EF1734}"/>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95" name="Rectangle 2692">
              <a:extLst>
                <a:ext uri="{FF2B5EF4-FFF2-40B4-BE49-F238E27FC236}">
                  <a16:creationId xmlns:a16="http://schemas.microsoft.com/office/drawing/2014/main" id="{79422CD6-D907-4749-B853-772EDFC87FC5}"/>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0" name="Group 2693">
            <a:extLst>
              <a:ext uri="{FF2B5EF4-FFF2-40B4-BE49-F238E27FC236}">
                <a16:creationId xmlns:a16="http://schemas.microsoft.com/office/drawing/2014/main" id="{F436F52B-4CE9-4D8A-8292-6EFB3D8FF638}"/>
              </a:ext>
            </a:extLst>
          </xdr:cNvPr>
          <xdr:cNvGrpSpPr>
            <a:grpSpLocks/>
          </xdr:cNvGrpSpPr>
        </xdr:nvGrpSpPr>
        <xdr:grpSpPr bwMode="auto">
          <a:xfrm>
            <a:off x="596" y="792"/>
            <a:ext cx="56" cy="25"/>
            <a:chOff x="2755" y="422"/>
            <a:chExt cx="56" cy="32"/>
          </a:xfrm>
        </xdr:grpSpPr>
        <xdr:sp macro="" textlink="">
          <xdr:nvSpPr>
            <xdr:cNvPr id="3546792" name="Rectangle 2694">
              <a:extLst>
                <a:ext uri="{FF2B5EF4-FFF2-40B4-BE49-F238E27FC236}">
                  <a16:creationId xmlns:a16="http://schemas.microsoft.com/office/drawing/2014/main" id="{8E6656F3-D565-406E-8FC8-4BFC35B534A0}"/>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93" name="Rectangle 2695">
              <a:extLst>
                <a:ext uri="{FF2B5EF4-FFF2-40B4-BE49-F238E27FC236}">
                  <a16:creationId xmlns:a16="http://schemas.microsoft.com/office/drawing/2014/main" id="{F6B4FFBA-09C0-4766-8B7E-45F8CC30486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1" name="Group 2696">
            <a:extLst>
              <a:ext uri="{FF2B5EF4-FFF2-40B4-BE49-F238E27FC236}">
                <a16:creationId xmlns:a16="http://schemas.microsoft.com/office/drawing/2014/main" id="{52617C82-CB47-453F-81E2-96D262DA9572}"/>
              </a:ext>
            </a:extLst>
          </xdr:cNvPr>
          <xdr:cNvGrpSpPr>
            <a:grpSpLocks/>
          </xdr:cNvGrpSpPr>
        </xdr:nvGrpSpPr>
        <xdr:grpSpPr bwMode="auto">
          <a:xfrm>
            <a:off x="596" y="822"/>
            <a:ext cx="56" cy="25"/>
            <a:chOff x="2755" y="422"/>
            <a:chExt cx="56" cy="32"/>
          </a:xfrm>
        </xdr:grpSpPr>
        <xdr:sp macro="" textlink="">
          <xdr:nvSpPr>
            <xdr:cNvPr id="3546790" name="Rectangle 2697">
              <a:extLst>
                <a:ext uri="{FF2B5EF4-FFF2-40B4-BE49-F238E27FC236}">
                  <a16:creationId xmlns:a16="http://schemas.microsoft.com/office/drawing/2014/main" id="{75E31BA7-8852-4350-8C6F-03119F97134B}"/>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91" name="Rectangle 2698">
              <a:extLst>
                <a:ext uri="{FF2B5EF4-FFF2-40B4-BE49-F238E27FC236}">
                  <a16:creationId xmlns:a16="http://schemas.microsoft.com/office/drawing/2014/main" id="{8ED4A29D-2773-498E-AD4E-30A69A655F72}"/>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2" name="Group 2699">
            <a:extLst>
              <a:ext uri="{FF2B5EF4-FFF2-40B4-BE49-F238E27FC236}">
                <a16:creationId xmlns:a16="http://schemas.microsoft.com/office/drawing/2014/main" id="{3BC12314-E6CD-40B0-8F05-904F01BFB302}"/>
              </a:ext>
            </a:extLst>
          </xdr:cNvPr>
          <xdr:cNvGrpSpPr>
            <a:grpSpLocks/>
          </xdr:cNvGrpSpPr>
        </xdr:nvGrpSpPr>
        <xdr:grpSpPr bwMode="auto">
          <a:xfrm>
            <a:off x="596" y="852"/>
            <a:ext cx="56" cy="25"/>
            <a:chOff x="2755" y="422"/>
            <a:chExt cx="56" cy="32"/>
          </a:xfrm>
        </xdr:grpSpPr>
        <xdr:sp macro="" textlink="">
          <xdr:nvSpPr>
            <xdr:cNvPr id="3546788" name="Rectangle 2700">
              <a:extLst>
                <a:ext uri="{FF2B5EF4-FFF2-40B4-BE49-F238E27FC236}">
                  <a16:creationId xmlns:a16="http://schemas.microsoft.com/office/drawing/2014/main" id="{0EDF303D-3EFD-4C64-B180-6EB583870125}"/>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89" name="Rectangle 2701">
              <a:extLst>
                <a:ext uri="{FF2B5EF4-FFF2-40B4-BE49-F238E27FC236}">
                  <a16:creationId xmlns:a16="http://schemas.microsoft.com/office/drawing/2014/main" id="{638AF072-4B8C-43CC-863A-165196F215A8}"/>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3" name="Group 2702">
            <a:extLst>
              <a:ext uri="{FF2B5EF4-FFF2-40B4-BE49-F238E27FC236}">
                <a16:creationId xmlns:a16="http://schemas.microsoft.com/office/drawing/2014/main" id="{EF07B7A5-54F4-4E8A-A97A-5A2DEDF664AF}"/>
              </a:ext>
            </a:extLst>
          </xdr:cNvPr>
          <xdr:cNvGrpSpPr>
            <a:grpSpLocks/>
          </xdr:cNvGrpSpPr>
        </xdr:nvGrpSpPr>
        <xdr:grpSpPr bwMode="auto">
          <a:xfrm>
            <a:off x="596" y="887"/>
            <a:ext cx="56" cy="25"/>
            <a:chOff x="2755" y="422"/>
            <a:chExt cx="56" cy="32"/>
          </a:xfrm>
        </xdr:grpSpPr>
        <xdr:sp macro="" textlink="">
          <xdr:nvSpPr>
            <xdr:cNvPr id="3546786" name="Rectangle 2703">
              <a:extLst>
                <a:ext uri="{FF2B5EF4-FFF2-40B4-BE49-F238E27FC236}">
                  <a16:creationId xmlns:a16="http://schemas.microsoft.com/office/drawing/2014/main" id="{99925824-DBF9-4F7D-9B66-2C790CDA1171}"/>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87" name="Rectangle 2704">
              <a:extLst>
                <a:ext uri="{FF2B5EF4-FFF2-40B4-BE49-F238E27FC236}">
                  <a16:creationId xmlns:a16="http://schemas.microsoft.com/office/drawing/2014/main" id="{A8B1E642-5A37-4C81-AE2F-40813B845CC7}"/>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4" name="Group 2705">
            <a:extLst>
              <a:ext uri="{FF2B5EF4-FFF2-40B4-BE49-F238E27FC236}">
                <a16:creationId xmlns:a16="http://schemas.microsoft.com/office/drawing/2014/main" id="{8DAB3DB9-DB9D-45DD-8B5C-89A5E4FD50A9}"/>
              </a:ext>
            </a:extLst>
          </xdr:cNvPr>
          <xdr:cNvGrpSpPr>
            <a:grpSpLocks/>
          </xdr:cNvGrpSpPr>
        </xdr:nvGrpSpPr>
        <xdr:grpSpPr bwMode="auto">
          <a:xfrm>
            <a:off x="596" y="917"/>
            <a:ext cx="56" cy="25"/>
            <a:chOff x="2755" y="422"/>
            <a:chExt cx="56" cy="32"/>
          </a:xfrm>
        </xdr:grpSpPr>
        <xdr:sp macro="" textlink="">
          <xdr:nvSpPr>
            <xdr:cNvPr id="3546784" name="Rectangle 2706">
              <a:extLst>
                <a:ext uri="{FF2B5EF4-FFF2-40B4-BE49-F238E27FC236}">
                  <a16:creationId xmlns:a16="http://schemas.microsoft.com/office/drawing/2014/main" id="{928D7079-80BE-4634-8DE6-401D75370EAD}"/>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85" name="Rectangle 2707">
              <a:extLst>
                <a:ext uri="{FF2B5EF4-FFF2-40B4-BE49-F238E27FC236}">
                  <a16:creationId xmlns:a16="http://schemas.microsoft.com/office/drawing/2014/main" id="{586137E6-C976-41A4-A96E-08377C311D66}"/>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5" name="Group 2708">
            <a:extLst>
              <a:ext uri="{FF2B5EF4-FFF2-40B4-BE49-F238E27FC236}">
                <a16:creationId xmlns:a16="http://schemas.microsoft.com/office/drawing/2014/main" id="{29790358-BA64-4A67-888D-50695400BD1A}"/>
              </a:ext>
            </a:extLst>
          </xdr:cNvPr>
          <xdr:cNvGrpSpPr>
            <a:grpSpLocks/>
          </xdr:cNvGrpSpPr>
        </xdr:nvGrpSpPr>
        <xdr:grpSpPr bwMode="auto">
          <a:xfrm>
            <a:off x="596" y="947"/>
            <a:ext cx="56" cy="25"/>
            <a:chOff x="2755" y="422"/>
            <a:chExt cx="56" cy="32"/>
          </a:xfrm>
        </xdr:grpSpPr>
        <xdr:sp macro="" textlink="">
          <xdr:nvSpPr>
            <xdr:cNvPr id="3546782" name="Rectangle 2709">
              <a:extLst>
                <a:ext uri="{FF2B5EF4-FFF2-40B4-BE49-F238E27FC236}">
                  <a16:creationId xmlns:a16="http://schemas.microsoft.com/office/drawing/2014/main" id="{7B46E3C2-DBA4-4BF6-A429-8CF7DA7EC5E3}"/>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83" name="Rectangle 2710">
              <a:extLst>
                <a:ext uri="{FF2B5EF4-FFF2-40B4-BE49-F238E27FC236}">
                  <a16:creationId xmlns:a16="http://schemas.microsoft.com/office/drawing/2014/main" id="{BE3E2CB6-8D2C-4702-BD7E-D70740565B6A}"/>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6" name="Group 2711">
            <a:extLst>
              <a:ext uri="{FF2B5EF4-FFF2-40B4-BE49-F238E27FC236}">
                <a16:creationId xmlns:a16="http://schemas.microsoft.com/office/drawing/2014/main" id="{F4245C9D-5690-4418-BF75-609321E07024}"/>
              </a:ext>
            </a:extLst>
          </xdr:cNvPr>
          <xdr:cNvGrpSpPr>
            <a:grpSpLocks/>
          </xdr:cNvGrpSpPr>
        </xdr:nvGrpSpPr>
        <xdr:grpSpPr bwMode="auto">
          <a:xfrm>
            <a:off x="596" y="977"/>
            <a:ext cx="56" cy="25"/>
            <a:chOff x="2755" y="422"/>
            <a:chExt cx="56" cy="32"/>
          </a:xfrm>
        </xdr:grpSpPr>
        <xdr:sp macro="" textlink="">
          <xdr:nvSpPr>
            <xdr:cNvPr id="3546780" name="Rectangle 2712">
              <a:extLst>
                <a:ext uri="{FF2B5EF4-FFF2-40B4-BE49-F238E27FC236}">
                  <a16:creationId xmlns:a16="http://schemas.microsoft.com/office/drawing/2014/main" id="{C7D57568-5CE3-4DDD-B6FF-8EFBCCA8A34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81" name="Rectangle 2713">
              <a:extLst>
                <a:ext uri="{FF2B5EF4-FFF2-40B4-BE49-F238E27FC236}">
                  <a16:creationId xmlns:a16="http://schemas.microsoft.com/office/drawing/2014/main" id="{5EAA9144-0D23-47E8-84B9-C5708BD1BF61}"/>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nvGrpSpPr>
          <xdr:cNvPr id="3546777" name="Group 2714">
            <a:extLst>
              <a:ext uri="{FF2B5EF4-FFF2-40B4-BE49-F238E27FC236}">
                <a16:creationId xmlns:a16="http://schemas.microsoft.com/office/drawing/2014/main" id="{E6E22FBF-AA00-4B5D-93C6-AA80F1725D34}"/>
              </a:ext>
            </a:extLst>
          </xdr:cNvPr>
          <xdr:cNvGrpSpPr>
            <a:grpSpLocks/>
          </xdr:cNvGrpSpPr>
        </xdr:nvGrpSpPr>
        <xdr:grpSpPr bwMode="auto">
          <a:xfrm>
            <a:off x="596" y="1007"/>
            <a:ext cx="56" cy="25"/>
            <a:chOff x="2755" y="422"/>
            <a:chExt cx="56" cy="32"/>
          </a:xfrm>
        </xdr:grpSpPr>
        <xdr:sp macro="" textlink="">
          <xdr:nvSpPr>
            <xdr:cNvPr id="3546778" name="Rectangle 2715">
              <a:extLst>
                <a:ext uri="{FF2B5EF4-FFF2-40B4-BE49-F238E27FC236}">
                  <a16:creationId xmlns:a16="http://schemas.microsoft.com/office/drawing/2014/main" id="{998931F1-A39F-48B1-B01E-011471C20249}"/>
                </a:ext>
              </a:extLst>
            </xdr:cNvPr>
            <xdr:cNvSpPr>
              <a:spLocks noChangeArrowheads="1"/>
            </xdr:cNvSpPr>
          </xdr:nvSpPr>
          <xdr:spPr bwMode="auto">
            <a:xfrm>
              <a:off x="2755" y="422"/>
              <a:ext cx="28" cy="32"/>
            </a:xfrm>
            <a:prstGeom prst="rect">
              <a:avLst/>
            </a:prstGeom>
            <a:solidFill>
              <a:srgbClr val="FFFFFF"/>
            </a:solidFill>
            <a:ln w="9525">
              <a:solidFill>
                <a:srgbClr val="C0C0C0"/>
              </a:solidFill>
              <a:miter lim="800000"/>
              <a:headEnd/>
              <a:tailEnd/>
            </a:ln>
          </xdr:spPr>
        </xdr:sp>
        <xdr:sp macro="" textlink="">
          <xdr:nvSpPr>
            <xdr:cNvPr id="3546779" name="Rectangle 2716">
              <a:extLst>
                <a:ext uri="{FF2B5EF4-FFF2-40B4-BE49-F238E27FC236}">
                  <a16:creationId xmlns:a16="http://schemas.microsoft.com/office/drawing/2014/main" id="{ABC01801-B7D1-476F-99D5-0F4300C38924}"/>
                </a:ext>
              </a:extLst>
            </xdr:cNvPr>
            <xdr:cNvSpPr>
              <a:spLocks noChangeArrowheads="1"/>
            </xdr:cNvSpPr>
          </xdr:nvSpPr>
          <xdr:spPr bwMode="auto">
            <a:xfrm>
              <a:off x="2783" y="422"/>
              <a:ext cx="28" cy="32"/>
            </a:xfrm>
            <a:prstGeom prst="rect">
              <a:avLst/>
            </a:prstGeom>
            <a:solidFill>
              <a:srgbClr val="FFFFFF"/>
            </a:solidFill>
            <a:ln w="9525">
              <a:solidFill>
                <a:srgbClr val="C0C0C0"/>
              </a:solidFill>
              <a:miter lim="800000"/>
              <a:headEnd/>
              <a:tailEnd/>
            </a:ln>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1</xdr:row>
      <xdr:rowOff>19050</xdr:rowOff>
    </xdr:from>
    <xdr:to>
      <xdr:col>5</xdr:col>
      <xdr:colOff>352425</xdr:colOff>
      <xdr:row>2</xdr:row>
      <xdr:rowOff>57150</xdr:rowOff>
    </xdr:to>
    <xdr:grpSp>
      <xdr:nvGrpSpPr>
        <xdr:cNvPr id="3494206" name="Group 310">
          <a:extLst>
            <a:ext uri="{FF2B5EF4-FFF2-40B4-BE49-F238E27FC236}">
              <a16:creationId xmlns:a16="http://schemas.microsoft.com/office/drawing/2014/main" id="{E6444962-8676-4084-B289-6F6C77262035}"/>
            </a:ext>
          </a:extLst>
        </xdr:cNvPr>
        <xdr:cNvGrpSpPr>
          <a:grpSpLocks/>
        </xdr:cNvGrpSpPr>
      </xdr:nvGrpSpPr>
      <xdr:grpSpPr bwMode="auto">
        <a:xfrm>
          <a:off x="3527659" y="176464"/>
          <a:ext cx="675373" cy="202129"/>
          <a:chOff x="292" y="235"/>
          <a:chExt cx="53" cy="31"/>
        </a:xfrm>
      </xdr:grpSpPr>
      <xdr:sp macro="" textlink="">
        <xdr:nvSpPr>
          <xdr:cNvPr id="3494207" name="Rectangle 1">
            <a:extLst>
              <a:ext uri="{FF2B5EF4-FFF2-40B4-BE49-F238E27FC236}">
                <a16:creationId xmlns:a16="http://schemas.microsoft.com/office/drawing/2014/main" id="{77099241-0268-42FD-B370-C5211C30CA65}"/>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494208" name="Rectangle 1">
            <a:extLst>
              <a:ext uri="{FF2B5EF4-FFF2-40B4-BE49-F238E27FC236}">
                <a16:creationId xmlns:a16="http://schemas.microsoft.com/office/drawing/2014/main" id="{8BF66C75-8BD3-4637-B434-E426FA1EC51F}"/>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3</xdr:row>
      <xdr:rowOff>9525</xdr:rowOff>
    </xdr:from>
    <xdr:to>
      <xdr:col>8</xdr:col>
      <xdr:colOff>28575</xdr:colOff>
      <xdr:row>4</xdr:row>
      <xdr:rowOff>47625</xdr:rowOff>
    </xdr:to>
    <xdr:grpSp>
      <xdr:nvGrpSpPr>
        <xdr:cNvPr id="3537250" name="Group 310">
          <a:extLst>
            <a:ext uri="{FF2B5EF4-FFF2-40B4-BE49-F238E27FC236}">
              <a16:creationId xmlns:a16="http://schemas.microsoft.com/office/drawing/2014/main" id="{B41055A9-9039-48CC-8DA6-CDF859D143A4}"/>
            </a:ext>
          </a:extLst>
        </xdr:cNvPr>
        <xdr:cNvGrpSpPr>
          <a:grpSpLocks/>
        </xdr:cNvGrpSpPr>
      </xdr:nvGrpSpPr>
      <xdr:grpSpPr bwMode="auto">
        <a:xfrm>
          <a:off x="3652630" y="516835"/>
          <a:ext cx="609600" cy="207065"/>
          <a:chOff x="292" y="235"/>
          <a:chExt cx="53" cy="31"/>
        </a:xfrm>
      </xdr:grpSpPr>
      <xdr:sp macro="" textlink="">
        <xdr:nvSpPr>
          <xdr:cNvPr id="3537261" name="Rectangle 1">
            <a:extLst>
              <a:ext uri="{FF2B5EF4-FFF2-40B4-BE49-F238E27FC236}">
                <a16:creationId xmlns:a16="http://schemas.microsoft.com/office/drawing/2014/main" id="{CE6CC10F-64D6-443E-AACF-4940E8C211E9}"/>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537262" name="Rectangle 1">
            <a:extLst>
              <a:ext uri="{FF2B5EF4-FFF2-40B4-BE49-F238E27FC236}">
                <a16:creationId xmlns:a16="http://schemas.microsoft.com/office/drawing/2014/main" id="{DBC0FFBA-803B-445D-88B9-444FF7A775B0}"/>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twoCellAnchor>
    <xdr:from>
      <xdr:col>4</xdr:col>
      <xdr:colOff>9525</xdr:colOff>
      <xdr:row>8</xdr:row>
      <xdr:rowOff>0</xdr:rowOff>
    </xdr:from>
    <xdr:to>
      <xdr:col>4</xdr:col>
      <xdr:colOff>533400</xdr:colOff>
      <xdr:row>9</xdr:row>
      <xdr:rowOff>161925</xdr:rowOff>
    </xdr:to>
    <xdr:sp macro="" textlink="">
      <xdr:nvSpPr>
        <xdr:cNvPr id="3537251" name="Rectangle 1">
          <a:extLst>
            <a:ext uri="{FF2B5EF4-FFF2-40B4-BE49-F238E27FC236}">
              <a16:creationId xmlns:a16="http://schemas.microsoft.com/office/drawing/2014/main" id="{1608AC7F-DF0C-458F-B059-AF65116A4567}"/>
            </a:ext>
          </a:extLst>
        </xdr:cNvPr>
        <xdr:cNvSpPr>
          <a:spLocks noChangeArrowheads="1"/>
        </xdr:cNvSpPr>
      </xdr:nvSpPr>
      <xdr:spPr bwMode="auto">
        <a:xfrm>
          <a:off x="1533525" y="1371600"/>
          <a:ext cx="523875" cy="333375"/>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14</xdr:row>
      <xdr:rowOff>171450</xdr:rowOff>
    </xdr:from>
    <xdr:to>
      <xdr:col>4</xdr:col>
      <xdr:colOff>523875</xdr:colOff>
      <xdr:row>16</xdr:row>
      <xdr:rowOff>152400</xdr:rowOff>
    </xdr:to>
    <xdr:sp macro="" textlink="">
      <xdr:nvSpPr>
        <xdr:cNvPr id="3537252" name="Rectangle 1">
          <a:extLst>
            <a:ext uri="{FF2B5EF4-FFF2-40B4-BE49-F238E27FC236}">
              <a16:creationId xmlns:a16="http://schemas.microsoft.com/office/drawing/2014/main" id="{2E4F0913-A4BA-4FAE-B964-B66259D0E16F}"/>
            </a:ext>
          </a:extLst>
        </xdr:cNvPr>
        <xdr:cNvSpPr>
          <a:spLocks noChangeArrowheads="1"/>
        </xdr:cNvSpPr>
      </xdr:nvSpPr>
      <xdr:spPr bwMode="auto">
        <a:xfrm>
          <a:off x="1524000" y="2571750"/>
          <a:ext cx="523875" cy="323850"/>
        </a:xfrm>
        <a:prstGeom prst="rect">
          <a:avLst/>
        </a:prstGeom>
        <a:solidFill>
          <a:srgbClr val="FFFFFF"/>
        </a:solidFill>
        <a:ln w="9525">
          <a:solidFill>
            <a:srgbClr val="000000"/>
          </a:solidFill>
          <a:miter lim="800000"/>
          <a:headEnd/>
          <a:tailEnd/>
        </a:ln>
      </xdr:spPr>
    </xdr:sp>
    <xdr:clientData/>
  </xdr:twoCellAnchor>
  <xdr:twoCellAnchor>
    <xdr:from>
      <xdr:col>4</xdr:col>
      <xdr:colOff>9525</xdr:colOff>
      <xdr:row>22</xdr:row>
      <xdr:rowOff>9525</xdr:rowOff>
    </xdr:from>
    <xdr:to>
      <xdr:col>4</xdr:col>
      <xdr:colOff>533400</xdr:colOff>
      <xdr:row>23</xdr:row>
      <xdr:rowOff>161925</xdr:rowOff>
    </xdr:to>
    <xdr:sp macro="" textlink="">
      <xdr:nvSpPr>
        <xdr:cNvPr id="3537253" name="Rectangle 1">
          <a:extLst>
            <a:ext uri="{FF2B5EF4-FFF2-40B4-BE49-F238E27FC236}">
              <a16:creationId xmlns:a16="http://schemas.microsoft.com/office/drawing/2014/main" id="{0DE4BDA9-B2E6-4637-96D8-DE5139137049}"/>
            </a:ext>
          </a:extLst>
        </xdr:cNvPr>
        <xdr:cNvSpPr>
          <a:spLocks noChangeArrowheads="1"/>
        </xdr:cNvSpPr>
      </xdr:nvSpPr>
      <xdr:spPr bwMode="auto">
        <a:xfrm>
          <a:off x="1533525" y="3800475"/>
          <a:ext cx="523875" cy="323850"/>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29</xdr:row>
      <xdr:rowOff>0</xdr:rowOff>
    </xdr:from>
    <xdr:to>
      <xdr:col>4</xdr:col>
      <xdr:colOff>523875</xdr:colOff>
      <xdr:row>30</xdr:row>
      <xdr:rowOff>161925</xdr:rowOff>
    </xdr:to>
    <xdr:sp macro="" textlink="">
      <xdr:nvSpPr>
        <xdr:cNvPr id="3537254" name="Rectangle 1">
          <a:extLst>
            <a:ext uri="{FF2B5EF4-FFF2-40B4-BE49-F238E27FC236}">
              <a16:creationId xmlns:a16="http://schemas.microsoft.com/office/drawing/2014/main" id="{953A50FB-782F-4BF3-B1C3-4E9D10026FD2}"/>
            </a:ext>
          </a:extLst>
        </xdr:cNvPr>
        <xdr:cNvSpPr>
          <a:spLocks noChangeArrowheads="1"/>
        </xdr:cNvSpPr>
      </xdr:nvSpPr>
      <xdr:spPr bwMode="auto">
        <a:xfrm>
          <a:off x="1524000" y="4991100"/>
          <a:ext cx="523875" cy="333375"/>
        </a:xfrm>
        <a:prstGeom prst="rect">
          <a:avLst/>
        </a:prstGeom>
        <a:solidFill>
          <a:srgbClr val="FFFFFF"/>
        </a:solidFill>
        <a:ln w="9525">
          <a:solidFill>
            <a:srgbClr val="000000"/>
          </a:solidFill>
          <a:miter lim="800000"/>
          <a:headEnd/>
          <a:tailEnd/>
        </a:ln>
      </xdr:spPr>
    </xdr:sp>
    <xdr:clientData/>
  </xdr:twoCellAnchor>
  <xdr:twoCellAnchor>
    <xdr:from>
      <xdr:col>4</xdr:col>
      <xdr:colOff>0</xdr:colOff>
      <xdr:row>36</xdr:row>
      <xdr:rowOff>0</xdr:rowOff>
    </xdr:from>
    <xdr:to>
      <xdr:col>4</xdr:col>
      <xdr:colOff>523875</xdr:colOff>
      <xdr:row>37</xdr:row>
      <xdr:rowOff>161925</xdr:rowOff>
    </xdr:to>
    <xdr:sp macro="" textlink="">
      <xdr:nvSpPr>
        <xdr:cNvPr id="3537255" name="Rectangle 1">
          <a:extLst>
            <a:ext uri="{FF2B5EF4-FFF2-40B4-BE49-F238E27FC236}">
              <a16:creationId xmlns:a16="http://schemas.microsoft.com/office/drawing/2014/main" id="{3D1FDA68-C5B4-4597-A6DF-80EC230947C8}"/>
            </a:ext>
          </a:extLst>
        </xdr:cNvPr>
        <xdr:cNvSpPr>
          <a:spLocks noChangeArrowheads="1"/>
        </xdr:cNvSpPr>
      </xdr:nvSpPr>
      <xdr:spPr bwMode="auto">
        <a:xfrm>
          <a:off x="1524000" y="6191250"/>
          <a:ext cx="523875" cy="333375"/>
        </a:xfrm>
        <a:prstGeom prst="rect">
          <a:avLst/>
        </a:prstGeom>
        <a:solidFill>
          <a:srgbClr val="FFFFFF"/>
        </a:solidFill>
        <a:ln w="9525">
          <a:solidFill>
            <a:srgbClr val="000000"/>
          </a:solidFill>
          <a:miter lim="800000"/>
          <a:headEnd/>
          <a:tailEnd/>
        </a:ln>
      </xdr:spPr>
    </xdr:sp>
    <xdr:clientData/>
  </xdr:twoCellAnchor>
  <xdr:twoCellAnchor>
    <xdr:from>
      <xdr:col>12</xdr:col>
      <xdr:colOff>600075</xdr:colOff>
      <xdr:row>8</xdr:row>
      <xdr:rowOff>9525</xdr:rowOff>
    </xdr:from>
    <xdr:to>
      <xdr:col>13</xdr:col>
      <xdr:colOff>514350</xdr:colOff>
      <xdr:row>9</xdr:row>
      <xdr:rowOff>161925</xdr:rowOff>
    </xdr:to>
    <xdr:sp macro="" textlink="">
      <xdr:nvSpPr>
        <xdr:cNvPr id="3537256" name="Rectangle 1">
          <a:extLst>
            <a:ext uri="{FF2B5EF4-FFF2-40B4-BE49-F238E27FC236}">
              <a16:creationId xmlns:a16="http://schemas.microsoft.com/office/drawing/2014/main" id="{19937B83-50DC-43FC-BF99-1BB3C5FEBAE0}"/>
            </a:ext>
          </a:extLst>
        </xdr:cNvPr>
        <xdr:cNvSpPr>
          <a:spLocks noChangeArrowheads="1"/>
        </xdr:cNvSpPr>
      </xdr:nvSpPr>
      <xdr:spPr bwMode="auto">
        <a:xfrm>
          <a:off x="5819775" y="1381125"/>
          <a:ext cx="523875" cy="323850"/>
        </a:xfrm>
        <a:prstGeom prst="rect">
          <a:avLst/>
        </a:prstGeom>
        <a:solidFill>
          <a:srgbClr val="FFFFFF"/>
        </a:solidFill>
        <a:ln w="9525">
          <a:solidFill>
            <a:srgbClr val="000000"/>
          </a:solidFill>
          <a:miter lim="800000"/>
          <a:headEnd/>
          <a:tailEnd/>
        </a:ln>
      </xdr:spPr>
    </xdr:sp>
    <xdr:clientData/>
  </xdr:twoCellAnchor>
  <xdr:twoCellAnchor>
    <xdr:from>
      <xdr:col>13</xdr:col>
      <xdr:colOff>609600</xdr:colOff>
      <xdr:row>14</xdr:row>
      <xdr:rowOff>28575</xdr:rowOff>
    </xdr:from>
    <xdr:to>
      <xdr:col>14</xdr:col>
      <xdr:colOff>523875</xdr:colOff>
      <xdr:row>16</xdr:row>
      <xdr:rowOff>19050</xdr:rowOff>
    </xdr:to>
    <xdr:sp macro="" textlink="">
      <xdr:nvSpPr>
        <xdr:cNvPr id="3537257" name="Rectangle 1">
          <a:extLst>
            <a:ext uri="{FF2B5EF4-FFF2-40B4-BE49-F238E27FC236}">
              <a16:creationId xmlns:a16="http://schemas.microsoft.com/office/drawing/2014/main" id="{A046C616-EAFE-476B-BEBF-F6FAD26E13D3}"/>
            </a:ext>
          </a:extLst>
        </xdr:cNvPr>
        <xdr:cNvSpPr>
          <a:spLocks noChangeArrowheads="1"/>
        </xdr:cNvSpPr>
      </xdr:nvSpPr>
      <xdr:spPr bwMode="auto">
        <a:xfrm>
          <a:off x="6438900" y="2428875"/>
          <a:ext cx="523875" cy="333375"/>
        </a:xfrm>
        <a:prstGeom prst="rect">
          <a:avLst/>
        </a:prstGeom>
        <a:solidFill>
          <a:srgbClr val="FFFFFF"/>
        </a:solidFill>
        <a:ln w="9525">
          <a:solidFill>
            <a:srgbClr val="000000"/>
          </a:solidFill>
          <a:miter lim="800000"/>
          <a:headEnd/>
          <a:tailEnd/>
        </a:ln>
      </xdr:spPr>
    </xdr:sp>
    <xdr:clientData/>
  </xdr:twoCellAnchor>
  <xdr:twoCellAnchor>
    <xdr:from>
      <xdr:col>15</xdr:col>
      <xdr:colOff>0</xdr:colOff>
      <xdr:row>22</xdr:row>
      <xdr:rowOff>0</xdr:rowOff>
    </xdr:from>
    <xdr:to>
      <xdr:col>15</xdr:col>
      <xdr:colOff>523875</xdr:colOff>
      <xdr:row>23</xdr:row>
      <xdr:rowOff>161925</xdr:rowOff>
    </xdr:to>
    <xdr:sp macro="" textlink="">
      <xdr:nvSpPr>
        <xdr:cNvPr id="3537258" name="Rectangle 1">
          <a:extLst>
            <a:ext uri="{FF2B5EF4-FFF2-40B4-BE49-F238E27FC236}">
              <a16:creationId xmlns:a16="http://schemas.microsoft.com/office/drawing/2014/main" id="{3565F1B2-2863-4DAD-B06B-2BBDA031A3B2}"/>
            </a:ext>
          </a:extLst>
        </xdr:cNvPr>
        <xdr:cNvSpPr>
          <a:spLocks noChangeArrowheads="1"/>
        </xdr:cNvSpPr>
      </xdr:nvSpPr>
      <xdr:spPr bwMode="auto">
        <a:xfrm>
          <a:off x="7048500" y="3790950"/>
          <a:ext cx="523875" cy="333375"/>
        </a:xfrm>
        <a:prstGeom prst="rect">
          <a:avLst/>
        </a:prstGeom>
        <a:solidFill>
          <a:srgbClr val="FFFFFF"/>
        </a:solidFill>
        <a:ln w="9525">
          <a:solidFill>
            <a:srgbClr val="000000"/>
          </a:solidFill>
          <a:miter lim="800000"/>
          <a:headEnd/>
          <a:tailEnd/>
        </a:ln>
      </xdr:spPr>
    </xdr:sp>
    <xdr:clientData/>
  </xdr:twoCellAnchor>
  <xdr:twoCellAnchor>
    <xdr:from>
      <xdr:col>13</xdr:col>
      <xdr:colOff>609600</xdr:colOff>
      <xdr:row>30</xdr:row>
      <xdr:rowOff>28575</xdr:rowOff>
    </xdr:from>
    <xdr:to>
      <xdr:col>14</xdr:col>
      <xdr:colOff>523875</xdr:colOff>
      <xdr:row>32</xdr:row>
      <xdr:rowOff>9525</xdr:rowOff>
    </xdr:to>
    <xdr:sp macro="" textlink="">
      <xdr:nvSpPr>
        <xdr:cNvPr id="3537259" name="Rectangle 1">
          <a:extLst>
            <a:ext uri="{FF2B5EF4-FFF2-40B4-BE49-F238E27FC236}">
              <a16:creationId xmlns:a16="http://schemas.microsoft.com/office/drawing/2014/main" id="{CD42A788-377E-4F0A-B7EF-84D1880EBEC9}"/>
            </a:ext>
          </a:extLst>
        </xdr:cNvPr>
        <xdr:cNvSpPr>
          <a:spLocks noChangeArrowheads="1"/>
        </xdr:cNvSpPr>
      </xdr:nvSpPr>
      <xdr:spPr bwMode="auto">
        <a:xfrm>
          <a:off x="6438900" y="5191125"/>
          <a:ext cx="523875" cy="323850"/>
        </a:xfrm>
        <a:prstGeom prst="rect">
          <a:avLst/>
        </a:prstGeom>
        <a:solidFill>
          <a:srgbClr val="FFFFFF"/>
        </a:solidFill>
        <a:ln w="9525">
          <a:solidFill>
            <a:srgbClr val="000000"/>
          </a:solidFill>
          <a:miter lim="800000"/>
          <a:headEnd/>
          <a:tailEnd/>
        </a:ln>
      </xdr:spPr>
    </xdr:sp>
    <xdr:clientData/>
  </xdr:twoCellAnchor>
  <xdr:twoCellAnchor>
    <xdr:from>
      <xdr:col>15</xdr:col>
      <xdr:colOff>9525</xdr:colOff>
      <xdr:row>37</xdr:row>
      <xdr:rowOff>161925</xdr:rowOff>
    </xdr:from>
    <xdr:to>
      <xdr:col>15</xdr:col>
      <xdr:colOff>533400</xdr:colOff>
      <xdr:row>39</xdr:row>
      <xdr:rowOff>152400</xdr:rowOff>
    </xdr:to>
    <xdr:sp macro="" textlink="">
      <xdr:nvSpPr>
        <xdr:cNvPr id="3537260" name="Rectangle 1">
          <a:extLst>
            <a:ext uri="{FF2B5EF4-FFF2-40B4-BE49-F238E27FC236}">
              <a16:creationId xmlns:a16="http://schemas.microsoft.com/office/drawing/2014/main" id="{3BEB42BA-23A9-4EA4-9C77-F0BBFE125352}"/>
            </a:ext>
          </a:extLst>
        </xdr:cNvPr>
        <xdr:cNvSpPr>
          <a:spLocks noChangeArrowheads="1"/>
        </xdr:cNvSpPr>
      </xdr:nvSpPr>
      <xdr:spPr bwMode="auto">
        <a:xfrm>
          <a:off x="7058025" y="6524625"/>
          <a:ext cx="523875" cy="333375"/>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333375</xdr:colOff>
      <xdr:row>3</xdr:row>
      <xdr:rowOff>9525</xdr:rowOff>
    </xdr:from>
    <xdr:to>
      <xdr:col>5</xdr:col>
      <xdr:colOff>514350</xdr:colOff>
      <xdr:row>4</xdr:row>
      <xdr:rowOff>133350</xdr:rowOff>
    </xdr:to>
    <xdr:grpSp>
      <xdr:nvGrpSpPr>
        <xdr:cNvPr id="3496254" name="Group 310">
          <a:extLst>
            <a:ext uri="{FF2B5EF4-FFF2-40B4-BE49-F238E27FC236}">
              <a16:creationId xmlns:a16="http://schemas.microsoft.com/office/drawing/2014/main" id="{E4635ABC-2D1C-440C-A010-39C7F085A577}"/>
            </a:ext>
          </a:extLst>
        </xdr:cNvPr>
        <xdr:cNvGrpSpPr>
          <a:grpSpLocks/>
        </xdr:cNvGrpSpPr>
      </xdr:nvGrpSpPr>
      <xdr:grpSpPr bwMode="auto">
        <a:xfrm>
          <a:off x="3955229" y="514574"/>
          <a:ext cx="598841" cy="290457"/>
          <a:chOff x="292" y="235"/>
          <a:chExt cx="53" cy="31"/>
        </a:xfrm>
      </xdr:grpSpPr>
      <xdr:sp macro="" textlink="">
        <xdr:nvSpPr>
          <xdr:cNvPr id="3496255" name="Rectangle 1">
            <a:extLst>
              <a:ext uri="{FF2B5EF4-FFF2-40B4-BE49-F238E27FC236}">
                <a16:creationId xmlns:a16="http://schemas.microsoft.com/office/drawing/2014/main" id="{79FFF987-4353-41FF-B1B7-2C26B6B40C18}"/>
              </a:ext>
            </a:extLst>
          </xdr:cNvPr>
          <xdr:cNvSpPr>
            <a:spLocks noChangeArrowheads="1"/>
          </xdr:cNvSpPr>
        </xdr:nvSpPr>
        <xdr:spPr bwMode="auto">
          <a:xfrm>
            <a:off x="292" y="235"/>
            <a:ext cx="26" cy="31"/>
          </a:xfrm>
          <a:prstGeom prst="rect">
            <a:avLst/>
          </a:prstGeom>
          <a:solidFill>
            <a:srgbClr val="FFFFFF"/>
          </a:solidFill>
          <a:ln w="9525">
            <a:solidFill>
              <a:srgbClr val="000000"/>
            </a:solidFill>
            <a:miter lim="800000"/>
            <a:headEnd/>
            <a:tailEnd/>
          </a:ln>
        </xdr:spPr>
      </xdr:sp>
      <xdr:sp macro="" textlink="">
        <xdr:nvSpPr>
          <xdr:cNvPr id="3496256" name="Rectangle 1">
            <a:extLst>
              <a:ext uri="{FF2B5EF4-FFF2-40B4-BE49-F238E27FC236}">
                <a16:creationId xmlns:a16="http://schemas.microsoft.com/office/drawing/2014/main" id="{279B0959-2426-4E09-9D1B-0190DF4815A3}"/>
              </a:ext>
            </a:extLst>
          </xdr:cNvPr>
          <xdr:cNvSpPr>
            <a:spLocks noChangeArrowheads="1"/>
          </xdr:cNvSpPr>
        </xdr:nvSpPr>
        <xdr:spPr bwMode="auto">
          <a:xfrm>
            <a:off x="319" y="235"/>
            <a:ext cx="26" cy="31"/>
          </a:xfrm>
          <a:prstGeom prst="rect">
            <a:avLst/>
          </a:prstGeom>
          <a:solidFill>
            <a:srgbClr val="FFFFFF"/>
          </a:solidFill>
          <a:ln w="9525">
            <a:solidFill>
              <a:srgbClr val="000000"/>
            </a:solidFill>
            <a:miter lim="800000"/>
            <a:headEnd/>
            <a:tailEnd/>
          </a:ln>
        </xdr:spPr>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2</xdr:row>
      <xdr:rowOff>57150</xdr:rowOff>
    </xdr:from>
    <xdr:to>
      <xdr:col>3</xdr:col>
      <xdr:colOff>1028700</xdr:colOff>
      <xdr:row>3</xdr:row>
      <xdr:rowOff>161925</xdr:rowOff>
    </xdr:to>
    <xdr:sp macro="" textlink="">
      <xdr:nvSpPr>
        <xdr:cNvPr id="3497066" name="Rectangle 4">
          <a:extLst>
            <a:ext uri="{FF2B5EF4-FFF2-40B4-BE49-F238E27FC236}">
              <a16:creationId xmlns:a16="http://schemas.microsoft.com/office/drawing/2014/main" id="{47C16339-09F5-4412-BFC3-5EDC5C0DE8D3}"/>
            </a:ext>
          </a:extLst>
        </xdr:cNvPr>
        <xdr:cNvSpPr>
          <a:spLocks noChangeArrowheads="1"/>
        </xdr:cNvSpPr>
      </xdr:nvSpPr>
      <xdr:spPr bwMode="auto">
        <a:xfrm>
          <a:off x="2943225" y="485775"/>
          <a:ext cx="752475" cy="36195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9525</xdr:colOff>
      <xdr:row>81</xdr:row>
      <xdr:rowOff>19050</xdr:rowOff>
    </xdr:from>
    <xdr:to>
      <xdr:col>7</xdr:col>
      <xdr:colOff>361950</xdr:colOff>
      <xdr:row>82</xdr:row>
      <xdr:rowOff>133350</xdr:rowOff>
    </xdr:to>
    <xdr:grpSp>
      <xdr:nvGrpSpPr>
        <xdr:cNvPr id="3548422" name="Groupe 144">
          <a:extLst>
            <a:ext uri="{FF2B5EF4-FFF2-40B4-BE49-F238E27FC236}">
              <a16:creationId xmlns:a16="http://schemas.microsoft.com/office/drawing/2014/main" id="{646E71D4-214B-48A4-AE4C-FCB53F77F367}"/>
            </a:ext>
          </a:extLst>
        </xdr:cNvPr>
        <xdr:cNvGrpSpPr>
          <a:grpSpLocks/>
        </xdr:cNvGrpSpPr>
      </xdr:nvGrpSpPr>
      <xdr:grpSpPr bwMode="auto">
        <a:xfrm>
          <a:off x="1922206" y="13520994"/>
          <a:ext cx="724310" cy="280219"/>
          <a:chOff x="4429125" y="27365325"/>
          <a:chExt cx="781050" cy="371475"/>
        </a:xfrm>
      </xdr:grpSpPr>
      <xdr:sp macro="" textlink="">
        <xdr:nvSpPr>
          <xdr:cNvPr id="3548635" name="Rectangle 145">
            <a:extLst>
              <a:ext uri="{FF2B5EF4-FFF2-40B4-BE49-F238E27FC236}">
                <a16:creationId xmlns:a16="http://schemas.microsoft.com/office/drawing/2014/main" id="{EE88DC72-D0E3-4B17-AE8A-ECE2C0A2089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636" name="Rectangle 146">
            <a:extLst>
              <a:ext uri="{FF2B5EF4-FFF2-40B4-BE49-F238E27FC236}">
                <a16:creationId xmlns:a16="http://schemas.microsoft.com/office/drawing/2014/main" id="{41DFC93E-8702-4DA3-B8B2-2B9AA74EEDF9}"/>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6</xdr:col>
      <xdr:colOff>0</xdr:colOff>
      <xdr:row>70</xdr:row>
      <xdr:rowOff>28575</xdr:rowOff>
    </xdr:from>
    <xdr:to>
      <xdr:col>7</xdr:col>
      <xdr:colOff>295275</xdr:colOff>
      <xdr:row>71</xdr:row>
      <xdr:rowOff>142875</xdr:rowOff>
    </xdr:to>
    <xdr:grpSp>
      <xdr:nvGrpSpPr>
        <xdr:cNvPr id="3548423" name="Groupe 147">
          <a:extLst>
            <a:ext uri="{FF2B5EF4-FFF2-40B4-BE49-F238E27FC236}">
              <a16:creationId xmlns:a16="http://schemas.microsoft.com/office/drawing/2014/main" id="{63D17B76-D791-405A-AD15-A03DC50AAD1E}"/>
            </a:ext>
          </a:extLst>
        </xdr:cNvPr>
        <xdr:cNvGrpSpPr>
          <a:grpSpLocks/>
        </xdr:cNvGrpSpPr>
      </xdr:nvGrpSpPr>
      <xdr:grpSpPr bwMode="auto">
        <a:xfrm>
          <a:off x="1912374" y="11692193"/>
          <a:ext cx="663678" cy="280220"/>
          <a:chOff x="4429125" y="27365325"/>
          <a:chExt cx="781050" cy="371475"/>
        </a:xfrm>
      </xdr:grpSpPr>
      <xdr:sp macro="" textlink="">
        <xdr:nvSpPr>
          <xdr:cNvPr id="3548633" name="Rectangle 148">
            <a:extLst>
              <a:ext uri="{FF2B5EF4-FFF2-40B4-BE49-F238E27FC236}">
                <a16:creationId xmlns:a16="http://schemas.microsoft.com/office/drawing/2014/main" id="{BBC6B573-697D-466C-A5BF-28EFB40820AF}"/>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634" name="Rectangle 149">
            <a:extLst>
              <a:ext uri="{FF2B5EF4-FFF2-40B4-BE49-F238E27FC236}">
                <a16:creationId xmlns:a16="http://schemas.microsoft.com/office/drawing/2014/main" id="{7B500AA0-5744-4773-B40A-61552F8EA36B}"/>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xdr:col>
      <xdr:colOff>9525</xdr:colOff>
      <xdr:row>62</xdr:row>
      <xdr:rowOff>57150</xdr:rowOff>
    </xdr:from>
    <xdr:to>
      <xdr:col>8</xdr:col>
      <xdr:colOff>161925</xdr:colOff>
      <xdr:row>64</xdr:row>
      <xdr:rowOff>95250</xdr:rowOff>
    </xdr:to>
    <xdr:grpSp>
      <xdr:nvGrpSpPr>
        <xdr:cNvPr id="3548424" name="Groupe 150">
          <a:extLst>
            <a:ext uri="{FF2B5EF4-FFF2-40B4-BE49-F238E27FC236}">
              <a16:creationId xmlns:a16="http://schemas.microsoft.com/office/drawing/2014/main" id="{87E1D85A-08B9-4AE1-9538-E1CE6D0C3098}"/>
            </a:ext>
          </a:extLst>
        </xdr:cNvPr>
        <xdr:cNvGrpSpPr>
          <a:grpSpLocks/>
        </xdr:cNvGrpSpPr>
      </xdr:nvGrpSpPr>
      <xdr:grpSpPr bwMode="auto">
        <a:xfrm>
          <a:off x="391651" y="10382864"/>
          <a:ext cx="2485923" cy="371987"/>
          <a:chOff x="5295900" y="29260657"/>
          <a:chExt cx="2447926" cy="285893"/>
        </a:xfrm>
      </xdr:grpSpPr>
      <xdr:grpSp>
        <xdr:nvGrpSpPr>
          <xdr:cNvPr id="3548624" name="Groupe 24">
            <a:extLst>
              <a:ext uri="{FF2B5EF4-FFF2-40B4-BE49-F238E27FC236}">
                <a16:creationId xmlns:a16="http://schemas.microsoft.com/office/drawing/2014/main" id="{4512AF5F-119E-4B03-A48A-8DEF585B4075}"/>
              </a:ext>
            </a:extLst>
          </xdr:cNvPr>
          <xdr:cNvGrpSpPr>
            <a:grpSpLocks/>
          </xdr:cNvGrpSpPr>
        </xdr:nvGrpSpPr>
        <xdr:grpSpPr bwMode="auto">
          <a:xfrm>
            <a:off x="6124574" y="29260800"/>
            <a:ext cx="790576" cy="285750"/>
            <a:chOff x="7439024" y="28575000"/>
            <a:chExt cx="790576" cy="285750"/>
          </a:xfrm>
        </xdr:grpSpPr>
        <xdr:sp macro="" textlink="">
          <xdr:nvSpPr>
            <xdr:cNvPr id="3548631" name="Rectangle 158">
              <a:extLst>
                <a:ext uri="{FF2B5EF4-FFF2-40B4-BE49-F238E27FC236}">
                  <a16:creationId xmlns:a16="http://schemas.microsoft.com/office/drawing/2014/main" id="{C7A24C43-BBBE-4A69-B490-81DA0A31116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32" name="Rectangle 159">
              <a:extLst>
                <a:ext uri="{FF2B5EF4-FFF2-40B4-BE49-F238E27FC236}">
                  <a16:creationId xmlns:a16="http://schemas.microsoft.com/office/drawing/2014/main" id="{061F393F-6B4E-4F75-9C8C-F3832379B0B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625" name="Groupe 25">
            <a:extLst>
              <a:ext uri="{FF2B5EF4-FFF2-40B4-BE49-F238E27FC236}">
                <a16:creationId xmlns:a16="http://schemas.microsoft.com/office/drawing/2014/main" id="{555FFE11-E78C-4FC7-8F00-EB9D09667CB7}"/>
              </a:ext>
            </a:extLst>
          </xdr:cNvPr>
          <xdr:cNvGrpSpPr>
            <a:grpSpLocks/>
          </xdr:cNvGrpSpPr>
        </xdr:nvGrpSpPr>
        <xdr:grpSpPr bwMode="auto">
          <a:xfrm>
            <a:off x="5295900" y="29260657"/>
            <a:ext cx="790576" cy="285893"/>
            <a:chOff x="7439024" y="28574857"/>
            <a:chExt cx="790576" cy="285893"/>
          </a:xfrm>
        </xdr:grpSpPr>
        <xdr:sp macro="" textlink="">
          <xdr:nvSpPr>
            <xdr:cNvPr id="3548629" name="Rectangle 156">
              <a:extLst>
                <a:ext uri="{FF2B5EF4-FFF2-40B4-BE49-F238E27FC236}">
                  <a16:creationId xmlns:a16="http://schemas.microsoft.com/office/drawing/2014/main" id="{37830A6C-7ABC-41EE-A77F-91B0CF39F2F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30" name="Rectangle 157">
              <a:extLst>
                <a:ext uri="{FF2B5EF4-FFF2-40B4-BE49-F238E27FC236}">
                  <a16:creationId xmlns:a16="http://schemas.microsoft.com/office/drawing/2014/main" id="{0EFE8269-5997-4EF2-8C01-9112C9216EE7}"/>
                </a:ext>
              </a:extLst>
            </xdr:cNvPr>
            <xdr:cNvSpPr>
              <a:spLocks noChangeArrowheads="1"/>
            </xdr:cNvSpPr>
          </xdr:nvSpPr>
          <xdr:spPr bwMode="auto">
            <a:xfrm>
              <a:off x="7858125" y="28574857"/>
              <a:ext cx="371475" cy="285749"/>
            </a:xfrm>
            <a:prstGeom prst="rect">
              <a:avLst/>
            </a:prstGeom>
            <a:solidFill>
              <a:srgbClr val="FFFFFF"/>
            </a:solidFill>
            <a:ln w="9525" algn="ctr">
              <a:solidFill>
                <a:srgbClr val="000000"/>
              </a:solidFill>
              <a:round/>
              <a:headEnd/>
              <a:tailEnd/>
            </a:ln>
          </xdr:spPr>
        </xdr:sp>
      </xdr:grpSp>
      <xdr:grpSp>
        <xdr:nvGrpSpPr>
          <xdr:cNvPr id="3548626" name="Groupe 28">
            <a:extLst>
              <a:ext uri="{FF2B5EF4-FFF2-40B4-BE49-F238E27FC236}">
                <a16:creationId xmlns:a16="http://schemas.microsoft.com/office/drawing/2014/main" id="{315FC280-3FCA-415A-9744-4976919A76FA}"/>
              </a:ext>
            </a:extLst>
          </xdr:cNvPr>
          <xdr:cNvGrpSpPr>
            <a:grpSpLocks/>
          </xdr:cNvGrpSpPr>
        </xdr:nvGrpSpPr>
        <xdr:grpSpPr bwMode="auto">
          <a:xfrm>
            <a:off x="6953250" y="29260800"/>
            <a:ext cx="790576" cy="285750"/>
            <a:chOff x="7439024" y="28575000"/>
            <a:chExt cx="790576" cy="285750"/>
          </a:xfrm>
        </xdr:grpSpPr>
        <xdr:sp macro="" textlink="">
          <xdr:nvSpPr>
            <xdr:cNvPr id="3548627" name="Rectangle 154">
              <a:extLst>
                <a:ext uri="{FF2B5EF4-FFF2-40B4-BE49-F238E27FC236}">
                  <a16:creationId xmlns:a16="http://schemas.microsoft.com/office/drawing/2014/main" id="{5B7B2AEF-1D06-4869-BDED-2A4831467E1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28" name="Rectangle 155">
              <a:extLst>
                <a:ext uri="{FF2B5EF4-FFF2-40B4-BE49-F238E27FC236}">
                  <a16:creationId xmlns:a16="http://schemas.microsoft.com/office/drawing/2014/main" id="{82E631D9-E5EE-44D5-8D35-99A7CEAAA353}"/>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24</xdr:col>
      <xdr:colOff>228600</xdr:colOff>
      <xdr:row>6</xdr:row>
      <xdr:rowOff>19050</xdr:rowOff>
    </xdr:from>
    <xdr:to>
      <xdr:col>25</xdr:col>
      <xdr:colOff>219075</xdr:colOff>
      <xdr:row>7</xdr:row>
      <xdr:rowOff>123825</xdr:rowOff>
    </xdr:to>
    <xdr:sp macro="" textlink="">
      <xdr:nvSpPr>
        <xdr:cNvPr id="3548425" name="Rectangle 161">
          <a:extLst>
            <a:ext uri="{FF2B5EF4-FFF2-40B4-BE49-F238E27FC236}">
              <a16:creationId xmlns:a16="http://schemas.microsoft.com/office/drawing/2014/main" id="{02CA1647-D1D2-4AE9-80B4-C3C5AE80A7A9}"/>
            </a:ext>
          </a:extLst>
        </xdr:cNvPr>
        <xdr:cNvSpPr>
          <a:spLocks noChangeArrowheads="1"/>
        </xdr:cNvSpPr>
      </xdr:nvSpPr>
      <xdr:spPr bwMode="auto">
        <a:xfrm>
          <a:off x="8277225" y="1066800"/>
          <a:ext cx="314325" cy="276225"/>
        </a:xfrm>
        <a:prstGeom prst="rect">
          <a:avLst/>
        </a:prstGeom>
        <a:solidFill>
          <a:srgbClr val="FFFFFF"/>
        </a:solidFill>
        <a:ln w="9525" algn="ctr">
          <a:solidFill>
            <a:srgbClr val="000000"/>
          </a:solidFill>
          <a:round/>
          <a:headEnd/>
          <a:tailEnd/>
        </a:ln>
      </xdr:spPr>
    </xdr:sp>
    <xdr:clientData/>
  </xdr:twoCellAnchor>
  <xdr:twoCellAnchor>
    <xdr:from>
      <xdr:col>25</xdr:col>
      <xdr:colOff>0</xdr:colOff>
      <xdr:row>42</xdr:row>
      <xdr:rowOff>0</xdr:rowOff>
    </xdr:from>
    <xdr:to>
      <xdr:col>26</xdr:col>
      <xdr:colOff>19050</xdr:colOff>
      <xdr:row>44</xdr:row>
      <xdr:rowOff>47625</xdr:rowOff>
    </xdr:to>
    <xdr:sp macro="" textlink="">
      <xdr:nvSpPr>
        <xdr:cNvPr id="3548426" name="Rectangle 212">
          <a:extLst>
            <a:ext uri="{FF2B5EF4-FFF2-40B4-BE49-F238E27FC236}">
              <a16:creationId xmlns:a16="http://schemas.microsoft.com/office/drawing/2014/main" id="{82E0C159-E769-46F4-923D-71B5873C9880}"/>
            </a:ext>
          </a:extLst>
        </xdr:cNvPr>
        <xdr:cNvSpPr>
          <a:spLocks noChangeArrowheads="1"/>
        </xdr:cNvSpPr>
      </xdr:nvSpPr>
      <xdr:spPr bwMode="auto">
        <a:xfrm>
          <a:off x="8372475" y="7153275"/>
          <a:ext cx="342900" cy="390525"/>
        </a:xfrm>
        <a:prstGeom prst="rect">
          <a:avLst/>
        </a:prstGeom>
        <a:solidFill>
          <a:srgbClr val="FFFFFF"/>
        </a:solidFill>
        <a:ln w="9525" algn="ctr">
          <a:solidFill>
            <a:srgbClr val="000000"/>
          </a:solidFill>
          <a:round/>
          <a:headEnd/>
          <a:tailEnd/>
        </a:ln>
      </xdr:spPr>
    </xdr:sp>
    <xdr:clientData/>
  </xdr:twoCellAnchor>
  <xdr:twoCellAnchor>
    <xdr:from>
      <xdr:col>24</xdr:col>
      <xdr:colOff>0</xdr:colOff>
      <xdr:row>38</xdr:row>
      <xdr:rowOff>0</xdr:rowOff>
    </xdr:from>
    <xdr:to>
      <xdr:col>25</xdr:col>
      <xdr:colOff>57150</xdr:colOff>
      <xdr:row>39</xdr:row>
      <xdr:rowOff>133350</xdr:rowOff>
    </xdr:to>
    <xdr:sp macro="" textlink="">
      <xdr:nvSpPr>
        <xdr:cNvPr id="3548427" name="Rectangle 213">
          <a:extLst>
            <a:ext uri="{FF2B5EF4-FFF2-40B4-BE49-F238E27FC236}">
              <a16:creationId xmlns:a16="http://schemas.microsoft.com/office/drawing/2014/main" id="{EFB8AF5D-758C-40C8-9342-A142131211B3}"/>
            </a:ext>
          </a:extLst>
        </xdr:cNvPr>
        <xdr:cNvSpPr>
          <a:spLocks noChangeArrowheads="1"/>
        </xdr:cNvSpPr>
      </xdr:nvSpPr>
      <xdr:spPr bwMode="auto">
        <a:xfrm>
          <a:off x="8048625" y="6467475"/>
          <a:ext cx="381000" cy="304800"/>
        </a:xfrm>
        <a:prstGeom prst="rect">
          <a:avLst/>
        </a:prstGeom>
        <a:solidFill>
          <a:srgbClr val="FFFFFF"/>
        </a:solidFill>
        <a:ln w="9525" algn="ctr">
          <a:solidFill>
            <a:srgbClr val="000000"/>
          </a:solidFill>
          <a:round/>
          <a:headEnd/>
          <a:tailEnd/>
        </a:ln>
      </xdr:spPr>
    </xdr:sp>
    <xdr:clientData/>
  </xdr:twoCellAnchor>
  <xdr:twoCellAnchor>
    <xdr:from>
      <xdr:col>23</xdr:col>
      <xdr:colOff>304800</xdr:colOff>
      <xdr:row>34</xdr:row>
      <xdr:rowOff>38100</xdr:rowOff>
    </xdr:from>
    <xdr:to>
      <xdr:col>24</xdr:col>
      <xdr:colOff>285750</xdr:colOff>
      <xdr:row>36</xdr:row>
      <xdr:rowOff>95250</xdr:rowOff>
    </xdr:to>
    <xdr:sp macro="" textlink="">
      <xdr:nvSpPr>
        <xdr:cNvPr id="3548428" name="Rectangle 214">
          <a:extLst>
            <a:ext uri="{FF2B5EF4-FFF2-40B4-BE49-F238E27FC236}">
              <a16:creationId xmlns:a16="http://schemas.microsoft.com/office/drawing/2014/main" id="{224B4DE6-6DEC-4871-B7BE-14D4B8B31F14}"/>
            </a:ext>
          </a:extLst>
        </xdr:cNvPr>
        <xdr:cNvSpPr>
          <a:spLocks noChangeArrowheads="1"/>
        </xdr:cNvSpPr>
      </xdr:nvSpPr>
      <xdr:spPr bwMode="auto">
        <a:xfrm>
          <a:off x="7953375" y="5819775"/>
          <a:ext cx="381000" cy="400050"/>
        </a:xfrm>
        <a:prstGeom prst="rect">
          <a:avLst/>
        </a:prstGeom>
        <a:solidFill>
          <a:srgbClr val="FFFFFF"/>
        </a:solidFill>
        <a:ln w="9525" algn="ctr">
          <a:solidFill>
            <a:srgbClr val="000000"/>
          </a:solidFill>
          <a:round/>
          <a:headEnd/>
          <a:tailEnd/>
        </a:ln>
      </xdr:spPr>
    </xdr:sp>
    <xdr:clientData/>
  </xdr:twoCellAnchor>
  <xdr:twoCellAnchor>
    <xdr:from>
      <xdr:col>7</xdr:col>
      <xdr:colOff>285750</xdr:colOff>
      <xdr:row>8</xdr:row>
      <xdr:rowOff>47625</xdr:rowOff>
    </xdr:from>
    <xdr:to>
      <xdr:col>8</xdr:col>
      <xdr:colOff>285750</xdr:colOff>
      <xdr:row>10</xdr:row>
      <xdr:rowOff>104775</xdr:rowOff>
    </xdr:to>
    <xdr:sp macro="" textlink="">
      <xdr:nvSpPr>
        <xdr:cNvPr id="3548429" name="Rectangle 241">
          <a:extLst>
            <a:ext uri="{FF2B5EF4-FFF2-40B4-BE49-F238E27FC236}">
              <a16:creationId xmlns:a16="http://schemas.microsoft.com/office/drawing/2014/main" id="{B4DE5AF2-C460-498B-9A6C-FA12ABE8DFF6}"/>
            </a:ext>
          </a:extLst>
        </xdr:cNvPr>
        <xdr:cNvSpPr>
          <a:spLocks noChangeArrowheads="1"/>
        </xdr:cNvSpPr>
      </xdr:nvSpPr>
      <xdr:spPr bwMode="auto">
        <a:xfrm>
          <a:off x="2428875" y="1428750"/>
          <a:ext cx="419100" cy="400050"/>
        </a:xfrm>
        <a:prstGeom prst="rect">
          <a:avLst/>
        </a:prstGeom>
        <a:solidFill>
          <a:srgbClr val="FFFFFF"/>
        </a:solidFill>
        <a:ln w="9525" algn="ctr">
          <a:solidFill>
            <a:srgbClr val="000000"/>
          </a:solidFill>
          <a:round/>
          <a:headEnd/>
          <a:tailEnd/>
        </a:ln>
      </xdr:spPr>
    </xdr:sp>
    <xdr:clientData/>
  </xdr:twoCellAnchor>
  <xdr:twoCellAnchor>
    <xdr:from>
      <xdr:col>7</xdr:col>
      <xdr:colOff>400050</xdr:colOff>
      <xdr:row>20</xdr:row>
      <xdr:rowOff>28575</xdr:rowOff>
    </xdr:from>
    <xdr:to>
      <xdr:col>8</xdr:col>
      <xdr:colOff>400050</xdr:colOff>
      <xdr:row>22</xdr:row>
      <xdr:rowOff>9525</xdr:rowOff>
    </xdr:to>
    <xdr:sp macro="" textlink="">
      <xdr:nvSpPr>
        <xdr:cNvPr id="3548430" name="Rectangle 243">
          <a:extLst>
            <a:ext uri="{FF2B5EF4-FFF2-40B4-BE49-F238E27FC236}">
              <a16:creationId xmlns:a16="http://schemas.microsoft.com/office/drawing/2014/main" id="{D2CE52EE-DB6A-4978-8FA7-E5B9567B415D}"/>
            </a:ext>
          </a:extLst>
        </xdr:cNvPr>
        <xdr:cNvSpPr>
          <a:spLocks noChangeArrowheads="1"/>
        </xdr:cNvSpPr>
      </xdr:nvSpPr>
      <xdr:spPr bwMode="auto">
        <a:xfrm>
          <a:off x="2543175" y="3409950"/>
          <a:ext cx="419100" cy="323850"/>
        </a:xfrm>
        <a:prstGeom prst="rect">
          <a:avLst/>
        </a:prstGeom>
        <a:solidFill>
          <a:srgbClr val="FFFFFF"/>
        </a:solidFill>
        <a:ln w="9525" algn="ctr">
          <a:solidFill>
            <a:srgbClr val="000000"/>
          </a:solidFill>
          <a:round/>
          <a:headEnd/>
          <a:tailEnd/>
        </a:ln>
      </xdr:spPr>
    </xdr:sp>
    <xdr:clientData/>
  </xdr:twoCellAnchor>
  <xdr:twoCellAnchor>
    <xdr:from>
      <xdr:col>0</xdr:col>
      <xdr:colOff>133350</xdr:colOff>
      <xdr:row>31</xdr:row>
      <xdr:rowOff>85725</xdr:rowOff>
    </xdr:from>
    <xdr:to>
      <xdr:col>8</xdr:col>
      <xdr:colOff>238125</xdr:colOff>
      <xdr:row>33</xdr:row>
      <xdr:rowOff>47625</xdr:rowOff>
    </xdr:to>
    <xdr:grpSp>
      <xdr:nvGrpSpPr>
        <xdr:cNvPr id="3548431" name="Groupe 244">
          <a:extLst>
            <a:ext uri="{FF2B5EF4-FFF2-40B4-BE49-F238E27FC236}">
              <a16:creationId xmlns:a16="http://schemas.microsoft.com/office/drawing/2014/main" id="{4F3DABC9-073B-4303-8366-70CCC5AC31A9}"/>
            </a:ext>
          </a:extLst>
        </xdr:cNvPr>
        <xdr:cNvGrpSpPr>
          <a:grpSpLocks/>
        </xdr:cNvGrpSpPr>
      </xdr:nvGrpSpPr>
      <xdr:grpSpPr bwMode="auto">
        <a:xfrm>
          <a:off x="140929" y="5229122"/>
          <a:ext cx="2818580" cy="298246"/>
          <a:chOff x="7010400" y="9553575"/>
          <a:chExt cx="2886076" cy="285751"/>
        </a:xfrm>
      </xdr:grpSpPr>
      <xdr:grpSp>
        <xdr:nvGrpSpPr>
          <xdr:cNvPr id="3548613" name="Groupe 188">
            <a:extLst>
              <a:ext uri="{FF2B5EF4-FFF2-40B4-BE49-F238E27FC236}">
                <a16:creationId xmlns:a16="http://schemas.microsoft.com/office/drawing/2014/main" id="{3542D21F-FCB3-49F2-92FB-B72242C062E0}"/>
              </a:ext>
            </a:extLst>
          </xdr:cNvPr>
          <xdr:cNvGrpSpPr>
            <a:grpSpLocks/>
          </xdr:cNvGrpSpPr>
        </xdr:nvGrpSpPr>
        <xdr:grpSpPr bwMode="auto">
          <a:xfrm>
            <a:off x="7448550" y="9553575"/>
            <a:ext cx="2447926" cy="285750"/>
            <a:chOff x="5295900" y="29260800"/>
            <a:chExt cx="2447926" cy="285750"/>
          </a:xfrm>
        </xdr:grpSpPr>
        <xdr:grpSp>
          <xdr:nvGrpSpPr>
            <xdr:cNvPr id="3548615" name="Groupe 24">
              <a:extLst>
                <a:ext uri="{FF2B5EF4-FFF2-40B4-BE49-F238E27FC236}">
                  <a16:creationId xmlns:a16="http://schemas.microsoft.com/office/drawing/2014/main" id="{A4955156-5A0A-445B-8147-0F761407B7C7}"/>
                </a:ext>
              </a:extLst>
            </xdr:cNvPr>
            <xdr:cNvGrpSpPr>
              <a:grpSpLocks/>
            </xdr:cNvGrpSpPr>
          </xdr:nvGrpSpPr>
          <xdr:grpSpPr bwMode="auto">
            <a:xfrm>
              <a:off x="6124574" y="29260800"/>
              <a:ext cx="790576" cy="285750"/>
              <a:chOff x="7439024" y="28575000"/>
              <a:chExt cx="790576" cy="285750"/>
            </a:xfrm>
          </xdr:grpSpPr>
          <xdr:sp macro="" textlink="">
            <xdr:nvSpPr>
              <xdr:cNvPr id="3548622" name="Rectangle 254">
                <a:extLst>
                  <a:ext uri="{FF2B5EF4-FFF2-40B4-BE49-F238E27FC236}">
                    <a16:creationId xmlns:a16="http://schemas.microsoft.com/office/drawing/2014/main" id="{D2C82647-7A9F-4028-8A4C-145650D5BDED}"/>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23" name="Rectangle 255">
                <a:extLst>
                  <a:ext uri="{FF2B5EF4-FFF2-40B4-BE49-F238E27FC236}">
                    <a16:creationId xmlns:a16="http://schemas.microsoft.com/office/drawing/2014/main" id="{DE642B2D-83A7-4911-A37E-FCB9BBC1BC4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616" name="Groupe 25">
              <a:extLst>
                <a:ext uri="{FF2B5EF4-FFF2-40B4-BE49-F238E27FC236}">
                  <a16:creationId xmlns:a16="http://schemas.microsoft.com/office/drawing/2014/main" id="{14CA72E4-A6CB-4E42-8AD4-97A2E2C0A0C9}"/>
                </a:ext>
              </a:extLst>
            </xdr:cNvPr>
            <xdr:cNvGrpSpPr>
              <a:grpSpLocks/>
            </xdr:cNvGrpSpPr>
          </xdr:nvGrpSpPr>
          <xdr:grpSpPr bwMode="auto">
            <a:xfrm>
              <a:off x="5295900" y="29260800"/>
              <a:ext cx="790576" cy="285750"/>
              <a:chOff x="7439024" y="28575000"/>
              <a:chExt cx="790576" cy="285750"/>
            </a:xfrm>
          </xdr:grpSpPr>
          <xdr:sp macro="" textlink="">
            <xdr:nvSpPr>
              <xdr:cNvPr id="3548620" name="Rectangle 252">
                <a:extLst>
                  <a:ext uri="{FF2B5EF4-FFF2-40B4-BE49-F238E27FC236}">
                    <a16:creationId xmlns:a16="http://schemas.microsoft.com/office/drawing/2014/main" id="{1275AB8E-1F07-471B-B98D-F125698361F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21" name="Rectangle 253">
                <a:extLst>
                  <a:ext uri="{FF2B5EF4-FFF2-40B4-BE49-F238E27FC236}">
                    <a16:creationId xmlns:a16="http://schemas.microsoft.com/office/drawing/2014/main" id="{8E320CC4-CCFF-4AD8-B413-38EC85DAC17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617" name="Groupe 28">
              <a:extLst>
                <a:ext uri="{FF2B5EF4-FFF2-40B4-BE49-F238E27FC236}">
                  <a16:creationId xmlns:a16="http://schemas.microsoft.com/office/drawing/2014/main" id="{600467C3-7286-4F41-BE11-4646983F0093}"/>
                </a:ext>
              </a:extLst>
            </xdr:cNvPr>
            <xdr:cNvGrpSpPr>
              <a:grpSpLocks/>
            </xdr:cNvGrpSpPr>
          </xdr:nvGrpSpPr>
          <xdr:grpSpPr bwMode="auto">
            <a:xfrm>
              <a:off x="6953250" y="29260800"/>
              <a:ext cx="790576" cy="285750"/>
              <a:chOff x="7439024" y="28575000"/>
              <a:chExt cx="790576" cy="285750"/>
            </a:xfrm>
          </xdr:grpSpPr>
          <xdr:sp macro="" textlink="">
            <xdr:nvSpPr>
              <xdr:cNvPr id="3548618" name="Rectangle 250">
                <a:extLst>
                  <a:ext uri="{FF2B5EF4-FFF2-40B4-BE49-F238E27FC236}">
                    <a16:creationId xmlns:a16="http://schemas.microsoft.com/office/drawing/2014/main" id="{B84F5C13-15CE-4675-92CA-6D9BAF7106D3}"/>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19" name="Rectangle 251">
                <a:extLst>
                  <a:ext uri="{FF2B5EF4-FFF2-40B4-BE49-F238E27FC236}">
                    <a16:creationId xmlns:a16="http://schemas.microsoft.com/office/drawing/2014/main" id="{BC6A8E3A-9165-4B33-BB45-22E286AD5616}"/>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3548614" name="Rectangle 246">
            <a:extLst>
              <a:ext uri="{FF2B5EF4-FFF2-40B4-BE49-F238E27FC236}">
                <a16:creationId xmlns:a16="http://schemas.microsoft.com/office/drawing/2014/main" id="{4B467E52-3F26-4954-BD78-4FE225A54562}"/>
              </a:ext>
            </a:extLst>
          </xdr:cNvPr>
          <xdr:cNvSpPr>
            <a:spLocks noChangeArrowheads="1"/>
          </xdr:cNvSpPr>
        </xdr:nvSpPr>
        <xdr:spPr bwMode="auto">
          <a:xfrm>
            <a:off x="7010400" y="9553576"/>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6</xdr:col>
      <xdr:colOff>247650</xdr:colOff>
      <xdr:row>35</xdr:row>
      <xdr:rowOff>57150</xdr:rowOff>
    </xdr:from>
    <xdr:to>
      <xdr:col>7</xdr:col>
      <xdr:colOff>323850</xdr:colOff>
      <xdr:row>37</xdr:row>
      <xdr:rowOff>104775</xdr:rowOff>
    </xdr:to>
    <xdr:sp macro="" textlink="">
      <xdr:nvSpPr>
        <xdr:cNvPr id="3548432" name="Rectangle 256">
          <a:extLst>
            <a:ext uri="{FF2B5EF4-FFF2-40B4-BE49-F238E27FC236}">
              <a16:creationId xmlns:a16="http://schemas.microsoft.com/office/drawing/2014/main" id="{350351A3-BC7E-4609-8431-CE12FFB2F534}"/>
            </a:ext>
          </a:extLst>
        </xdr:cNvPr>
        <xdr:cNvSpPr>
          <a:spLocks noChangeArrowheads="1"/>
        </xdr:cNvSpPr>
      </xdr:nvSpPr>
      <xdr:spPr bwMode="auto">
        <a:xfrm>
          <a:off x="2057400" y="6010275"/>
          <a:ext cx="409575" cy="390525"/>
        </a:xfrm>
        <a:prstGeom prst="rect">
          <a:avLst/>
        </a:prstGeom>
        <a:solidFill>
          <a:srgbClr val="FFFFFF"/>
        </a:solidFill>
        <a:ln w="9525" algn="ctr">
          <a:solidFill>
            <a:srgbClr val="000000"/>
          </a:solidFill>
          <a:round/>
          <a:headEnd/>
          <a:tailEnd/>
        </a:ln>
      </xdr:spPr>
    </xdr:sp>
    <xdr:clientData/>
  </xdr:twoCellAnchor>
  <xdr:twoCellAnchor>
    <xdr:from>
      <xdr:col>12</xdr:col>
      <xdr:colOff>200025</xdr:colOff>
      <xdr:row>0</xdr:row>
      <xdr:rowOff>123825</xdr:rowOff>
    </xdr:from>
    <xdr:to>
      <xdr:col>14</xdr:col>
      <xdr:colOff>38100</xdr:colOff>
      <xdr:row>2</xdr:row>
      <xdr:rowOff>133350</xdr:rowOff>
    </xdr:to>
    <xdr:grpSp>
      <xdr:nvGrpSpPr>
        <xdr:cNvPr id="3548433" name="Groupe 3">
          <a:extLst>
            <a:ext uri="{FF2B5EF4-FFF2-40B4-BE49-F238E27FC236}">
              <a16:creationId xmlns:a16="http://schemas.microsoft.com/office/drawing/2014/main" id="{BE194E09-4351-40F8-8800-64E84538CDA3}"/>
            </a:ext>
          </a:extLst>
        </xdr:cNvPr>
        <xdr:cNvGrpSpPr>
          <a:grpSpLocks/>
        </xdr:cNvGrpSpPr>
      </xdr:nvGrpSpPr>
      <xdr:grpSpPr bwMode="auto">
        <a:xfrm>
          <a:off x="4218039" y="121265"/>
          <a:ext cx="645652" cy="363793"/>
          <a:chOff x="7343775" y="238125"/>
          <a:chExt cx="600075" cy="314325"/>
        </a:xfrm>
      </xdr:grpSpPr>
      <xdr:sp macro="" textlink="">
        <xdr:nvSpPr>
          <xdr:cNvPr id="3548611" name="Rectangle 1">
            <a:extLst>
              <a:ext uri="{FF2B5EF4-FFF2-40B4-BE49-F238E27FC236}">
                <a16:creationId xmlns:a16="http://schemas.microsoft.com/office/drawing/2014/main" id="{3C33013C-6D4A-4AF5-86AE-AC496029269D}"/>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3548612" name="Rectangle 2">
            <a:extLst>
              <a:ext uri="{FF2B5EF4-FFF2-40B4-BE49-F238E27FC236}">
                <a16:creationId xmlns:a16="http://schemas.microsoft.com/office/drawing/2014/main" id="{F7D6A714-83D7-4883-8DA1-E702F85AE1EC}"/>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9</xdr:col>
      <xdr:colOff>247650</xdr:colOff>
      <xdr:row>7</xdr:row>
      <xdr:rowOff>19050</xdr:rowOff>
    </xdr:from>
    <xdr:to>
      <xdr:col>17</xdr:col>
      <xdr:colOff>314325</xdr:colOff>
      <xdr:row>8</xdr:row>
      <xdr:rowOff>152400</xdr:rowOff>
    </xdr:to>
    <xdr:grpSp>
      <xdr:nvGrpSpPr>
        <xdr:cNvPr id="3548434" name="Groupe 200">
          <a:extLst>
            <a:ext uri="{FF2B5EF4-FFF2-40B4-BE49-F238E27FC236}">
              <a16:creationId xmlns:a16="http://schemas.microsoft.com/office/drawing/2014/main" id="{0C4F6606-6928-4955-82DC-E00E0E56EB67}"/>
            </a:ext>
          </a:extLst>
        </xdr:cNvPr>
        <xdr:cNvGrpSpPr>
          <a:grpSpLocks/>
        </xdr:cNvGrpSpPr>
      </xdr:nvGrpSpPr>
      <xdr:grpSpPr bwMode="auto">
        <a:xfrm>
          <a:off x="3442929" y="1207729"/>
          <a:ext cx="2951316" cy="290052"/>
          <a:chOff x="7048500" y="9553575"/>
          <a:chExt cx="2847976" cy="295276"/>
        </a:xfrm>
      </xdr:grpSpPr>
      <xdr:grpSp>
        <xdr:nvGrpSpPr>
          <xdr:cNvPr id="3548600" name="Groupe 188">
            <a:extLst>
              <a:ext uri="{FF2B5EF4-FFF2-40B4-BE49-F238E27FC236}">
                <a16:creationId xmlns:a16="http://schemas.microsoft.com/office/drawing/2014/main" id="{A694043D-6B4F-409F-B6D6-A6E3B71BAAA0}"/>
              </a:ext>
            </a:extLst>
          </xdr:cNvPr>
          <xdr:cNvGrpSpPr>
            <a:grpSpLocks/>
          </xdr:cNvGrpSpPr>
        </xdr:nvGrpSpPr>
        <xdr:grpSpPr bwMode="auto">
          <a:xfrm>
            <a:off x="7448550" y="9553575"/>
            <a:ext cx="2447926" cy="285750"/>
            <a:chOff x="5295900" y="29260800"/>
            <a:chExt cx="2447926" cy="285750"/>
          </a:xfrm>
        </xdr:grpSpPr>
        <xdr:grpSp>
          <xdr:nvGrpSpPr>
            <xdr:cNvPr id="3548602" name="Groupe 24">
              <a:extLst>
                <a:ext uri="{FF2B5EF4-FFF2-40B4-BE49-F238E27FC236}">
                  <a16:creationId xmlns:a16="http://schemas.microsoft.com/office/drawing/2014/main" id="{A5082E6B-F8A0-4566-BFAA-F8E4C96D21DB}"/>
                </a:ext>
              </a:extLst>
            </xdr:cNvPr>
            <xdr:cNvGrpSpPr>
              <a:grpSpLocks/>
            </xdr:cNvGrpSpPr>
          </xdr:nvGrpSpPr>
          <xdr:grpSpPr bwMode="auto">
            <a:xfrm>
              <a:off x="6124574" y="29260800"/>
              <a:ext cx="790576" cy="285750"/>
              <a:chOff x="7439024" y="28575000"/>
              <a:chExt cx="790576" cy="285750"/>
            </a:xfrm>
          </xdr:grpSpPr>
          <xdr:sp macro="" textlink="">
            <xdr:nvSpPr>
              <xdr:cNvPr id="3548609" name="Rectangle 210">
                <a:extLst>
                  <a:ext uri="{FF2B5EF4-FFF2-40B4-BE49-F238E27FC236}">
                    <a16:creationId xmlns:a16="http://schemas.microsoft.com/office/drawing/2014/main" id="{C74EB71C-16DC-45D0-ACC8-170F0ADE407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10" name="Rectangle 211">
                <a:extLst>
                  <a:ext uri="{FF2B5EF4-FFF2-40B4-BE49-F238E27FC236}">
                    <a16:creationId xmlns:a16="http://schemas.microsoft.com/office/drawing/2014/main" id="{274604E5-4C7E-4FD6-A277-460BD4662451}"/>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603" name="Groupe 25">
              <a:extLst>
                <a:ext uri="{FF2B5EF4-FFF2-40B4-BE49-F238E27FC236}">
                  <a16:creationId xmlns:a16="http://schemas.microsoft.com/office/drawing/2014/main" id="{03DB95A2-929C-415F-B405-045D23111698}"/>
                </a:ext>
              </a:extLst>
            </xdr:cNvPr>
            <xdr:cNvGrpSpPr>
              <a:grpSpLocks/>
            </xdr:cNvGrpSpPr>
          </xdr:nvGrpSpPr>
          <xdr:grpSpPr bwMode="auto">
            <a:xfrm>
              <a:off x="5295900" y="29260800"/>
              <a:ext cx="790576" cy="285750"/>
              <a:chOff x="7439024" y="28575000"/>
              <a:chExt cx="790576" cy="285750"/>
            </a:xfrm>
          </xdr:grpSpPr>
          <xdr:sp macro="" textlink="">
            <xdr:nvSpPr>
              <xdr:cNvPr id="3548607" name="Rectangle 208">
                <a:extLst>
                  <a:ext uri="{FF2B5EF4-FFF2-40B4-BE49-F238E27FC236}">
                    <a16:creationId xmlns:a16="http://schemas.microsoft.com/office/drawing/2014/main" id="{78CFACD4-AB49-4BF1-9A71-8989B1A9AFEC}"/>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08" name="Rectangle 209">
                <a:extLst>
                  <a:ext uri="{FF2B5EF4-FFF2-40B4-BE49-F238E27FC236}">
                    <a16:creationId xmlns:a16="http://schemas.microsoft.com/office/drawing/2014/main" id="{F2197022-B8C1-4F5B-B26E-3EF0E44F9A1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604" name="Groupe 28">
              <a:extLst>
                <a:ext uri="{FF2B5EF4-FFF2-40B4-BE49-F238E27FC236}">
                  <a16:creationId xmlns:a16="http://schemas.microsoft.com/office/drawing/2014/main" id="{3C9C5ACB-16F5-4B60-9D70-6CB81A4C5F31}"/>
                </a:ext>
              </a:extLst>
            </xdr:cNvPr>
            <xdr:cNvGrpSpPr>
              <a:grpSpLocks/>
            </xdr:cNvGrpSpPr>
          </xdr:nvGrpSpPr>
          <xdr:grpSpPr bwMode="auto">
            <a:xfrm>
              <a:off x="6953250" y="29260800"/>
              <a:ext cx="790576" cy="285750"/>
              <a:chOff x="7439024" y="28575000"/>
              <a:chExt cx="790576" cy="285750"/>
            </a:xfrm>
          </xdr:grpSpPr>
          <xdr:sp macro="" textlink="">
            <xdr:nvSpPr>
              <xdr:cNvPr id="3548605" name="Rectangle 206">
                <a:extLst>
                  <a:ext uri="{FF2B5EF4-FFF2-40B4-BE49-F238E27FC236}">
                    <a16:creationId xmlns:a16="http://schemas.microsoft.com/office/drawing/2014/main" id="{F8A84DC3-35FC-467D-916D-80EC18D298FB}"/>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606" name="Rectangle 207">
                <a:extLst>
                  <a:ext uri="{FF2B5EF4-FFF2-40B4-BE49-F238E27FC236}">
                    <a16:creationId xmlns:a16="http://schemas.microsoft.com/office/drawing/2014/main" id="{53DDB694-1A67-4298-B73D-9886F4FD4E81}"/>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3548601" name="Rectangle 202">
            <a:extLst>
              <a:ext uri="{FF2B5EF4-FFF2-40B4-BE49-F238E27FC236}">
                <a16:creationId xmlns:a16="http://schemas.microsoft.com/office/drawing/2014/main" id="{18B34793-8B93-4FDE-AC13-8D0BC53A1648}"/>
              </a:ext>
            </a:extLst>
          </xdr:cNvPr>
          <xdr:cNvSpPr>
            <a:spLocks noChangeArrowheads="1"/>
          </xdr:cNvSpPr>
        </xdr:nvSpPr>
        <xdr:spPr bwMode="auto">
          <a:xfrm>
            <a:off x="7048500" y="9563101"/>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18</xdr:col>
      <xdr:colOff>47625</xdr:colOff>
      <xdr:row>9</xdr:row>
      <xdr:rowOff>142875</xdr:rowOff>
    </xdr:from>
    <xdr:to>
      <xdr:col>27</xdr:col>
      <xdr:colOff>0</xdr:colOff>
      <xdr:row>11</xdr:row>
      <xdr:rowOff>95250</xdr:rowOff>
    </xdr:to>
    <xdr:grpSp>
      <xdr:nvGrpSpPr>
        <xdr:cNvPr id="3548435" name="Groupe 217">
          <a:extLst>
            <a:ext uri="{FF2B5EF4-FFF2-40B4-BE49-F238E27FC236}">
              <a16:creationId xmlns:a16="http://schemas.microsoft.com/office/drawing/2014/main" id="{FF513ED9-8DD5-41DD-AE72-BF383E1A7594}"/>
            </a:ext>
          </a:extLst>
        </xdr:cNvPr>
        <xdr:cNvGrpSpPr>
          <a:grpSpLocks/>
        </xdr:cNvGrpSpPr>
      </xdr:nvGrpSpPr>
      <xdr:grpSpPr bwMode="auto">
        <a:xfrm>
          <a:off x="6564671" y="1648542"/>
          <a:ext cx="3039806" cy="296606"/>
          <a:chOff x="7000875" y="9553575"/>
          <a:chExt cx="2895601" cy="285751"/>
        </a:xfrm>
      </xdr:grpSpPr>
      <xdr:grpSp>
        <xdr:nvGrpSpPr>
          <xdr:cNvPr id="3548589" name="Groupe 188">
            <a:extLst>
              <a:ext uri="{FF2B5EF4-FFF2-40B4-BE49-F238E27FC236}">
                <a16:creationId xmlns:a16="http://schemas.microsoft.com/office/drawing/2014/main" id="{F370281B-E2AC-4D45-918A-E681D2CCDB7E}"/>
              </a:ext>
            </a:extLst>
          </xdr:cNvPr>
          <xdr:cNvGrpSpPr>
            <a:grpSpLocks/>
          </xdr:cNvGrpSpPr>
        </xdr:nvGrpSpPr>
        <xdr:grpSpPr bwMode="auto">
          <a:xfrm>
            <a:off x="7448550" y="9553575"/>
            <a:ext cx="2447926" cy="285750"/>
            <a:chOff x="5295900" y="29260800"/>
            <a:chExt cx="2447926" cy="285750"/>
          </a:xfrm>
        </xdr:grpSpPr>
        <xdr:grpSp>
          <xdr:nvGrpSpPr>
            <xdr:cNvPr id="3548591" name="Groupe 24">
              <a:extLst>
                <a:ext uri="{FF2B5EF4-FFF2-40B4-BE49-F238E27FC236}">
                  <a16:creationId xmlns:a16="http://schemas.microsoft.com/office/drawing/2014/main" id="{32697BA1-2C69-4A20-84F4-4E5CAF2D8ED7}"/>
                </a:ext>
              </a:extLst>
            </xdr:cNvPr>
            <xdr:cNvGrpSpPr>
              <a:grpSpLocks/>
            </xdr:cNvGrpSpPr>
          </xdr:nvGrpSpPr>
          <xdr:grpSpPr bwMode="auto">
            <a:xfrm>
              <a:off x="6124574" y="29260800"/>
              <a:ext cx="790576" cy="285750"/>
              <a:chOff x="7439024" y="28575000"/>
              <a:chExt cx="790576" cy="285750"/>
            </a:xfrm>
          </xdr:grpSpPr>
          <xdr:sp macro="" textlink="">
            <xdr:nvSpPr>
              <xdr:cNvPr id="3548598" name="Rectangle 227">
                <a:extLst>
                  <a:ext uri="{FF2B5EF4-FFF2-40B4-BE49-F238E27FC236}">
                    <a16:creationId xmlns:a16="http://schemas.microsoft.com/office/drawing/2014/main" id="{378E7AB5-69DF-4225-A98D-9EE4E420EDA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99" name="Rectangle 228">
                <a:extLst>
                  <a:ext uri="{FF2B5EF4-FFF2-40B4-BE49-F238E27FC236}">
                    <a16:creationId xmlns:a16="http://schemas.microsoft.com/office/drawing/2014/main" id="{4108EB69-DF0B-4A60-A3C5-62822372FFA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92" name="Groupe 25">
              <a:extLst>
                <a:ext uri="{FF2B5EF4-FFF2-40B4-BE49-F238E27FC236}">
                  <a16:creationId xmlns:a16="http://schemas.microsoft.com/office/drawing/2014/main" id="{4D8BE73F-F93E-4A8C-88FC-9D5F5A618061}"/>
                </a:ext>
              </a:extLst>
            </xdr:cNvPr>
            <xdr:cNvGrpSpPr>
              <a:grpSpLocks/>
            </xdr:cNvGrpSpPr>
          </xdr:nvGrpSpPr>
          <xdr:grpSpPr bwMode="auto">
            <a:xfrm>
              <a:off x="5295900" y="29260800"/>
              <a:ext cx="790576" cy="285750"/>
              <a:chOff x="7439024" y="28575000"/>
              <a:chExt cx="790576" cy="285750"/>
            </a:xfrm>
          </xdr:grpSpPr>
          <xdr:sp macro="" textlink="">
            <xdr:nvSpPr>
              <xdr:cNvPr id="3548596" name="Rectangle 225">
                <a:extLst>
                  <a:ext uri="{FF2B5EF4-FFF2-40B4-BE49-F238E27FC236}">
                    <a16:creationId xmlns:a16="http://schemas.microsoft.com/office/drawing/2014/main" id="{31040B63-F20D-44D8-90A1-DEE63039D78E}"/>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97" name="Rectangle 226">
                <a:extLst>
                  <a:ext uri="{FF2B5EF4-FFF2-40B4-BE49-F238E27FC236}">
                    <a16:creationId xmlns:a16="http://schemas.microsoft.com/office/drawing/2014/main" id="{A29D2754-3663-4183-90F7-1A9E097C6BE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93" name="Groupe 28">
              <a:extLst>
                <a:ext uri="{FF2B5EF4-FFF2-40B4-BE49-F238E27FC236}">
                  <a16:creationId xmlns:a16="http://schemas.microsoft.com/office/drawing/2014/main" id="{55D8AB3C-2F85-4BFD-A881-A5AABE9B2644}"/>
                </a:ext>
              </a:extLst>
            </xdr:cNvPr>
            <xdr:cNvGrpSpPr>
              <a:grpSpLocks/>
            </xdr:cNvGrpSpPr>
          </xdr:nvGrpSpPr>
          <xdr:grpSpPr bwMode="auto">
            <a:xfrm>
              <a:off x="6953250" y="29260800"/>
              <a:ext cx="790576" cy="285750"/>
              <a:chOff x="7439024" y="28575000"/>
              <a:chExt cx="790576" cy="285750"/>
            </a:xfrm>
          </xdr:grpSpPr>
          <xdr:sp macro="" textlink="">
            <xdr:nvSpPr>
              <xdr:cNvPr id="3548594" name="Rectangle 223">
                <a:extLst>
                  <a:ext uri="{FF2B5EF4-FFF2-40B4-BE49-F238E27FC236}">
                    <a16:creationId xmlns:a16="http://schemas.microsoft.com/office/drawing/2014/main" id="{C87E7FA1-BB93-487F-977B-6662FA6A200E}"/>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95" name="Rectangle 224">
                <a:extLst>
                  <a:ext uri="{FF2B5EF4-FFF2-40B4-BE49-F238E27FC236}">
                    <a16:creationId xmlns:a16="http://schemas.microsoft.com/office/drawing/2014/main" id="{5EBAE605-92D6-4FF3-B4A9-A4BC49A277B1}"/>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3548590" name="Rectangle 219">
            <a:extLst>
              <a:ext uri="{FF2B5EF4-FFF2-40B4-BE49-F238E27FC236}">
                <a16:creationId xmlns:a16="http://schemas.microsoft.com/office/drawing/2014/main" id="{E41EA9CC-EA77-4447-8519-BAB7DE0C5B5A}"/>
              </a:ext>
            </a:extLst>
          </xdr:cNvPr>
          <xdr:cNvSpPr>
            <a:spLocks noChangeArrowheads="1"/>
          </xdr:cNvSpPr>
        </xdr:nvSpPr>
        <xdr:spPr bwMode="auto">
          <a:xfrm>
            <a:off x="7000875" y="9553576"/>
            <a:ext cx="371475" cy="285750"/>
          </a:xfrm>
          <a:prstGeom prst="rect">
            <a:avLst/>
          </a:prstGeom>
          <a:solidFill>
            <a:srgbClr val="FFFFFF"/>
          </a:solidFill>
          <a:ln w="9525" algn="ctr">
            <a:solidFill>
              <a:srgbClr val="000000"/>
            </a:solidFill>
            <a:round/>
            <a:headEnd/>
            <a:tailEnd/>
          </a:ln>
        </xdr:spPr>
      </xdr:sp>
    </xdr:grpSp>
    <xdr:clientData/>
  </xdr:twoCellAnchor>
  <xdr:twoCellAnchor>
    <xdr:from>
      <xdr:col>24</xdr:col>
      <xdr:colOff>247650</xdr:colOff>
      <xdr:row>18</xdr:row>
      <xdr:rowOff>38100</xdr:rowOff>
    </xdr:from>
    <xdr:to>
      <xdr:col>26</xdr:col>
      <xdr:colOff>114300</xdr:colOff>
      <xdr:row>19</xdr:row>
      <xdr:rowOff>133350</xdr:rowOff>
    </xdr:to>
    <xdr:sp macro="" textlink="">
      <xdr:nvSpPr>
        <xdr:cNvPr id="3548436" name="Rectangle 216">
          <a:extLst>
            <a:ext uri="{FF2B5EF4-FFF2-40B4-BE49-F238E27FC236}">
              <a16:creationId xmlns:a16="http://schemas.microsoft.com/office/drawing/2014/main" id="{EF90F0E0-8132-4319-A799-5F51CE2A56EC}"/>
            </a:ext>
          </a:extLst>
        </xdr:cNvPr>
        <xdr:cNvSpPr>
          <a:spLocks noChangeArrowheads="1"/>
        </xdr:cNvSpPr>
      </xdr:nvSpPr>
      <xdr:spPr bwMode="auto">
        <a:xfrm>
          <a:off x="8296275" y="3076575"/>
          <a:ext cx="514350" cy="266700"/>
        </a:xfrm>
        <a:prstGeom prst="rect">
          <a:avLst/>
        </a:prstGeom>
        <a:solidFill>
          <a:srgbClr val="FFFFFF"/>
        </a:solidFill>
        <a:ln w="9525" algn="ctr">
          <a:solidFill>
            <a:srgbClr val="000000"/>
          </a:solidFill>
          <a:round/>
          <a:headEnd/>
          <a:tailEnd/>
        </a:ln>
      </xdr:spPr>
    </xdr:sp>
    <xdr:clientData/>
  </xdr:twoCellAnchor>
  <xdr:twoCellAnchor>
    <xdr:from>
      <xdr:col>23</xdr:col>
      <xdr:colOff>361950</xdr:colOff>
      <xdr:row>27</xdr:row>
      <xdr:rowOff>85725</xdr:rowOff>
    </xdr:from>
    <xdr:to>
      <xdr:col>25</xdr:col>
      <xdr:colOff>57150</xdr:colOff>
      <xdr:row>29</xdr:row>
      <xdr:rowOff>133350</xdr:rowOff>
    </xdr:to>
    <xdr:sp macro="" textlink="">
      <xdr:nvSpPr>
        <xdr:cNvPr id="3548437" name="Rectangle 215">
          <a:extLst>
            <a:ext uri="{FF2B5EF4-FFF2-40B4-BE49-F238E27FC236}">
              <a16:creationId xmlns:a16="http://schemas.microsoft.com/office/drawing/2014/main" id="{6928E30E-BE45-4274-93DE-EEDD7D3BAEBC}"/>
            </a:ext>
          </a:extLst>
        </xdr:cNvPr>
        <xdr:cNvSpPr>
          <a:spLocks noChangeArrowheads="1"/>
        </xdr:cNvSpPr>
      </xdr:nvSpPr>
      <xdr:spPr bwMode="auto">
        <a:xfrm>
          <a:off x="8010525" y="4667250"/>
          <a:ext cx="419100" cy="390525"/>
        </a:xfrm>
        <a:prstGeom prst="rect">
          <a:avLst/>
        </a:prstGeom>
        <a:solidFill>
          <a:srgbClr val="FFFFFF"/>
        </a:solidFill>
        <a:ln w="9525" algn="ctr">
          <a:solidFill>
            <a:srgbClr val="000000"/>
          </a:solidFill>
          <a:round/>
          <a:headEnd/>
          <a:tailEnd/>
        </a:ln>
      </xdr:spPr>
    </xdr:sp>
    <xdr:clientData/>
  </xdr:twoCellAnchor>
  <xdr:twoCellAnchor>
    <xdr:from>
      <xdr:col>0</xdr:col>
      <xdr:colOff>247650</xdr:colOff>
      <xdr:row>47</xdr:row>
      <xdr:rowOff>66675</xdr:rowOff>
    </xdr:from>
    <xdr:to>
      <xdr:col>8</xdr:col>
      <xdr:colOff>152400</xdr:colOff>
      <xdr:row>49</xdr:row>
      <xdr:rowOff>114300</xdr:rowOff>
    </xdr:to>
    <xdr:grpSp>
      <xdr:nvGrpSpPr>
        <xdr:cNvPr id="3548438" name="Groupe 178">
          <a:extLst>
            <a:ext uri="{FF2B5EF4-FFF2-40B4-BE49-F238E27FC236}">
              <a16:creationId xmlns:a16="http://schemas.microsoft.com/office/drawing/2014/main" id="{11E04DFC-E702-45DA-8AF1-303BA70B150E}"/>
            </a:ext>
          </a:extLst>
        </xdr:cNvPr>
        <xdr:cNvGrpSpPr>
          <a:grpSpLocks/>
        </xdr:cNvGrpSpPr>
      </xdr:nvGrpSpPr>
      <xdr:grpSpPr bwMode="auto">
        <a:xfrm>
          <a:off x="262194" y="7885471"/>
          <a:ext cx="2605548" cy="380180"/>
          <a:chOff x="5295900" y="29260800"/>
          <a:chExt cx="2447926" cy="285750"/>
        </a:xfrm>
      </xdr:grpSpPr>
      <xdr:grpSp>
        <xdr:nvGrpSpPr>
          <xdr:cNvPr id="3548580" name="Groupe 24">
            <a:extLst>
              <a:ext uri="{FF2B5EF4-FFF2-40B4-BE49-F238E27FC236}">
                <a16:creationId xmlns:a16="http://schemas.microsoft.com/office/drawing/2014/main" id="{EC9D1357-C850-4002-B552-BF0BF1A5CE1A}"/>
              </a:ext>
            </a:extLst>
          </xdr:cNvPr>
          <xdr:cNvGrpSpPr>
            <a:grpSpLocks/>
          </xdr:cNvGrpSpPr>
        </xdr:nvGrpSpPr>
        <xdr:grpSpPr bwMode="auto">
          <a:xfrm>
            <a:off x="6124574" y="29260800"/>
            <a:ext cx="790576" cy="285750"/>
            <a:chOff x="7439024" y="28575000"/>
            <a:chExt cx="790576" cy="285750"/>
          </a:xfrm>
        </xdr:grpSpPr>
        <xdr:sp macro="" textlink="">
          <xdr:nvSpPr>
            <xdr:cNvPr id="3548587" name="Rectangle 186">
              <a:extLst>
                <a:ext uri="{FF2B5EF4-FFF2-40B4-BE49-F238E27FC236}">
                  <a16:creationId xmlns:a16="http://schemas.microsoft.com/office/drawing/2014/main" id="{53272A48-9EE7-4685-B730-C5C5CB9C4870}"/>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88" name="Rectangle 187">
              <a:extLst>
                <a:ext uri="{FF2B5EF4-FFF2-40B4-BE49-F238E27FC236}">
                  <a16:creationId xmlns:a16="http://schemas.microsoft.com/office/drawing/2014/main" id="{94D42D95-F6E0-4A41-B4EE-1E2B355044D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81" name="Groupe 25">
            <a:extLst>
              <a:ext uri="{FF2B5EF4-FFF2-40B4-BE49-F238E27FC236}">
                <a16:creationId xmlns:a16="http://schemas.microsoft.com/office/drawing/2014/main" id="{3593F89D-59B3-4D11-861A-FFDE7E9682AC}"/>
              </a:ext>
            </a:extLst>
          </xdr:cNvPr>
          <xdr:cNvGrpSpPr>
            <a:grpSpLocks/>
          </xdr:cNvGrpSpPr>
        </xdr:nvGrpSpPr>
        <xdr:grpSpPr bwMode="auto">
          <a:xfrm>
            <a:off x="5295900" y="29260800"/>
            <a:ext cx="790576" cy="285750"/>
            <a:chOff x="7439024" y="28575000"/>
            <a:chExt cx="790576" cy="285750"/>
          </a:xfrm>
        </xdr:grpSpPr>
        <xdr:sp macro="" textlink="">
          <xdr:nvSpPr>
            <xdr:cNvPr id="3548585" name="Rectangle 184">
              <a:extLst>
                <a:ext uri="{FF2B5EF4-FFF2-40B4-BE49-F238E27FC236}">
                  <a16:creationId xmlns:a16="http://schemas.microsoft.com/office/drawing/2014/main" id="{AD7FB9D5-7184-460E-8E64-AC3F419D713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86" name="Rectangle 185">
              <a:extLst>
                <a:ext uri="{FF2B5EF4-FFF2-40B4-BE49-F238E27FC236}">
                  <a16:creationId xmlns:a16="http://schemas.microsoft.com/office/drawing/2014/main" id="{BF63CEF1-DBF0-4103-811A-3C4DFF40B27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82" name="Groupe 28">
            <a:extLst>
              <a:ext uri="{FF2B5EF4-FFF2-40B4-BE49-F238E27FC236}">
                <a16:creationId xmlns:a16="http://schemas.microsoft.com/office/drawing/2014/main" id="{59672A05-EF76-4ED3-8604-D64E0994D960}"/>
              </a:ext>
            </a:extLst>
          </xdr:cNvPr>
          <xdr:cNvGrpSpPr>
            <a:grpSpLocks/>
          </xdr:cNvGrpSpPr>
        </xdr:nvGrpSpPr>
        <xdr:grpSpPr bwMode="auto">
          <a:xfrm>
            <a:off x="6953250" y="29260800"/>
            <a:ext cx="790576" cy="285750"/>
            <a:chOff x="7439024" y="28575000"/>
            <a:chExt cx="790576" cy="285750"/>
          </a:xfrm>
        </xdr:grpSpPr>
        <xdr:sp macro="" textlink="">
          <xdr:nvSpPr>
            <xdr:cNvPr id="3548583" name="Rectangle 182">
              <a:extLst>
                <a:ext uri="{FF2B5EF4-FFF2-40B4-BE49-F238E27FC236}">
                  <a16:creationId xmlns:a16="http://schemas.microsoft.com/office/drawing/2014/main" id="{9D72CAD3-2C2B-42E8-A243-B165929A9C7C}"/>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84" name="Rectangle 183">
              <a:extLst>
                <a:ext uri="{FF2B5EF4-FFF2-40B4-BE49-F238E27FC236}">
                  <a16:creationId xmlns:a16="http://schemas.microsoft.com/office/drawing/2014/main" id="{E5306326-595D-4B36-97F6-23B91C5145BD}"/>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5</xdr:col>
      <xdr:colOff>114300</xdr:colOff>
      <xdr:row>57</xdr:row>
      <xdr:rowOff>133350</xdr:rowOff>
    </xdr:from>
    <xdr:to>
      <xdr:col>6</xdr:col>
      <xdr:colOff>114300</xdr:colOff>
      <xdr:row>59</xdr:row>
      <xdr:rowOff>114300</xdr:rowOff>
    </xdr:to>
    <xdr:sp macro="" textlink="">
      <xdr:nvSpPr>
        <xdr:cNvPr id="3548439" name="Rectangle 160">
          <a:extLst>
            <a:ext uri="{FF2B5EF4-FFF2-40B4-BE49-F238E27FC236}">
              <a16:creationId xmlns:a16="http://schemas.microsoft.com/office/drawing/2014/main" id="{DFCCA9E8-C1F6-4FB8-940B-CF39CCB6AEAE}"/>
            </a:ext>
          </a:extLst>
        </xdr:cNvPr>
        <xdr:cNvSpPr>
          <a:spLocks noChangeArrowheads="1"/>
        </xdr:cNvSpPr>
      </xdr:nvSpPr>
      <xdr:spPr bwMode="auto">
        <a:xfrm>
          <a:off x="1571625" y="9858375"/>
          <a:ext cx="352425" cy="323850"/>
        </a:xfrm>
        <a:prstGeom prst="rect">
          <a:avLst/>
        </a:prstGeom>
        <a:solidFill>
          <a:srgbClr val="FFFFFF"/>
        </a:solidFill>
        <a:ln w="9525" algn="ctr">
          <a:solidFill>
            <a:srgbClr val="000000"/>
          </a:solidFill>
          <a:round/>
          <a:headEnd/>
          <a:tailEnd/>
        </a:ln>
      </xdr:spPr>
    </xdr:sp>
    <xdr:clientData/>
  </xdr:twoCellAnchor>
  <xdr:twoCellAnchor>
    <xdr:from>
      <xdr:col>15</xdr:col>
      <xdr:colOff>47625</xdr:colOff>
      <xdr:row>57</xdr:row>
      <xdr:rowOff>114300</xdr:rowOff>
    </xdr:from>
    <xdr:to>
      <xdr:col>17</xdr:col>
      <xdr:colOff>361950</xdr:colOff>
      <xdr:row>59</xdr:row>
      <xdr:rowOff>38100</xdr:rowOff>
    </xdr:to>
    <xdr:grpSp>
      <xdr:nvGrpSpPr>
        <xdr:cNvPr id="3548440" name="Groupe 14">
          <a:extLst>
            <a:ext uri="{FF2B5EF4-FFF2-40B4-BE49-F238E27FC236}">
              <a16:creationId xmlns:a16="http://schemas.microsoft.com/office/drawing/2014/main" id="{DE14CF8C-C5B4-4B90-9EDC-070536420C02}"/>
            </a:ext>
          </a:extLst>
        </xdr:cNvPr>
        <xdr:cNvGrpSpPr>
          <a:grpSpLocks/>
        </xdr:cNvGrpSpPr>
      </xdr:nvGrpSpPr>
      <xdr:grpSpPr bwMode="auto">
        <a:xfrm>
          <a:off x="5296310" y="9602838"/>
          <a:ext cx="1147096" cy="260555"/>
          <a:chOff x="7867651" y="18945225"/>
          <a:chExt cx="1104898" cy="257176"/>
        </a:xfrm>
      </xdr:grpSpPr>
      <xdr:grpSp>
        <xdr:nvGrpSpPr>
          <xdr:cNvPr id="3548573" name="Groupe 5">
            <a:extLst>
              <a:ext uri="{FF2B5EF4-FFF2-40B4-BE49-F238E27FC236}">
                <a16:creationId xmlns:a16="http://schemas.microsoft.com/office/drawing/2014/main" id="{5F2F36BB-2DB4-4D8A-8A96-0AAFF7DCC12D}"/>
              </a:ext>
            </a:extLst>
          </xdr:cNvPr>
          <xdr:cNvGrpSpPr>
            <a:grpSpLocks/>
          </xdr:cNvGrpSpPr>
        </xdr:nvGrpSpPr>
        <xdr:grpSpPr bwMode="auto">
          <a:xfrm>
            <a:off x="7867651" y="18945225"/>
            <a:ext cx="476249" cy="247651"/>
            <a:chOff x="7867651" y="18945225"/>
            <a:chExt cx="476249" cy="247651"/>
          </a:xfrm>
        </xdr:grpSpPr>
        <xdr:sp macro="" textlink="">
          <xdr:nvSpPr>
            <xdr:cNvPr id="3548578" name="Rectangle 1">
              <a:extLst>
                <a:ext uri="{FF2B5EF4-FFF2-40B4-BE49-F238E27FC236}">
                  <a16:creationId xmlns:a16="http://schemas.microsoft.com/office/drawing/2014/main" id="{B991400C-3710-4CF4-A803-4900E59CA0A0}"/>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3548579" name="Rectangle 2">
              <a:extLst>
                <a:ext uri="{FF2B5EF4-FFF2-40B4-BE49-F238E27FC236}">
                  <a16:creationId xmlns:a16="http://schemas.microsoft.com/office/drawing/2014/main" id="{B98904B4-F66F-4409-97BD-0C869718B635}"/>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cxnSp macro="">
        <xdr:nvCxnSpPr>
          <xdr:cNvPr id="3548574" name="Connecteur droit 7">
            <a:extLst>
              <a:ext uri="{FF2B5EF4-FFF2-40B4-BE49-F238E27FC236}">
                <a16:creationId xmlns:a16="http://schemas.microsoft.com/office/drawing/2014/main" id="{465DA409-CB29-4686-AD26-F07DDEBD3A89}"/>
              </a:ext>
            </a:extLst>
          </xdr:cNvPr>
          <xdr:cNvCxnSpPr>
            <a:cxnSpLocks noChangeShapeType="1"/>
          </xdr:cNvCxnSpPr>
        </xdr:nvCxnSpPr>
        <xdr:spPr bwMode="auto">
          <a:xfrm rot="5400000" flipH="1" flipV="1">
            <a:off x="8296275" y="19050003"/>
            <a:ext cx="238128" cy="47622"/>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nvGrpSpPr>
          <xdr:cNvPr id="3548575" name="Groupe 11">
            <a:extLst>
              <a:ext uri="{FF2B5EF4-FFF2-40B4-BE49-F238E27FC236}">
                <a16:creationId xmlns:a16="http://schemas.microsoft.com/office/drawing/2014/main" id="{D52119A4-4340-4356-8C94-7159318594FA}"/>
              </a:ext>
            </a:extLst>
          </xdr:cNvPr>
          <xdr:cNvGrpSpPr>
            <a:grpSpLocks/>
          </xdr:cNvGrpSpPr>
        </xdr:nvGrpSpPr>
        <xdr:grpSpPr bwMode="auto">
          <a:xfrm>
            <a:off x="8496300" y="18954750"/>
            <a:ext cx="476249" cy="247651"/>
            <a:chOff x="7867651" y="18945225"/>
            <a:chExt cx="476249" cy="247651"/>
          </a:xfrm>
        </xdr:grpSpPr>
        <xdr:sp macro="" textlink="">
          <xdr:nvSpPr>
            <xdr:cNvPr id="3548576" name="Rectangle 12">
              <a:extLst>
                <a:ext uri="{FF2B5EF4-FFF2-40B4-BE49-F238E27FC236}">
                  <a16:creationId xmlns:a16="http://schemas.microsoft.com/office/drawing/2014/main" id="{E9B4A507-35E2-4FF5-873D-2B1AFEC97AAE}"/>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3548577" name="Rectangle 13">
              <a:extLst>
                <a:ext uri="{FF2B5EF4-FFF2-40B4-BE49-F238E27FC236}">
                  <a16:creationId xmlns:a16="http://schemas.microsoft.com/office/drawing/2014/main" id="{0FF298E4-FF45-4E0B-90FF-4EFB99C52B7A}"/>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grpSp>
    <xdr:clientData/>
  </xdr:twoCellAnchor>
  <xdr:twoCellAnchor>
    <xdr:from>
      <xdr:col>13</xdr:col>
      <xdr:colOff>323850</xdr:colOff>
      <xdr:row>49</xdr:row>
      <xdr:rowOff>9525</xdr:rowOff>
    </xdr:from>
    <xdr:to>
      <xdr:col>17</xdr:col>
      <xdr:colOff>400050</xdr:colOff>
      <xdr:row>50</xdr:row>
      <xdr:rowOff>123825</xdr:rowOff>
    </xdr:to>
    <xdr:grpSp>
      <xdr:nvGrpSpPr>
        <xdr:cNvPr id="3548441" name="Groupe 134">
          <a:extLst>
            <a:ext uri="{FF2B5EF4-FFF2-40B4-BE49-F238E27FC236}">
              <a16:creationId xmlns:a16="http://schemas.microsoft.com/office/drawing/2014/main" id="{D8EA3859-6162-46D6-AAD1-03F73A5619DF}"/>
            </a:ext>
          </a:extLst>
        </xdr:cNvPr>
        <xdr:cNvGrpSpPr>
          <a:grpSpLocks/>
        </xdr:cNvGrpSpPr>
      </xdr:nvGrpSpPr>
      <xdr:grpSpPr bwMode="auto">
        <a:xfrm>
          <a:off x="4771922" y="8164051"/>
          <a:ext cx="1712452" cy="278582"/>
          <a:chOff x="7724775" y="26555700"/>
          <a:chExt cx="1590675" cy="371475"/>
        </a:xfrm>
      </xdr:grpSpPr>
      <xdr:grpSp>
        <xdr:nvGrpSpPr>
          <xdr:cNvPr id="3548567" name="Groupe 120">
            <a:extLst>
              <a:ext uri="{FF2B5EF4-FFF2-40B4-BE49-F238E27FC236}">
                <a16:creationId xmlns:a16="http://schemas.microsoft.com/office/drawing/2014/main" id="{8F945A53-A62F-4D5E-92E3-3C4F9C596CA3}"/>
              </a:ext>
            </a:extLst>
          </xdr:cNvPr>
          <xdr:cNvGrpSpPr>
            <a:grpSpLocks/>
          </xdr:cNvGrpSpPr>
        </xdr:nvGrpSpPr>
        <xdr:grpSpPr bwMode="auto">
          <a:xfrm>
            <a:off x="8534400" y="26555700"/>
            <a:ext cx="781050" cy="371475"/>
            <a:chOff x="4429125" y="27365325"/>
            <a:chExt cx="781050" cy="371475"/>
          </a:xfrm>
        </xdr:grpSpPr>
        <xdr:sp macro="" textlink="">
          <xdr:nvSpPr>
            <xdr:cNvPr id="3548571" name="Rectangle 139">
              <a:extLst>
                <a:ext uri="{FF2B5EF4-FFF2-40B4-BE49-F238E27FC236}">
                  <a16:creationId xmlns:a16="http://schemas.microsoft.com/office/drawing/2014/main" id="{AE3EE920-E0C3-402C-9E8E-AF72EBCB6548}"/>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72" name="Rectangle 140">
              <a:extLst>
                <a:ext uri="{FF2B5EF4-FFF2-40B4-BE49-F238E27FC236}">
                  <a16:creationId xmlns:a16="http://schemas.microsoft.com/office/drawing/2014/main" id="{4A7A0889-3FA4-4AFB-BF12-70ACE8E9F4F3}"/>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nvGrpSpPr>
          <xdr:cNvPr id="3548568" name="Groupe 123">
            <a:extLst>
              <a:ext uri="{FF2B5EF4-FFF2-40B4-BE49-F238E27FC236}">
                <a16:creationId xmlns:a16="http://schemas.microsoft.com/office/drawing/2014/main" id="{C68DF6A2-3996-476D-89B0-30B7A136A427}"/>
              </a:ext>
            </a:extLst>
          </xdr:cNvPr>
          <xdr:cNvGrpSpPr>
            <a:grpSpLocks/>
          </xdr:cNvGrpSpPr>
        </xdr:nvGrpSpPr>
        <xdr:grpSpPr bwMode="auto">
          <a:xfrm>
            <a:off x="7724775" y="26555700"/>
            <a:ext cx="781050" cy="371475"/>
            <a:chOff x="4429125" y="27365325"/>
            <a:chExt cx="781050" cy="371475"/>
          </a:xfrm>
        </xdr:grpSpPr>
        <xdr:sp macro="" textlink="">
          <xdr:nvSpPr>
            <xdr:cNvPr id="3548569" name="Rectangle 137">
              <a:extLst>
                <a:ext uri="{FF2B5EF4-FFF2-40B4-BE49-F238E27FC236}">
                  <a16:creationId xmlns:a16="http://schemas.microsoft.com/office/drawing/2014/main" id="{845315F1-DDFA-4BAE-8FB6-4973C03D6D59}"/>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70" name="Rectangle 138">
              <a:extLst>
                <a:ext uri="{FF2B5EF4-FFF2-40B4-BE49-F238E27FC236}">
                  <a16:creationId xmlns:a16="http://schemas.microsoft.com/office/drawing/2014/main" id="{7E3868F8-847F-447B-A2F9-6C27160D2A6A}"/>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clientData/>
  </xdr:twoCellAnchor>
  <xdr:twoCellAnchor>
    <xdr:from>
      <xdr:col>15</xdr:col>
      <xdr:colOff>95250</xdr:colOff>
      <xdr:row>54</xdr:row>
      <xdr:rowOff>133350</xdr:rowOff>
    </xdr:from>
    <xdr:to>
      <xdr:col>17</xdr:col>
      <xdr:colOff>76200</xdr:colOff>
      <xdr:row>56</xdr:row>
      <xdr:rowOff>76200</xdr:rowOff>
    </xdr:to>
    <xdr:grpSp>
      <xdr:nvGrpSpPr>
        <xdr:cNvPr id="3548442" name="Groupe 141">
          <a:extLst>
            <a:ext uri="{FF2B5EF4-FFF2-40B4-BE49-F238E27FC236}">
              <a16:creationId xmlns:a16="http://schemas.microsoft.com/office/drawing/2014/main" id="{F60D4A88-13B0-4755-9105-123FEA631FC3}"/>
            </a:ext>
          </a:extLst>
        </xdr:cNvPr>
        <xdr:cNvGrpSpPr>
          <a:grpSpLocks/>
        </xdr:cNvGrpSpPr>
      </xdr:nvGrpSpPr>
      <xdr:grpSpPr bwMode="auto">
        <a:xfrm>
          <a:off x="5345471" y="9121058"/>
          <a:ext cx="796413" cy="278581"/>
          <a:chOff x="4429125" y="27365325"/>
          <a:chExt cx="781050" cy="371475"/>
        </a:xfrm>
      </xdr:grpSpPr>
      <xdr:sp macro="" textlink="">
        <xdr:nvSpPr>
          <xdr:cNvPr id="3548565" name="Rectangle 142">
            <a:extLst>
              <a:ext uri="{FF2B5EF4-FFF2-40B4-BE49-F238E27FC236}">
                <a16:creationId xmlns:a16="http://schemas.microsoft.com/office/drawing/2014/main" id="{EA346BCF-E11E-4D4B-8127-A16411CFA9FC}"/>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66" name="Rectangle 143">
            <a:extLst>
              <a:ext uri="{FF2B5EF4-FFF2-40B4-BE49-F238E27FC236}">
                <a16:creationId xmlns:a16="http://schemas.microsoft.com/office/drawing/2014/main" id="{07927A4D-D8C9-4EDC-967B-3B5530C1ECD7}"/>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14</xdr:col>
      <xdr:colOff>0</xdr:colOff>
      <xdr:row>62</xdr:row>
      <xdr:rowOff>114300</xdr:rowOff>
    </xdr:from>
    <xdr:to>
      <xdr:col>17</xdr:col>
      <xdr:colOff>352425</xdr:colOff>
      <xdr:row>64</xdr:row>
      <xdr:rowOff>133350</xdr:rowOff>
    </xdr:to>
    <xdr:grpSp>
      <xdr:nvGrpSpPr>
        <xdr:cNvPr id="3548443" name="Groupe 127">
          <a:extLst>
            <a:ext uri="{FF2B5EF4-FFF2-40B4-BE49-F238E27FC236}">
              <a16:creationId xmlns:a16="http://schemas.microsoft.com/office/drawing/2014/main" id="{3481BBFF-AD26-4285-9C4A-71E654A2FB62}"/>
            </a:ext>
          </a:extLst>
        </xdr:cNvPr>
        <xdr:cNvGrpSpPr>
          <a:grpSpLocks/>
        </xdr:cNvGrpSpPr>
      </xdr:nvGrpSpPr>
      <xdr:grpSpPr bwMode="auto">
        <a:xfrm>
          <a:off x="4822723" y="10438580"/>
          <a:ext cx="1610851" cy="353962"/>
          <a:chOff x="7724775" y="26555700"/>
          <a:chExt cx="1590675" cy="371475"/>
        </a:xfrm>
      </xdr:grpSpPr>
      <xdr:grpSp>
        <xdr:nvGrpSpPr>
          <xdr:cNvPr id="3548559" name="Groupe 120">
            <a:extLst>
              <a:ext uri="{FF2B5EF4-FFF2-40B4-BE49-F238E27FC236}">
                <a16:creationId xmlns:a16="http://schemas.microsoft.com/office/drawing/2014/main" id="{C2602C7C-D6F8-4452-81D6-41AC642D1BE5}"/>
              </a:ext>
            </a:extLst>
          </xdr:cNvPr>
          <xdr:cNvGrpSpPr>
            <a:grpSpLocks/>
          </xdr:cNvGrpSpPr>
        </xdr:nvGrpSpPr>
        <xdr:grpSpPr bwMode="auto">
          <a:xfrm>
            <a:off x="8534400" y="26555700"/>
            <a:ext cx="781050" cy="371475"/>
            <a:chOff x="4429125" y="27365325"/>
            <a:chExt cx="781050" cy="371475"/>
          </a:xfrm>
        </xdr:grpSpPr>
        <xdr:sp macro="" textlink="">
          <xdr:nvSpPr>
            <xdr:cNvPr id="3548563" name="Rectangle 132">
              <a:extLst>
                <a:ext uri="{FF2B5EF4-FFF2-40B4-BE49-F238E27FC236}">
                  <a16:creationId xmlns:a16="http://schemas.microsoft.com/office/drawing/2014/main" id="{657D1267-16D8-4843-BC19-AA2BD8C8C246}"/>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64" name="Rectangle 133">
              <a:extLst>
                <a:ext uri="{FF2B5EF4-FFF2-40B4-BE49-F238E27FC236}">
                  <a16:creationId xmlns:a16="http://schemas.microsoft.com/office/drawing/2014/main" id="{773B6EBD-7299-4F22-AE4B-4FC9478CAD25}"/>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nvGrpSpPr>
          <xdr:cNvPr id="3548560" name="Groupe 123">
            <a:extLst>
              <a:ext uri="{FF2B5EF4-FFF2-40B4-BE49-F238E27FC236}">
                <a16:creationId xmlns:a16="http://schemas.microsoft.com/office/drawing/2014/main" id="{E59D385F-A860-487E-A4DB-AF5F31E8BD67}"/>
              </a:ext>
            </a:extLst>
          </xdr:cNvPr>
          <xdr:cNvGrpSpPr>
            <a:grpSpLocks/>
          </xdr:cNvGrpSpPr>
        </xdr:nvGrpSpPr>
        <xdr:grpSpPr bwMode="auto">
          <a:xfrm>
            <a:off x="7724775" y="26555700"/>
            <a:ext cx="781050" cy="371475"/>
            <a:chOff x="4429125" y="27365325"/>
            <a:chExt cx="781050" cy="371475"/>
          </a:xfrm>
        </xdr:grpSpPr>
        <xdr:sp macro="" textlink="">
          <xdr:nvSpPr>
            <xdr:cNvPr id="3548561" name="Rectangle 130">
              <a:extLst>
                <a:ext uri="{FF2B5EF4-FFF2-40B4-BE49-F238E27FC236}">
                  <a16:creationId xmlns:a16="http://schemas.microsoft.com/office/drawing/2014/main" id="{80FDB99C-CD3B-4EF0-B7D1-290A7D82FCD0}"/>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62" name="Rectangle 131">
              <a:extLst>
                <a:ext uri="{FF2B5EF4-FFF2-40B4-BE49-F238E27FC236}">
                  <a16:creationId xmlns:a16="http://schemas.microsoft.com/office/drawing/2014/main" id="{D9FA3126-FEEA-4B70-8368-321AE6AE747D}"/>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grpSp>
    <xdr:clientData/>
  </xdr:twoCellAnchor>
  <xdr:twoCellAnchor>
    <xdr:from>
      <xdr:col>15</xdr:col>
      <xdr:colOff>38100</xdr:colOff>
      <xdr:row>70</xdr:row>
      <xdr:rowOff>66675</xdr:rowOff>
    </xdr:from>
    <xdr:to>
      <xdr:col>17</xdr:col>
      <xdr:colOff>371475</xdr:colOff>
      <xdr:row>72</xdr:row>
      <xdr:rowOff>38100</xdr:rowOff>
    </xdr:to>
    <xdr:grpSp>
      <xdr:nvGrpSpPr>
        <xdr:cNvPr id="3548444" name="Groupe 23">
          <a:extLst>
            <a:ext uri="{FF2B5EF4-FFF2-40B4-BE49-F238E27FC236}">
              <a16:creationId xmlns:a16="http://schemas.microsoft.com/office/drawing/2014/main" id="{459141D9-791D-4075-A39B-1308D7E667A1}"/>
            </a:ext>
          </a:extLst>
        </xdr:cNvPr>
        <xdr:cNvGrpSpPr>
          <a:grpSpLocks/>
        </xdr:cNvGrpSpPr>
      </xdr:nvGrpSpPr>
      <xdr:grpSpPr bwMode="auto">
        <a:xfrm>
          <a:off x="5286478" y="11729883"/>
          <a:ext cx="1168399" cy="306439"/>
          <a:chOff x="7867651" y="18945225"/>
          <a:chExt cx="1104898" cy="257176"/>
        </a:xfrm>
      </xdr:grpSpPr>
      <xdr:grpSp>
        <xdr:nvGrpSpPr>
          <xdr:cNvPr id="3548552" name="Groupe 5">
            <a:extLst>
              <a:ext uri="{FF2B5EF4-FFF2-40B4-BE49-F238E27FC236}">
                <a16:creationId xmlns:a16="http://schemas.microsoft.com/office/drawing/2014/main" id="{E8A06B12-1418-4F30-9B08-EA42A41A0BA1}"/>
              </a:ext>
            </a:extLst>
          </xdr:cNvPr>
          <xdr:cNvGrpSpPr>
            <a:grpSpLocks/>
          </xdr:cNvGrpSpPr>
        </xdr:nvGrpSpPr>
        <xdr:grpSpPr bwMode="auto">
          <a:xfrm>
            <a:off x="7867651" y="18945225"/>
            <a:ext cx="476249" cy="247651"/>
            <a:chOff x="7867651" y="18945225"/>
            <a:chExt cx="476249" cy="247651"/>
          </a:xfrm>
        </xdr:grpSpPr>
        <xdr:sp macro="" textlink="">
          <xdr:nvSpPr>
            <xdr:cNvPr id="3548557" name="Rectangle 29">
              <a:extLst>
                <a:ext uri="{FF2B5EF4-FFF2-40B4-BE49-F238E27FC236}">
                  <a16:creationId xmlns:a16="http://schemas.microsoft.com/office/drawing/2014/main" id="{DB3081DA-7626-4272-B158-9FE1F8AF2301}"/>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3548558" name="Rectangle 2">
              <a:extLst>
                <a:ext uri="{FF2B5EF4-FFF2-40B4-BE49-F238E27FC236}">
                  <a16:creationId xmlns:a16="http://schemas.microsoft.com/office/drawing/2014/main" id="{A1845CD9-6A96-4F2A-B785-4B9778F0959E}"/>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cxnSp macro="">
        <xdr:nvCxnSpPr>
          <xdr:cNvPr id="3548553" name="Connecteur droit 25">
            <a:extLst>
              <a:ext uri="{FF2B5EF4-FFF2-40B4-BE49-F238E27FC236}">
                <a16:creationId xmlns:a16="http://schemas.microsoft.com/office/drawing/2014/main" id="{F370C9C7-7C9C-4176-BA03-A06A46BD8D05}"/>
              </a:ext>
            </a:extLst>
          </xdr:cNvPr>
          <xdr:cNvCxnSpPr>
            <a:cxnSpLocks noChangeShapeType="1"/>
          </xdr:cNvCxnSpPr>
        </xdr:nvCxnSpPr>
        <xdr:spPr bwMode="auto">
          <a:xfrm rot="5400000" flipH="1" flipV="1">
            <a:off x="8296275" y="19050003"/>
            <a:ext cx="238128" cy="47622"/>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nvGrpSpPr>
          <xdr:cNvPr id="3548554" name="Groupe 11">
            <a:extLst>
              <a:ext uri="{FF2B5EF4-FFF2-40B4-BE49-F238E27FC236}">
                <a16:creationId xmlns:a16="http://schemas.microsoft.com/office/drawing/2014/main" id="{AB0FD5DD-8E91-4CAF-B208-4E2E54A80506}"/>
              </a:ext>
            </a:extLst>
          </xdr:cNvPr>
          <xdr:cNvGrpSpPr>
            <a:grpSpLocks/>
          </xdr:cNvGrpSpPr>
        </xdr:nvGrpSpPr>
        <xdr:grpSpPr bwMode="auto">
          <a:xfrm>
            <a:off x="8496300" y="18954750"/>
            <a:ext cx="476249" cy="247651"/>
            <a:chOff x="7867651" y="18945225"/>
            <a:chExt cx="476249" cy="247651"/>
          </a:xfrm>
        </xdr:grpSpPr>
        <xdr:sp macro="" textlink="">
          <xdr:nvSpPr>
            <xdr:cNvPr id="3548555" name="Rectangle 27">
              <a:extLst>
                <a:ext uri="{FF2B5EF4-FFF2-40B4-BE49-F238E27FC236}">
                  <a16:creationId xmlns:a16="http://schemas.microsoft.com/office/drawing/2014/main" id="{8F60461D-422B-4E87-8C50-4149CFE98B0E}"/>
                </a:ext>
              </a:extLst>
            </xdr:cNvPr>
            <xdr:cNvSpPr>
              <a:spLocks noChangeArrowheads="1"/>
            </xdr:cNvSpPr>
          </xdr:nvSpPr>
          <xdr:spPr bwMode="auto">
            <a:xfrm>
              <a:off x="7867651" y="18945226"/>
              <a:ext cx="228600" cy="247650"/>
            </a:xfrm>
            <a:prstGeom prst="rect">
              <a:avLst/>
            </a:prstGeom>
            <a:solidFill>
              <a:srgbClr val="FFFFFF"/>
            </a:solidFill>
            <a:ln w="9525">
              <a:solidFill>
                <a:srgbClr val="000000"/>
              </a:solidFill>
              <a:miter lim="800000"/>
              <a:headEnd/>
              <a:tailEnd/>
            </a:ln>
          </xdr:spPr>
        </xdr:sp>
        <xdr:sp macro="" textlink="">
          <xdr:nvSpPr>
            <xdr:cNvPr id="3548556" name="Rectangle 28">
              <a:extLst>
                <a:ext uri="{FF2B5EF4-FFF2-40B4-BE49-F238E27FC236}">
                  <a16:creationId xmlns:a16="http://schemas.microsoft.com/office/drawing/2014/main" id="{A3B7D0AE-BF5A-4E74-8741-EC5813305D99}"/>
                </a:ext>
              </a:extLst>
            </xdr:cNvPr>
            <xdr:cNvSpPr>
              <a:spLocks noChangeArrowheads="1"/>
            </xdr:cNvSpPr>
          </xdr:nvSpPr>
          <xdr:spPr bwMode="auto">
            <a:xfrm>
              <a:off x="8115300" y="18945225"/>
              <a:ext cx="228600" cy="247650"/>
            </a:xfrm>
            <a:prstGeom prst="rect">
              <a:avLst/>
            </a:prstGeom>
            <a:solidFill>
              <a:srgbClr val="FFFFFF"/>
            </a:solidFill>
            <a:ln w="9525">
              <a:solidFill>
                <a:srgbClr val="000000"/>
              </a:solidFill>
              <a:miter lim="800000"/>
              <a:headEnd/>
              <a:tailEnd/>
            </a:ln>
          </xdr:spPr>
        </xdr:sp>
      </xdr:grpSp>
    </xdr:grpSp>
    <xdr:clientData/>
  </xdr:twoCellAnchor>
  <xdr:twoCellAnchor>
    <xdr:from>
      <xdr:col>15</xdr:col>
      <xdr:colOff>0</xdr:colOff>
      <xdr:row>67</xdr:row>
      <xdr:rowOff>123825</xdr:rowOff>
    </xdr:from>
    <xdr:to>
      <xdr:col>17</xdr:col>
      <xdr:colOff>0</xdr:colOff>
      <xdr:row>69</xdr:row>
      <xdr:rowOff>66675</xdr:rowOff>
    </xdr:to>
    <xdr:grpSp>
      <xdr:nvGrpSpPr>
        <xdr:cNvPr id="3548445" name="Groupe 162">
          <a:extLst>
            <a:ext uri="{FF2B5EF4-FFF2-40B4-BE49-F238E27FC236}">
              <a16:creationId xmlns:a16="http://schemas.microsoft.com/office/drawing/2014/main" id="{93F879B6-39EC-4985-88C9-9C1A52032DA5}"/>
            </a:ext>
          </a:extLst>
        </xdr:cNvPr>
        <xdr:cNvGrpSpPr>
          <a:grpSpLocks/>
        </xdr:cNvGrpSpPr>
      </xdr:nvGrpSpPr>
      <xdr:grpSpPr bwMode="auto">
        <a:xfrm>
          <a:off x="5245510" y="11284155"/>
          <a:ext cx="816077" cy="278580"/>
          <a:chOff x="4429125" y="27365325"/>
          <a:chExt cx="781050" cy="371475"/>
        </a:xfrm>
      </xdr:grpSpPr>
      <xdr:sp macro="" textlink="">
        <xdr:nvSpPr>
          <xdr:cNvPr id="3548550" name="Rectangle 163">
            <a:extLst>
              <a:ext uri="{FF2B5EF4-FFF2-40B4-BE49-F238E27FC236}">
                <a16:creationId xmlns:a16="http://schemas.microsoft.com/office/drawing/2014/main" id="{32CA7085-501A-4801-8B82-C5A941B8091B}"/>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51" name="Rectangle 164">
            <a:extLst>
              <a:ext uri="{FF2B5EF4-FFF2-40B4-BE49-F238E27FC236}">
                <a16:creationId xmlns:a16="http://schemas.microsoft.com/office/drawing/2014/main" id="{38D99E25-2F21-455C-9403-61067EC35E07}"/>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15</xdr:col>
      <xdr:colOff>28575</xdr:colOff>
      <xdr:row>75</xdr:row>
      <xdr:rowOff>0</xdr:rowOff>
    </xdr:from>
    <xdr:to>
      <xdr:col>16</xdr:col>
      <xdr:colOff>19050</xdr:colOff>
      <xdr:row>77</xdr:row>
      <xdr:rowOff>47625</xdr:rowOff>
    </xdr:to>
    <xdr:sp macro="" textlink="">
      <xdr:nvSpPr>
        <xdr:cNvPr id="3548446" name="Rectangle 165">
          <a:extLst>
            <a:ext uri="{FF2B5EF4-FFF2-40B4-BE49-F238E27FC236}">
              <a16:creationId xmlns:a16="http://schemas.microsoft.com/office/drawing/2014/main" id="{74A0259E-EFCD-4E69-9D7C-7AF575DC5BB6}"/>
            </a:ext>
          </a:extLst>
        </xdr:cNvPr>
        <xdr:cNvSpPr>
          <a:spLocks noChangeArrowheads="1"/>
        </xdr:cNvSpPr>
      </xdr:nvSpPr>
      <xdr:spPr bwMode="auto">
        <a:xfrm>
          <a:off x="4991100" y="12811125"/>
          <a:ext cx="390525" cy="390525"/>
        </a:xfrm>
        <a:prstGeom prst="rect">
          <a:avLst/>
        </a:prstGeom>
        <a:solidFill>
          <a:srgbClr val="FFFFFF"/>
        </a:solidFill>
        <a:ln w="9525" algn="ctr">
          <a:solidFill>
            <a:srgbClr val="000000"/>
          </a:solidFill>
          <a:round/>
          <a:headEnd/>
          <a:tailEnd/>
        </a:ln>
      </xdr:spPr>
    </xdr:sp>
    <xdr:clientData/>
  </xdr:twoCellAnchor>
  <xdr:twoCellAnchor>
    <xdr:from>
      <xdr:col>7</xdr:col>
      <xdr:colOff>66675</xdr:colOff>
      <xdr:row>12</xdr:row>
      <xdr:rowOff>85725</xdr:rowOff>
    </xdr:from>
    <xdr:to>
      <xdr:col>8</xdr:col>
      <xdr:colOff>400050</xdr:colOff>
      <xdr:row>14</xdr:row>
      <xdr:rowOff>66675</xdr:rowOff>
    </xdr:to>
    <xdr:grpSp>
      <xdr:nvGrpSpPr>
        <xdr:cNvPr id="3548447" name="Groupe 147">
          <a:extLst>
            <a:ext uri="{FF2B5EF4-FFF2-40B4-BE49-F238E27FC236}">
              <a16:creationId xmlns:a16="http://schemas.microsoft.com/office/drawing/2014/main" id="{72F05577-E045-4AC6-AD0D-549E7BBE5294}"/>
            </a:ext>
          </a:extLst>
        </xdr:cNvPr>
        <xdr:cNvGrpSpPr>
          <a:grpSpLocks/>
        </xdr:cNvGrpSpPr>
      </xdr:nvGrpSpPr>
      <xdr:grpSpPr bwMode="auto">
        <a:xfrm>
          <a:off x="2335162" y="2094271"/>
          <a:ext cx="794773" cy="299883"/>
          <a:chOff x="4429125" y="27365325"/>
          <a:chExt cx="781050" cy="371475"/>
        </a:xfrm>
      </xdr:grpSpPr>
      <xdr:sp macro="" textlink="">
        <xdr:nvSpPr>
          <xdr:cNvPr id="3548548" name="Rectangle 148">
            <a:extLst>
              <a:ext uri="{FF2B5EF4-FFF2-40B4-BE49-F238E27FC236}">
                <a16:creationId xmlns:a16="http://schemas.microsoft.com/office/drawing/2014/main" id="{0DD9872D-8D47-4537-B44E-084A9C4A2F27}"/>
              </a:ext>
            </a:extLst>
          </xdr:cNvPr>
          <xdr:cNvSpPr>
            <a:spLocks noChangeArrowheads="1"/>
          </xdr:cNvSpPr>
        </xdr:nvSpPr>
        <xdr:spPr bwMode="auto">
          <a:xfrm>
            <a:off x="4429125" y="27365325"/>
            <a:ext cx="371475" cy="371475"/>
          </a:xfrm>
          <a:prstGeom prst="rect">
            <a:avLst/>
          </a:prstGeom>
          <a:solidFill>
            <a:srgbClr val="FFFFFF"/>
          </a:solidFill>
          <a:ln w="9525" algn="ctr">
            <a:solidFill>
              <a:srgbClr val="000000"/>
            </a:solidFill>
            <a:round/>
            <a:headEnd/>
            <a:tailEnd/>
          </a:ln>
        </xdr:spPr>
      </xdr:sp>
      <xdr:sp macro="" textlink="">
        <xdr:nvSpPr>
          <xdr:cNvPr id="3548549" name="Rectangle 149">
            <a:extLst>
              <a:ext uri="{FF2B5EF4-FFF2-40B4-BE49-F238E27FC236}">
                <a16:creationId xmlns:a16="http://schemas.microsoft.com/office/drawing/2014/main" id="{F66A6457-3F6A-421F-A1EB-2C38E128AD66}"/>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7</xdr:col>
      <xdr:colOff>323850</xdr:colOff>
      <xdr:row>17</xdr:row>
      <xdr:rowOff>0</xdr:rowOff>
    </xdr:from>
    <xdr:to>
      <xdr:col>8</xdr:col>
      <xdr:colOff>276225</xdr:colOff>
      <xdr:row>17</xdr:row>
      <xdr:rowOff>152400</xdr:rowOff>
    </xdr:to>
    <xdr:sp macro="" textlink="">
      <xdr:nvSpPr>
        <xdr:cNvPr id="3548448" name="Rectangle 243">
          <a:extLst>
            <a:ext uri="{FF2B5EF4-FFF2-40B4-BE49-F238E27FC236}">
              <a16:creationId xmlns:a16="http://schemas.microsoft.com/office/drawing/2014/main" id="{3FB4A730-2A03-45FF-9736-A476155F8532}"/>
            </a:ext>
          </a:extLst>
        </xdr:cNvPr>
        <xdr:cNvSpPr>
          <a:spLocks noChangeArrowheads="1"/>
        </xdr:cNvSpPr>
      </xdr:nvSpPr>
      <xdr:spPr bwMode="auto">
        <a:xfrm>
          <a:off x="2466975" y="2876550"/>
          <a:ext cx="371475" cy="152400"/>
        </a:xfrm>
        <a:prstGeom prst="rect">
          <a:avLst/>
        </a:prstGeom>
        <a:solidFill>
          <a:srgbClr val="FFFFFF"/>
        </a:solidFill>
        <a:ln w="9525" algn="ctr">
          <a:solidFill>
            <a:srgbClr val="000000"/>
          </a:solidFill>
          <a:round/>
          <a:headEnd/>
          <a:tailEnd/>
        </a:ln>
      </xdr:spPr>
    </xdr:sp>
    <xdr:clientData/>
  </xdr:twoCellAnchor>
  <xdr:twoCellAnchor>
    <xdr:from>
      <xdr:col>7</xdr:col>
      <xdr:colOff>323850</xdr:colOff>
      <xdr:row>18</xdr:row>
      <xdr:rowOff>0</xdr:rowOff>
    </xdr:from>
    <xdr:to>
      <xdr:col>8</xdr:col>
      <xdr:colOff>276225</xdr:colOff>
      <xdr:row>18</xdr:row>
      <xdr:rowOff>152400</xdr:rowOff>
    </xdr:to>
    <xdr:sp macro="" textlink="">
      <xdr:nvSpPr>
        <xdr:cNvPr id="3548449" name="Rectangle 243">
          <a:extLst>
            <a:ext uri="{FF2B5EF4-FFF2-40B4-BE49-F238E27FC236}">
              <a16:creationId xmlns:a16="http://schemas.microsoft.com/office/drawing/2014/main" id="{26C45367-9396-4338-A455-454BA4FC0131}"/>
            </a:ext>
          </a:extLst>
        </xdr:cNvPr>
        <xdr:cNvSpPr>
          <a:spLocks noChangeArrowheads="1"/>
        </xdr:cNvSpPr>
      </xdr:nvSpPr>
      <xdr:spPr bwMode="auto">
        <a:xfrm>
          <a:off x="2466975" y="3038475"/>
          <a:ext cx="371475" cy="152400"/>
        </a:xfrm>
        <a:prstGeom prst="rect">
          <a:avLst/>
        </a:prstGeom>
        <a:solidFill>
          <a:srgbClr val="FFFFFF"/>
        </a:solidFill>
        <a:ln w="9525" algn="ctr">
          <a:solidFill>
            <a:srgbClr val="000000"/>
          </a:solidFill>
          <a:round/>
          <a:headEnd/>
          <a:tailEnd/>
        </a:ln>
      </xdr:spPr>
    </xdr:sp>
    <xdr:clientData/>
  </xdr:twoCellAnchor>
  <xdr:twoCellAnchor>
    <xdr:from>
      <xdr:col>7</xdr:col>
      <xdr:colOff>323850</xdr:colOff>
      <xdr:row>19</xdr:row>
      <xdr:rowOff>0</xdr:rowOff>
    </xdr:from>
    <xdr:to>
      <xdr:col>8</xdr:col>
      <xdr:colOff>276225</xdr:colOff>
      <xdr:row>19</xdr:row>
      <xdr:rowOff>152400</xdr:rowOff>
    </xdr:to>
    <xdr:sp macro="" textlink="">
      <xdr:nvSpPr>
        <xdr:cNvPr id="3548450" name="Rectangle 243">
          <a:extLst>
            <a:ext uri="{FF2B5EF4-FFF2-40B4-BE49-F238E27FC236}">
              <a16:creationId xmlns:a16="http://schemas.microsoft.com/office/drawing/2014/main" id="{49E98B16-E5F0-4719-AE4B-291D07A11F06}"/>
            </a:ext>
          </a:extLst>
        </xdr:cNvPr>
        <xdr:cNvSpPr>
          <a:spLocks noChangeArrowheads="1"/>
        </xdr:cNvSpPr>
      </xdr:nvSpPr>
      <xdr:spPr bwMode="auto">
        <a:xfrm>
          <a:off x="2466975" y="3209925"/>
          <a:ext cx="371475" cy="152400"/>
        </a:xfrm>
        <a:prstGeom prst="rect">
          <a:avLst/>
        </a:prstGeom>
        <a:solidFill>
          <a:srgbClr val="FFFFFF"/>
        </a:solidFill>
        <a:ln w="9525" algn="ctr">
          <a:solidFill>
            <a:srgbClr val="000000"/>
          </a:solidFill>
          <a:round/>
          <a:headEnd/>
          <a:tailEnd/>
        </a:ln>
      </xdr:spPr>
    </xdr:sp>
    <xdr:clientData/>
  </xdr:twoCellAnchor>
  <xdr:twoCellAnchor>
    <xdr:from>
      <xdr:col>24</xdr:col>
      <xdr:colOff>276225</xdr:colOff>
      <xdr:row>47</xdr:row>
      <xdr:rowOff>57150</xdr:rowOff>
    </xdr:from>
    <xdr:to>
      <xdr:col>26</xdr:col>
      <xdr:colOff>9525</xdr:colOff>
      <xdr:row>50</xdr:row>
      <xdr:rowOff>104775</xdr:rowOff>
    </xdr:to>
    <xdr:sp macro="" textlink="">
      <xdr:nvSpPr>
        <xdr:cNvPr id="3548451" name="Rectangle 165">
          <a:extLst>
            <a:ext uri="{FF2B5EF4-FFF2-40B4-BE49-F238E27FC236}">
              <a16:creationId xmlns:a16="http://schemas.microsoft.com/office/drawing/2014/main" id="{EC3EF424-FFF7-4124-B3F8-AC54C26F37DE}"/>
            </a:ext>
          </a:extLst>
        </xdr:cNvPr>
        <xdr:cNvSpPr>
          <a:spLocks noChangeArrowheads="1"/>
        </xdr:cNvSpPr>
      </xdr:nvSpPr>
      <xdr:spPr bwMode="auto">
        <a:xfrm>
          <a:off x="8324850" y="8067675"/>
          <a:ext cx="381000" cy="561975"/>
        </a:xfrm>
        <a:prstGeom prst="rect">
          <a:avLst/>
        </a:prstGeom>
        <a:solidFill>
          <a:srgbClr val="FFFFFF"/>
        </a:solidFill>
        <a:ln w="9525" algn="ctr">
          <a:solidFill>
            <a:srgbClr val="000000"/>
          </a:solidFill>
          <a:round/>
          <a:headEnd/>
          <a:tailEnd/>
        </a:ln>
      </xdr:spPr>
    </xdr:sp>
    <xdr:clientData/>
  </xdr:twoCellAnchor>
  <xdr:twoCellAnchor>
    <xdr:from>
      <xdr:col>24</xdr:col>
      <xdr:colOff>323850</xdr:colOff>
      <xdr:row>53</xdr:row>
      <xdr:rowOff>57150</xdr:rowOff>
    </xdr:from>
    <xdr:to>
      <xdr:col>25</xdr:col>
      <xdr:colOff>314325</xdr:colOff>
      <xdr:row>55</xdr:row>
      <xdr:rowOff>104775</xdr:rowOff>
    </xdr:to>
    <xdr:sp macro="" textlink="">
      <xdr:nvSpPr>
        <xdr:cNvPr id="3548452" name="Rectangle 166">
          <a:extLst>
            <a:ext uri="{FF2B5EF4-FFF2-40B4-BE49-F238E27FC236}">
              <a16:creationId xmlns:a16="http://schemas.microsoft.com/office/drawing/2014/main" id="{D8433809-E139-4C6E-AD12-B88E61263542}"/>
            </a:ext>
          </a:extLst>
        </xdr:cNvPr>
        <xdr:cNvSpPr>
          <a:spLocks noChangeArrowheads="1"/>
        </xdr:cNvSpPr>
      </xdr:nvSpPr>
      <xdr:spPr bwMode="auto">
        <a:xfrm>
          <a:off x="8372475" y="9096375"/>
          <a:ext cx="314325" cy="390525"/>
        </a:xfrm>
        <a:prstGeom prst="rect">
          <a:avLst/>
        </a:prstGeom>
        <a:solidFill>
          <a:srgbClr val="FFFFFF"/>
        </a:solidFill>
        <a:ln w="9525" algn="ctr">
          <a:solidFill>
            <a:srgbClr val="000000"/>
          </a:solidFill>
          <a:round/>
          <a:headEnd/>
          <a:tailEnd/>
        </a:ln>
      </xdr:spPr>
    </xdr:sp>
    <xdr:clientData/>
  </xdr:twoCellAnchor>
  <xdr:twoCellAnchor>
    <xdr:from>
      <xdr:col>19</xdr:col>
      <xdr:colOff>9525</xdr:colOff>
      <xdr:row>62</xdr:row>
      <xdr:rowOff>19050</xdr:rowOff>
    </xdr:from>
    <xdr:to>
      <xdr:col>26</xdr:col>
      <xdr:colOff>238125</xdr:colOff>
      <xdr:row>63</xdr:row>
      <xdr:rowOff>133350</xdr:rowOff>
    </xdr:to>
    <xdr:grpSp>
      <xdr:nvGrpSpPr>
        <xdr:cNvPr id="3548453" name="Groupe 167">
          <a:extLst>
            <a:ext uri="{FF2B5EF4-FFF2-40B4-BE49-F238E27FC236}">
              <a16:creationId xmlns:a16="http://schemas.microsoft.com/office/drawing/2014/main" id="{739A5D00-A070-4B1D-AE92-92A5938F5282}"/>
            </a:ext>
          </a:extLst>
        </xdr:cNvPr>
        <xdr:cNvGrpSpPr>
          <a:grpSpLocks/>
        </xdr:cNvGrpSpPr>
      </xdr:nvGrpSpPr>
      <xdr:grpSpPr bwMode="auto">
        <a:xfrm>
          <a:off x="6905522" y="10345174"/>
          <a:ext cx="2538362" cy="280220"/>
          <a:chOff x="5295900" y="29260800"/>
          <a:chExt cx="2447926" cy="285750"/>
        </a:xfrm>
      </xdr:grpSpPr>
      <xdr:grpSp>
        <xdr:nvGrpSpPr>
          <xdr:cNvPr id="3548539" name="Groupe 24">
            <a:extLst>
              <a:ext uri="{FF2B5EF4-FFF2-40B4-BE49-F238E27FC236}">
                <a16:creationId xmlns:a16="http://schemas.microsoft.com/office/drawing/2014/main" id="{F95AAB24-AF24-42C8-A53B-1FAF67984741}"/>
              </a:ext>
            </a:extLst>
          </xdr:cNvPr>
          <xdr:cNvGrpSpPr>
            <a:grpSpLocks/>
          </xdr:cNvGrpSpPr>
        </xdr:nvGrpSpPr>
        <xdr:grpSpPr bwMode="auto">
          <a:xfrm>
            <a:off x="6124574" y="29260800"/>
            <a:ext cx="790576" cy="285750"/>
            <a:chOff x="7439024" y="28575000"/>
            <a:chExt cx="790576" cy="285750"/>
          </a:xfrm>
        </xdr:grpSpPr>
        <xdr:sp macro="" textlink="">
          <xdr:nvSpPr>
            <xdr:cNvPr id="3548546" name="Rectangle 175">
              <a:extLst>
                <a:ext uri="{FF2B5EF4-FFF2-40B4-BE49-F238E27FC236}">
                  <a16:creationId xmlns:a16="http://schemas.microsoft.com/office/drawing/2014/main" id="{EFBEAE9F-636D-4F39-840D-4E20D441DFB8}"/>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47" name="Rectangle 176">
              <a:extLst>
                <a:ext uri="{FF2B5EF4-FFF2-40B4-BE49-F238E27FC236}">
                  <a16:creationId xmlns:a16="http://schemas.microsoft.com/office/drawing/2014/main" id="{44AB9FD3-E76F-4F4B-B8B8-AB3A39E6358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40" name="Groupe 25">
            <a:extLst>
              <a:ext uri="{FF2B5EF4-FFF2-40B4-BE49-F238E27FC236}">
                <a16:creationId xmlns:a16="http://schemas.microsoft.com/office/drawing/2014/main" id="{D01957FC-028B-40FE-B500-67F0DCCAC0DE}"/>
              </a:ext>
            </a:extLst>
          </xdr:cNvPr>
          <xdr:cNvGrpSpPr>
            <a:grpSpLocks/>
          </xdr:cNvGrpSpPr>
        </xdr:nvGrpSpPr>
        <xdr:grpSpPr bwMode="auto">
          <a:xfrm>
            <a:off x="5295900" y="29260800"/>
            <a:ext cx="790576" cy="285750"/>
            <a:chOff x="7439024" y="28575000"/>
            <a:chExt cx="790576" cy="285750"/>
          </a:xfrm>
        </xdr:grpSpPr>
        <xdr:sp macro="" textlink="">
          <xdr:nvSpPr>
            <xdr:cNvPr id="3548544" name="Rectangle 173">
              <a:extLst>
                <a:ext uri="{FF2B5EF4-FFF2-40B4-BE49-F238E27FC236}">
                  <a16:creationId xmlns:a16="http://schemas.microsoft.com/office/drawing/2014/main" id="{4123F19B-89C5-4CD5-A1E8-BF1C76ACFCB1}"/>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45" name="Rectangle 174">
              <a:extLst>
                <a:ext uri="{FF2B5EF4-FFF2-40B4-BE49-F238E27FC236}">
                  <a16:creationId xmlns:a16="http://schemas.microsoft.com/office/drawing/2014/main" id="{0792386C-1622-45A6-BD5B-158B459EF87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41" name="Groupe 28">
            <a:extLst>
              <a:ext uri="{FF2B5EF4-FFF2-40B4-BE49-F238E27FC236}">
                <a16:creationId xmlns:a16="http://schemas.microsoft.com/office/drawing/2014/main" id="{AF0979B6-1F16-409A-AA6B-3C837E193262}"/>
              </a:ext>
            </a:extLst>
          </xdr:cNvPr>
          <xdr:cNvGrpSpPr>
            <a:grpSpLocks/>
          </xdr:cNvGrpSpPr>
        </xdr:nvGrpSpPr>
        <xdr:grpSpPr bwMode="auto">
          <a:xfrm>
            <a:off x="6953250" y="29260800"/>
            <a:ext cx="790576" cy="285750"/>
            <a:chOff x="7439024" y="28575000"/>
            <a:chExt cx="790576" cy="285750"/>
          </a:xfrm>
        </xdr:grpSpPr>
        <xdr:sp macro="" textlink="">
          <xdr:nvSpPr>
            <xdr:cNvPr id="3548542" name="Rectangle 171">
              <a:extLst>
                <a:ext uri="{FF2B5EF4-FFF2-40B4-BE49-F238E27FC236}">
                  <a16:creationId xmlns:a16="http://schemas.microsoft.com/office/drawing/2014/main" id="{7968EF73-6109-48C8-B836-2ECBAD9EF14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43" name="Rectangle 172">
              <a:extLst>
                <a:ext uri="{FF2B5EF4-FFF2-40B4-BE49-F238E27FC236}">
                  <a16:creationId xmlns:a16="http://schemas.microsoft.com/office/drawing/2014/main" id="{7E8F9148-A038-460F-B06F-68ABF616518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25</xdr:col>
      <xdr:colOff>142875</xdr:colOff>
      <xdr:row>78</xdr:row>
      <xdr:rowOff>142875</xdr:rowOff>
    </xdr:from>
    <xdr:to>
      <xdr:col>26</xdr:col>
      <xdr:colOff>219075</xdr:colOff>
      <xdr:row>80</xdr:row>
      <xdr:rowOff>133350</xdr:rowOff>
    </xdr:to>
    <xdr:sp macro="" textlink="">
      <xdr:nvSpPr>
        <xdr:cNvPr id="3548454" name="Rectangle 17">
          <a:extLst>
            <a:ext uri="{FF2B5EF4-FFF2-40B4-BE49-F238E27FC236}">
              <a16:creationId xmlns:a16="http://schemas.microsoft.com/office/drawing/2014/main" id="{22210114-2BEB-480C-AB37-17CD79613D14}"/>
            </a:ext>
          </a:extLst>
        </xdr:cNvPr>
        <xdr:cNvSpPr>
          <a:spLocks noChangeArrowheads="1"/>
        </xdr:cNvSpPr>
      </xdr:nvSpPr>
      <xdr:spPr bwMode="auto">
        <a:xfrm>
          <a:off x="8515350" y="13468350"/>
          <a:ext cx="400050" cy="333375"/>
        </a:xfrm>
        <a:prstGeom prst="rect">
          <a:avLst/>
        </a:prstGeom>
        <a:solidFill>
          <a:srgbClr val="FFFFFF"/>
        </a:solidFill>
        <a:ln w="9525" algn="ctr">
          <a:solidFill>
            <a:srgbClr val="000000"/>
          </a:solidFill>
          <a:round/>
          <a:headEnd/>
          <a:tailEnd/>
        </a:ln>
      </xdr:spPr>
    </xdr:sp>
    <xdr:clientData/>
  </xdr:twoCellAnchor>
  <xdr:twoCellAnchor>
    <xdr:from>
      <xdr:col>25</xdr:col>
      <xdr:colOff>171450</xdr:colOff>
      <xdr:row>83</xdr:row>
      <xdr:rowOff>0</xdr:rowOff>
    </xdr:from>
    <xdr:to>
      <xdr:col>26</xdr:col>
      <xdr:colOff>209550</xdr:colOff>
      <xdr:row>84</xdr:row>
      <xdr:rowOff>133350</xdr:rowOff>
    </xdr:to>
    <xdr:sp macro="" textlink="">
      <xdr:nvSpPr>
        <xdr:cNvPr id="3548455" name="Rectangle 18">
          <a:extLst>
            <a:ext uri="{FF2B5EF4-FFF2-40B4-BE49-F238E27FC236}">
              <a16:creationId xmlns:a16="http://schemas.microsoft.com/office/drawing/2014/main" id="{50F9E1DA-E7E3-4123-8A22-0A2ED54F1CC3}"/>
            </a:ext>
          </a:extLst>
        </xdr:cNvPr>
        <xdr:cNvSpPr>
          <a:spLocks noChangeArrowheads="1"/>
        </xdr:cNvSpPr>
      </xdr:nvSpPr>
      <xdr:spPr bwMode="auto">
        <a:xfrm>
          <a:off x="8543925" y="14182725"/>
          <a:ext cx="361950" cy="304800"/>
        </a:xfrm>
        <a:prstGeom prst="rect">
          <a:avLst/>
        </a:prstGeom>
        <a:solidFill>
          <a:srgbClr val="FFFFFF"/>
        </a:solidFill>
        <a:ln w="9525" algn="ctr">
          <a:solidFill>
            <a:srgbClr val="000000"/>
          </a:solidFill>
          <a:round/>
          <a:headEnd/>
          <a:tailEnd/>
        </a:ln>
      </xdr:spPr>
    </xdr:sp>
    <xdr:clientData/>
  </xdr:twoCellAnchor>
  <xdr:twoCellAnchor>
    <xdr:from>
      <xdr:col>25</xdr:col>
      <xdr:colOff>200025</xdr:colOff>
      <xdr:row>86</xdr:row>
      <xdr:rowOff>38100</xdr:rowOff>
    </xdr:from>
    <xdr:to>
      <xdr:col>26</xdr:col>
      <xdr:colOff>209550</xdr:colOff>
      <xdr:row>87</xdr:row>
      <xdr:rowOff>133350</xdr:rowOff>
    </xdr:to>
    <xdr:sp macro="" textlink="">
      <xdr:nvSpPr>
        <xdr:cNvPr id="3548456" name="Rectangle 19">
          <a:extLst>
            <a:ext uri="{FF2B5EF4-FFF2-40B4-BE49-F238E27FC236}">
              <a16:creationId xmlns:a16="http://schemas.microsoft.com/office/drawing/2014/main" id="{9F3B049B-F3F2-498D-9512-CEBE7782EE4A}"/>
            </a:ext>
          </a:extLst>
        </xdr:cNvPr>
        <xdr:cNvSpPr>
          <a:spLocks noChangeArrowheads="1"/>
        </xdr:cNvSpPr>
      </xdr:nvSpPr>
      <xdr:spPr bwMode="auto">
        <a:xfrm>
          <a:off x="8572500" y="14735175"/>
          <a:ext cx="333375" cy="266700"/>
        </a:xfrm>
        <a:prstGeom prst="rect">
          <a:avLst/>
        </a:prstGeom>
        <a:solidFill>
          <a:srgbClr val="FFFFFF"/>
        </a:solidFill>
        <a:ln w="9525" algn="ctr">
          <a:solidFill>
            <a:srgbClr val="000000"/>
          </a:solidFill>
          <a:round/>
          <a:headEnd/>
          <a:tailEnd/>
        </a:ln>
      </xdr:spPr>
    </xdr:sp>
    <xdr:clientData/>
  </xdr:twoCellAnchor>
  <xdr:twoCellAnchor>
    <xdr:from>
      <xdr:col>25</xdr:col>
      <xdr:colOff>0</xdr:colOff>
      <xdr:row>71</xdr:row>
      <xdr:rowOff>0</xdr:rowOff>
    </xdr:from>
    <xdr:to>
      <xdr:col>26</xdr:col>
      <xdr:colOff>19050</xdr:colOff>
      <xdr:row>73</xdr:row>
      <xdr:rowOff>47625</xdr:rowOff>
    </xdr:to>
    <xdr:sp macro="" textlink="">
      <xdr:nvSpPr>
        <xdr:cNvPr id="3548457" name="Rectangle 177">
          <a:extLst>
            <a:ext uri="{FF2B5EF4-FFF2-40B4-BE49-F238E27FC236}">
              <a16:creationId xmlns:a16="http://schemas.microsoft.com/office/drawing/2014/main" id="{1ABFB495-3FB0-41E3-B101-60B18BE1EF2F}"/>
            </a:ext>
          </a:extLst>
        </xdr:cNvPr>
        <xdr:cNvSpPr>
          <a:spLocks noChangeArrowheads="1"/>
        </xdr:cNvSpPr>
      </xdr:nvSpPr>
      <xdr:spPr bwMode="auto">
        <a:xfrm>
          <a:off x="8372475" y="12125325"/>
          <a:ext cx="342900" cy="390525"/>
        </a:xfrm>
        <a:prstGeom prst="rect">
          <a:avLst/>
        </a:prstGeom>
        <a:solidFill>
          <a:srgbClr val="FFFFFF"/>
        </a:solidFill>
        <a:ln w="9525" algn="ctr">
          <a:solidFill>
            <a:srgbClr val="000000"/>
          </a:solidFill>
          <a:round/>
          <a:headEnd/>
          <a:tailEnd/>
        </a:ln>
      </xdr:spPr>
    </xdr:sp>
    <xdr:clientData/>
  </xdr:twoCellAnchor>
  <xdr:twoCellAnchor>
    <xdr:from>
      <xdr:col>7</xdr:col>
      <xdr:colOff>123825</xdr:colOff>
      <xdr:row>92</xdr:row>
      <xdr:rowOff>104775</xdr:rowOff>
    </xdr:from>
    <xdr:to>
      <xdr:col>8</xdr:col>
      <xdr:colOff>161925</xdr:colOff>
      <xdr:row>94</xdr:row>
      <xdr:rowOff>123825</xdr:rowOff>
    </xdr:to>
    <xdr:sp macro="" textlink="">
      <xdr:nvSpPr>
        <xdr:cNvPr id="3548458" name="Rectangle 21">
          <a:extLst>
            <a:ext uri="{FF2B5EF4-FFF2-40B4-BE49-F238E27FC236}">
              <a16:creationId xmlns:a16="http://schemas.microsoft.com/office/drawing/2014/main" id="{E0126463-D6F4-4163-81E0-028FD2F35725}"/>
            </a:ext>
          </a:extLst>
        </xdr:cNvPr>
        <xdr:cNvSpPr>
          <a:spLocks noChangeArrowheads="1"/>
        </xdr:cNvSpPr>
      </xdr:nvSpPr>
      <xdr:spPr bwMode="auto">
        <a:xfrm>
          <a:off x="2266950" y="15830550"/>
          <a:ext cx="457200" cy="361950"/>
        </a:xfrm>
        <a:prstGeom prst="rect">
          <a:avLst/>
        </a:prstGeom>
        <a:solidFill>
          <a:srgbClr val="FFFFFF"/>
        </a:solidFill>
        <a:ln w="9525" algn="ctr">
          <a:solidFill>
            <a:srgbClr val="000000"/>
          </a:solidFill>
          <a:round/>
          <a:headEnd/>
          <a:tailEnd/>
        </a:ln>
      </xdr:spPr>
    </xdr:sp>
    <xdr:clientData/>
  </xdr:twoCellAnchor>
  <xdr:twoCellAnchor>
    <xdr:from>
      <xdr:col>5</xdr:col>
      <xdr:colOff>342900</xdr:colOff>
      <xdr:row>97</xdr:row>
      <xdr:rowOff>28575</xdr:rowOff>
    </xdr:from>
    <xdr:to>
      <xdr:col>6</xdr:col>
      <xdr:colOff>276225</xdr:colOff>
      <xdr:row>99</xdr:row>
      <xdr:rowOff>9525</xdr:rowOff>
    </xdr:to>
    <xdr:sp macro="" textlink="">
      <xdr:nvSpPr>
        <xdr:cNvPr id="3548459" name="Rectangle 119">
          <a:extLst>
            <a:ext uri="{FF2B5EF4-FFF2-40B4-BE49-F238E27FC236}">
              <a16:creationId xmlns:a16="http://schemas.microsoft.com/office/drawing/2014/main" id="{23F62A7B-5824-487B-B382-30DF4436E702}"/>
            </a:ext>
          </a:extLst>
        </xdr:cNvPr>
        <xdr:cNvSpPr>
          <a:spLocks noChangeArrowheads="1"/>
        </xdr:cNvSpPr>
      </xdr:nvSpPr>
      <xdr:spPr bwMode="auto">
        <a:xfrm>
          <a:off x="1800225" y="16611600"/>
          <a:ext cx="285750" cy="323850"/>
        </a:xfrm>
        <a:prstGeom prst="rect">
          <a:avLst/>
        </a:prstGeom>
        <a:solidFill>
          <a:srgbClr val="FFFFFF"/>
        </a:solidFill>
        <a:ln w="9525" algn="ctr">
          <a:solidFill>
            <a:srgbClr val="000000"/>
          </a:solidFill>
          <a:round/>
          <a:headEnd/>
          <a:tailEnd/>
        </a:ln>
      </xdr:spPr>
    </xdr:sp>
    <xdr:clientData/>
  </xdr:twoCellAnchor>
  <xdr:twoCellAnchor>
    <xdr:from>
      <xdr:col>0</xdr:col>
      <xdr:colOff>314325</xdr:colOff>
      <xdr:row>107</xdr:row>
      <xdr:rowOff>47625</xdr:rowOff>
    </xdr:from>
    <xdr:to>
      <xdr:col>7</xdr:col>
      <xdr:colOff>400050</xdr:colOff>
      <xdr:row>109</xdr:row>
      <xdr:rowOff>76200</xdr:rowOff>
    </xdr:to>
    <xdr:grpSp>
      <xdr:nvGrpSpPr>
        <xdr:cNvPr id="3548460" name="Groupe 73">
          <a:extLst>
            <a:ext uri="{FF2B5EF4-FFF2-40B4-BE49-F238E27FC236}">
              <a16:creationId xmlns:a16="http://schemas.microsoft.com/office/drawing/2014/main" id="{2DD19768-C726-4757-A4BE-2DE852EC5941}"/>
            </a:ext>
          </a:extLst>
        </xdr:cNvPr>
        <xdr:cNvGrpSpPr>
          <a:grpSpLocks/>
        </xdr:cNvGrpSpPr>
      </xdr:nvGrpSpPr>
      <xdr:grpSpPr bwMode="auto">
        <a:xfrm>
          <a:off x="332658" y="17896349"/>
          <a:ext cx="2354826" cy="362155"/>
          <a:chOff x="5295900" y="29260800"/>
          <a:chExt cx="2447926" cy="285750"/>
        </a:xfrm>
      </xdr:grpSpPr>
      <xdr:grpSp>
        <xdr:nvGrpSpPr>
          <xdr:cNvPr id="3548530" name="Groupe 24">
            <a:extLst>
              <a:ext uri="{FF2B5EF4-FFF2-40B4-BE49-F238E27FC236}">
                <a16:creationId xmlns:a16="http://schemas.microsoft.com/office/drawing/2014/main" id="{013844E4-F6E9-4469-97CA-C7EB17F3CA5F}"/>
              </a:ext>
            </a:extLst>
          </xdr:cNvPr>
          <xdr:cNvGrpSpPr>
            <a:grpSpLocks/>
          </xdr:cNvGrpSpPr>
        </xdr:nvGrpSpPr>
        <xdr:grpSpPr bwMode="auto">
          <a:xfrm>
            <a:off x="6124574" y="29260800"/>
            <a:ext cx="790576" cy="285750"/>
            <a:chOff x="7439024" y="28575000"/>
            <a:chExt cx="790576" cy="285750"/>
          </a:xfrm>
        </xdr:grpSpPr>
        <xdr:sp macro="" textlink="">
          <xdr:nvSpPr>
            <xdr:cNvPr id="3548537" name="Rectangle 81">
              <a:extLst>
                <a:ext uri="{FF2B5EF4-FFF2-40B4-BE49-F238E27FC236}">
                  <a16:creationId xmlns:a16="http://schemas.microsoft.com/office/drawing/2014/main" id="{26B961A1-01DC-46C4-87FD-4FCEDE556D5E}"/>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38" name="Rectangle 82">
              <a:extLst>
                <a:ext uri="{FF2B5EF4-FFF2-40B4-BE49-F238E27FC236}">
                  <a16:creationId xmlns:a16="http://schemas.microsoft.com/office/drawing/2014/main" id="{3152E6B2-32FD-4F40-8CD4-F4BFE33F501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31" name="Groupe 25">
            <a:extLst>
              <a:ext uri="{FF2B5EF4-FFF2-40B4-BE49-F238E27FC236}">
                <a16:creationId xmlns:a16="http://schemas.microsoft.com/office/drawing/2014/main" id="{EE12C41F-D1D2-4C3F-BC8D-265EBD6C7C0C}"/>
              </a:ext>
            </a:extLst>
          </xdr:cNvPr>
          <xdr:cNvGrpSpPr>
            <a:grpSpLocks/>
          </xdr:cNvGrpSpPr>
        </xdr:nvGrpSpPr>
        <xdr:grpSpPr bwMode="auto">
          <a:xfrm>
            <a:off x="5295900" y="29260800"/>
            <a:ext cx="790576" cy="285750"/>
            <a:chOff x="7439024" y="28575000"/>
            <a:chExt cx="790576" cy="285750"/>
          </a:xfrm>
        </xdr:grpSpPr>
        <xdr:sp macro="" textlink="">
          <xdr:nvSpPr>
            <xdr:cNvPr id="3548535" name="Rectangle 79">
              <a:extLst>
                <a:ext uri="{FF2B5EF4-FFF2-40B4-BE49-F238E27FC236}">
                  <a16:creationId xmlns:a16="http://schemas.microsoft.com/office/drawing/2014/main" id="{D890B7CC-5BAE-4E25-9C7B-C8A9136A587D}"/>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36" name="Rectangle 80">
              <a:extLst>
                <a:ext uri="{FF2B5EF4-FFF2-40B4-BE49-F238E27FC236}">
                  <a16:creationId xmlns:a16="http://schemas.microsoft.com/office/drawing/2014/main" id="{29E56110-1067-4207-8091-F4956BA67B7C}"/>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32" name="Groupe 28">
            <a:extLst>
              <a:ext uri="{FF2B5EF4-FFF2-40B4-BE49-F238E27FC236}">
                <a16:creationId xmlns:a16="http://schemas.microsoft.com/office/drawing/2014/main" id="{68676D1E-5A2C-4E39-BC54-D98A4211BF26}"/>
              </a:ext>
            </a:extLst>
          </xdr:cNvPr>
          <xdr:cNvGrpSpPr>
            <a:grpSpLocks/>
          </xdr:cNvGrpSpPr>
        </xdr:nvGrpSpPr>
        <xdr:grpSpPr bwMode="auto">
          <a:xfrm>
            <a:off x="6953250" y="29260800"/>
            <a:ext cx="790576" cy="285750"/>
            <a:chOff x="7439024" y="28575000"/>
            <a:chExt cx="790576" cy="285750"/>
          </a:xfrm>
        </xdr:grpSpPr>
        <xdr:sp macro="" textlink="">
          <xdr:nvSpPr>
            <xdr:cNvPr id="3548533" name="Rectangle 77">
              <a:extLst>
                <a:ext uri="{FF2B5EF4-FFF2-40B4-BE49-F238E27FC236}">
                  <a16:creationId xmlns:a16="http://schemas.microsoft.com/office/drawing/2014/main" id="{53AB2A19-CB47-4242-80B3-EC896544D09A}"/>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34" name="Rectangle 78">
              <a:extLst>
                <a:ext uri="{FF2B5EF4-FFF2-40B4-BE49-F238E27FC236}">
                  <a16:creationId xmlns:a16="http://schemas.microsoft.com/office/drawing/2014/main" id="{71FF7F6A-5A7B-4728-8615-61F66988F37E}"/>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7</xdr:col>
      <xdr:colOff>19050</xdr:colOff>
      <xdr:row>102</xdr:row>
      <xdr:rowOff>0</xdr:rowOff>
    </xdr:from>
    <xdr:to>
      <xdr:col>8</xdr:col>
      <xdr:colOff>19050</xdr:colOff>
      <xdr:row>103</xdr:row>
      <xdr:rowOff>142875</xdr:rowOff>
    </xdr:to>
    <xdr:sp macro="" textlink="">
      <xdr:nvSpPr>
        <xdr:cNvPr id="3548461" name="Rectangle 103">
          <a:extLst>
            <a:ext uri="{FF2B5EF4-FFF2-40B4-BE49-F238E27FC236}">
              <a16:creationId xmlns:a16="http://schemas.microsoft.com/office/drawing/2014/main" id="{1E6F1444-15C1-449C-A530-67E87B642AAC}"/>
            </a:ext>
          </a:extLst>
        </xdr:cNvPr>
        <xdr:cNvSpPr>
          <a:spLocks noChangeArrowheads="1"/>
        </xdr:cNvSpPr>
      </xdr:nvSpPr>
      <xdr:spPr bwMode="auto">
        <a:xfrm>
          <a:off x="2162175" y="17440275"/>
          <a:ext cx="419100" cy="314325"/>
        </a:xfrm>
        <a:prstGeom prst="rect">
          <a:avLst/>
        </a:prstGeom>
        <a:solidFill>
          <a:srgbClr val="FFFFFF"/>
        </a:solidFill>
        <a:ln w="9525" algn="ctr">
          <a:solidFill>
            <a:srgbClr val="000000"/>
          </a:solidFill>
          <a:round/>
          <a:headEnd/>
          <a:tailEnd/>
        </a:ln>
      </xdr:spPr>
    </xdr:sp>
    <xdr:clientData/>
  </xdr:twoCellAnchor>
  <xdr:twoCellAnchor>
    <xdr:from>
      <xdr:col>14</xdr:col>
      <xdr:colOff>361950</xdr:colOff>
      <xdr:row>92</xdr:row>
      <xdr:rowOff>95250</xdr:rowOff>
    </xdr:from>
    <xdr:to>
      <xdr:col>16</xdr:col>
      <xdr:colOff>66675</xdr:colOff>
      <xdr:row>94</xdr:row>
      <xdr:rowOff>133350</xdr:rowOff>
    </xdr:to>
    <xdr:sp macro="" textlink="">
      <xdr:nvSpPr>
        <xdr:cNvPr id="3548462" name="Rectangle 116">
          <a:extLst>
            <a:ext uri="{FF2B5EF4-FFF2-40B4-BE49-F238E27FC236}">
              <a16:creationId xmlns:a16="http://schemas.microsoft.com/office/drawing/2014/main" id="{60C9C9E5-CAC6-4355-954C-69D4FF841D07}"/>
            </a:ext>
          </a:extLst>
        </xdr:cNvPr>
        <xdr:cNvSpPr>
          <a:spLocks noChangeArrowheads="1"/>
        </xdr:cNvSpPr>
      </xdr:nvSpPr>
      <xdr:spPr bwMode="auto">
        <a:xfrm>
          <a:off x="4924425" y="15821025"/>
          <a:ext cx="504825" cy="381000"/>
        </a:xfrm>
        <a:prstGeom prst="rect">
          <a:avLst/>
        </a:prstGeom>
        <a:solidFill>
          <a:srgbClr val="FFFFFF"/>
        </a:solidFill>
        <a:ln w="9525" algn="ctr">
          <a:solidFill>
            <a:srgbClr val="000000"/>
          </a:solidFill>
          <a:round/>
          <a:headEnd/>
          <a:tailEnd/>
        </a:ln>
      </xdr:spPr>
    </xdr:sp>
    <xdr:clientData/>
  </xdr:twoCellAnchor>
  <xdr:twoCellAnchor>
    <xdr:from>
      <xdr:col>5</xdr:col>
      <xdr:colOff>314325</xdr:colOff>
      <xdr:row>116</xdr:row>
      <xdr:rowOff>38100</xdr:rowOff>
    </xdr:from>
    <xdr:to>
      <xdr:col>6</xdr:col>
      <xdr:colOff>304800</xdr:colOff>
      <xdr:row>117</xdr:row>
      <xdr:rowOff>142875</xdr:rowOff>
    </xdr:to>
    <xdr:sp macro="" textlink="">
      <xdr:nvSpPr>
        <xdr:cNvPr id="3548463" name="Rectangle 109">
          <a:extLst>
            <a:ext uri="{FF2B5EF4-FFF2-40B4-BE49-F238E27FC236}">
              <a16:creationId xmlns:a16="http://schemas.microsoft.com/office/drawing/2014/main" id="{03CABA37-D65F-4012-863C-29504DBEC2C7}"/>
            </a:ext>
          </a:extLst>
        </xdr:cNvPr>
        <xdr:cNvSpPr>
          <a:spLocks noChangeArrowheads="1"/>
        </xdr:cNvSpPr>
      </xdr:nvSpPr>
      <xdr:spPr bwMode="auto">
        <a:xfrm>
          <a:off x="1771650" y="19878675"/>
          <a:ext cx="342900" cy="276225"/>
        </a:xfrm>
        <a:prstGeom prst="rect">
          <a:avLst/>
        </a:prstGeom>
        <a:solidFill>
          <a:srgbClr val="FFFFFF"/>
        </a:solidFill>
        <a:ln w="9525" algn="ctr">
          <a:solidFill>
            <a:srgbClr val="000000"/>
          </a:solidFill>
          <a:round/>
          <a:headEnd/>
          <a:tailEnd/>
        </a:ln>
      </xdr:spPr>
    </xdr:sp>
    <xdr:clientData/>
  </xdr:twoCellAnchor>
  <xdr:twoCellAnchor>
    <xdr:from>
      <xdr:col>5</xdr:col>
      <xdr:colOff>38100</xdr:colOff>
      <xdr:row>120</xdr:row>
      <xdr:rowOff>28575</xdr:rowOff>
    </xdr:from>
    <xdr:to>
      <xdr:col>6</xdr:col>
      <xdr:colOff>9525</xdr:colOff>
      <xdr:row>122</xdr:row>
      <xdr:rowOff>0</xdr:rowOff>
    </xdr:to>
    <xdr:sp macro="" textlink="">
      <xdr:nvSpPr>
        <xdr:cNvPr id="3548464" name="Rectangle 110">
          <a:extLst>
            <a:ext uri="{FF2B5EF4-FFF2-40B4-BE49-F238E27FC236}">
              <a16:creationId xmlns:a16="http://schemas.microsoft.com/office/drawing/2014/main" id="{4096DD21-D7DC-4719-AFFC-76E0A8AFC90D}"/>
            </a:ext>
          </a:extLst>
        </xdr:cNvPr>
        <xdr:cNvSpPr>
          <a:spLocks noChangeArrowheads="1"/>
        </xdr:cNvSpPr>
      </xdr:nvSpPr>
      <xdr:spPr bwMode="auto">
        <a:xfrm>
          <a:off x="1495425" y="20554950"/>
          <a:ext cx="323850" cy="314325"/>
        </a:xfrm>
        <a:prstGeom prst="rect">
          <a:avLst/>
        </a:prstGeom>
        <a:solidFill>
          <a:srgbClr val="FFFFFF"/>
        </a:solidFill>
        <a:ln w="9525" algn="ctr">
          <a:solidFill>
            <a:srgbClr val="000000"/>
          </a:solidFill>
          <a:round/>
          <a:headEnd/>
          <a:tailEnd/>
        </a:ln>
      </xdr:spPr>
    </xdr:sp>
    <xdr:clientData/>
  </xdr:twoCellAnchor>
  <xdr:twoCellAnchor>
    <xdr:from>
      <xdr:col>1</xdr:col>
      <xdr:colOff>38100</xdr:colOff>
      <xdr:row>125</xdr:row>
      <xdr:rowOff>19050</xdr:rowOff>
    </xdr:from>
    <xdr:to>
      <xdr:col>8</xdr:col>
      <xdr:colOff>28575</xdr:colOff>
      <xdr:row>126</xdr:row>
      <xdr:rowOff>133350</xdr:rowOff>
    </xdr:to>
    <xdr:grpSp>
      <xdr:nvGrpSpPr>
        <xdr:cNvPr id="3548465" name="Groupe 73">
          <a:extLst>
            <a:ext uri="{FF2B5EF4-FFF2-40B4-BE49-F238E27FC236}">
              <a16:creationId xmlns:a16="http://schemas.microsoft.com/office/drawing/2014/main" id="{8366CE17-82FA-449D-95EC-A1CFFE862592}"/>
            </a:ext>
          </a:extLst>
        </xdr:cNvPr>
        <xdr:cNvGrpSpPr>
          <a:grpSpLocks/>
        </xdr:cNvGrpSpPr>
      </xdr:nvGrpSpPr>
      <xdr:grpSpPr bwMode="auto">
        <a:xfrm>
          <a:off x="422787" y="20875523"/>
          <a:ext cx="2313858" cy="280219"/>
          <a:chOff x="5295900" y="29260800"/>
          <a:chExt cx="2447926" cy="285750"/>
        </a:xfrm>
      </xdr:grpSpPr>
      <xdr:grpSp>
        <xdr:nvGrpSpPr>
          <xdr:cNvPr id="3548521" name="Groupe 24">
            <a:extLst>
              <a:ext uri="{FF2B5EF4-FFF2-40B4-BE49-F238E27FC236}">
                <a16:creationId xmlns:a16="http://schemas.microsoft.com/office/drawing/2014/main" id="{67B5A380-05B6-45B6-9203-AD55CAD60D6F}"/>
              </a:ext>
            </a:extLst>
          </xdr:cNvPr>
          <xdr:cNvGrpSpPr>
            <a:grpSpLocks/>
          </xdr:cNvGrpSpPr>
        </xdr:nvGrpSpPr>
        <xdr:grpSpPr bwMode="auto">
          <a:xfrm>
            <a:off x="6124574" y="29260800"/>
            <a:ext cx="790576" cy="285750"/>
            <a:chOff x="7439024" y="28575000"/>
            <a:chExt cx="790576" cy="285750"/>
          </a:xfrm>
        </xdr:grpSpPr>
        <xdr:sp macro="" textlink="">
          <xdr:nvSpPr>
            <xdr:cNvPr id="3548528" name="Rectangle 81">
              <a:extLst>
                <a:ext uri="{FF2B5EF4-FFF2-40B4-BE49-F238E27FC236}">
                  <a16:creationId xmlns:a16="http://schemas.microsoft.com/office/drawing/2014/main" id="{D614B1D0-2900-40A5-A9D3-1CB53358F0E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29" name="Rectangle 82">
              <a:extLst>
                <a:ext uri="{FF2B5EF4-FFF2-40B4-BE49-F238E27FC236}">
                  <a16:creationId xmlns:a16="http://schemas.microsoft.com/office/drawing/2014/main" id="{CBFB0CA7-FF9B-4590-965C-02BBF8F887E5}"/>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22" name="Groupe 25">
            <a:extLst>
              <a:ext uri="{FF2B5EF4-FFF2-40B4-BE49-F238E27FC236}">
                <a16:creationId xmlns:a16="http://schemas.microsoft.com/office/drawing/2014/main" id="{C009D450-0FAC-4865-B9E9-A784C733D611}"/>
              </a:ext>
            </a:extLst>
          </xdr:cNvPr>
          <xdr:cNvGrpSpPr>
            <a:grpSpLocks/>
          </xdr:cNvGrpSpPr>
        </xdr:nvGrpSpPr>
        <xdr:grpSpPr bwMode="auto">
          <a:xfrm>
            <a:off x="5295900" y="29260800"/>
            <a:ext cx="790576" cy="285750"/>
            <a:chOff x="7439024" y="28575000"/>
            <a:chExt cx="790576" cy="285750"/>
          </a:xfrm>
        </xdr:grpSpPr>
        <xdr:sp macro="" textlink="">
          <xdr:nvSpPr>
            <xdr:cNvPr id="3548526" name="Rectangle 79">
              <a:extLst>
                <a:ext uri="{FF2B5EF4-FFF2-40B4-BE49-F238E27FC236}">
                  <a16:creationId xmlns:a16="http://schemas.microsoft.com/office/drawing/2014/main" id="{A3C87397-A812-4C21-9309-126ECF25F2AF}"/>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27" name="Rectangle 80">
              <a:extLst>
                <a:ext uri="{FF2B5EF4-FFF2-40B4-BE49-F238E27FC236}">
                  <a16:creationId xmlns:a16="http://schemas.microsoft.com/office/drawing/2014/main" id="{A8525FCF-9CE9-4067-B049-D113E1DD1C42}"/>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23" name="Groupe 28">
            <a:extLst>
              <a:ext uri="{FF2B5EF4-FFF2-40B4-BE49-F238E27FC236}">
                <a16:creationId xmlns:a16="http://schemas.microsoft.com/office/drawing/2014/main" id="{9855C2B4-48E3-49B6-BE46-9FF62AAB0040}"/>
              </a:ext>
            </a:extLst>
          </xdr:cNvPr>
          <xdr:cNvGrpSpPr>
            <a:grpSpLocks/>
          </xdr:cNvGrpSpPr>
        </xdr:nvGrpSpPr>
        <xdr:grpSpPr bwMode="auto">
          <a:xfrm>
            <a:off x="6953250" y="29260800"/>
            <a:ext cx="790576" cy="285750"/>
            <a:chOff x="7439024" y="28575000"/>
            <a:chExt cx="790576" cy="285750"/>
          </a:xfrm>
        </xdr:grpSpPr>
        <xdr:sp macro="" textlink="">
          <xdr:nvSpPr>
            <xdr:cNvPr id="3548524" name="Rectangle 77">
              <a:extLst>
                <a:ext uri="{FF2B5EF4-FFF2-40B4-BE49-F238E27FC236}">
                  <a16:creationId xmlns:a16="http://schemas.microsoft.com/office/drawing/2014/main" id="{6D54A031-C3E7-4E43-8194-F8DDF5F99AF5}"/>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25" name="Rectangle 78">
              <a:extLst>
                <a:ext uri="{FF2B5EF4-FFF2-40B4-BE49-F238E27FC236}">
                  <a16:creationId xmlns:a16="http://schemas.microsoft.com/office/drawing/2014/main" id="{E4942936-1B7F-4C27-933A-4CBE9705BA9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14</xdr:col>
      <xdr:colOff>285750</xdr:colOff>
      <xdr:row>97</xdr:row>
      <xdr:rowOff>57150</xdr:rowOff>
    </xdr:from>
    <xdr:to>
      <xdr:col>15</xdr:col>
      <xdr:colOff>371475</xdr:colOff>
      <xdr:row>99</xdr:row>
      <xdr:rowOff>95250</xdr:rowOff>
    </xdr:to>
    <xdr:sp macro="" textlink="">
      <xdr:nvSpPr>
        <xdr:cNvPr id="3548466" name="Rectangle 118">
          <a:extLst>
            <a:ext uri="{FF2B5EF4-FFF2-40B4-BE49-F238E27FC236}">
              <a16:creationId xmlns:a16="http://schemas.microsoft.com/office/drawing/2014/main" id="{DBA381FE-D827-4857-A44A-D137D85D2CA4}"/>
            </a:ext>
          </a:extLst>
        </xdr:cNvPr>
        <xdr:cNvSpPr>
          <a:spLocks noChangeArrowheads="1"/>
        </xdr:cNvSpPr>
      </xdr:nvSpPr>
      <xdr:spPr bwMode="auto">
        <a:xfrm>
          <a:off x="4848225" y="16640175"/>
          <a:ext cx="485775" cy="381000"/>
        </a:xfrm>
        <a:prstGeom prst="rect">
          <a:avLst/>
        </a:prstGeom>
        <a:solidFill>
          <a:srgbClr val="FFFFFF"/>
        </a:solidFill>
        <a:ln w="9525" algn="ctr">
          <a:solidFill>
            <a:srgbClr val="000000"/>
          </a:solidFill>
          <a:round/>
          <a:headEnd/>
          <a:tailEnd/>
        </a:ln>
      </xdr:spPr>
    </xdr:sp>
    <xdr:clientData/>
  </xdr:twoCellAnchor>
  <xdr:twoCellAnchor>
    <xdr:from>
      <xdr:col>10</xdr:col>
      <xdr:colOff>47625</xdr:colOff>
      <xdr:row>106</xdr:row>
      <xdr:rowOff>76200</xdr:rowOff>
    </xdr:from>
    <xdr:to>
      <xdr:col>17</xdr:col>
      <xdr:colOff>114300</xdr:colOff>
      <xdr:row>108</xdr:row>
      <xdr:rowOff>38100</xdr:rowOff>
    </xdr:to>
    <xdr:grpSp>
      <xdr:nvGrpSpPr>
        <xdr:cNvPr id="3548467" name="Groupe 93">
          <a:extLst>
            <a:ext uri="{FF2B5EF4-FFF2-40B4-BE49-F238E27FC236}">
              <a16:creationId xmlns:a16="http://schemas.microsoft.com/office/drawing/2014/main" id="{67962ACB-D703-459C-A3A7-7182C2F61657}"/>
            </a:ext>
          </a:extLst>
        </xdr:cNvPr>
        <xdr:cNvGrpSpPr>
          <a:grpSpLocks/>
        </xdr:cNvGrpSpPr>
      </xdr:nvGrpSpPr>
      <xdr:grpSpPr bwMode="auto">
        <a:xfrm>
          <a:off x="3634658" y="17757058"/>
          <a:ext cx="2548194" cy="296606"/>
          <a:chOff x="5295900" y="29260800"/>
          <a:chExt cx="2447926" cy="285750"/>
        </a:xfrm>
      </xdr:grpSpPr>
      <xdr:grpSp>
        <xdr:nvGrpSpPr>
          <xdr:cNvPr id="3548512" name="Groupe 24">
            <a:extLst>
              <a:ext uri="{FF2B5EF4-FFF2-40B4-BE49-F238E27FC236}">
                <a16:creationId xmlns:a16="http://schemas.microsoft.com/office/drawing/2014/main" id="{C0D29A2B-C294-4BFA-979E-776A19F0F7CB}"/>
              </a:ext>
            </a:extLst>
          </xdr:cNvPr>
          <xdr:cNvGrpSpPr>
            <a:grpSpLocks/>
          </xdr:cNvGrpSpPr>
        </xdr:nvGrpSpPr>
        <xdr:grpSpPr bwMode="auto">
          <a:xfrm>
            <a:off x="6124574" y="29260800"/>
            <a:ext cx="790576" cy="285750"/>
            <a:chOff x="7439024" y="28575000"/>
            <a:chExt cx="790576" cy="285750"/>
          </a:xfrm>
        </xdr:grpSpPr>
        <xdr:sp macro="" textlink="">
          <xdr:nvSpPr>
            <xdr:cNvPr id="3548519" name="Rectangle 101">
              <a:extLst>
                <a:ext uri="{FF2B5EF4-FFF2-40B4-BE49-F238E27FC236}">
                  <a16:creationId xmlns:a16="http://schemas.microsoft.com/office/drawing/2014/main" id="{2EF64E58-6EBA-43C2-BE61-3C5D922AEC2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20" name="Rectangle 102">
              <a:extLst>
                <a:ext uri="{FF2B5EF4-FFF2-40B4-BE49-F238E27FC236}">
                  <a16:creationId xmlns:a16="http://schemas.microsoft.com/office/drawing/2014/main" id="{25C3752A-9AB3-4846-99C9-87F9105BCC69}"/>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13" name="Groupe 25">
            <a:extLst>
              <a:ext uri="{FF2B5EF4-FFF2-40B4-BE49-F238E27FC236}">
                <a16:creationId xmlns:a16="http://schemas.microsoft.com/office/drawing/2014/main" id="{ED265D28-DA88-4902-A696-5DB15F7373B3}"/>
              </a:ext>
            </a:extLst>
          </xdr:cNvPr>
          <xdr:cNvGrpSpPr>
            <a:grpSpLocks/>
          </xdr:cNvGrpSpPr>
        </xdr:nvGrpSpPr>
        <xdr:grpSpPr bwMode="auto">
          <a:xfrm>
            <a:off x="5295900" y="29260800"/>
            <a:ext cx="790576" cy="285750"/>
            <a:chOff x="7439024" y="28575000"/>
            <a:chExt cx="790576" cy="285750"/>
          </a:xfrm>
        </xdr:grpSpPr>
        <xdr:sp macro="" textlink="">
          <xdr:nvSpPr>
            <xdr:cNvPr id="3548517" name="Rectangle 99">
              <a:extLst>
                <a:ext uri="{FF2B5EF4-FFF2-40B4-BE49-F238E27FC236}">
                  <a16:creationId xmlns:a16="http://schemas.microsoft.com/office/drawing/2014/main" id="{4F08A0F1-D30C-4AF8-9C00-88680E51598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18" name="Rectangle 100">
              <a:extLst>
                <a:ext uri="{FF2B5EF4-FFF2-40B4-BE49-F238E27FC236}">
                  <a16:creationId xmlns:a16="http://schemas.microsoft.com/office/drawing/2014/main" id="{075A3D85-E89D-4FDD-9071-C3A9B1156667}"/>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514" name="Groupe 28">
            <a:extLst>
              <a:ext uri="{FF2B5EF4-FFF2-40B4-BE49-F238E27FC236}">
                <a16:creationId xmlns:a16="http://schemas.microsoft.com/office/drawing/2014/main" id="{8DBCCD27-ACBB-4AC6-AAE0-BA107E15970A}"/>
              </a:ext>
            </a:extLst>
          </xdr:cNvPr>
          <xdr:cNvGrpSpPr>
            <a:grpSpLocks/>
          </xdr:cNvGrpSpPr>
        </xdr:nvGrpSpPr>
        <xdr:grpSpPr bwMode="auto">
          <a:xfrm>
            <a:off x="6953250" y="29260800"/>
            <a:ext cx="790576" cy="285750"/>
            <a:chOff x="7439024" y="28575000"/>
            <a:chExt cx="790576" cy="285750"/>
          </a:xfrm>
        </xdr:grpSpPr>
        <xdr:sp macro="" textlink="">
          <xdr:nvSpPr>
            <xdr:cNvPr id="3548515" name="Rectangle 97">
              <a:extLst>
                <a:ext uri="{FF2B5EF4-FFF2-40B4-BE49-F238E27FC236}">
                  <a16:creationId xmlns:a16="http://schemas.microsoft.com/office/drawing/2014/main" id="{BA2FDA6B-A8AF-4A26-8FD0-35A63E622902}"/>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16" name="Rectangle 98">
              <a:extLst>
                <a:ext uri="{FF2B5EF4-FFF2-40B4-BE49-F238E27FC236}">
                  <a16:creationId xmlns:a16="http://schemas.microsoft.com/office/drawing/2014/main" id="{D7EEAB6B-A9BE-4F36-85B8-FBD1866DD75A}"/>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clientData/>
  </xdr:twoCellAnchor>
  <xdr:twoCellAnchor>
    <xdr:from>
      <xdr:col>15</xdr:col>
      <xdr:colOff>85725</xdr:colOff>
      <xdr:row>115</xdr:row>
      <xdr:rowOff>104775</xdr:rowOff>
    </xdr:from>
    <xdr:to>
      <xdr:col>16</xdr:col>
      <xdr:colOff>76200</xdr:colOff>
      <xdr:row>117</xdr:row>
      <xdr:rowOff>152400</xdr:rowOff>
    </xdr:to>
    <xdr:sp macro="" textlink="">
      <xdr:nvSpPr>
        <xdr:cNvPr id="3548468" name="Rectangle 104">
          <a:extLst>
            <a:ext uri="{FF2B5EF4-FFF2-40B4-BE49-F238E27FC236}">
              <a16:creationId xmlns:a16="http://schemas.microsoft.com/office/drawing/2014/main" id="{EF74BD70-45C4-49F4-A113-E3C200FCB222}"/>
            </a:ext>
          </a:extLst>
        </xdr:cNvPr>
        <xdr:cNvSpPr>
          <a:spLocks noChangeArrowheads="1"/>
        </xdr:cNvSpPr>
      </xdr:nvSpPr>
      <xdr:spPr bwMode="auto">
        <a:xfrm>
          <a:off x="5048250" y="19773900"/>
          <a:ext cx="390525" cy="390525"/>
        </a:xfrm>
        <a:prstGeom prst="rect">
          <a:avLst/>
        </a:prstGeom>
        <a:solidFill>
          <a:srgbClr val="FFFFFF"/>
        </a:solidFill>
        <a:ln w="9525" algn="ctr">
          <a:solidFill>
            <a:srgbClr val="000000"/>
          </a:solidFill>
          <a:round/>
          <a:headEnd/>
          <a:tailEnd/>
        </a:ln>
      </xdr:spPr>
    </xdr:sp>
    <xdr:clientData/>
  </xdr:twoCellAnchor>
  <xdr:twoCellAnchor>
    <xdr:from>
      <xdr:col>15</xdr:col>
      <xdr:colOff>123825</xdr:colOff>
      <xdr:row>120</xdr:row>
      <xdr:rowOff>9525</xdr:rowOff>
    </xdr:from>
    <xdr:to>
      <xdr:col>16</xdr:col>
      <xdr:colOff>114300</xdr:colOff>
      <xdr:row>122</xdr:row>
      <xdr:rowOff>57150</xdr:rowOff>
    </xdr:to>
    <xdr:sp macro="" textlink="">
      <xdr:nvSpPr>
        <xdr:cNvPr id="3548469" name="Rectangle 105">
          <a:extLst>
            <a:ext uri="{FF2B5EF4-FFF2-40B4-BE49-F238E27FC236}">
              <a16:creationId xmlns:a16="http://schemas.microsoft.com/office/drawing/2014/main" id="{D1824575-5731-4163-A20E-20A893940554}"/>
            </a:ext>
          </a:extLst>
        </xdr:cNvPr>
        <xdr:cNvSpPr>
          <a:spLocks noChangeArrowheads="1"/>
        </xdr:cNvSpPr>
      </xdr:nvSpPr>
      <xdr:spPr bwMode="auto">
        <a:xfrm>
          <a:off x="5086350" y="20535900"/>
          <a:ext cx="390525" cy="390525"/>
        </a:xfrm>
        <a:prstGeom prst="rect">
          <a:avLst/>
        </a:prstGeom>
        <a:solidFill>
          <a:srgbClr val="FFFFFF"/>
        </a:solidFill>
        <a:ln w="9525" algn="ctr">
          <a:solidFill>
            <a:srgbClr val="000000"/>
          </a:solidFill>
          <a:round/>
          <a:headEnd/>
          <a:tailEnd/>
        </a:ln>
      </xdr:spPr>
    </xdr:sp>
    <xdr:clientData/>
  </xdr:twoCellAnchor>
  <xdr:twoCellAnchor>
    <xdr:from>
      <xdr:col>15</xdr:col>
      <xdr:colOff>85725</xdr:colOff>
      <xdr:row>128</xdr:row>
      <xdr:rowOff>57150</xdr:rowOff>
    </xdr:from>
    <xdr:to>
      <xdr:col>16</xdr:col>
      <xdr:colOff>76200</xdr:colOff>
      <xdr:row>130</xdr:row>
      <xdr:rowOff>95250</xdr:rowOff>
    </xdr:to>
    <xdr:sp macro="" textlink="">
      <xdr:nvSpPr>
        <xdr:cNvPr id="3548470" name="Rectangle 107">
          <a:extLst>
            <a:ext uri="{FF2B5EF4-FFF2-40B4-BE49-F238E27FC236}">
              <a16:creationId xmlns:a16="http://schemas.microsoft.com/office/drawing/2014/main" id="{62EA8478-D3DA-4DE5-8190-A54A3D7AEF16}"/>
            </a:ext>
          </a:extLst>
        </xdr:cNvPr>
        <xdr:cNvSpPr>
          <a:spLocks noChangeArrowheads="1"/>
        </xdr:cNvSpPr>
      </xdr:nvSpPr>
      <xdr:spPr bwMode="auto">
        <a:xfrm>
          <a:off x="5048250" y="21955125"/>
          <a:ext cx="390525" cy="381000"/>
        </a:xfrm>
        <a:prstGeom prst="rect">
          <a:avLst/>
        </a:prstGeom>
        <a:solidFill>
          <a:srgbClr val="FFFFFF"/>
        </a:solidFill>
        <a:ln w="9525" algn="ctr">
          <a:solidFill>
            <a:srgbClr val="000000"/>
          </a:solidFill>
          <a:round/>
          <a:headEnd/>
          <a:tailEnd/>
        </a:ln>
      </xdr:spPr>
    </xdr:sp>
    <xdr:clientData/>
  </xdr:twoCellAnchor>
  <xdr:twoCellAnchor>
    <xdr:from>
      <xdr:col>26</xdr:col>
      <xdr:colOff>47625</xdr:colOff>
      <xdr:row>90</xdr:row>
      <xdr:rowOff>28575</xdr:rowOff>
    </xdr:from>
    <xdr:to>
      <xdr:col>26</xdr:col>
      <xdr:colOff>371475</xdr:colOff>
      <xdr:row>92</xdr:row>
      <xdr:rowOff>9525</xdr:rowOff>
    </xdr:to>
    <xdr:sp macro="" textlink="">
      <xdr:nvSpPr>
        <xdr:cNvPr id="3548471" name="Rectangle 108">
          <a:extLst>
            <a:ext uri="{FF2B5EF4-FFF2-40B4-BE49-F238E27FC236}">
              <a16:creationId xmlns:a16="http://schemas.microsoft.com/office/drawing/2014/main" id="{25B35D1D-2060-4047-83F0-118A27224309}"/>
            </a:ext>
          </a:extLst>
        </xdr:cNvPr>
        <xdr:cNvSpPr>
          <a:spLocks noChangeArrowheads="1"/>
        </xdr:cNvSpPr>
      </xdr:nvSpPr>
      <xdr:spPr bwMode="auto">
        <a:xfrm>
          <a:off x="8743950" y="15411450"/>
          <a:ext cx="323850" cy="323850"/>
        </a:xfrm>
        <a:prstGeom prst="rect">
          <a:avLst/>
        </a:prstGeom>
        <a:solidFill>
          <a:srgbClr val="FFFFFF"/>
        </a:solidFill>
        <a:ln w="9525" algn="ctr">
          <a:solidFill>
            <a:srgbClr val="000000"/>
          </a:solidFill>
          <a:round/>
          <a:headEnd/>
          <a:tailEnd/>
        </a:ln>
      </xdr:spPr>
    </xdr:sp>
    <xdr:clientData/>
  </xdr:twoCellAnchor>
  <xdr:twoCellAnchor>
    <xdr:from>
      <xdr:col>24</xdr:col>
      <xdr:colOff>276225</xdr:colOff>
      <xdr:row>99</xdr:row>
      <xdr:rowOff>0</xdr:rowOff>
    </xdr:from>
    <xdr:to>
      <xdr:col>25</xdr:col>
      <xdr:colOff>295275</xdr:colOff>
      <xdr:row>100</xdr:row>
      <xdr:rowOff>57150</xdr:rowOff>
    </xdr:to>
    <xdr:sp macro="" textlink="">
      <xdr:nvSpPr>
        <xdr:cNvPr id="3548472" name="Rectangle 111">
          <a:extLst>
            <a:ext uri="{FF2B5EF4-FFF2-40B4-BE49-F238E27FC236}">
              <a16:creationId xmlns:a16="http://schemas.microsoft.com/office/drawing/2014/main" id="{FC390BC1-1CF0-4411-8577-23B877BBA6E1}"/>
            </a:ext>
          </a:extLst>
        </xdr:cNvPr>
        <xdr:cNvSpPr>
          <a:spLocks noChangeArrowheads="1"/>
        </xdr:cNvSpPr>
      </xdr:nvSpPr>
      <xdr:spPr bwMode="auto">
        <a:xfrm>
          <a:off x="8324850" y="16925925"/>
          <a:ext cx="342900" cy="228600"/>
        </a:xfrm>
        <a:prstGeom prst="rect">
          <a:avLst/>
        </a:prstGeom>
        <a:solidFill>
          <a:srgbClr val="FFFFFF"/>
        </a:solidFill>
        <a:ln w="9525" algn="ctr">
          <a:solidFill>
            <a:srgbClr val="000000"/>
          </a:solidFill>
          <a:round/>
          <a:headEnd/>
          <a:tailEnd/>
        </a:ln>
      </xdr:spPr>
    </xdr:sp>
    <xdr:clientData/>
  </xdr:twoCellAnchor>
  <xdr:twoCellAnchor>
    <xdr:from>
      <xdr:col>22</xdr:col>
      <xdr:colOff>9525</xdr:colOff>
      <xdr:row>102</xdr:row>
      <xdr:rowOff>0</xdr:rowOff>
    </xdr:from>
    <xdr:to>
      <xdr:col>24</xdr:col>
      <xdr:colOff>28575</xdr:colOff>
      <xdr:row>103</xdr:row>
      <xdr:rowOff>76200</xdr:rowOff>
    </xdr:to>
    <xdr:grpSp>
      <xdr:nvGrpSpPr>
        <xdr:cNvPr id="3548473" name="Groupe 114">
          <a:extLst>
            <a:ext uri="{FF2B5EF4-FFF2-40B4-BE49-F238E27FC236}">
              <a16:creationId xmlns:a16="http://schemas.microsoft.com/office/drawing/2014/main" id="{0665EC96-FD5F-4A23-B268-107A316E8BE5}"/>
            </a:ext>
          </a:extLst>
        </xdr:cNvPr>
        <xdr:cNvGrpSpPr>
          <a:grpSpLocks/>
        </xdr:cNvGrpSpPr>
      </xdr:nvGrpSpPr>
      <xdr:grpSpPr bwMode="auto">
        <a:xfrm>
          <a:off x="7670800" y="17013084"/>
          <a:ext cx="865239" cy="242529"/>
          <a:chOff x="4429125" y="27365325"/>
          <a:chExt cx="781050" cy="371475"/>
        </a:xfrm>
      </xdr:grpSpPr>
      <xdr:sp macro="" textlink="">
        <xdr:nvSpPr>
          <xdr:cNvPr id="3548510" name="Rectangle 112">
            <a:extLst>
              <a:ext uri="{FF2B5EF4-FFF2-40B4-BE49-F238E27FC236}">
                <a16:creationId xmlns:a16="http://schemas.microsoft.com/office/drawing/2014/main" id="{61109EB4-764B-42BC-A77F-9C817FCE7C93}"/>
              </a:ext>
            </a:extLst>
          </xdr:cNvPr>
          <xdr:cNvSpPr>
            <a:spLocks noChangeArrowheads="1"/>
          </xdr:cNvSpPr>
        </xdr:nvSpPr>
        <xdr:spPr bwMode="auto">
          <a:xfrm>
            <a:off x="4429125" y="27365325"/>
            <a:ext cx="400871" cy="371475"/>
          </a:xfrm>
          <a:prstGeom prst="rect">
            <a:avLst/>
          </a:prstGeom>
          <a:solidFill>
            <a:srgbClr val="FFFFFF"/>
          </a:solidFill>
          <a:ln w="9525" algn="ctr">
            <a:solidFill>
              <a:srgbClr val="000000"/>
            </a:solidFill>
            <a:round/>
            <a:headEnd/>
            <a:tailEnd/>
          </a:ln>
        </xdr:spPr>
      </xdr:sp>
      <xdr:sp macro="" textlink="">
        <xdr:nvSpPr>
          <xdr:cNvPr id="3548511" name="Rectangle 113">
            <a:extLst>
              <a:ext uri="{FF2B5EF4-FFF2-40B4-BE49-F238E27FC236}">
                <a16:creationId xmlns:a16="http://schemas.microsoft.com/office/drawing/2014/main" id="{3E2A67AF-1ABF-43E7-A2B9-3DB10FE023D5}"/>
              </a:ext>
            </a:extLst>
          </xdr:cNvPr>
          <xdr:cNvSpPr>
            <a:spLocks noChangeArrowheads="1"/>
          </xdr:cNvSpPr>
        </xdr:nvSpPr>
        <xdr:spPr bwMode="auto">
          <a:xfrm>
            <a:off x="4838700" y="27365325"/>
            <a:ext cx="371475" cy="371475"/>
          </a:xfrm>
          <a:prstGeom prst="rect">
            <a:avLst/>
          </a:prstGeom>
          <a:solidFill>
            <a:srgbClr val="FFFFFF"/>
          </a:solidFill>
          <a:ln w="9525" algn="ctr">
            <a:solidFill>
              <a:srgbClr val="000000"/>
            </a:solidFill>
            <a:round/>
            <a:headEnd/>
            <a:tailEnd/>
          </a:ln>
        </xdr:spPr>
      </xdr:sp>
    </xdr:grpSp>
    <xdr:clientData/>
  </xdr:twoCellAnchor>
  <xdr:twoCellAnchor>
    <xdr:from>
      <xdr:col>25</xdr:col>
      <xdr:colOff>0</xdr:colOff>
      <xdr:row>113</xdr:row>
      <xdr:rowOff>28575</xdr:rowOff>
    </xdr:from>
    <xdr:to>
      <xdr:col>26</xdr:col>
      <xdr:colOff>95250</xdr:colOff>
      <xdr:row>114</xdr:row>
      <xdr:rowOff>152400</xdr:rowOff>
    </xdr:to>
    <xdr:sp macro="" textlink="">
      <xdr:nvSpPr>
        <xdr:cNvPr id="3548474" name="Rectangle 115">
          <a:extLst>
            <a:ext uri="{FF2B5EF4-FFF2-40B4-BE49-F238E27FC236}">
              <a16:creationId xmlns:a16="http://schemas.microsoft.com/office/drawing/2014/main" id="{C2D49D61-2892-444B-8B41-801A74F705CE}"/>
            </a:ext>
          </a:extLst>
        </xdr:cNvPr>
        <xdr:cNvSpPr>
          <a:spLocks noChangeArrowheads="1"/>
        </xdr:cNvSpPr>
      </xdr:nvSpPr>
      <xdr:spPr bwMode="auto">
        <a:xfrm>
          <a:off x="8372475" y="19354800"/>
          <a:ext cx="419100" cy="295275"/>
        </a:xfrm>
        <a:prstGeom prst="rect">
          <a:avLst/>
        </a:prstGeom>
        <a:solidFill>
          <a:srgbClr val="FFFFFF"/>
        </a:solidFill>
        <a:ln w="9525" algn="ctr">
          <a:solidFill>
            <a:srgbClr val="000000"/>
          </a:solidFill>
          <a:round/>
          <a:headEnd/>
          <a:tailEnd/>
        </a:ln>
      </xdr:spPr>
    </xdr:sp>
    <xdr:clientData/>
  </xdr:twoCellAnchor>
  <xdr:twoCellAnchor>
    <xdr:from>
      <xdr:col>24</xdr:col>
      <xdr:colOff>28575</xdr:colOff>
      <xdr:row>118</xdr:row>
      <xdr:rowOff>57150</xdr:rowOff>
    </xdr:from>
    <xdr:to>
      <xdr:col>25</xdr:col>
      <xdr:colOff>152400</xdr:colOff>
      <xdr:row>120</xdr:row>
      <xdr:rowOff>85725</xdr:rowOff>
    </xdr:to>
    <xdr:sp macro="" textlink="">
      <xdr:nvSpPr>
        <xdr:cNvPr id="3548475" name="Rectangle 115">
          <a:extLst>
            <a:ext uri="{FF2B5EF4-FFF2-40B4-BE49-F238E27FC236}">
              <a16:creationId xmlns:a16="http://schemas.microsoft.com/office/drawing/2014/main" id="{CC791985-5B95-4993-B826-340AA295D116}"/>
            </a:ext>
          </a:extLst>
        </xdr:cNvPr>
        <xdr:cNvSpPr>
          <a:spLocks noChangeArrowheads="1"/>
        </xdr:cNvSpPr>
      </xdr:nvSpPr>
      <xdr:spPr bwMode="auto">
        <a:xfrm>
          <a:off x="8077200" y="20240625"/>
          <a:ext cx="447675" cy="371475"/>
        </a:xfrm>
        <a:prstGeom prst="rect">
          <a:avLst/>
        </a:prstGeom>
        <a:solidFill>
          <a:srgbClr val="FFFFFF"/>
        </a:solidFill>
        <a:ln w="9525" algn="ctr">
          <a:solidFill>
            <a:srgbClr val="000000"/>
          </a:solidFill>
          <a:round/>
          <a:headEnd/>
          <a:tailEnd/>
        </a:ln>
      </xdr:spPr>
    </xdr:sp>
    <xdr:clientData/>
  </xdr:twoCellAnchor>
  <xdr:twoCellAnchor>
    <xdr:from>
      <xdr:col>14</xdr:col>
      <xdr:colOff>9525</xdr:colOff>
      <xdr:row>102</xdr:row>
      <xdr:rowOff>0</xdr:rowOff>
    </xdr:from>
    <xdr:to>
      <xdr:col>15</xdr:col>
      <xdr:colOff>114300</xdr:colOff>
      <xdr:row>104</xdr:row>
      <xdr:rowOff>38100</xdr:rowOff>
    </xdr:to>
    <xdr:sp macro="" textlink="">
      <xdr:nvSpPr>
        <xdr:cNvPr id="3548476" name="Rectangle 118">
          <a:extLst>
            <a:ext uri="{FF2B5EF4-FFF2-40B4-BE49-F238E27FC236}">
              <a16:creationId xmlns:a16="http://schemas.microsoft.com/office/drawing/2014/main" id="{208DDB8A-4DF5-442A-821B-419AFA802500}"/>
            </a:ext>
          </a:extLst>
        </xdr:cNvPr>
        <xdr:cNvSpPr>
          <a:spLocks noChangeArrowheads="1"/>
        </xdr:cNvSpPr>
      </xdr:nvSpPr>
      <xdr:spPr bwMode="auto">
        <a:xfrm>
          <a:off x="4572000" y="17440275"/>
          <a:ext cx="504825" cy="381000"/>
        </a:xfrm>
        <a:prstGeom prst="rect">
          <a:avLst/>
        </a:prstGeom>
        <a:solidFill>
          <a:srgbClr val="FFFFFF"/>
        </a:solidFill>
        <a:ln w="9525" algn="ctr">
          <a:solidFill>
            <a:srgbClr val="000000"/>
          </a:solidFill>
          <a:round/>
          <a:headEnd/>
          <a:tailEnd/>
        </a:ln>
      </xdr:spPr>
    </xdr:sp>
    <xdr:clientData/>
  </xdr:twoCellAnchor>
  <xdr:twoCellAnchor>
    <xdr:from>
      <xdr:col>5</xdr:col>
      <xdr:colOff>9525</xdr:colOff>
      <xdr:row>52</xdr:row>
      <xdr:rowOff>66675</xdr:rowOff>
    </xdr:from>
    <xdr:to>
      <xdr:col>6</xdr:col>
      <xdr:colOff>47625</xdr:colOff>
      <xdr:row>54</xdr:row>
      <xdr:rowOff>104775</xdr:rowOff>
    </xdr:to>
    <xdr:sp macro="" textlink="">
      <xdr:nvSpPr>
        <xdr:cNvPr id="3548477" name="Rectangle 160">
          <a:extLst>
            <a:ext uri="{FF2B5EF4-FFF2-40B4-BE49-F238E27FC236}">
              <a16:creationId xmlns:a16="http://schemas.microsoft.com/office/drawing/2014/main" id="{9856970D-BD21-467E-BA3F-69DED13AC243}"/>
            </a:ext>
          </a:extLst>
        </xdr:cNvPr>
        <xdr:cNvSpPr>
          <a:spLocks noChangeArrowheads="1"/>
        </xdr:cNvSpPr>
      </xdr:nvSpPr>
      <xdr:spPr bwMode="auto">
        <a:xfrm>
          <a:off x="1466850" y="8934450"/>
          <a:ext cx="390525" cy="381000"/>
        </a:xfrm>
        <a:prstGeom prst="rect">
          <a:avLst/>
        </a:prstGeom>
        <a:solidFill>
          <a:srgbClr val="FFFFFF"/>
        </a:solidFill>
        <a:ln w="9525" algn="ctr">
          <a:solidFill>
            <a:srgbClr val="000000"/>
          </a:solidFill>
          <a:round/>
          <a:headEnd/>
          <a:tailEnd/>
        </a:ln>
      </xdr:spPr>
    </xdr:sp>
    <xdr:clientData/>
  </xdr:twoCellAnchor>
  <xdr:twoCellAnchor>
    <xdr:from>
      <xdr:col>22</xdr:col>
      <xdr:colOff>266700</xdr:colOff>
      <xdr:row>65</xdr:row>
      <xdr:rowOff>133350</xdr:rowOff>
    </xdr:from>
    <xdr:to>
      <xdr:col>23</xdr:col>
      <xdr:colOff>304800</xdr:colOff>
      <xdr:row>68</xdr:row>
      <xdr:rowOff>0</xdr:rowOff>
    </xdr:to>
    <xdr:sp macro="" textlink="">
      <xdr:nvSpPr>
        <xdr:cNvPr id="3548478" name="Rectangle 160">
          <a:extLst>
            <a:ext uri="{FF2B5EF4-FFF2-40B4-BE49-F238E27FC236}">
              <a16:creationId xmlns:a16="http://schemas.microsoft.com/office/drawing/2014/main" id="{147F4767-839A-44AB-AE51-BC3CB9416CBD}"/>
            </a:ext>
          </a:extLst>
        </xdr:cNvPr>
        <xdr:cNvSpPr>
          <a:spLocks noChangeArrowheads="1"/>
        </xdr:cNvSpPr>
      </xdr:nvSpPr>
      <xdr:spPr bwMode="auto">
        <a:xfrm>
          <a:off x="7515225" y="11229975"/>
          <a:ext cx="438150" cy="381000"/>
        </a:xfrm>
        <a:prstGeom prst="rect">
          <a:avLst/>
        </a:prstGeom>
        <a:solidFill>
          <a:srgbClr val="FFFFFF"/>
        </a:solidFill>
        <a:ln w="9525" algn="ctr">
          <a:solidFill>
            <a:srgbClr val="000000"/>
          </a:solidFill>
          <a:round/>
          <a:headEnd/>
          <a:tailEnd/>
        </a:ln>
      </xdr:spPr>
    </xdr:sp>
    <xdr:clientData/>
  </xdr:twoCellAnchor>
  <xdr:twoCellAnchor>
    <xdr:from>
      <xdr:col>4</xdr:col>
      <xdr:colOff>266700</xdr:colOff>
      <xdr:row>111</xdr:row>
      <xdr:rowOff>133350</xdr:rowOff>
    </xdr:from>
    <xdr:to>
      <xdr:col>5</xdr:col>
      <xdr:colOff>304800</xdr:colOff>
      <xdr:row>114</xdr:row>
      <xdr:rowOff>0</xdr:rowOff>
    </xdr:to>
    <xdr:sp macro="" textlink="">
      <xdr:nvSpPr>
        <xdr:cNvPr id="3548479" name="Rectangle 160">
          <a:extLst>
            <a:ext uri="{FF2B5EF4-FFF2-40B4-BE49-F238E27FC236}">
              <a16:creationId xmlns:a16="http://schemas.microsoft.com/office/drawing/2014/main" id="{320A8183-37E8-455C-B7D0-826BBDFBF272}"/>
            </a:ext>
          </a:extLst>
        </xdr:cNvPr>
        <xdr:cNvSpPr>
          <a:spLocks noChangeArrowheads="1"/>
        </xdr:cNvSpPr>
      </xdr:nvSpPr>
      <xdr:spPr bwMode="auto">
        <a:xfrm>
          <a:off x="1400175" y="19116675"/>
          <a:ext cx="361950" cy="381000"/>
        </a:xfrm>
        <a:prstGeom prst="rect">
          <a:avLst/>
        </a:prstGeom>
        <a:solidFill>
          <a:srgbClr val="FFFFFF"/>
        </a:solidFill>
        <a:ln w="9525" algn="ctr">
          <a:solidFill>
            <a:srgbClr val="000000"/>
          </a:solidFill>
          <a:round/>
          <a:headEnd/>
          <a:tailEnd/>
        </a:ln>
      </xdr:spPr>
    </xdr:sp>
    <xdr:clientData/>
  </xdr:twoCellAnchor>
  <xdr:twoCellAnchor>
    <xdr:from>
      <xdr:col>7</xdr:col>
      <xdr:colOff>228600</xdr:colOff>
      <xdr:row>127</xdr:row>
      <xdr:rowOff>161925</xdr:rowOff>
    </xdr:from>
    <xdr:to>
      <xdr:col>8</xdr:col>
      <xdr:colOff>209550</xdr:colOff>
      <xdr:row>129</xdr:row>
      <xdr:rowOff>133350</xdr:rowOff>
    </xdr:to>
    <xdr:sp macro="" textlink="">
      <xdr:nvSpPr>
        <xdr:cNvPr id="3548480" name="Rectangle 160">
          <a:extLst>
            <a:ext uri="{FF2B5EF4-FFF2-40B4-BE49-F238E27FC236}">
              <a16:creationId xmlns:a16="http://schemas.microsoft.com/office/drawing/2014/main" id="{D3A7D782-F65F-4E22-8EF1-F8771F1392BC}"/>
            </a:ext>
          </a:extLst>
        </xdr:cNvPr>
        <xdr:cNvSpPr>
          <a:spLocks noChangeArrowheads="1"/>
        </xdr:cNvSpPr>
      </xdr:nvSpPr>
      <xdr:spPr bwMode="auto">
        <a:xfrm>
          <a:off x="2371725" y="21888450"/>
          <a:ext cx="400050" cy="314325"/>
        </a:xfrm>
        <a:prstGeom prst="rect">
          <a:avLst/>
        </a:prstGeom>
        <a:solidFill>
          <a:srgbClr val="FFFFFF"/>
        </a:solidFill>
        <a:ln w="9525" algn="ctr">
          <a:solidFill>
            <a:srgbClr val="000000"/>
          </a:solidFill>
          <a:round/>
          <a:headEnd/>
          <a:tailEnd/>
        </a:ln>
      </xdr:spPr>
    </xdr:sp>
    <xdr:clientData/>
  </xdr:twoCellAnchor>
  <xdr:twoCellAnchor>
    <xdr:from>
      <xdr:col>13</xdr:col>
      <xdr:colOff>266700</xdr:colOff>
      <xdr:row>110</xdr:row>
      <xdr:rowOff>133350</xdr:rowOff>
    </xdr:from>
    <xdr:to>
      <xdr:col>14</xdr:col>
      <xdr:colOff>304800</xdr:colOff>
      <xdr:row>113</xdr:row>
      <xdr:rowOff>0</xdr:rowOff>
    </xdr:to>
    <xdr:sp macro="" textlink="">
      <xdr:nvSpPr>
        <xdr:cNvPr id="3548481" name="Rectangle 160">
          <a:extLst>
            <a:ext uri="{FF2B5EF4-FFF2-40B4-BE49-F238E27FC236}">
              <a16:creationId xmlns:a16="http://schemas.microsoft.com/office/drawing/2014/main" id="{A01FF0E7-3DD5-4B99-A072-A20B8C405378}"/>
            </a:ext>
          </a:extLst>
        </xdr:cNvPr>
        <xdr:cNvSpPr>
          <a:spLocks noChangeArrowheads="1"/>
        </xdr:cNvSpPr>
      </xdr:nvSpPr>
      <xdr:spPr bwMode="auto">
        <a:xfrm>
          <a:off x="4457700" y="18945225"/>
          <a:ext cx="409575" cy="381000"/>
        </a:xfrm>
        <a:prstGeom prst="rect">
          <a:avLst/>
        </a:prstGeom>
        <a:solidFill>
          <a:srgbClr val="FFFFFF"/>
        </a:solidFill>
        <a:ln w="9525" algn="ctr">
          <a:solidFill>
            <a:srgbClr val="000000"/>
          </a:solidFill>
          <a:round/>
          <a:headEnd/>
          <a:tailEnd/>
        </a:ln>
      </xdr:spPr>
    </xdr:sp>
    <xdr:clientData/>
  </xdr:twoCellAnchor>
  <xdr:twoCellAnchor>
    <xdr:from>
      <xdr:col>22</xdr:col>
      <xdr:colOff>390525</xdr:colOff>
      <xdr:row>107</xdr:row>
      <xdr:rowOff>57150</xdr:rowOff>
    </xdr:from>
    <xdr:to>
      <xdr:col>24</xdr:col>
      <xdr:colOff>28575</xdr:colOff>
      <xdr:row>109</xdr:row>
      <xdr:rowOff>114300</xdr:rowOff>
    </xdr:to>
    <xdr:sp macro="" textlink="">
      <xdr:nvSpPr>
        <xdr:cNvPr id="3548482" name="Rectangle 115">
          <a:extLst>
            <a:ext uri="{FF2B5EF4-FFF2-40B4-BE49-F238E27FC236}">
              <a16:creationId xmlns:a16="http://schemas.microsoft.com/office/drawing/2014/main" id="{338BE534-4B70-4F39-8887-8BB9509AC98B}"/>
            </a:ext>
          </a:extLst>
        </xdr:cNvPr>
        <xdr:cNvSpPr>
          <a:spLocks noChangeArrowheads="1"/>
        </xdr:cNvSpPr>
      </xdr:nvSpPr>
      <xdr:spPr bwMode="auto">
        <a:xfrm>
          <a:off x="7639050" y="18354675"/>
          <a:ext cx="438150" cy="400050"/>
        </a:xfrm>
        <a:prstGeom prst="rect">
          <a:avLst/>
        </a:prstGeom>
        <a:solidFill>
          <a:srgbClr val="FFFFFF"/>
        </a:solidFill>
        <a:ln w="9525" algn="ctr">
          <a:solidFill>
            <a:srgbClr val="000000"/>
          </a:solidFill>
          <a:round/>
          <a:headEnd/>
          <a:tailEnd/>
        </a:ln>
      </xdr:spPr>
    </xdr:sp>
    <xdr:clientData/>
  </xdr:twoCellAnchor>
  <xdr:twoCellAnchor>
    <xdr:from>
      <xdr:col>24</xdr:col>
      <xdr:colOff>257175</xdr:colOff>
      <xdr:row>126</xdr:row>
      <xdr:rowOff>161925</xdr:rowOff>
    </xdr:from>
    <xdr:to>
      <xdr:col>25</xdr:col>
      <xdr:colOff>304800</xdr:colOff>
      <xdr:row>129</xdr:row>
      <xdr:rowOff>38100</xdr:rowOff>
    </xdr:to>
    <xdr:sp macro="" textlink="">
      <xdr:nvSpPr>
        <xdr:cNvPr id="3548483" name="Rectangle 115">
          <a:extLst>
            <a:ext uri="{FF2B5EF4-FFF2-40B4-BE49-F238E27FC236}">
              <a16:creationId xmlns:a16="http://schemas.microsoft.com/office/drawing/2014/main" id="{86CA49EC-09F6-479A-8BF4-194A07ED1703}"/>
            </a:ext>
          </a:extLst>
        </xdr:cNvPr>
        <xdr:cNvSpPr>
          <a:spLocks noChangeArrowheads="1"/>
        </xdr:cNvSpPr>
      </xdr:nvSpPr>
      <xdr:spPr bwMode="auto">
        <a:xfrm>
          <a:off x="8305800" y="21717000"/>
          <a:ext cx="371475" cy="390525"/>
        </a:xfrm>
        <a:prstGeom prst="rect">
          <a:avLst/>
        </a:prstGeom>
        <a:solidFill>
          <a:srgbClr val="FFFFFF"/>
        </a:solidFill>
        <a:ln w="9525" algn="ctr">
          <a:solidFill>
            <a:srgbClr val="000000"/>
          </a:solidFill>
          <a:round/>
          <a:headEnd/>
          <a:tailEnd/>
        </a:ln>
      </xdr:spPr>
    </xdr:sp>
    <xdr:clientData/>
  </xdr:twoCellAnchor>
  <xdr:twoCellAnchor>
    <xdr:from>
      <xdr:col>5</xdr:col>
      <xdr:colOff>342900</xdr:colOff>
      <xdr:row>40</xdr:row>
      <xdr:rowOff>76200</xdr:rowOff>
    </xdr:from>
    <xdr:to>
      <xdr:col>7</xdr:col>
      <xdr:colOff>85725</xdr:colOff>
      <xdr:row>42</xdr:row>
      <xdr:rowOff>95250</xdr:rowOff>
    </xdr:to>
    <xdr:sp macro="" textlink="">
      <xdr:nvSpPr>
        <xdr:cNvPr id="3548484" name="Rectangle 257">
          <a:extLst>
            <a:ext uri="{FF2B5EF4-FFF2-40B4-BE49-F238E27FC236}">
              <a16:creationId xmlns:a16="http://schemas.microsoft.com/office/drawing/2014/main" id="{C868D34A-D358-469D-9678-C5D21E35E2F8}"/>
            </a:ext>
          </a:extLst>
        </xdr:cNvPr>
        <xdr:cNvSpPr>
          <a:spLocks noChangeArrowheads="1"/>
        </xdr:cNvSpPr>
      </xdr:nvSpPr>
      <xdr:spPr bwMode="auto">
        <a:xfrm>
          <a:off x="1800225" y="6886575"/>
          <a:ext cx="428625" cy="361950"/>
        </a:xfrm>
        <a:prstGeom prst="rect">
          <a:avLst/>
        </a:prstGeom>
        <a:solidFill>
          <a:srgbClr val="FFFFFF"/>
        </a:solidFill>
        <a:ln w="9525" algn="ctr">
          <a:solidFill>
            <a:srgbClr val="000000"/>
          </a:solidFill>
          <a:round/>
          <a:headEnd/>
          <a:tailEnd/>
        </a:ln>
      </xdr:spPr>
    </xdr:sp>
    <xdr:clientData/>
  </xdr:twoCellAnchor>
  <xdr:twoCellAnchor>
    <xdr:from>
      <xdr:col>15</xdr:col>
      <xdr:colOff>123825</xdr:colOff>
      <xdr:row>21</xdr:row>
      <xdr:rowOff>47625</xdr:rowOff>
    </xdr:from>
    <xdr:to>
      <xdr:col>16</xdr:col>
      <xdr:colOff>190500</xdr:colOff>
      <xdr:row>23</xdr:row>
      <xdr:rowOff>123825</xdr:rowOff>
    </xdr:to>
    <xdr:sp macro="" textlink="">
      <xdr:nvSpPr>
        <xdr:cNvPr id="3548485" name="Rectangle 214">
          <a:extLst>
            <a:ext uri="{FF2B5EF4-FFF2-40B4-BE49-F238E27FC236}">
              <a16:creationId xmlns:a16="http://schemas.microsoft.com/office/drawing/2014/main" id="{0ADAB535-4F9D-4DC4-9851-5B1C55DD714A}"/>
            </a:ext>
          </a:extLst>
        </xdr:cNvPr>
        <xdr:cNvSpPr>
          <a:spLocks noChangeArrowheads="1"/>
        </xdr:cNvSpPr>
      </xdr:nvSpPr>
      <xdr:spPr bwMode="auto">
        <a:xfrm>
          <a:off x="5086350" y="3600450"/>
          <a:ext cx="466725" cy="419100"/>
        </a:xfrm>
        <a:prstGeom prst="rect">
          <a:avLst/>
        </a:prstGeom>
        <a:solidFill>
          <a:srgbClr val="FFFFFF"/>
        </a:solidFill>
        <a:ln w="9525" algn="ctr">
          <a:solidFill>
            <a:srgbClr val="000000"/>
          </a:solidFill>
          <a:round/>
          <a:headEnd/>
          <a:tailEnd/>
        </a:ln>
      </xdr:spPr>
    </xdr:sp>
    <xdr:clientData/>
  </xdr:twoCellAnchor>
  <xdr:twoCellAnchor>
    <xdr:from>
      <xdr:col>16</xdr:col>
      <xdr:colOff>123825</xdr:colOff>
      <xdr:row>28</xdr:row>
      <xdr:rowOff>28575</xdr:rowOff>
    </xdr:from>
    <xdr:to>
      <xdr:col>17</xdr:col>
      <xdr:colOff>133350</xdr:colOff>
      <xdr:row>30</xdr:row>
      <xdr:rowOff>85725</xdr:rowOff>
    </xdr:to>
    <xdr:sp macro="" textlink="">
      <xdr:nvSpPr>
        <xdr:cNvPr id="3548486" name="Rectangle 214">
          <a:extLst>
            <a:ext uri="{FF2B5EF4-FFF2-40B4-BE49-F238E27FC236}">
              <a16:creationId xmlns:a16="http://schemas.microsoft.com/office/drawing/2014/main" id="{72E79F63-6229-4E75-9C2B-89439D0F8686}"/>
            </a:ext>
          </a:extLst>
        </xdr:cNvPr>
        <xdr:cNvSpPr>
          <a:spLocks noChangeArrowheads="1"/>
        </xdr:cNvSpPr>
      </xdr:nvSpPr>
      <xdr:spPr bwMode="auto">
        <a:xfrm>
          <a:off x="5486400" y="4781550"/>
          <a:ext cx="381000" cy="400050"/>
        </a:xfrm>
        <a:prstGeom prst="rect">
          <a:avLst/>
        </a:prstGeom>
        <a:solidFill>
          <a:srgbClr val="FFFFFF"/>
        </a:solidFill>
        <a:ln w="9525" algn="ctr">
          <a:solidFill>
            <a:srgbClr val="000000"/>
          </a:solidFill>
          <a:round/>
          <a:headEnd/>
          <a:tailEnd/>
        </a:ln>
      </xdr:spPr>
    </xdr:sp>
    <xdr:clientData/>
  </xdr:twoCellAnchor>
  <xdr:twoCellAnchor>
    <xdr:from>
      <xdr:col>16</xdr:col>
      <xdr:colOff>314325</xdr:colOff>
      <xdr:row>33</xdr:row>
      <xdr:rowOff>9525</xdr:rowOff>
    </xdr:from>
    <xdr:to>
      <xdr:col>17</xdr:col>
      <xdr:colOff>323850</xdr:colOff>
      <xdr:row>35</xdr:row>
      <xdr:rowOff>66675</xdr:rowOff>
    </xdr:to>
    <xdr:sp macro="" textlink="">
      <xdr:nvSpPr>
        <xdr:cNvPr id="3548487" name="Rectangle 214">
          <a:extLst>
            <a:ext uri="{FF2B5EF4-FFF2-40B4-BE49-F238E27FC236}">
              <a16:creationId xmlns:a16="http://schemas.microsoft.com/office/drawing/2014/main" id="{A6FB7356-01D8-4964-9A39-2D0F226456C9}"/>
            </a:ext>
          </a:extLst>
        </xdr:cNvPr>
        <xdr:cNvSpPr>
          <a:spLocks noChangeArrowheads="1"/>
        </xdr:cNvSpPr>
      </xdr:nvSpPr>
      <xdr:spPr bwMode="auto">
        <a:xfrm>
          <a:off x="5676900" y="5619750"/>
          <a:ext cx="381000" cy="400050"/>
        </a:xfrm>
        <a:prstGeom prst="rect">
          <a:avLst/>
        </a:prstGeom>
        <a:solidFill>
          <a:srgbClr val="FFFFFF"/>
        </a:solidFill>
        <a:ln w="9525" algn="ctr">
          <a:solidFill>
            <a:srgbClr val="000000"/>
          </a:solidFill>
          <a:round/>
          <a:headEnd/>
          <a:tailEnd/>
        </a:ln>
      </xdr:spPr>
    </xdr:sp>
    <xdr:clientData/>
  </xdr:twoCellAnchor>
  <xdr:twoCellAnchor>
    <xdr:from>
      <xdr:col>14</xdr:col>
      <xdr:colOff>323850</xdr:colOff>
      <xdr:row>16</xdr:row>
      <xdr:rowOff>66675</xdr:rowOff>
    </xdr:from>
    <xdr:to>
      <xdr:col>15</xdr:col>
      <xdr:colOff>304800</xdr:colOff>
      <xdr:row>18</xdr:row>
      <xdr:rowOff>133350</xdr:rowOff>
    </xdr:to>
    <xdr:sp macro="" textlink="">
      <xdr:nvSpPr>
        <xdr:cNvPr id="3548488" name="Rectangle 214">
          <a:extLst>
            <a:ext uri="{FF2B5EF4-FFF2-40B4-BE49-F238E27FC236}">
              <a16:creationId xmlns:a16="http://schemas.microsoft.com/office/drawing/2014/main" id="{0AEDF66E-CC44-4F57-9B8B-7CF908AFCD38}"/>
            </a:ext>
          </a:extLst>
        </xdr:cNvPr>
        <xdr:cNvSpPr>
          <a:spLocks noChangeArrowheads="1"/>
        </xdr:cNvSpPr>
      </xdr:nvSpPr>
      <xdr:spPr bwMode="auto">
        <a:xfrm>
          <a:off x="4886325" y="2781300"/>
          <a:ext cx="381000" cy="390525"/>
        </a:xfrm>
        <a:prstGeom prst="rect">
          <a:avLst/>
        </a:prstGeom>
        <a:solidFill>
          <a:srgbClr val="FFFFFF"/>
        </a:solidFill>
        <a:ln w="9525" algn="ctr">
          <a:solidFill>
            <a:srgbClr val="000000"/>
          </a:solidFill>
          <a:round/>
          <a:headEnd/>
          <a:tailEnd/>
        </a:ln>
      </xdr:spPr>
    </xdr:sp>
    <xdr:clientData/>
  </xdr:twoCellAnchor>
  <xdr:twoCellAnchor>
    <xdr:from>
      <xdr:col>15</xdr:col>
      <xdr:colOff>142875</xdr:colOff>
      <xdr:row>11</xdr:row>
      <xdr:rowOff>142875</xdr:rowOff>
    </xdr:from>
    <xdr:to>
      <xdr:col>17</xdr:col>
      <xdr:colOff>76200</xdr:colOff>
      <xdr:row>13</xdr:row>
      <xdr:rowOff>38100</xdr:rowOff>
    </xdr:to>
    <xdr:grpSp>
      <xdr:nvGrpSpPr>
        <xdr:cNvPr id="3548489" name="Groupe 3">
          <a:extLst>
            <a:ext uri="{FF2B5EF4-FFF2-40B4-BE49-F238E27FC236}">
              <a16:creationId xmlns:a16="http://schemas.microsoft.com/office/drawing/2014/main" id="{89C08B5C-0CF7-4D9C-BFFA-FDE083735265}"/>
            </a:ext>
          </a:extLst>
        </xdr:cNvPr>
        <xdr:cNvGrpSpPr>
          <a:grpSpLocks/>
        </xdr:cNvGrpSpPr>
      </xdr:nvGrpSpPr>
      <xdr:grpSpPr bwMode="auto">
        <a:xfrm>
          <a:off x="5396271" y="1992671"/>
          <a:ext cx="745613" cy="214671"/>
          <a:chOff x="7343775" y="238125"/>
          <a:chExt cx="600075" cy="314325"/>
        </a:xfrm>
      </xdr:grpSpPr>
      <xdr:sp macro="" textlink="">
        <xdr:nvSpPr>
          <xdr:cNvPr id="3548508" name="Rectangle 1">
            <a:extLst>
              <a:ext uri="{FF2B5EF4-FFF2-40B4-BE49-F238E27FC236}">
                <a16:creationId xmlns:a16="http://schemas.microsoft.com/office/drawing/2014/main" id="{3D731AF5-65C6-4359-9EEB-34C5B3F6971F}"/>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3548509" name="Rectangle 2">
            <a:extLst>
              <a:ext uri="{FF2B5EF4-FFF2-40B4-BE49-F238E27FC236}">
                <a16:creationId xmlns:a16="http://schemas.microsoft.com/office/drawing/2014/main" id="{C5BFF77A-0B96-4A8D-8A18-EBAAFEB55BC8}"/>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15</xdr:col>
      <xdr:colOff>142875</xdr:colOff>
      <xdr:row>13</xdr:row>
      <xdr:rowOff>57150</xdr:rowOff>
    </xdr:from>
    <xdr:to>
      <xdr:col>17</xdr:col>
      <xdr:colOff>95250</xdr:colOff>
      <xdr:row>14</xdr:row>
      <xdr:rowOff>133350</xdr:rowOff>
    </xdr:to>
    <xdr:grpSp>
      <xdr:nvGrpSpPr>
        <xdr:cNvPr id="3548490" name="Groupe 3">
          <a:extLst>
            <a:ext uri="{FF2B5EF4-FFF2-40B4-BE49-F238E27FC236}">
              <a16:creationId xmlns:a16="http://schemas.microsoft.com/office/drawing/2014/main" id="{8C05C509-8DBE-4EAA-86F0-410727960E29}"/>
            </a:ext>
          </a:extLst>
        </xdr:cNvPr>
        <xdr:cNvGrpSpPr>
          <a:grpSpLocks/>
        </xdr:cNvGrpSpPr>
      </xdr:nvGrpSpPr>
      <xdr:grpSpPr bwMode="auto">
        <a:xfrm>
          <a:off x="5396271" y="2225368"/>
          <a:ext cx="765277" cy="234335"/>
          <a:chOff x="7343775" y="238125"/>
          <a:chExt cx="600075" cy="314325"/>
        </a:xfrm>
      </xdr:grpSpPr>
      <xdr:sp macro="" textlink="">
        <xdr:nvSpPr>
          <xdr:cNvPr id="3548506" name="Rectangle 1">
            <a:extLst>
              <a:ext uri="{FF2B5EF4-FFF2-40B4-BE49-F238E27FC236}">
                <a16:creationId xmlns:a16="http://schemas.microsoft.com/office/drawing/2014/main" id="{004C8304-6E8E-403E-8F30-1029AE595AF4}"/>
              </a:ext>
            </a:extLst>
          </xdr:cNvPr>
          <xdr:cNvSpPr>
            <a:spLocks noChangeArrowheads="1"/>
          </xdr:cNvSpPr>
        </xdr:nvSpPr>
        <xdr:spPr bwMode="auto">
          <a:xfrm>
            <a:off x="7343775" y="238125"/>
            <a:ext cx="285750" cy="314325"/>
          </a:xfrm>
          <a:prstGeom prst="rect">
            <a:avLst/>
          </a:prstGeom>
          <a:solidFill>
            <a:srgbClr val="FFFFFF"/>
          </a:solidFill>
          <a:ln w="9525" algn="ctr">
            <a:solidFill>
              <a:srgbClr val="000000"/>
            </a:solidFill>
            <a:round/>
            <a:headEnd/>
            <a:tailEnd/>
          </a:ln>
        </xdr:spPr>
      </xdr:sp>
      <xdr:sp macro="" textlink="">
        <xdr:nvSpPr>
          <xdr:cNvPr id="3548507" name="Rectangle 2">
            <a:extLst>
              <a:ext uri="{FF2B5EF4-FFF2-40B4-BE49-F238E27FC236}">
                <a16:creationId xmlns:a16="http://schemas.microsoft.com/office/drawing/2014/main" id="{23CC3739-9B01-4714-8FD0-CC9C7B0D1EA5}"/>
              </a:ext>
            </a:extLst>
          </xdr:cNvPr>
          <xdr:cNvSpPr>
            <a:spLocks noChangeArrowheads="1"/>
          </xdr:cNvSpPr>
        </xdr:nvSpPr>
        <xdr:spPr bwMode="auto">
          <a:xfrm>
            <a:off x="7658100" y="238125"/>
            <a:ext cx="285750" cy="314325"/>
          </a:xfrm>
          <a:prstGeom prst="rect">
            <a:avLst/>
          </a:prstGeom>
          <a:solidFill>
            <a:srgbClr val="FFFFFF"/>
          </a:solidFill>
          <a:ln w="9525" algn="ctr">
            <a:solidFill>
              <a:srgbClr val="000000"/>
            </a:solidFill>
            <a:round/>
            <a:headEnd/>
            <a:tailEnd/>
          </a:ln>
        </xdr:spPr>
      </xdr:sp>
    </xdr:grpSp>
    <xdr:clientData/>
  </xdr:twoCellAnchor>
  <xdr:twoCellAnchor>
    <xdr:from>
      <xdr:col>22</xdr:col>
      <xdr:colOff>76200</xdr:colOff>
      <xdr:row>14</xdr:row>
      <xdr:rowOff>95250</xdr:rowOff>
    </xdr:from>
    <xdr:to>
      <xdr:col>23</xdr:col>
      <xdr:colOff>123825</xdr:colOff>
      <xdr:row>16</xdr:row>
      <xdr:rowOff>114300</xdr:rowOff>
    </xdr:to>
    <xdr:sp macro="" textlink="">
      <xdr:nvSpPr>
        <xdr:cNvPr id="3548491" name="Rectangle 216">
          <a:extLst>
            <a:ext uri="{FF2B5EF4-FFF2-40B4-BE49-F238E27FC236}">
              <a16:creationId xmlns:a16="http://schemas.microsoft.com/office/drawing/2014/main" id="{D1543789-83B7-4D20-885F-084ED389933E}"/>
            </a:ext>
          </a:extLst>
        </xdr:cNvPr>
        <xdr:cNvSpPr>
          <a:spLocks noChangeArrowheads="1"/>
        </xdr:cNvSpPr>
      </xdr:nvSpPr>
      <xdr:spPr bwMode="auto">
        <a:xfrm>
          <a:off x="7324725" y="2476500"/>
          <a:ext cx="447675" cy="352425"/>
        </a:xfrm>
        <a:prstGeom prst="rect">
          <a:avLst/>
        </a:prstGeom>
        <a:solidFill>
          <a:srgbClr val="FFFFFF"/>
        </a:solidFill>
        <a:ln w="9525" algn="ctr">
          <a:solidFill>
            <a:srgbClr val="000000"/>
          </a:solidFill>
          <a:round/>
          <a:headEnd/>
          <a:tailEnd/>
        </a:ln>
      </xdr:spPr>
    </xdr:sp>
    <xdr:clientData/>
  </xdr:twoCellAnchor>
  <xdr:twoCellAnchor>
    <xdr:from>
      <xdr:col>25</xdr:col>
      <xdr:colOff>104775</xdr:colOff>
      <xdr:row>58</xdr:row>
      <xdr:rowOff>161925</xdr:rowOff>
    </xdr:from>
    <xdr:to>
      <xdr:col>26</xdr:col>
      <xdr:colOff>219075</xdr:colOff>
      <xdr:row>60</xdr:row>
      <xdr:rowOff>114300</xdr:rowOff>
    </xdr:to>
    <xdr:sp macro="" textlink="">
      <xdr:nvSpPr>
        <xdr:cNvPr id="3548492" name="Rectangle 166">
          <a:extLst>
            <a:ext uri="{FF2B5EF4-FFF2-40B4-BE49-F238E27FC236}">
              <a16:creationId xmlns:a16="http://schemas.microsoft.com/office/drawing/2014/main" id="{D20D8EB0-5790-462C-9187-B37533E83D9D}"/>
            </a:ext>
          </a:extLst>
        </xdr:cNvPr>
        <xdr:cNvSpPr>
          <a:spLocks noChangeArrowheads="1"/>
        </xdr:cNvSpPr>
      </xdr:nvSpPr>
      <xdr:spPr bwMode="auto">
        <a:xfrm>
          <a:off x="8477250" y="10058400"/>
          <a:ext cx="438150" cy="295275"/>
        </a:xfrm>
        <a:prstGeom prst="rect">
          <a:avLst/>
        </a:prstGeom>
        <a:solidFill>
          <a:srgbClr val="FFFFFF"/>
        </a:solidFill>
        <a:ln w="9525" algn="ctr">
          <a:solidFill>
            <a:srgbClr val="000000"/>
          </a:solidFill>
          <a:round/>
          <a:headEnd/>
          <a:tailEnd/>
        </a:ln>
      </xdr:spPr>
    </xdr:sp>
    <xdr:clientData/>
  </xdr:twoCellAnchor>
  <xdr:twoCellAnchor>
    <xdr:from>
      <xdr:col>13</xdr:col>
      <xdr:colOff>247650</xdr:colOff>
      <xdr:row>38</xdr:row>
      <xdr:rowOff>19050</xdr:rowOff>
    </xdr:from>
    <xdr:to>
      <xdr:col>14</xdr:col>
      <xdr:colOff>228600</xdr:colOff>
      <xdr:row>40</xdr:row>
      <xdr:rowOff>0</xdr:rowOff>
    </xdr:to>
    <xdr:sp macro="" textlink="">
      <xdr:nvSpPr>
        <xdr:cNvPr id="3548493" name="Rectangle 214">
          <a:extLst>
            <a:ext uri="{FF2B5EF4-FFF2-40B4-BE49-F238E27FC236}">
              <a16:creationId xmlns:a16="http://schemas.microsoft.com/office/drawing/2014/main" id="{9B6CA362-5CF5-4991-AAC4-B6AA437E0F91}"/>
            </a:ext>
          </a:extLst>
        </xdr:cNvPr>
        <xdr:cNvSpPr>
          <a:spLocks noChangeArrowheads="1"/>
        </xdr:cNvSpPr>
      </xdr:nvSpPr>
      <xdr:spPr bwMode="auto">
        <a:xfrm>
          <a:off x="4438650" y="6486525"/>
          <a:ext cx="352425" cy="323850"/>
        </a:xfrm>
        <a:prstGeom prst="rect">
          <a:avLst/>
        </a:prstGeom>
        <a:solidFill>
          <a:srgbClr val="FFFFFF"/>
        </a:solidFill>
        <a:ln w="9525" algn="ctr">
          <a:solidFill>
            <a:srgbClr val="000000"/>
          </a:solidFill>
          <a:round/>
          <a:headEnd/>
          <a:tailEnd/>
        </a:ln>
      </xdr:spPr>
    </xdr:sp>
    <xdr:clientData/>
  </xdr:twoCellAnchor>
  <xdr:twoCellAnchor>
    <xdr:from>
      <xdr:col>9</xdr:col>
      <xdr:colOff>314325</xdr:colOff>
      <xdr:row>42</xdr:row>
      <xdr:rowOff>66675</xdr:rowOff>
    </xdr:from>
    <xdr:to>
      <xdr:col>17</xdr:col>
      <xdr:colOff>276225</xdr:colOff>
      <xdr:row>44</xdr:row>
      <xdr:rowOff>28575</xdr:rowOff>
    </xdr:to>
    <xdr:grpSp>
      <xdr:nvGrpSpPr>
        <xdr:cNvPr id="3548494" name="Groupe 244">
          <a:extLst>
            <a:ext uri="{FF2B5EF4-FFF2-40B4-BE49-F238E27FC236}">
              <a16:creationId xmlns:a16="http://schemas.microsoft.com/office/drawing/2014/main" id="{5E640A67-B1D9-4AB2-A9EF-EC9EE55B5814}"/>
            </a:ext>
          </a:extLst>
        </xdr:cNvPr>
        <xdr:cNvGrpSpPr>
          <a:grpSpLocks/>
        </xdr:cNvGrpSpPr>
      </xdr:nvGrpSpPr>
      <xdr:grpSpPr bwMode="auto">
        <a:xfrm>
          <a:off x="3513393" y="7049729"/>
          <a:ext cx="2839884" cy="296606"/>
          <a:chOff x="7010400" y="9553575"/>
          <a:chExt cx="2886076" cy="285751"/>
        </a:xfrm>
      </xdr:grpSpPr>
      <xdr:grpSp>
        <xdr:nvGrpSpPr>
          <xdr:cNvPr id="3548495" name="Groupe 188">
            <a:extLst>
              <a:ext uri="{FF2B5EF4-FFF2-40B4-BE49-F238E27FC236}">
                <a16:creationId xmlns:a16="http://schemas.microsoft.com/office/drawing/2014/main" id="{80172659-226C-4A3E-9C68-43C4B479728F}"/>
              </a:ext>
            </a:extLst>
          </xdr:cNvPr>
          <xdr:cNvGrpSpPr>
            <a:grpSpLocks/>
          </xdr:cNvGrpSpPr>
        </xdr:nvGrpSpPr>
        <xdr:grpSpPr bwMode="auto">
          <a:xfrm>
            <a:off x="7448550" y="9553575"/>
            <a:ext cx="2447926" cy="285750"/>
            <a:chOff x="5295900" y="29260800"/>
            <a:chExt cx="2447926" cy="285750"/>
          </a:xfrm>
        </xdr:grpSpPr>
        <xdr:grpSp>
          <xdr:nvGrpSpPr>
            <xdr:cNvPr id="3548497" name="Groupe 24">
              <a:extLst>
                <a:ext uri="{FF2B5EF4-FFF2-40B4-BE49-F238E27FC236}">
                  <a16:creationId xmlns:a16="http://schemas.microsoft.com/office/drawing/2014/main" id="{C15F9AC6-9803-42D2-91F4-E08D6E1D3A3F}"/>
                </a:ext>
              </a:extLst>
            </xdr:cNvPr>
            <xdr:cNvGrpSpPr>
              <a:grpSpLocks/>
            </xdr:cNvGrpSpPr>
          </xdr:nvGrpSpPr>
          <xdr:grpSpPr bwMode="auto">
            <a:xfrm>
              <a:off x="6124574" y="29260800"/>
              <a:ext cx="790576" cy="285750"/>
              <a:chOff x="7439024" y="28575000"/>
              <a:chExt cx="790576" cy="285750"/>
            </a:xfrm>
          </xdr:grpSpPr>
          <xdr:sp macro="" textlink="">
            <xdr:nvSpPr>
              <xdr:cNvPr id="3548504" name="Rectangle 254">
                <a:extLst>
                  <a:ext uri="{FF2B5EF4-FFF2-40B4-BE49-F238E27FC236}">
                    <a16:creationId xmlns:a16="http://schemas.microsoft.com/office/drawing/2014/main" id="{2C54FA4E-EFD5-4CD5-8AAC-084B71692FE1}"/>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05" name="Rectangle 255">
                <a:extLst>
                  <a:ext uri="{FF2B5EF4-FFF2-40B4-BE49-F238E27FC236}">
                    <a16:creationId xmlns:a16="http://schemas.microsoft.com/office/drawing/2014/main" id="{3B118D57-F518-40EF-A040-E5118540A3C6}"/>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498" name="Groupe 25">
              <a:extLst>
                <a:ext uri="{FF2B5EF4-FFF2-40B4-BE49-F238E27FC236}">
                  <a16:creationId xmlns:a16="http://schemas.microsoft.com/office/drawing/2014/main" id="{C451486C-DC3E-4C37-8D73-E87CCC4851CC}"/>
                </a:ext>
              </a:extLst>
            </xdr:cNvPr>
            <xdr:cNvGrpSpPr>
              <a:grpSpLocks/>
            </xdr:cNvGrpSpPr>
          </xdr:nvGrpSpPr>
          <xdr:grpSpPr bwMode="auto">
            <a:xfrm>
              <a:off x="5295900" y="29260800"/>
              <a:ext cx="790576" cy="285750"/>
              <a:chOff x="7439024" y="28575000"/>
              <a:chExt cx="790576" cy="285750"/>
            </a:xfrm>
          </xdr:grpSpPr>
          <xdr:sp macro="" textlink="">
            <xdr:nvSpPr>
              <xdr:cNvPr id="3548502" name="Rectangle 252">
                <a:extLst>
                  <a:ext uri="{FF2B5EF4-FFF2-40B4-BE49-F238E27FC236}">
                    <a16:creationId xmlns:a16="http://schemas.microsoft.com/office/drawing/2014/main" id="{1C57871F-74ED-45A6-A871-0A7565969956}"/>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03" name="Rectangle 253">
                <a:extLst>
                  <a:ext uri="{FF2B5EF4-FFF2-40B4-BE49-F238E27FC236}">
                    <a16:creationId xmlns:a16="http://schemas.microsoft.com/office/drawing/2014/main" id="{DB6BB737-EA61-4904-832A-B757FB1E4E53}"/>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nvGrpSpPr>
            <xdr:cNvPr id="3548499" name="Groupe 28">
              <a:extLst>
                <a:ext uri="{FF2B5EF4-FFF2-40B4-BE49-F238E27FC236}">
                  <a16:creationId xmlns:a16="http://schemas.microsoft.com/office/drawing/2014/main" id="{1D1C780B-0852-452F-93D9-F9CAB6113873}"/>
                </a:ext>
              </a:extLst>
            </xdr:cNvPr>
            <xdr:cNvGrpSpPr>
              <a:grpSpLocks/>
            </xdr:cNvGrpSpPr>
          </xdr:nvGrpSpPr>
          <xdr:grpSpPr bwMode="auto">
            <a:xfrm>
              <a:off x="6953250" y="29260800"/>
              <a:ext cx="790576" cy="285750"/>
              <a:chOff x="7439024" y="28575000"/>
              <a:chExt cx="790576" cy="285750"/>
            </a:xfrm>
          </xdr:grpSpPr>
          <xdr:sp macro="" textlink="">
            <xdr:nvSpPr>
              <xdr:cNvPr id="3548500" name="Rectangle 250">
                <a:extLst>
                  <a:ext uri="{FF2B5EF4-FFF2-40B4-BE49-F238E27FC236}">
                    <a16:creationId xmlns:a16="http://schemas.microsoft.com/office/drawing/2014/main" id="{6B28A879-1B14-4C02-B3C3-E7DAFE996627}"/>
                  </a:ext>
                </a:extLst>
              </xdr:cNvPr>
              <xdr:cNvSpPr>
                <a:spLocks noChangeArrowheads="1"/>
              </xdr:cNvSpPr>
            </xdr:nvSpPr>
            <xdr:spPr bwMode="auto">
              <a:xfrm>
                <a:off x="7439024" y="28575000"/>
                <a:ext cx="371475" cy="285750"/>
              </a:xfrm>
              <a:prstGeom prst="rect">
                <a:avLst/>
              </a:prstGeom>
              <a:solidFill>
                <a:srgbClr val="FFFFFF"/>
              </a:solidFill>
              <a:ln w="9525" algn="ctr">
                <a:solidFill>
                  <a:srgbClr val="000000"/>
                </a:solidFill>
                <a:round/>
                <a:headEnd/>
                <a:tailEnd/>
              </a:ln>
            </xdr:spPr>
          </xdr:sp>
          <xdr:sp macro="" textlink="">
            <xdr:nvSpPr>
              <xdr:cNvPr id="3548501" name="Rectangle 251">
                <a:extLst>
                  <a:ext uri="{FF2B5EF4-FFF2-40B4-BE49-F238E27FC236}">
                    <a16:creationId xmlns:a16="http://schemas.microsoft.com/office/drawing/2014/main" id="{C4EA4FA8-2A16-46EF-99D6-B8D0E33DB6E0}"/>
                  </a:ext>
                </a:extLst>
              </xdr:cNvPr>
              <xdr:cNvSpPr>
                <a:spLocks noChangeArrowheads="1"/>
              </xdr:cNvSpPr>
            </xdr:nvSpPr>
            <xdr:spPr bwMode="auto">
              <a:xfrm>
                <a:off x="7858125" y="28575000"/>
                <a:ext cx="371475" cy="285750"/>
              </a:xfrm>
              <a:prstGeom prst="rect">
                <a:avLst/>
              </a:prstGeom>
              <a:solidFill>
                <a:srgbClr val="FFFFFF"/>
              </a:solidFill>
              <a:ln w="9525" algn="ctr">
                <a:solidFill>
                  <a:srgbClr val="000000"/>
                </a:solidFill>
                <a:round/>
                <a:headEnd/>
                <a:tailEnd/>
              </a:ln>
            </xdr:spPr>
          </xdr:sp>
        </xdr:grpSp>
      </xdr:grpSp>
      <xdr:sp macro="" textlink="">
        <xdr:nvSpPr>
          <xdr:cNvPr id="3548496" name="Rectangle 246">
            <a:extLst>
              <a:ext uri="{FF2B5EF4-FFF2-40B4-BE49-F238E27FC236}">
                <a16:creationId xmlns:a16="http://schemas.microsoft.com/office/drawing/2014/main" id="{2D6376F8-34F2-43F6-803E-7EB47AE31091}"/>
              </a:ext>
            </a:extLst>
          </xdr:cNvPr>
          <xdr:cNvSpPr>
            <a:spLocks noChangeArrowheads="1"/>
          </xdr:cNvSpPr>
        </xdr:nvSpPr>
        <xdr:spPr bwMode="auto">
          <a:xfrm>
            <a:off x="7010400" y="9553576"/>
            <a:ext cx="371475" cy="285750"/>
          </a:xfrm>
          <a:prstGeom prst="rect">
            <a:avLst/>
          </a:prstGeom>
          <a:solidFill>
            <a:srgbClr val="FFFFFF"/>
          </a:solidFill>
          <a:ln w="9525" algn="ctr">
            <a:solidFill>
              <a:srgbClr val="000000"/>
            </a:solidFill>
            <a:round/>
            <a:headEnd/>
            <a:tailEnd/>
          </a:ln>
        </xdr:spPr>
      </xdr:sp>
    </xdr:grp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114300</xdr:colOff>
      <xdr:row>6</xdr:row>
      <xdr:rowOff>104775</xdr:rowOff>
    </xdr:from>
    <xdr:to>
      <xdr:col>8</xdr:col>
      <xdr:colOff>552450</xdr:colOff>
      <xdr:row>8</xdr:row>
      <xdr:rowOff>76200</xdr:rowOff>
    </xdr:to>
    <xdr:sp macro="" textlink="">
      <xdr:nvSpPr>
        <xdr:cNvPr id="3499114" name="Rectangle 1">
          <a:extLst>
            <a:ext uri="{FF2B5EF4-FFF2-40B4-BE49-F238E27FC236}">
              <a16:creationId xmlns:a16="http://schemas.microsoft.com/office/drawing/2014/main" id="{737C708C-C1C7-469C-A843-6D82C9EB339C}"/>
            </a:ext>
          </a:extLst>
        </xdr:cNvPr>
        <xdr:cNvSpPr>
          <a:spLocks noChangeArrowheads="1"/>
        </xdr:cNvSpPr>
      </xdr:nvSpPr>
      <xdr:spPr bwMode="auto">
        <a:xfrm>
          <a:off x="4686300" y="1733550"/>
          <a:ext cx="438150" cy="314325"/>
        </a:xfrm>
        <a:prstGeom prst="rect">
          <a:avLst/>
        </a:prstGeom>
        <a:solidFill>
          <a:srgbClr val="FFFFFF"/>
        </a:solidFill>
        <a:ln w="9525" algn="ctr">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276225</xdr:colOff>
      <xdr:row>6</xdr:row>
      <xdr:rowOff>95250</xdr:rowOff>
    </xdr:from>
    <xdr:to>
      <xdr:col>9</xdr:col>
      <xdr:colOff>714375</xdr:colOff>
      <xdr:row>8</xdr:row>
      <xdr:rowOff>66675</xdr:rowOff>
    </xdr:to>
    <xdr:sp macro="" textlink="">
      <xdr:nvSpPr>
        <xdr:cNvPr id="3519559" name="Rectangle 1">
          <a:extLst>
            <a:ext uri="{FF2B5EF4-FFF2-40B4-BE49-F238E27FC236}">
              <a16:creationId xmlns:a16="http://schemas.microsoft.com/office/drawing/2014/main" id="{6DE628C2-8A08-40B9-BC77-161E6128FE6C}"/>
            </a:ext>
          </a:extLst>
        </xdr:cNvPr>
        <xdr:cNvSpPr>
          <a:spLocks noChangeArrowheads="1"/>
        </xdr:cNvSpPr>
      </xdr:nvSpPr>
      <xdr:spPr bwMode="auto">
        <a:xfrm>
          <a:off x="5848350" y="1724025"/>
          <a:ext cx="438150" cy="352425"/>
        </a:xfrm>
        <a:prstGeom prst="rect">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2:AW38"/>
  <sheetViews>
    <sheetView showGridLines="0" view="pageBreakPreview" zoomScaleNormal="100" zoomScaleSheetLayoutView="100" workbookViewId="0">
      <selection activeCell="O10" sqref="O10"/>
    </sheetView>
  </sheetViews>
  <sheetFormatPr baseColWidth="10" defaultColWidth="2.7109375" defaultRowHeight="15" x14ac:dyDescent="0.2"/>
  <cols>
    <col min="1" max="11" width="2.7109375" style="103" customWidth="1"/>
    <col min="12" max="12" width="2.7109375" style="103"/>
    <col min="13" max="14" width="2.7109375" style="103" customWidth="1"/>
    <col min="15" max="15" width="2.7109375" style="103"/>
    <col min="16" max="30" width="2.7109375" style="103" customWidth="1"/>
    <col min="31" max="31" width="2.7109375" style="103"/>
    <col min="32" max="32" width="3.42578125" style="103" customWidth="1"/>
    <col min="33" max="34" width="2.7109375" style="103"/>
    <col min="35" max="35" width="2.7109375" style="103" customWidth="1"/>
    <col min="36" max="48" width="2.7109375" style="103"/>
    <col min="49" max="16384" width="2.7109375" style="1"/>
  </cols>
  <sheetData>
    <row r="2" spans="1:49" ht="18" x14ac:dyDescent="0.25">
      <c r="A2" s="2127" t="s">
        <v>2548</v>
      </c>
      <c r="B2" s="2127"/>
      <c r="C2" s="2127"/>
      <c r="D2" s="2127"/>
      <c r="E2" s="2127"/>
      <c r="F2" s="2127"/>
      <c r="G2" s="2127"/>
      <c r="H2" s="2127"/>
      <c r="I2" s="2127"/>
      <c r="J2" s="2127"/>
      <c r="K2" s="2127"/>
      <c r="L2" s="2127"/>
      <c r="M2" s="2127"/>
      <c r="N2" s="2127"/>
      <c r="O2" s="2127"/>
      <c r="P2" s="2127"/>
      <c r="Q2" s="2127"/>
      <c r="R2" s="2127"/>
      <c r="S2" s="2127"/>
      <c r="T2" s="2127"/>
      <c r="U2" s="2127"/>
      <c r="V2" s="2127"/>
      <c r="W2" s="2127"/>
      <c r="X2" s="2127"/>
      <c r="Y2" s="2127"/>
      <c r="Z2" s="2127"/>
      <c r="AA2" s="2127"/>
      <c r="AB2" s="2127"/>
      <c r="AC2" s="2127"/>
      <c r="AD2" s="2127"/>
      <c r="AE2" s="2127"/>
      <c r="AF2" s="2127"/>
      <c r="AG2" s="2127"/>
      <c r="AH2" s="2127"/>
      <c r="AI2" s="2127"/>
      <c r="AJ2" s="2127"/>
      <c r="AK2" s="2127"/>
      <c r="AL2" s="2127"/>
      <c r="AM2" s="2127"/>
      <c r="AN2" s="2127"/>
      <c r="AO2" s="2127"/>
      <c r="AP2" s="2127"/>
      <c r="AQ2" s="2127"/>
      <c r="AR2" s="2127"/>
      <c r="AS2" s="2127"/>
      <c r="AT2" s="2127"/>
      <c r="AU2" s="2127"/>
      <c r="AV2" s="2127"/>
      <c r="AW2" s="2127"/>
    </row>
    <row r="3" spans="1:49" x14ac:dyDescent="0.2">
      <c r="A3" s="1"/>
      <c r="B3" s="105"/>
      <c r="C3" s="105"/>
      <c r="D3" s="105"/>
      <c r="E3" s="105"/>
      <c r="F3" s="105"/>
      <c r="G3" s="105"/>
      <c r="H3" s="105"/>
      <c r="I3" s="105"/>
      <c r="J3" s="105"/>
      <c r="K3" s="105"/>
      <c r="L3" s="105"/>
      <c r="M3" s="105"/>
      <c r="N3" s="105"/>
      <c r="O3" s="105"/>
      <c r="P3"/>
      <c r="Q3" s="198"/>
      <c r="R3" s="198"/>
      <c r="S3" s="198"/>
      <c r="T3" s="198"/>
      <c r="U3" s="198"/>
      <c r="V3" s="198"/>
      <c r="W3" s="198"/>
      <c r="X3" s="198"/>
      <c r="Y3" s="198"/>
      <c r="Z3" s="198"/>
      <c r="AA3" s="198"/>
      <c r="AB3" s="198"/>
      <c r="AC3" s="198"/>
      <c r="AD3" s="198"/>
      <c r="AE3" s="198"/>
      <c r="AF3" s="198"/>
      <c r="AG3" s="198"/>
      <c r="AH3"/>
      <c r="AI3"/>
      <c r="AJ3"/>
      <c r="AK3"/>
      <c r="AL3"/>
      <c r="AM3"/>
      <c r="AN3"/>
      <c r="AO3"/>
      <c r="AP3"/>
      <c r="AQ3"/>
      <c r="AR3"/>
      <c r="AS3"/>
      <c r="AT3"/>
      <c r="AU3"/>
      <c r="AV3"/>
      <c r="AW3"/>
    </row>
    <row r="5" spans="1:49" s="6" customFormat="1" x14ac:dyDescent="0.2"/>
    <row r="6" spans="1:49" s="6" customFormat="1" x14ac:dyDescent="0.2">
      <c r="A6" s="2128" t="s">
        <v>2549</v>
      </c>
      <c r="B6" s="2128"/>
      <c r="C6" s="2128"/>
      <c r="D6" s="2128"/>
      <c r="E6" s="2128"/>
      <c r="F6" s="2128"/>
      <c r="G6" s="2128"/>
      <c r="H6" s="2128"/>
      <c r="I6" s="2128"/>
      <c r="J6" s="2128"/>
      <c r="K6" s="2128"/>
      <c r="L6" s="2128"/>
      <c r="M6" s="2128"/>
      <c r="N6" s="2128"/>
      <c r="O6" s="2128"/>
      <c r="P6" s="2128"/>
      <c r="Q6" s="2128"/>
      <c r="R6" s="2128"/>
      <c r="S6" s="2128"/>
      <c r="T6" s="2128"/>
      <c r="U6" s="2128"/>
      <c r="V6" s="2128"/>
      <c r="W6" s="2128"/>
      <c r="X6" s="2128"/>
      <c r="Y6" s="2128"/>
      <c r="Z6" s="2128"/>
      <c r="AA6" s="2128"/>
      <c r="AB6" s="2128"/>
      <c r="AC6" s="2128"/>
      <c r="AD6" s="2128"/>
      <c r="AE6" s="2128"/>
      <c r="AF6" s="2128"/>
      <c r="AG6" s="2128"/>
      <c r="AH6" s="2128"/>
      <c r="AI6" s="2128"/>
      <c r="AJ6" s="2128"/>
      <c r="AK6" s="2128"/>
      <c r="AL6" s="2128"/>
      <c r="AM6" s="2128"/>
      <c r="AN6" s="2128"/>
      <c r="AO6" s="2128"/>
      <c r="AP6" s="2128"/>
      <c r="AQ6" s="2128"/>
      <c r="AR6" s="2128"/>
      <c r="AS6" s="2128"/>
      <c r="AT6" s="2128"/>
      <c r="AU6" s="2128"/>
      <c r="AV6" s="2128"/>
      <c r="AW6" s="2128"/>
    </row>
    <row r="7" spans="1:49" s="6" customFormat="1" x14ac:dyDescent="0.2"/>
    <row r="8" spans="1:49" s="6" customFormat="1" x14ac:dyDescent="0.2">
      <c r="B8" s="2109"/>
      <c r="C8" s="2109"/>
      <c r="D8" s="2109"/>
      <c r="E8" s="2109"/>
      <c r="F8" s="2109"/>
      <c r="G8" s="2109"/>
      <c r="H8" s="2109"/>
      <c r="I8" s="2109"/>
      <c r="J8" s="2109"/>
      <c r="K8" s="2109"/>
      <c r="L8" s="2109"/>
      <c r="M8" s="2109"/>
      <c r="N8" s="2109"/>
      <c r="O8" s="2109"/>
      <c r="P8" s="2109"/>
      <c r="Q8" s="2109"/>
      <c r="R8" s="2109"/>
      <c r="S8" s="2110" t="s">
        <v>691</v>
      </c>
      <c r="V8" s="2109"/>
      <c r="W8" s="2109"/>
      <c r="X8" s="2109"/>
      <c r="Y8" s="2109"/>
      <c r="Z8" s="2109"/>
      <c r="AA8" s="2109"/>
      <c r="AB8" s="2109"/>
      <c r="AC8" s="2109"/>
      <c r="AD8" s="2109"/>
      <c r="AE8" s="2109"/>
      <c r="AF8" s="2109"/>
      <c r="AG8" s="2109"/>
      <c r="AH8" s="2109"/>
      <c r="AI8" s="2109"/>
      <c r="AJ8" s="2109"/>
      <c r="AK8" s="2109"/>
      <c r="AL8" s="2109"/>
      <c r="AM8" s="2109"/>
      <c r="AN8" s="2109"/>
      <c r="AO8" s="2109"/>
      <c r="AP8" s="2109"/>
      <c r="AQ8" s="2109"/>
      <c r="AR8" s="2109"/>
      <c r="AS8" s="2109"/>
      <c r="AT8" s="2109"/>
      <c r="AU8" s="2109"/>
      <c r="AV8" s="2109"/>
      <c r="AW8" s="2109"/>
    </row>
    <row r="9" spans="1:49" x14ac:dyDescent="0.2">
      <c r="A9" s="11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ht="21" customHeight="1" thickBot="1" x14ac:dyDescent="0.25">
      <c r="A10" s="115"/>
      <c r="B10" s="105"/>
      <c r="C10" s="105"/>
      <c r="D10" s="105"/>
      <c r="E10" s="105"/>
      <c r="F10" s="105"/>
      <c r="G10" s="105"/>
      <c r="H10" s="105"/>
      <c r="I10" s="105"/>
      <c r="J10" s="105"/>
      <c r="K10" s="105"/>
      <c r="L10" s="6"/>
      <c r="M10" s="6"/>
      <c r="N10" s="115"/>
      <c r="O10" s="105"/>
      <c r="P10" s="6"/>
      <c r="Q10" s="105"/>
      <c r="R10" s="105"/>
      <c r="S10" s="105"/>
      <c r="T10" s="105"/>
      <c r="U10" s="105"/>
      <c r="V10" s="105"/>
      <c r="W10" s="105"/>
      <c r="X10" s="105"/>
      <c r="Y10" s="105"/>
      <c r="Z10" s="105"/>
      <c r="AA10" s="105"/>
      <c r="AB10" s="105"/>
      <c r="AC10" s="105"/>
      <c r="AW10" s="6"/>
    </row>
    <row r="11" spans="1:49" ht="24" customHeight="1" x14ac:dyDescent="0.2">
      <c r="R11" s="2142" t="s">
        <v>42</v>
      </c>
      <c r="S11" s="2143"/>
      <c r="T11" s="2143"/>
      <c r="U11" s="2143"/>
      <c r="V11" s="2143"/>
      <c r="W11" s="2143"/>
      <c r="X11" s="2143"/>
      <c r="Y11" s="2143"/>
      <c r="Z11" s="2143"/>
      <c r="AA11" s="2143"/>
      <c r="AB11" s="2143"/>
      <c r="AC11" s="2143"/>
      <c r="AD11" s="2143"/>
      <c r="AE11" s="2143"/>
      <c r="AF11" s="2144"/>
      <c r="AL11" s="1"/>
      <c r="AM11" s="1"/>
      <c r="AN11" s="1"/>
      <c r="AO11" s="1"/>
      <c r="AP11" s="1"/>
      <c r="AQ11" s="1"/>
      <c r="AR11" s="1"/>
      <c r="AS11" s="1"/>
      <c r="AT11" s="1"/>
      <c r="AU11" s="1"/>
      <c r="AV11" s="1"/>
    </row>
    <row r="12" spans="1:49" ht="20.100000000000001" customHeight="1" x14ac:dyDescent="0.2">
      <c r="R12" s="2129" t="s">
        <v>688</v>
      </c>
      <c r="S12" s="2130"/>
      <c r="T12" s="2130"/>
      <c r="U12" s="2130"/>
      <c r="V12" s="2130"/>
      <c r="W12" s="2130"/>
      <c r="X12" s="2130"/>
      <c r="Y12" s="2131"/>
      <c r="Z12" s="2138" t="s">
        <v>43</v>
      </c>
      <c r="AA12" s="2139"/>
      <c r="AB12" s="2139"/>
      <c r="AC12" s="2139"/>
      <c r="AD12" s="2140" t="s">
        <v>1626</v>
      </c>
      <c r="AE12" s="2130"/>
      <c r="AF12" s="2141"/>
      <c r="AL12" s="1"/>
      <c r="AM12" s="1"/>
      <c r="AN12" s="1"/>
      <c r="AO12" s="1"/>
      <c r="AP12" s="1"/>
      <c r="AQ12" s="1"/>
      <c r="AR12" s="1"/>
      <c r="AS12" s="1"/>
      <c r="AT12" s="1"/>
      <c r="AU12" s="1"/>
      <c r="AV12" s="1"/>
    </row>
    <row r="13" spans="1:49" s="6" customFormat="1" ht="15.75" thickBot="1" x14ac:dyDescent="0.25">
      <c r="A13" s="103"/>
      <c r="B13" s="103"/>
      <c r="C13" s="103"/>
      <c r="D13" s="103"/>
      <c r="E13" s="103"/>
      <c r="F13" s="103"/>
      <c r="G13" s="103"/>
      <c r="H13" s="103"/>
      <c r="I13" s="103"/>
      <c r="J13" s="103"/>
      <c r="K13" s="103"/>
      <c r="L13" s="103"/>
      <c r="M13" s="103"/>
      <c r="N13" s="103"/>
      <c r="O13" s="103"/>
      <c r="P13" s="103"/>
      <c r="Q13" s="103"/>
      <c r="R13" s="1476"/>
      <c r="S13" s="1477"/>
      <c r="T13" s="1478"/>
      <c r="U13" s="1477"/>
      <c r="V13" s="1478"/>
      <c r="W13" s="1477"/>
      <c r="X13" s="1478"/>
      <c r="Y13" s="1477"/>
      <c r="Z13" s="1478"/>
      <c r="AA13" s="1477"/>
      <c r="AB13" s="1478"/>
      <c r="AC13" s="1479"/>
      <c r="AD13" s="2132"/>
      <c r="AE13" s="2133"/>
      <c r="AF13" s="2134"/>
      <c r="AG13" s="103"/>
      <c r="AH13" s="103"/>
      <c r="AI13" s="103"/>
      <c r="AJ13" s="103"/>
      <c r="AK13" s="103"/>
      <c r="AL13" s="1"/>
      <c r="AM13" s="1"/>
      <c r="AN13" s="1"/>
      <c r="AO13" s="1"/>
      <c r="AP13" s="1"/>
      <c r="AQ13" s="1"/>
      <c r="AR13" s="1"/>
      <c r="AS13" s="1"/>
      <c r="AT13" s="1"/>
      <c r="AU13" s="1"/>
      <c r="AV13" s="1"/>
    </row>
    <row r="14" spans="1:49" s="6" customFormat="1" x14ac:dyDescent="0.2">
      <c r="A14" s="103"/>
      <c r="B14" s="103"/>
      <c r="C14" s="103"/>
      <c r="D14" s="103"/>
      <c r="E14" s="103"/>
      <c r="F14" s="103"/>
      <c r="G14" s="103"/>
      <c r="H14" s="103"/>
      <c r="I14" s="103"/>
      <c r="J14" s="103"/>
      <c r="K14" s="103"/>
      <c r="L14" s="103"/>
      <c r="M14" s="103"/>
      <c r="N14" s="103"/>
      <c r="O14" s="104"/>
      <c r="P14" s="104"/>
      <c r="Q14" s="104"/>
      <c r="R14" s="104"/>
      <c r="S14" s="104"/>
      <c r="T14" s="104"/>
      <c r="U14" s="104"/>
      <c r="V14" s="104"/>
      <c r="W14" s="104"/>
      <c r="X14" s="104"/>
      <c r="Y14" s="104"/>
      <c r="Z14" s="104"/>
      <c r="AA14" s="104"/>
      <c r="AB14" s="104"/>
      <c r="AC14" s="104"/>
      <c r="AD14" s="103"/>
      <c r="AE14" s="103"/>
      <c r="AF14" s="103"/>
      <c r="AG14" s="103"/>
      <c r="AH14" s="103"/>
      <c r="AI14" s="103"/>
      <c r="AJ14" s="103"/>
      <c r="AK14" s="103"/>
      <c r="AL14" s="103"/>
      <c r="AM14" s="103"/>
      <c r="AN14" s="103"/>
      <c r="AO14" s="103"/>
      <c r="AP14" s="103"/>
      <c r="AQ14" s="103"/>
      <c r="AR14" s="103"/>
      <c r="AS14" s="103"/>
      <c r="AT14" s="103"/>
      <c r="AU14" s="103"/>
      <c r="AV14" s="103"/>
      <c r="AW14" s="1"/>
    </row>
    <row r="15" spans="1:49" s="6" customFormat="1" x14ac:dyDescent="0.2">
      <c r="A15" s="115"/>
      <c r="B15" s="103"/>
      <c r="C15" s="103"/>
      <c r="D15" s="103"/>
      <c r="E15" s="103"/>
      <c r="F15" s="103"/>
      <c r="G15" s="103"/>
      <c r="I15" s="103"/>
      <c r="J15" s="103"/>
      <c r="K15" s="103"/>
      <c r="L15" s="103"/>
      <c r="M15" s="103"/>
      <c r="N15" s="103"/>
      <c r="O15" s="103"/>
      <c r="P15" s="103"/>
      <c r="R15" s="103"/>
      <c r="S15" s="103"/>
      <c r="T15" s="103"/>
      <c r="U15" s="103"/>
      <c r="V15" s="103"/>
      <c r="W15" s="103"/>
      <c r="X15" s="103"/>
      <c r="Y15" s="103"/>
      <c r="Z15" s="103"/>
      <c r="AA15" s="106"/>
      <c r="AB15" s="103"/>
      <c r="AC15" s="103"/>
      <c r="AD15" s="103"/>
      <c r="AE15" s="103"/>
      <c r="AF15" s="103"/>
      <c r="AG15" s="103"/>
      <c r="AH15" s="103"/>
      <c r="AI15" s="103"/>
      <c r="AJ15" s="103"/>
      <c r="AK15" s="103"/>
      <c r="AL15" s="103"/>
      <c r="AM15" s="103"/>
      <c r="AN15" s="103"/>
      <c r="AO15" s="103"/>
      <c r="AP15" s="103"/>
      <c r="AQ15" s="103"/>
      <c r="AR15" s="103"/>
      <c r="AS15" s="103"/>
      <c r="AT15" s="103"/>
      <c r="AU15" s="103"/>
      <c r="AV15" s="103"/>
    </row>
    <row r="16" spans="1:49" s="6" customFormat="1" ht="15" customHeight="1" x14ac:dyDescent="0.2">
      <c r="A16" s="103"/>
      <c r="B16" s="103"/>
      <c r="C16" s="103"/>
      <c r="D16" s="103"/>
      <c r="E16" s="103"/>
      <c r="F16" s="103"/>
      <c r="G16" s="103"/>
      <c r="I16" s="103"/>
      <c r="J16" s="103"/>
      <c r="K16" s="103"/>
      <c r="L16" s="103"/>
      <c r="M16" s="103"/>
      <c r="N16" s="103"/>
      <c r="O16" s="103"/>
      <c r="P16" s="103"/>
      <c r="Q16" s="115"/>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row>
    <row r="17" spans="1:49" s="6" customFormat="1" ht="15" customHeight="1" x14ac:dyDescent="0.2">
      <c r="A17" s="103"/>
      <c r="B17" s="103"/>
      <c r="C17" s="103"/>
      <c r="D17" s="103"/>
      <c r="E17" s="103"/>
      <c r="F17" s="103"/>
      <c r="G17" s="103"/>
      <c r="H17" s="115"/>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row>
    <row r="18" spans="1:49" s="6" customFormat="1" ht="15.75" customHeight="1" x14ac:dyDescent="0.2">
      <c r="A18" s="2145" t="s">
        <v>2551</v>
      </c>
      <c r="B18" s="2146"/>
      <c r="C18" s="2146"/>
      <c r="D18" s="2146"/>
      <c r="E18" s="2146"/>
      <c r="F18" s="2146"/>
      <c r="G18" s="2146"/>
      <c r="H18" s="2146"/>
      <c r="I18" s="2146"/>
      <c r="J18" s="2146"/>
      <c r="K18" s="2146"/>
      <c r="L18" s="2146"/>
      <c r="M18" s="2146"/>
      <c r="N18" s="2146"/>
      <c r="O18" s="2146"/>
      <c r="P18" s="2146"/>
      <c r="Q18" s="2146"/>
      <c r="R18" s="2146"/>
      <c r="S18" s="2146"/>
      <c r="T18" s="2146"/>
      <c r="U18" s="2146"/>
      <c r="V18" s="2146"/>
      <c r="W18" s="2146"/>
      <c r="X18" s="2146"/>
      <c r="Y18" s="2146"/>
      <c r="Z18" s="2146"/>
      <c r="AA18" s="2146"/>
      <c r="AB18" s="2146"/>
      <c r="AC18" s="2146"/>
      <c r="AD18" s="2146"/>
      <c r="AE18" s="2146"/>
      <c r="AF18" s="2146"/>
      <c r="AG18" s="2146"/>
      <c r="AH18" s="2146"/>
      <c r="AI18" s="2146"/>
      <c r="AJ18" s="2146"/>
      <c r="AK18" s="2146"/>
      <c r="AL18" s="2146"/>
      <c r="AM18" s="2146"/>
      <c r="AN18" s="2146"/>
      <c r="AO18" s="2146"/>
      <c r="AP18" s="2146"/>
      <c r="AQ18" s="2146"/>
      <c r="AR18" s="2146"/>
      <c r="AS18" s="2146"/>
      <c r="AT18" s="2146"/>
      <c r="AU18" s="2146"/>
      <c r="AV18" s="2146"/>
      <c r="AW18" s="2147"/>
    </row>
    <row r="19" spans="1:49" ht="12" customHeight="1" x14ac:dyDescent="0.2">
      <c r="A19" s="2135" t="s">
        <v>782</v>
      </c>
      <c r="B19" s="2136"/>
      <c r="C19" s="2136"/>
      <c r="D19" s="2136"/>
      <c r="E19" s="2136"/>
      <c r="F19" s="2136"/>
      <c r="G19" s="2136"/>
      <c r="H19" s="2136"/>
      <c r="I19" s="2136"/>
      <c r="J19" s="2136"/>
      <c r="K19" s="2136"/>
      <c r="L19" s="2136"/>
      <c r="M19" s="2136"/>
      <c r="N19" s="2136"/>
      <c r="O19" s="2136"/>
      <c r="P19" s="2136"/>
      <c r="Q19" s="2136"/>
      <c r="R19" s="2136"/>
      <c r="S19" s="2136"/>
      <c r="T19" s="2136"/>
      <c r="U19" s="2136"/>
      <c r="V19" s="2136"/>
      <c r="W19" s="2136"/>
      <c r="X19" s="2136"/>
      <c r="Y19" s="2136"/>
      <c r="Z19" s="2136"/>
      <c r="AA19" s="2136"/>
      <c r="AB19" s="2136"/>
      <c r="AC19" s="2136"/>
      <c r="AD19" s="2136"/>
      <c r="AE19" s="2136"/>
      <c r="AF19" s="2136"/>
      <c r="AG19" s="2136"/>
      <c r="AH19" s="2136"/>
      <c r="AI19" s="2136"/>
      <c r="AJ19" s="2136"/>
      <c r="AK19" s="2136"/>
      <c r="AL19" s="2136"/>
      <c r="AM19" s="2136"/>
      <c r="AN19" s="2136"/>
      <c r="AO19" s="2136"/>
      <c r="AP19" s="2136"/>
      <c r="AQ19" s="2136"/>
      <c r="AR19" s="2136"/>
      <c r="AS19" s="2136"/>
      <c r="AT19" s="2136"/>
      <c r="AU19" s="2136"/>
      <c r="AV19" s="2136"/>
      <c r="AW19" s="2137"/>
    </row>
    <row r="20" spans="1:49" ht="12" customHeight="1" x14ac:dyDescent="0.2">
      <c r="A20" s="2148" t="s">
        <v>1180</v>
      </c>
      <c r="B20" s="2149"/>
      <c r="C20" s="2149"/>
      <c r="D20" s="2149"/>
      <c r="E20" s="2149"/>
      <c r="F20" s="2149"/>
      <c r="G20" s="2149"/>
      <c r="H20" s="2149"/>
      <c r="I20" s="2149"/>
      <c r="J20" s="2149"/>
      <c r="K20" s="2149"/>
      <c r="L20" s="2149"/>
      <c r="M20" s="2149"/>
      <c r="N20" s="2149"/>
      <c r="O20" s="2149"/>
      <c r="P20" s="2149"/>
      <c r="Q20" s="2149"/>
      <c r="R20" s="2149"/>
      <c r="S20" s="2149"/>
      <c r="T20" s="2149"/>
      <c r="U20" s="2149"/>
      <c r="V20" s="2149"/>
      <c r="W20" s="2149"/>
      <c r="X20" s="2149"/>
      <c r="Y20" s="2149"/>
      <c r="Z20" s="2149"/>
      <c r="AA20" s="2149"/>
      <c r="AB20" s="2149"/>
      <c r="AC20" s="2149"/>
      <c r="AD20" s="2149"/>
      <c r="AE20" s="2149"/>
      <c r="AF20" s="2149"/>
      <c r="AG20" s="2149"/>
      <c r="AH20" s="2149"/>
      <c r="AI20" s="2149"/>
      <c r="AJ20" s="2149"/>
      <c r="AK20" s="2149"/>
      <c r="AL20" s="2149"/>
      <c r="AM20" s="2149"/>
      <c r="AN20" s="2149"/>
      <c r="AO20" s="2149"/>
      <c r="AP20" s="2149"/>
      <c r="AQ20" s="2149"/>
      <c r="AR20" s="2149"/>
      <c r="AS20" s="2149"/>
      <c r="AT20" s="2149"/>
      <c r="AU20" s="2149"/>
      <c r="AV20" s="2149"/>
      <c r="AW20" s="2150"/>
    </row>
    <row r="21" spans="1:49" ht="12" customHeight="1" x14ac:dyDescent="0.2">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G21" s="104"/>
      <c r="AH21" s="785"/>
      <c r="AI21" s="785"/>
      <c r="AJ21" s="785"/>
      <c r="AK21" s="785"/>
      <c r="AL21" s="785"/>
      <c r="AM21" s="785"/>
      <c r="AN21" s="785"/>
      <c r="AO21" s="785"/>
      <c r="AP21" s="785"/>
      <c r="AQ21" s="785"/>
      <c r="AR21" s="785"/>
      <c r="AS21" s="785"/>
      <c r="AT21" s="785"/>
      <c r="AU21" s="785"/>
      <c r="AV21" s="785"/>
      <c r="AW21" s="786"/>
    </row>
    <row r="22" spans="1:49" ht="12" customHeight="1" x14ac:dyDescent="0.2">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H22" s="108"/>
      <c r="AI22" s="108"/>
      <c r="AJ22" s="108"/>
      <c r="AK22" s="108"/>
      <c r="AL22" s="108"/>
      <c r="AM22" s="108"/>
      <c r="AN22" s="108"/>
      <c r="AO22" s="108"/>
      <c r="AP22" s="108"/>
      <c r="AQ22" s="108"/>
      <c r="AR22" s="108"/>
      <c r="AS22" s="108"/>
      <c r="AT22" s="108"/>
      <c r="AU22" s="108"/>
      <c r="AV22" s="108"/>
      <c r="AW22" s="108"/>
    </row>
    <row r="23" spans="1:49" ht="12" customHeight="1" x14ac:dyDescent="0.2">
      <c r="A23" s="108" t="s">
        <v>37</v>
      </c>
      <c r="B23" s="109"/>
      <c r="C23" s="109"/>
      <c r="D23" s="109"/>
      <c r="E23" s="109"/>
      <c r="F23" s="109"/>
      <c r="G23" s="109"/>
      <c r="H23" s="110"/>
      <c r="I23" s="110"/>
      <c r="J23" s="110"/>
      <c r="K23" s="110"/>
      <c r="L23" s="110"/>
      <c r="M23" s="110"/>
      <c r="N23" s="110"/>
      <c r="O23" s="110"/>
      <c r="P23" s="110"/>
      <c r="Q23" s="110"/>
      <c r="R23" s="110"/>
      <c r="S23" s="110"/>
      <c r="T23" s="110"/>
      <c r="U23" s="110"/>
      <c r="V23" s="110"/>
      <c r="W23" s="110"/>
      <c r="X23" s="109"/>
      <c r="Y23" s="109"/>
      <c r="Z23" s="109"/>
      <c r="AA23" s="107"/>
      <c r="AB23" s="107"/>
      <c r="AC23" s="107"/>
      <c r="AG23" s="1829"/>
      <c r="AH23" s="1830"/>
      <c r="AI23" s="1830"/>
      <c r="AJ23" s="1830"/>
      <c r="AK23" s="1830"/>
      <c r="AL23" s="1830"/>
      <c r="AM23" s="1830"/>
      <c r="AN23" s="1830"/>
      <c r="AO23" s="1830"/>
      <c r="AP23" s="1830"/>
      <c r="AQ23" s="1830"/>
      <c r="AR23" s="1830"/>
      <c r="AS23" s="1830"/>
      <c r="AT23" s="1830"/>
      <c r="AU23" s="1830"/>
      <c r="AV23" s="1830"/>
      <c r="AW23" s="1831"/>
    </row>
    <row r="24" spans="1:49" x14ac:dyDescent="0.2">
      <c r="A24" s="108"/>
      <c r="B24" s="109"/>
      <c r="C24" s="109"/>
      <c r="D24" s="109"/>
      <c r="E24" s="109"/>
      <c r="F24" s="109"/>
      <c r="G24" s="109"/>
      <c r="H24" s="110"/>
      <c r="I24" s="110"/>
      <c r="J24" s="110"/>
      <c r="K24" s="110"/>
      <c r="L24" s="110"/>
      <c r="M24" s="110"/>
      <c r="N24" s="110"/>
      <c r="O24" s="110"/>
      <c r="P24" s="110"/>
      <c r="Q24" s="110"/>
      <c r="R24" s="110"/>
      <c r="S24" s="110"/>
      <c r="T24" s="110"/>
      <c r="U24" s="110"/>
      <c r="V24" s="110"/>
      <c r="W24" s="110"/>
      <c r="X24" s="109"/>
      <c r="Y24" s="109"/>
      <c r="Z24" s="109"/>
      <c r="AA24" s="107"/>
      <c r="AB24" s="107"/>
      <c r="AC24" s="107"/>
      <c r="AG24" s="1843">
        <v>1</v>
      </c>
      <c r="AH24" s="9" t="s">
        <v>2394</v>
      </c>
      <c r="AI24" s="1828"/>
      <c r="AJ24" s="1828"/>
      <c r="AK24" s="1828"/>
      <c r="AL24" s="1828"/>
      <c r="AM24" s="1828"/>
      <c r="AN24" s="1828"/>
      <c r="AO24" s="1828"/>
      <c r="AP24" s="1828"/>
      <c r="AQ24" s="1828"/>
      <c r="AR24" s="1828"/>
      <c r="AS24" s="1828"/>
      <c r="AT24" s="1828"/>
      <c r="AU24" s="1828"/>
      <c r="AV24" s="1828"/>
      <c r="AW24" s="1833"/>
    </row>
    <row r="25" spans="1:49" ht="20.100000000000001" customHeight="1" x14ac:dyDescent="0.2">
      <c r="A25" s="109"/>
      <c r="B25" s="109"/>
      <c r="C25" s="109"/>
      <c r="D25" s="109"/>
      <c r="E25" s="109"/>
      <c r="F25" s="109"/>
      <c r="G25" s="109"/>
      <c r="H25" s="110"/>
      <c r="I25" s="110"/>
      <c r="J25" s="110"/>
      <c r="K25" s="110"/>
      <c r="L25" s="110"/>
      <c r="M25" s="110"/>
      <c r="N25" s="110"/>
      <c r="O25" s="110"/>
      <c r="P25" s="110"/>
      <c r="Q25" s="110"/>
      <c r="R25" s="110"/>
      <c r="S25" s="110"/>
      <c r="T25" s="110"/>
      <c r="U25" s="110"/>
      <c r="V25" s="110"/>
      <c r="W25" s="110"/>
      <c r="X25" s="109"/>
      <c r="Y25" s="109"/>
      <c r="Z25" s="109"/>
      <c r="AG25" s="1832"/>
      <c r="AH25" s="1834">
        <v>1</v>
      </c>
      <c r="AI25" s="1828" t="s">
        <v>2392</v>
      </c>
      <c r="AJ25" s="1828"/>
      <c r="AK25" s="1828"/>
      <c r="AL25" s="1828"/>
      <c r="AM25" s="1828"/>
      <c r="AN25" s="2124"/>
      <c r="AO25" s="2124"/>
      <c r="AP25" s="1828"/>
      <c r="AQ25" s="1828"/>
      <c r="AR25" s="1828"/>
      <c r="AS25" s="1828"/>
      <c r="AT25" s="1828"/>
      <c r="AU25" s="1828"/>
      <c r="AV25" s="1828"/>
      <c r="AW25" s="1833"/>
    </row>
    <row r="26" spans="1:49" ht="15" customHeight="1" x14ac:dyDescent="0.2">
      <c r="A26" s="109" t="s">
        <v>35</v>
      </c>
      <c r="B26" s="109"/>
      <c r="C26" s="109"/>
      <c r="D26" s="109"/>
      <c r="E26" s="109"/>
      <c r="F26" s="109"/>
      <c r="G26" s="109"/>
      <c r="H26" s="2125" t="s">
        <v>30</v>
      </c>
      <c r="I26" s="2126"/>
      <c r="L26" s="2116"/>
      <c r="M26" s="2117"/>
      <c r="N26" s="2116"/>
      <c r="O26" s="2117"/>
      <c r="P26" s="2118"/>
      <c r="Q26" s="2119"/>
      <c r="R26" s="116"/>
      <c r="S26" s="120"/>
      <c r="T26" s="2118"/>
      <c r="U26" s="2119"/>
      <c r="V26" s="769"/>
      <c r="W26" s="769"/>
      <c r="X26" s="2118"/>
      <c r="Y26" s="2119"/>
      <c r="Z26" s="2118"/>
      <c r="AA26" s="2119"/>
      <c r="AB26" s="2122"/>
      <c r="AC26" s="2123"/>
      <c r="AD26" s="104"/>
      <c r="AE26" s="104"/>
      <c r="AG26" s="1832"/>
      <c r="AH26" s="1834">
        <v>2</v>
      </c>
      <c r="AI26" s="1828" t="s">
        <v>2393</v>
      </c>
      <c r="AJ26" s="1834"/>
      <c r="AK26" s="1834"/>
      <c r="AL26" s="1834"/>
      <c r="AM26" s="1834"/>
      <c r="AN26" s="2124"/>
      <c r="AO26" s="2124"/>
      <c r="AP26" s="1828"/>
      <c r="AQ26" s="1828"/>
      <c r="AR26" s="1828"/>
      <c r="AS26" s="1828"/>
      <c r="AT26" s="1828"/>
      <c r="AU26" s="1828"/>
      <c r="AV26" s="1828"/>
      <c r="AW26" s="1833"/>
    </row>
    <row r="27" spans="1:49" x14ac:dyDescent="0.2">
      <c r="A27" s="108"/>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G27" s="1835"/>
      <c r="AH27" s="1828"/>
      <c r="AI27" s="1828"/>
      <c r="AJ27" s="1828"/>
      <c r="AK27" s="1828"/>
      <c r="AL27" s="1828"/>
      <c r="AM27" s="1828"/>
      <c r="AN27" s="1834"/>
      <c r="AO27" s="1834"/>
      <c r="AP27" s="1834"/>
      <c r="AQ27" s="1834"/>
      <c r="AR27" s="1834"/>
      <c r="AS27" s="1834"/>
      <c r="AT27" s="1834"/>
      <c r="AU27" s="1834"/>
      <c r="AV27" s="1834"/>
      <c r="AW27" s="1836"/>
    </row>
    <row r="28" spans="1:49" x14ac:dyDescent="0.2">
      <c r="A28" s="109" t="s">
        <v>36</v>
      </c>
      <c r="B28" s="109"/>
      <c r="C28" s="109"/>
      <c r="D28" s="109"/>
      <c r="E28" s="109"/>
      <c r="F28" s="109"/>
      <c r="G28" s="109"/>
      <c r="H28" s="2125" t="s">
        <v>690</v>
      </c>
      <c r="I28" s="2126"/>
      <c r="L28" s="2116"/>
      <c r="M28" s="2117"/>
      <c r="N28" s="2120"/>
      <c r="O28" s="2121"/>
      <c r="P28" s="2118"/>
      <c r="Q28" s="2119"/>
      <c r="R28" s="116"/>
      <c r="S28" s="120"/>
      <c r="T28" s="2118"/>
      <c r="U28" s="2119"/>
      <c r="V28" s="769"/>
      <c r="W28" s="769"/>
      <c r="X28" s="2118"/>
      <c r="Y28" s="2119"/>
      <c r="Z28" s="2118"/>
      <c r="AA28" s="2119"/>
      <c r="AB28" s="2122"/>
      <c r="AC28" s="2123"/>
      <c r="AD28" s="104"/>
      <c r="AE28" s="104"/>
      <c r="AG28" s="1844">
        <v>2</v>
      </c>
      <c r="AH28" s="1827" t="s">
        <v>2405</v>
      </c>
      <c r="AI28" s="1834"/>
      <c r="AJ28" s="1834"/>
      <c r="AK28" s="1834"/>
      <c r="AL28" s="1834"/>
      <c r="AM28" s="1834"/>
      <c r="AN28" s="1834"/>
      <c r="AO28" s="1834"/>
      <c r="AP28" s="1834"/>
      <c r="AQ28" s="1834"/>
      <c r="AR28" s="1834"/>
      <c r="AS28" s="1834"/>
      <c r="AT28" s="1834"/>
      <c r="AU28" s="1834"/>
      <c r="AV28" s="1834"/>
      <c r="AW28" s="1836"/>
    </row>
    <row r="29" spans="1:49" x14ac:dyDescent="0.2">
      <c r="A29" s="109"/>
      <c r="B29" s="109"/>
      <c r="C29" s="109"/>
      <c r="D29" s="109"/>
      <c r="E29" s="109"/>
      <c r="F29" s="109"/>
      <c r="G29" s="109"/>
      <c r="H29" s="109"/>
      <c r="I29" s="109"/>
      <c r="J29" s="119"/>
      <c r="K29" s="119"/>
      <c r="L29" s="110"/>
      <c r="M29" s="118"/>
      <c r="N29" s="118"/>
      <c r="O29" s="112"/>
      <c r="P29" s="110"/>
      <c r="Q29" s="112"/>
      <c r="R29" s="117"/>
      <c r="S29" s="117"/>
      <c r="T29" s="117"/>
      <c r="U29" s="117"/>
      <c r="V29" s="117"/>
      <c r="W29" s="117"/>
      <c r="X29" s="117"/>
      <c r="Y29" s="117"/>
      <c r="Z29" s="112"/>
      <c r="AG29" s="1835"/>
      <c r="AH29" s="1834">
        <v>1</v>
      </c>
      <c r="AI29" s="1828" t="s">
        <v>2389</v>
      </c>
      <c r="AJ29" s="1828"/>
      <c r="AK29" s="1828"/>
      <c r="AL29" s="1828"/>
      <c r="AM29" s="1828"/>
      <c r="AN29" s="1828"/>
      <c r="AO29" s="1828"/>
      <c r="AP29" s="1828"/>
      <c r="AQ29" s="1828"/>
      <c r="AR29" s="1828"/>
      <c r="AS29" s="1834"/>
      <c r="AT29" s="1834"/>
      <c r="AU29" s="1834"/>
      <c r="AV29" s="1834"/>
      <c r="AW29" s="1836"/>
    </row>
    <row r="30" spans="1:49" x14ac:dyDescent="0.2">
      <c r="A30" s="109"/>
      <c r="B30" s="109"/>
      <c r="C30" s="109"/>
      <c r="D30" s="109"/>
      <c r="E30" s="109"/>
      <c r="F30" s="109"/>
      <c r="G30" s="109"/>
      <c r="H30" s="109"/>
      <c r="I30" s="109"/>
      <c r="J30" s="109"/>
      <c r="K30" s="109"/>
      <c r="L30" s="110"/>
      <c r="M30" s="111"/>
      <c r="N30" s="111"/>
      <c r="O30" s="112"/>
      <c r="P30" s="110"/>
      <c r="Q30" s="112"/>
      <c r="R30" s="112"/>
      <c r="S30" s="112"/>
      <c r="T30" s="112"/>
      <c r="U30" s="112"/>
      <c r="V30" s="112"/>
      <c r="W30" s="112"/>
      <c r="X30" s="112"/>
      <c r="Y30" s="112"/>
      <c r="Z30" s="112"/>
      <c r="AG30" s="1835"/>
      <c r="AH30" s="1834">
        <v>2</v>
      </c>
      <c r="AI30" s="1828" t="s">
        <v>2390</v>
      </c>
      <c r="AJ30" s="1834"/>
      <c r="AK30" s="1834"/>
      <c r="AL30" s="1834"/>
      <c r="AM30" s="1834"/>
      <c r="AN30" s="1834"/>
      <c r="AO30" s="1834"/>
      <c r="AP30" s="1834"/>
      <c r="AQ30" s="1834"/>
      <c r="AR30" s="1834"/>
      <c r="AS30" s="1834"/>
      <c r="AT30" s="1834"/>
      <c r="AU30" s="1834"/>
      <c r="AV30" s="1834"/>
      <c r="AW30" s="1836"/>
    </row>
    <row r="31" spans="1:49" ht="15.75" thickBot="1" x14ac:dyDescent="0.25">
      <c r="B31" s="106" t="s">
        <v>692</v>
      </c>
      <c r="N31" s="104"/>
      <c r="O31" s="113"/>
      <c r="P31" s="113"/>
      <c r="Q31" s="113"/>
      <c r="R31" s="113"/>
      <c r="S31" s="113"/>
      <c r="T31" s="113"/>
      <c r="U31" s="113"/>
      <c r="V31" s="113"/>
      <c r="W31" s="113"/>
      <c r="X31" s="113"/>
      <c r="Y31" s="113"/>
      <c r="Z31" s="113"/>
      <c r="AA31" s="113"/>
      <c r="AB31" s="113"/>
      <c r="AC31" s="113"/>
      <c r="AG31" s="1832"/>
      <c r="AH31" s="1828">
        <v>3</v>
      </c>
      <c r="AI31" s="1828" t="s">
        <v>2391</v>
      </c>
      <c r="AJ31" s="1828"/>
      <c r="AK31" s="1828"/>
      <c r="AL31" s="1828"/>
      <c r="AM31" s="1828"/>
      <c r="AN31" s="1828"/>
      <c r="AO31" s="1828"/>
      <c r="AP31" s="1828"/>
      <c r="AQ31" s="1828"/>
      <c r="AR31" s="1828"/>
      <c r="AS31" s="1828"/>
      <c r="AT31" s="1828"/>
      <c r="AU31" s="1828"/>
      <c r="AV31" s="1828"/>
      <c r="AW31" s="1833"/>
    </row>
    <row r="32" spans="1:49" x14ac:dyDescent="0.2">
      <c r="B32" s="106"/>
      <c r="AG32" s="1837"/>
      <c r="AH32" s="1838"/>
      <c r="AI32" s="1838"/>
      <c r="AJ32" s="1838"/>
      <c r="AK32" s="1838"/>
      <c r="AL32" s="1838"/>
      <c r="AM32" s="1838"/>
      <c r="AN32" s="1838"/>
      <c r="AO32" s="1838"/>
      <c r="AP32" s="1838"/>
      <c r="AQ32" s="1838"/>
      <c r="AR32" s="1838"/>
      <c r="AS32" s="1838"/>
      <c r="AT32" s="1838"/>
      <c r="AU32" s="1838"/>
      <c r="AV32" s="1838"/>
      <c r="AW32" s="1839"/>
    </row>
    <row r="33" spans="1:49" ht="15.75" thickBot="1" x14ac:dyDescent="0.25">
      <c r="B33" s="106" t="s">
        <v>693</v>
      </c>
      <c r="N33" s="113"/>
      <c r="O33" s="113"/>
      <c r="P33" s="113"/>
      <c r="Q33" s="113"/>
      <c r="R33" s="113"/>
      <c r="S33" s="113"/>
      <c r="T33" s="113"/>
      <c r="U33" s="113"/>
      <c r="V33" s="113"/>
      <c r="W33" s="113"/>
      <c r="X33" s="113"/>
      <c r="Y33" s="113"/>
      <c r="Z33" s="113"/>
      <c r="AA33" s="113"/>
      <c r="AB33" s="113"/>
      <c r="AC33" s="113"/>
      <c r="AG33" s="1840"/>
      <c r="AH33" s="1841"/>
      <c r="AI33" s="1841"/>
      <c r="AJ33" s="1841"/>
      <c r="AK33" s="1841"/>
      <c r="AL33" s="1841"/>
      <c r="AM33" s="1841"/>
      <c r="AN33" s="1841"/>
      <c r="AO33" s="1841"/>
      <c r="AP33" s="1841"/>
      <c r="AQ33" s="1841"/>
      <c r="AR33" s="1841"/>
      <c r="AS33" s="1841"/>
      <c r="AT33" s="1841"/>
      <c r="AU33" s="1841"/>
      <c r="AV33" s="1841"/>
      <c r="AW33" s="1842"/>
    </row>
    <row r="34" spans="1:49" x14ac:dyDescent="0.2">
      <c r="B34" s="106"/>
      <c r="N34" s="104"/>
      <c r="O34" s="104"/>
      <c r="P34" s="104"/>
      <c r="Q34" s="104"/>
      <c r="R34" s="104"/>
      <c r="S34" s="104"/>
      <c r="T34" s="104"/>
      <c r="U34" s="104"/>
      <c r="V34" s="104"/>
      <c r="W34" s="104"/>
      <c r="X34" s="104"/>
      <c r="Y34" s="104"/>
      <c r="Z34" s="104"/>
      <c r="AA34" s="104"/>
      <c r="AB34" s="104"/>
      <c r="AC34" s="104"/>
      <c r="AG34" s="644"/>
      <c r="AH34" s="644"/>
      <c r="AI34" s="644"/>
      <c r="AJ34" s="644"/>
      <c r="AK34" s="644"/>
      <c r="AL34" s="644"/>
      <c r="AM34" s="644"/>
      <c r="AN34" s="644"/>
      <c r="AO34" s="644"/>
      <c r="AP34" s="644"/>
      <c r="AQ34" s="644"/>
      <c r="AR34" s="644"/>
      <c r="AS34" s="644"/>
      <c r="AT34" s="644"/>
      <c r="AU34" s="644"/>
      <c r="AV34" s="644"/>
      <c r="AW34" s="644"/>
    </row>
    <row r="35" spans="1:49" x14ac:dyDescent="0.2">
      <c r="B35" s="106"/>
      <c r="N35" s="104"/>
      <c r="O35" s="104"/>
      <c r="P35" s="104"/>
      <c r="Q35" s="104"/>
      <c r="R35" s="104"/>
      <c r="S35" s="104"/>
      <c r="T35" s="104"/>
      <c r="U35" s="104"/>
      <c r="V35" s="104"/>
      <c r="W35" s="104"/>
      <c r="X35" s="104"/>
      <c r="Y35" s="104"/>
      <c r="Z35" s="104"/>
      <c r="AA35" s="104"/>
      <c r="AB35" s="104"/>
      <c r="AC35" s="104"/>
      <c r="AG35" s="644"/>
      <c r="AH35" s="644"/>
      <c r="AI35" s="644"/>
      <c r="AJ35" s="644"/>
      <c r="AK35" s="644"/>
      <c r="AL35" s="644"/>
      <c r="AM35" s="644"/>
      <c r="AN35" s="644"/>
      <c r="AO35" s="644"/>
      <c r="AP35" s="644"/>
      <c r="AQ35" s="644"/>
      <c r="AR35" s="644"/>
      <c r="AS35" s="644"/>
      <c r="AT35" s="644"/>
      <c r="AU35" s="644"/>
      <c r="AV35" s="644"/>
      <c r="AW35" s="644"/>
    </row>
    <row r="36" spans="1:49" ht="15.75" x14ac:dyDescent="0.25">
      <c r="B36" s="106"/>
      <c r="N36" s="104"/>
      <c r="O36" s="104"/>
      <c r="P36" s="104"/>
      <c r="Q36" s="104"/>
      <c r="R36" s="104"/>
      <c r="S36" s="104"/>
      <c r="T36" s="104"/>
      <c r="U36" s="104"/>
      <c r="V36" s="104"/>
      <c r="W36" s="104"/>
      <c r="X36" s="104"/>
      <c r="Y36" s="104"/>
      <c r="Z36" s="104"/>
      <c r="AA36" s="104"/>
      <c r="AB36" s="104"/>
      <c r="AC36" s="104"/>
      <c r="AG36" s="752"/>
      <c r="AH36" s="650"/>
      <c r="AI36" s="104"/>
      <c r="AJ36" s="650"/>
      <c r="AK36" s="650"/>
      <c r="AL36" s="104"/>
      <c r="AM36" s="650"/>
      <c r="AN36" s="650"/>
      <c r="AO36" s="650"/>
      <c r="AP36" s="650"/>
      <c r="AQ36" s="650"/>
      <c r="AR36" s="650"/>
      <c r="AS36" s="650"/>
      <c r="AT36" s="650"/>
      <c r="AU36" s="650"/>
      <c r="AV36" s="650"/>
      <c r="AW36" s="752"/>
    </row>
    <row r="37" spans="1:49" x14ac:dyDescent="0.2">
      <c r="A37" s="2115" t="s">
        <v>2550</v>
      </c>
      <c r="B37" s="2115"/>
      <c r="C37" s="2115"/>
      <c r="D37" s="2115"/>
      <c r="E37" s="2115"/>
      <c r="F37" s="2115"/>
      <c r="G37" s="2115"/>
      <c r="H37" s="2115"/>
      <c r="I37" s="2115"/>
      <c r="J37" s="2115"/>
      <c r="K37" s="2115"/>
      <c r="L37" s="2115"/>
      <c r="M37" s="2115"/>
      <c r="N37" s="2115"/>
      <c r="O37" s="2115"/>
      <c r="P37" s="2115"/>
      <c r="Q37" s="2115"/>
      <c r="R37" s="2115"/>
      <c r="S37" s="2115"/>
      <c r="T37" s="2115"/>
      <c r="U37" s="2115"/>
      <c r="V37" s="2115"/>
      <c r="W37" s="2115"/>
      <c r="X37" s="2115"/>
      <c r="Y37" s="2115"/>
      <c r="Z37" s="2115"/>
      <c r="AA37" s="2115"/>
      <c r="AB37" s="2115"/>
      <c r="AC37" s="2115"/>
      <c r="AD37" s="2115"/>
      <c r="AE37" s="2115"/>
      <c r="AF37" s="2115"/>
      <c r="AG37" s="2115"/>
      <c r="AH37" s="2115"/>
      <c r="AI37" s="2115"/>
      <c r="AJ37" s="2115"/>
      <c r="AK37" s="2115"/>
      <c r="AL37" s="2115"/>
      <c r="AM37" s="2115"/>
      <c r="AN37" s="2115"/>
      <c r="AO37" s="2115"/>
      <c r="AP37" s="2115"/>
      <c r="AQ37" s="2115"/>
      <c r="AR37" s="2115"/>
      <c r="AS37" s="2115"/>
      <c r="AT37" s="2115"/>
      <c r="AU37" s="2115"/>
      <c r="AV37" s="2115"/>
      <c r="AW37" s="2115"/>
    </row>
    <row r="38" spans="1:49" x14ac:dyDescent="0.2">
      <c r="A38" s="2115"/>
      <c r="B38" s="2115"/>
      <c r="C38" s="2115"/>
      <c r="D38" s="2115"/>
      <c r="E38" s="2115"/>
      <c r="F38" s="2115"/>
      <c r="G38" s="2115"/>
      <c r="H38" s="2115"/>
      <c r="I38" s="2115"/>
      <c r="J38" s="2115"/>
      <c r="K38" s="2115"/>
      <c r="L38" s="2115"/>
      <c r="M38" s="2115"/>
      <c r="N38" s="2115"/>
      <c r="O38" s="2115"/>
      <c r="P38" s="2115"/>
      <c r="Q38" s="2115"/>
      <c r="R38" s="2115"/>
      <c r="S38" s="2115"/>
      <c r="T38" s="2115"/>
      <c r="U38" s="2115"/>
      <c r="V38" s="2115"/>
      <c r="W38" s="2115"/>
      <c r="X38" s="2115"/>
      <c r="Y38" s="2115"/>
      <c r="Z38" s="2115"/>
      <c r="AA38" s="2115"/>
      <c r="AB38" s="2115"/>
      <c r="AC38" s="2115"/>
      <c r="AD38" s="2115"/>
      <c r="AE38" s="2115"/>
      <c r="AF38" s="2115"/>
      <c r="AG38" s="2115"/>
      <c r="AH38" s="2115"/>
      <c r="AI38" s="2115"/>
      <c r="AJ38" s="2115"/>
      <c r="AK38" s="2115"/>
      <c r="AL38" s="2115"/>
      <c r="AM38" s="2115"/>
      <c r="AN38" s="2115"/>
      <c r="AO38" s="2115"/>
      <c r="AP38" s="2115"/>
      <c r="AQ38" s="2115"/>
      <c r="AR38" s="2115"/>
      <c r="AS38" s="2115"/>
      <c r="AT38" s="2115"/>
      <c r="AU38" s="2115"/>
      <c r="AV38" s="2115"/>
      <c r="AW38" s="2115"/>
    </row>
  </sheetData>
  <mergeCells count="28">
    <mergeCell ref="A2:AW2"/>
    <mergeCell ref="A6:AW6"/>
    <mergeCell ref="X28:Y28"/>
    <mergeCell ref="L28:M28"/>
    <mergeCell ref="H28:I28"/>
    <mergeCell ref="R12:Y12"/>
    <mergeCell ref="AD13:AF13"/>
    <mergeCell ref="A19:AW19"/>
    <mergeCell ref="Z12:AC12"/>
    <mergeCell ref="AD12:AF12"/>
    <mergeCell ref="R11:AF11"/>
    <mergeCell ref="A18:AW18"/>
    <mergeCell ref="A20:AW20"/>
    <mergeCell ref="A37:AW38"/>
    <mergeCell ref="N26:O26"/>
    <mergeCell ref="P26:Q26"/>
    <mergeCell ref="N28:O28"/>
    <mergeCell ref="P28:Q28"/>
    <mergeCell ref="X26:Y26"/>
    <mergeCell ref="AB26:AC26"/>
    <mergeCell ref="L26:M26"/>
    <mergeCell ref="T28:U28"/>
    <mergeCell ref="AB28:AC28"/>
    <mergeCell ref="Z28:AA28"/>
    <mergeCell ref="T26:U26"/>
    <mergeCell ref="Z26:AA26"/>
    <mergeCell ref="AN25:AO26"/>
    <mergeCell ref="H26:I26"/>
  </mergeCells>
  <phoneticPr fontId="0" type="noConversion"/>
  <pageMargins left="0.31496062992125984" right="0.31496062992125984" top="0.11811023622047245" bottom="0.27559055118110237" header="0.15748031496062992" footer="0.11811023622047245"/>
  <pageSetup orientation="landscape" r:id="rId1"/>
  <headerFooter>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5"/>
  <sheetViews>
    <sheetView view="pageBreakPreview" topLeftCell="A10" zoomScale="120" zoomScaleNormal="100" zoomScaleSheetLayoutView="120" zoomScalePageLayoutView="90" workbookViewId="0">
      <selection activeCell="AH29" sqref="AH29"/>
    </sheetView>
  </sheetViews>
  <sheetFormatPr baseColWidth="10" defaultColWidth="9.140625" defaultRowHeight="13.5" x14ac:dyDescent="0.25"/>
  <cols>
    <col min="1" max="1" width="3.42578125" style="17" customWidth="1"/>
    <col min="2" max="2" width="7.85546875" style="17" customWidth="1"/>
    <col min="3" max="10" width="14.7109375" style="1138" customWidth="1"/>
    <col min="11" max="11" width="3.42578125" style="17" customWidth="1"/>
    <col min="12" max="17" width="15.7109375" style="1138" customWidth="1"/>
  </cols>
  <sheetData>
    <row r="1" spans="1:17" ht="12.75" x14ac:dyDescent="0.2">
      <c r="A1" s="863" t="s">
        <v>1667</v>
      </c>
      <c r="B1" s="863"/>
      <c r="E1" s="932"/>
      <c r="F1" s="932"/>
      <c r="G1" s="932"/>
      <c r="H1" s="932"/>
      <c r="I1" s="932"/>
      <c r="J1" s="932"/>
      <c r="K1" s="863" t="s">
        <v>1667</v>
      </c>
      <c r="L1" s="932"/>
      <c r="M1" s="932"/>
      <c r="N1" s="932"/>
      <c r="O1" s="932"/>
      <c r="P1" s="932"/>
      <c r="Q1" s="932"/>
    </row>
    <row r="2" spans="1:17" ht="12.75" x14ac:dyDescent="0.2">
      <c r="A2" s="1134"/>
      <c r="B2" s="1134"/>
      <c r="C2" s="932"/>
      <c r="D2" s="932"/>
      <c r="E2" s="932"/>
      <c r="F2" s="932"/>
      <c r="G2" s="932"/>
      <c r="H2" s="932"/>
      <c r="I2" s="932"/>
      <c r="J2" s="932"/>
      <c r="K2" s="1134"/>
      <c r="L2" s="932"/>
      <c r="M2" s="932"/>
      <c r="N2" s="932"/>
      <c r="O2" s="932"/>
      <c r="P2" s="932"/>
      <c r="Q2" s="932"/>
    </row>
    <row r="3" spans="1:17" ht="13.5" customHeight="1" x14ac:dyDescent="0.2">
      <c r="A3" s="1135"/>
      <c r="B3" s="1135"/>
      <c r="C3" s="1139"/>
      <c r="D3" s="1139"/>
      <c r="E3" s="1139"/>
      <c r="F3" s="1139"/>
      <c r="G3" s="1139"/>
      <c r="H3" s="1139"/>
      <c r="I3" s="1139"/>
      <c r="J3" s="1140"/>
      <c r="K3" s="1135"/>
    </row>
    <row r="4" spans="1:17" ht="13.5" customHeight="1" x14ac:dyDescent="0.2">
      <c r="A4" s="2200" t="s">
        <v>22</v>
      </c>
      <c r="B4" s="864">
        <v>5</v>
      </c>
      <c r="C4" s="866">
        <f>B4+0.01</f>
        <v>5.01</v>
      </c>
      <c r="D4" s="866">
        <f>C4+0.01</f>
        <v>5.0199999999999996</v>
      </c>
      <c r="E4" s="866">
        <f t="shared" ref="E4:P4" si="0">D4+0.01</f>
        <v>5.0299999999999994</v>
      </c>
      <c r="F4" s="866">
        <f t="shared" si="0"/>
        <v>5.0399999999999991</v>
      </c>
      <c r="G4" s="866">
        <f t="shared" si="0"/>
        <v>5.0499999999999989</v>
      </c>
      <c r="H4" s="866">
        <f t="shared" si="0"/>
        <v>5.0599999999999987</v>
      </c>
      <c r="I4" s="866">
        <f t="shared" si="0"/>
        <v>5.0699999999999985</v>
      </c>
      <c r="J4" s="866">
        <f t="shared" si="0"/>
        <v>5.0799999999999983</v>
      </c>
      <c r="K4" s="2200" t="s">
        <v>22</v>
      </c>
      <c r="L4" s="866">
        <f>J4+0.01</f>
        <v>5.0899999999999981</v>
      </c>
      <c r="M4" s="866">
        <f t="shared" si="0"/>
        <v>5.0999999999999979</v>
      </c>
      <c r="N4" s="866">
        <f>M4+0.01</f>
        <v>5.1099999999999977</v>
      </c>
      <c r="O4" s="866">
        <f t="shared" si="0"/>
        <v>5.1199999999999974</v>
      </c>
      <c r="P4" s="865">
        <f t="shared" si="0"/>
        <v>5.1299999999999972</v>
      </c>
      <c r="Q4" s="866">
        <f>P4+0.01</f>
        <v>5.139999999999997</v>
      </c>
    </row>
    <row r="5" spans="1:17" ht="12.75" customHeight="1" x14ac:dyDescent="0.2">
      <c r="A5" s="2201"/>
      <c r="B5" s="2490" t="s">
        <v>2016</v>
      </c>
      <c r="C5" s="2489" t="s">
        <v>1326</v>
      </c>
      <c r="D5" s="2489" t="s">
        <v>2424</v>
      </c>
      <c r="E5" s="2495" t="s">
        <v>2210</v>
      </c>
      <c r="F5" s="2489" t="s">
        <v>2425</v>
      </c>
      <c r="G5" s="2492" t="s">
        <v>1328</v>
      </c>
      <c r="H5" s="2489" t="s">
        <v>2426</v>
      </c>
      <c r="I5" s="2494" t="s">
        <v>1668</v>
      </c>
      <c r="J5" s="2489" t="s">
        <v>2427</v>
      </c>
      <c r="K5" s="2201"/>
      <c r="L5" s="2492" t="s">
        <v>1329</v>
      </c>
      <c r="M5" s="2489" t="s">
        <v>2428</v>
      </c>
      <c r="N5" s="2492" t="s">
        <v>1330</v>
      </c>
      <c r="O5" s="2489" t="s">
        <v>2429</v>
      </c>
      <c r="P5" s="2492" t="s">
        <v>1327</v>
      </c>
      <c r="Q5" s="2489" t="s">
        <v>2430</v>
      </c>
    </row>
    <row r="6" spans="1:17" ht="12.75" customHeight="1" x14ac:dyDescent="0.2">
      <c r="A6" s="2201"/>
      <c r="B6" s="2491"/>
      <c r="C6" s="2178"/>
      <c r="D6" s="2178"/>
      <c r="E6" s="2185"/>
      <c r="F6" s="2178"/>
      <c r="G6" s="2493"/>
      <c r="H6" s="2178"/>
      <c r="I6" s="2186"/>
      <c r="J6" s="2178"/>
      <c r="K6" s="2201"/>
      <c r="L6" s="2493"/>
      <c r="M6" s="2178"/>
      <c r="N6" s="2493"/>
      <c r="O6" s="2178"/>
      <c r="P6" s="2493"/>
      <c r="Q6" s="2178"/>
    </row>
    <row r="7" spans="1:17" ht="12.75" customHeight="1" x14ac:dyDescent="0.2">
      <c r="A7" s="2201"/>
      <c r="B7" s="2491"/>
      <c r="C7" s="2178"/>
      <c r="D7" s="2178"/>
      <c r="E7" s="2185"/>
      <c r="F7" s="2178"/>
      <c r="G7" s="2493"/>
      <c r="H7" s="2178"/>
      <c r="I7" s="2186"/>
      <c r="J7" s="2178"/>
      <c r="K7" s="2201"/>
      <c r="L7" s="2493"/>
      <c r="M7" s="2178"/>
      <c r="N7" s="2493"/>
      <c r="O7" s="2178"/>
      <c r="P7" s="2493"/>
      <c r="Q7" s="2178"/>
    </row>
    <row r="8" spans="1:17" ht="13.5" customHeight="1" x14ac:dyDescent="0.2">
      <c r="A8" s="2201"/>
      <c r="B8" s="2491"/>
      <c r="C8" s="2178"/>
      <c r="D8" s="2178"/>
      <c r="E8" s="2185"/>
      <c r="F8" s="2178"/>
      <c r="G8" s="2493"/>
      <c r="H8" s="2178"/>
      <c r="I8" s="2186"/>
      <c r="J8" s="2178"/>
      <c r="K8" s="2201"/>
      <c r="L8" s="2493"/>
      <c r="M8" s="2178"/>
      <c r="N8" s="2493"/>
      <c r="O8" s="2178"/>
      <c r="P8" s="2493"/>
      <c r="Q8" s="2178"/>
    </row>
    <row r="9" spans="1:17" ht="12.75" customHeight="1" x14ac:dyDescent="0.2">
      <c r="A9" s="2201"/>
      <c r="B9" s="2491"/>
      <c r="C9" s="2178"/>
      <c r="D9" s="2178"/>
      <c r="E9" s="2185"/>
      <c r="F9" s="2178"/>
      <c r="G9" s="2493"/>
      <c r="H9" s="2178"/>
      <c r="I9" s="2186"/>
      <c r="J9" s="2178"/>
      <c r="K9" s="2201"/>
      <c r="L9" s="2493"/>
      <c r="M9" s="2178"/>
      <c r="N9" s="2493"/>
      <c r="O9" s="2178"/>
      <c r="P9" s="2493"/>
      <c r="Q9" s="2178"/>
    </row>
    <row r="10" spans="1:17" ht="12.75" customHeight="1" x14ac:dyDescent="0.2">
      <c r="A10" s="2201"/>
      <c r="B10" s="2491"/>
      <c r="C10" s="2178"/>
      <c r="D10" s="2178"/>
      <c r="E10" s="2185"/>
      <c r="F10" s="2178"/>
      <c r="G10" s="2493"/>
      <c r="H10" s="2178"/>
      <c r="I10" s="2186"/>
      <c r="J10" s="2178"/>
      <c r="K10" s="2201"/>
      <c r="L10" s="2493"/>
      <c r="M10" s="2178"/>
      <c r="N10" s="2493"/>
      <c r="O10" s="2178"/>
      <c r="P10" s="2493"/>
      <c r="Q10" s="2178"/>
    </row>
    <row r="11" spans="1:17" ht="13.5" customHeight="1" x14ac:dyDescent="0.2">
      <c r="A11" s="2201"/>
      <c r="B11" s="2491"/>
      <c r="C11" s="2178"/>
      <c r="D11" s="2178"/>
      <c r="E11" s="2185"/>
      <c r="F11" s="2178"/>
      <c r="G11" s="2493"/>
      <c r="H11" s="2178"/>
      <c r="I11" s="2186"/>
      <c r="J11" s="2178"/>
      <c r="K11" s="2201"/>
      <c r="L11" s="2493"/>
      <c r="M11" s="2178"/>
      <c r="N11" s="2493"/>
      <c r="O11" s="2178"/>
      <c r="P11" s="2493"/>
      <c r="Q11" s="2178"/>
    </row>
    <row r="12" spans="1:17" ht="13.5" customHeight="1" x14ac:dyDescent="0.2">
      <c r="A12" s="2201"/>
      <c r="B12" s="2491"/>
      <c r="C12" s="2178"/>
      <c r="D12" s="2178"/>
      <c r="E12" s="2185"/>
      <c r="F12" s="2178"/>
      <c r="G12" s="2493"/>
      <c r="H12" s="2178"/>
      <c r="I12" s="2186"/>
      <c r="J12" s="2178"/>
      <c r="K12" s="2201"/>
      <c r="L12" s="2493"/>
      <c r="M12" s="2178"/>
      <c r="N12" s="2493"/>
      <c r="O12" s="2178"/>
      <c r="P12" s="2493"/>
      <c r="Q12" s="2178"/>
    </row>
    <row r="13" spans="1:17" ht="13.5" customHeight="1" x14ac:dyDescent="0.2">
      <c r="A13" s="2201"/>
      <c r="B13" s="2491"/>
      <c r="C13" s="2178"/>
      <c r="D13" s="2178"/>
      <c r="E13" s="2185"/>
      <c r="F13" s="2178"/>
      <c r="G13" s="2493"/>
      <c r="H13" s="2178"/>
      <c r="I13" s="2186"/>
      <c r="J13" s="2178"/>
      <c r="K13" s="2201"/>
      <c r="L13" s="2493"/>
      <c r="M13" s="2178"/>
      <c r="N13" s="2493"/>
      <c r="O13" s="2178"/>
      <c r="P13" s="2493"/>
      <c r="Q13" s="2178"/>
    </row>
    <row r="14" spans="1:17" ht="13.5" customHeight="1" x14ac:dyDescent="0.2">
      <c r="A14" s="2201"/>
      <c r="B14" s="2491"/>
      <c r="C14" s="2178"/>
      <c r="D14" s="141"/>
      <c r="E14" s="2185"/>
      <c r="F14" s="141"/>
      <c r="G14" s="2493"/>
      <c r="H14" s="141"/>
      <c r="I14" s="2186"/>
      <c r="J14" s="141"/>
      <c r="K14" s="2201"/>
      <c r="L14" s="2493"/>
      <c r="M14" s="141"/>
      <c r="N14" s="2493"/>
      <c r="O14" s="141"/>
      <c r="P14" s="2493"/>
      <c r="Q14" s="141"/>
    </row>
    <row r="15" spans="1:17" ht="12.75" customHeight="1" x14ac:dyDescent="0.2">
      <c r="A15" s="2201"/>
      <c r="B15" s="1585"/>
      <c r="C15" s="2178"/>
      <c r="D15" s="1141"/>
      <c r="E15" s="2185"/>
      <c r="F15" s="1141"/>
      <c r="G15" s="2493"/>
      <c r="H15" s="1141"/>
      <c r="I15" s="2186"/>
      <c r="J15" s="1141"/>
      <c r="K15" s="2201"/>
      <c r="L15" s="2493"/>
      <c r="M15" s="1141"/>
      <c r="N15" s="2493"/>
      <c r="O15" s="1141"/>
      <c r="P15" s="2493"/>
      <c r="Q15" s="1141"/>
    </row>
    <row r="16" spans="1:17" ht="13.5" customHeight="1" x14ac:dyDescent="0.2">
      <c r="A16" s="2201"/>
      <c r="B16" s="1585"/>
      <c r="C16" s="2178"/>
      <c r="D16" s="1072"/>
      <c r="E16" s="2185"/>
      <c r="F16" s="1072"/>
      <c r="G16" s="2493"/>
      <c r="H16" s="1072"/>
      <c r="I16" s="2186"/>
      <c r="J16" s="1072"/>
      <c r="K16" s="2201"/>
      <c r="L16" s="2493"/>
      <c r="M16" s="1072"/>
      <c r="N16" s="2493"/>
      <c r="O16" s="1072"/>
      <c r="P16" s="2493"/>
      <c r="Q16" s="1072"/>
    </row>
    <row r="17" spans="1:17" ht="13.5" customHeight="1" x14ac:dyDescent="0.2">
      <c r="A17" s="2201"/>
      <c r="B17" s="1585"/>
      <c r="C17" s="2178"/>
      <c r="D17" s="1072"/>
      <c r="E17" s="2185"/>
      <c r="F17" s="1072"/>
      <c r="G17" s="2493"/>
      <c r="H17" s="1072"/>
      <c r="I17" s="2186"/>
      <c r="J17" s="1072"/>
      <c r="K17" s="2201"/>
      <c r="L17" s="2493"/>
      <c r="M17" s="1072"/>
      <c r="N17" s="2493"/>
      <c r="O17" s="1072"/>
      <c r="P17" s="2493"/>
      <c r="Q17" s="1072"/>
    </row>
    <row r="18" spans="1:17" ht="13.5" customHeight="1" x14ac:dyDescent="0.2">
      <c r="A18" s="2201"/>
      <c r="B18" s="1585"/>
      <c r="C18" s="2178"/>
      <c r="D18" s="1072"/>
      <c r="E18" s="2185"/>
      <c r="F18" s="1072"/>
      <c r="G18" s="2493"/>
      <c r="H18" s="1072"/>
      <c r="I18" s="2186"/>
      <c r="J18" s="1072"/>
      <c r="K18" s="2201"/>
      <c r="L18" s="2493"/>
      <c r="M18" s="1072"/>
      <c r="N18" s="2493"/>
      <c r="O18" s="1072"/>
      <c r="P18" s="2493"/>
      <c r="Q18" s="1072"/>
    </row>
    <row r="19" spans="1:17" ht="29.25" customHeight="1" x14ac:dyDescent="0.3">
      <c r="A19" s="2201"/>
      <c r="B19" s="1585"/>
      <c r="C19" s="2178"/>
      <c r="D19" s="1891"/>
      <c r="E19" s="2185"/>
      <c r="F19" s="1891"/>
      <c r="G19" s="2493"/>
      <c r="H19" s="1891"/>
      <c r="I19" s="2186"/>
      <c r="J19" s="1891"/>
      <c r="K19" s="2201"/>
      <c r="L19" s="2493"/>
      <c r="M19" s="1891"/>
      <c r="N19" s="2493"/>
      <c r="O19" s="1891"/>
      <c r="P19" s="2493"/>
      <c r="Q19" s="1891"/>
    </row>
    <row r="20" spans="1:17" x14ac:dyDescent="0.2">
      <c r="A20" s="2201"/>
      <c r="B20" s="1585"/>
      <c r="C20" s="2178"/>
      <c r="D20" s="268"/>
      <c r="E20" s="545"/>
      <c r="F20" s="268"/>
      <c r="G20" s="267"/>
      <c r="H20" s="268"/>
      <c r="I20" s="267"/>
      <c r="J20" s="268"/>
      <c r="K20" s="2201"/>
      <c r="L20" s="267"/>
      <c r="M20" s="268"/>
      <c r="N20" s="267"/>
      <c r="O20" s="268"/>
      <c r="P20" s="267"/>
      <c r="Q20" s="268"/>
    </row>
    <row r="21" spans="1:17" ht="12.75" customHeight="1" x14ac:dyDescent="0.2">
      <c r="A21" s="2201"/>
      <c r="B21" s="1585"/>
      <c r="D21" s="870"/>
      <c r="F21" s="870"/>
      <c r="H21" s="870"/>
      <c r="J21" s="870"/>
      <c r="K21" s="2201"/>
      <c r="M21" s="870"/>
      <c r="O21" s="870"/>
      <c r="Q21" s="870"/>
    </row>
    <row r="22" spans="1:17" x14ac:dyDescent="0.2">
      <c r="A22" s="2201"/>
      <c r="B22" s="1585"/>
      <c r="C22" s="1136" t="s">
        <v>851</v>
      </c>
      <c r="D22" s="268"/>
      <c r="E22" s="1137" t="s">
        <v>851</v>
      </c>
      <c r="F22" s="268"/>
      <c r="G22" s="1136" t="s">
        <v>851</v>
      </c>
      <c r="H22" s="268"/>
      <c r="I22" s="1136" t="s">
        <v>851</v>
      </c>
      <c r="J22" s="268"/>
      <c r="K22" s="2201"/>
      <c r="L22" s="1136" t="s">
        <v>851</v>
      </c>
      <c r="M22" s="268"/>
      <c r="N22" s="1136" t="s">
        <v>851</v>
      </c>
      <c r="O22" s="268"/>
      <c r="P22" s="1136" t="s">
        <v>851</v>
      </c>
      <c r="Q22" s="268"/>
    </row>
    <row r="23" spans="1:17" x14ac:dyDescent="0.2">
      <c r="A23" s="2201"/>
      <c r="B23" s="1585"/>
      <c r="C23" s="141" t="str">
        <f>CONCATENATE("2. Non ► (",E4,")")</f>
        <v>2. Non ► (5,03)</v>
      </c>
      <c r="D23" s="268"/>
      <c r="E23" s="856" t="str">
        <f>CONCATENATE("2. Non ► (",G4,")")</f>
        <v>2. Non ► (5,05)</v>
      </c>
      <c r="F23" s="268"/>
      <c r="G23" s="651" t="str">
        <f>CONCATENATE("2. Non ► (",I4,")")</f>
        <v>2. Non ► (5,07)</v>
      </c>
      <c r="H23" s="268"/>
      <c r="I23" s="651" t="str">
        <f>CONCATENATE("2. Non ► (",L4,")")</f>
        <v>2. Non ► (5,09)</v>
      </c>
      <c r="J23" s="268"/>
      <c r="K23" s="2201"/>
      <c r="L23" s="651" t="str">
        <f>CONCATENATE("2. Non ► (",N4,")")</f>
        <v>2. Non ► (5,11)</v>
      </c>
      <c r="M23" s="268"/>
      <c r="N23" s="651" t="str">
        <f>CONCATENATE("2. Non ► (",P4,")")</f>
        <v>2. Non ► (5,13)</v>
      </c>
      <c r="O23" s="268"/>
      <c r="P23" s="651" t="s">
        <v>1578</v>
      </c>
      <c r="Q23" s="268"/>
    </row>
    <row r="24" spans="1:17" x14ac:dyDescent="0.2">
      <c r="A24" s="2201"/>
      <c r="B24" s="1586"/>
      <c r="C24" s="1110"/>
      <c r="D24" s="872"/>
      <c r="E24" s="1109"/>
      <c r="F24" s="872"/>
      <c r="G24" s="1110"/>
      <c r="H24" s="872"/>
      <c r="I24" s="1110"/>
      <c r="J24" s="872"/>
      <c r="K24" s="2201"/>
      <c r="L24" s="1110"/>
      <c r="M24" s="872"/>
      <c r="N24" s="1110"/>
      <c r="O24" s="872"/>
      <c r="P24" s="1110"/>
      <c r="Q24" s="872"/>
    </row>
    <row r="25" spans="1:17" ht="14.25" customHeight="1" thickBot="1" x14ac:dyDescent="0.25">
      <c r="A25" s="2202"/>
      <c r="B25" s="1517" t="s">
        <v>22</v>
      </c>
      <c r="C25" s="1509" t="s">
        <v>31</v>
      </c>
      <c r="D25" s="1142" t="s">
        <v>77</v>
      </c>
      <c r="E25" s="1154" t="s">
        <v>31</v>
      </c>
      <c r="F25" s="1162" t="s">
        <v>77</v>
      </c>
      <c r="G25" s="1163" t="s">
        <v>31</v>
      </c>
      <c r="H25" s="1162" t="s">
        <v>77</v>
      </c>
      <c r="I25" s="1163" t="s">
        <v>31</v>
      </c>
      <c r="J25" s="1162" t="s">
        <v>77</v>
      </c>
      <c r="K25" s="2202"/>
      <c r="L25" s="1163" t="s">
        <v>31</v>
      </c>
      <c r="M25" s="1162" t="s">
        <v>77</v>
      </c>
      <c r="N25" s="1163" t="s">
        <v>31</v>
      </c>
      <c r="O25" s="1162" t="s">
        <v>77</v>
      </c>
      <c r="P25" s="1163" t="s">
        <v>31</v>
      </c>
      <c r="Q25" s="1162" t="s">
        <v>77</v>
      </c>
    </row>
    <row r="26" spans="1:17" ht="14.25" thickTop="1" x14ac:dyDescent="0.2">
      <c r="A26" s="69">
        <v>1</v>
      </c>
      <c r="B26" s="875"/>
      <c r="C26" s="1143"/>
      <c r="D26" s="1143"/>
      <c r="E26" s="1155"/>
      <c r="F26" s="876"/>
      <c r="G26" s="1164"/>
      <c r="H26" s="876"/>
      <c r="I26" s="1164"/>
      <c r="J26" s="876"/>
      <c r="K26" s="69">
        <v>1</v>
      </c>
      <c r="L26" s="1164"/>
      <c r="M26" s="876"/>
      <c r="N26" s="1164"/>
      <c r="O26" s="876"/>
      <c r="P26" s="1164"/>
      <c r="Q26" s="876"/>
    </row>
    <row r="27" spans="1:17" x14ac:dyDescent="0.2">
      <c r="A27" s="70">
        <v>2</v>
      </c>
      <c r="B27" s="232"/>
      <c r="C27" s="1144"/>
      <c r="D27" s="1144"/>
      <c r="E27" s="1156"/>
      <c r="F27" s="881"/>
      <c r="G27" s="1165"/>
      <c r="H27" s="881"/>
      <c r="I27" s="1165"/>
      <c r="J27" s="881"/>
      <c r="K27" s="70">
        <v>2</v>
      </c>
      <c r="L27" s="1165"/>
      <c r="M27" s="881"/>
      <c r="N27" s="1165"/>
      <c r="O27" s="881"/>
      <c r="P27" s="1165"/>
      <c r="Q27" s="881"/>
    </row>
    <row r="28" spans="1:17" x14ac:dyDescent="0.2">
      <c r="A28" s="71">
        <v>3</v>
      </c>
      <c r="B28" s="232"/>
      <c r="C28" s="1144"/>
      <c r="D28" s="1144"/>
      <c r="E28" s="1156"/>
      <c r="F28" s="881"/>
      <c r="G28" s="1165"/>
      <c r="H28" s="881"/>
      <c r="I28" s="1165"/>
      <c r="J28" s="881"/>
      <c r="K28" s="71">
        <v>3</v>
      </c>
      <c r="L28" s="1165"/>
      <c r="M28" s="881"/>
      <c r="N28" s="1165"/>
      <c r="O28" s="881"/>
      <c r="P28" s="1165"/>
      <c r="Q28" s="881"/>
    </row>
    <row r="29" spans="1:17" x14ac:dyDescent="0.2">
      <c r="A29" s="71">
        <v>4</v>
      </c>
      <c r="B29" s="232"/>
      <c r="C29" s="1144"/>
      <c r="D29" s="1144"/>
      <c r="E29" s="1156"/>
      <c r="F29" s="881"/>
      <c r="G29" s="1165"/>
      <c r="H29" s="881"/>
      <c r="I29" s="1165"/>
      <c r="J29" s="881"/>
      <c r="K29" s="71">
        <v>4</v>
      </c>
      <c r="L29" s="1165"/>
      <c r="M29" s="881"/>
      <c r="N29" s="1165"/>
      <c r="O29" s="881"/>
      <c r="P29" s="1165"/>
      <c r="Q29" s="881"/>
    </row>
    <row r="30" spans="1:17" ht="14.25" thickBot="1" x14ac:dyDescent="0.25">
      <c r="A30" s="72">
        <v>5</v>
      </c>
      <c r="B30" s="232"/>
      <c r="C30" s="1145"/>
      <c r="D30" s="1145"/>
      <c r="E30" s="1157"/>
      <c r="F30" s="1146"/>
      <c r="G30" s="1166"/>
      <c r="H30" s="1146"/>
      <c r="I30" s="1166"/>
      <c r="J30" s="1146"/>
      <c r="K30" s="72">
        <v>5</v>
      </c>
      <c r="L30" s="1166"/>
      <c r="M30" s="1146"/>
      <c r="N30" s="1166"/>
      <c r="O30" s="1146"/>
      <c r="P30" s="1166"/>
      <c r="Q30" s="1146"/>
    </row>
    <row r="31" spans="1:17" ht="14.25" thickTop="1" x14ac:dyDescent="0.2">
      <c r="A31" s="73">
        <v>6</v>
      </c>
      <c r="B31" s="230"/>
      <c r="C31" s="1143"/>
      <c r="D31" s="1143"/>
      <c r="E31" s="1158"/>
      <c r="F31" s="1147"/>
      <c r="G31" s="1167"/>
      <c r="H31" s="1147"/>
      <c r="I31" s="1167"/>
      <c r="J31" s="1147"/>
      <c r="K31" s="73">
        <v>6</v>
      </c>
      <c r="L31" s="1167"/>
      <c r="M31" s="1147"/>
      <c r="N31" s="1167"/>
      <c r="O31" s="1147"/>
      <c r="P31" s="1167"/>
      <c r="Q31" s="1147"/>
    </row>
    <row r="32" spans="1:17" x14ac:dyDescent="0.2">
      <c r="A32" s="74">
        <v>7</v>
      </c>
      <c r="B32" s="886"/>
      <c r="C32" s="1144"/>
      <c r="D32" s="1144"/>
      <c r="E32" s="1159"/>
      <c r="F32" s="1148"/>
      <c r="G32" s="1168"/>
      <c r="H32" s="1148"/>
      <c r="I32" s="1168"/>
      <c r="J32" s="1148"/>
      <c r="K32" s="74">
        <v>7</v>
      </c>
      <c r="L32" s="1168"/>
      <c r="M32" s="1148"/>
      <c r="N32" s="1168"/>
      <c r="O32" s="1148"/>
      <c r="P32" s="1168"/>
      <c r="Q32" s="1148"/>
    </row>
    <row r="33" spans="1:17" x14ac:dyDescent="0.2">
      <c r="A33" s="74">
        <v>8</v>
      </c>
      <c r="B33" s="232"/>
      <c r="C33" s="1144"/>
      <c r="D33" s="1144"/>
      <c r="E33" s="1159"/>
      <c r="F33" s="1148"/>
      <c r="G33" s="1168"/>
      <c r="H33" s="1148"/>
      <c r="I33" s="1168"/>
      <c r="J33" s="1148"/>
      <c r="K33" s="74">
        <v>8</v>
      </c>
      <c r="L33" s="1168"/>
      <c r="M33" s="1148"/>
      <c r="N33" s="1168"/>
      <c r="O33" s="1148"/>
      <c r="P33" s="1168"/>
      <c r="Q33" s="1148"/>
    </row>
    <row r="34" spans="1:17" x14ac:dyDescent="0.2">
      <c r="A34" s="74">
        <v>9</v>
      </c>
      <c r="B34" s="232"/>
      <c r="C34" s="1144"/>
      <c r="D34" s="1144"/>
      <c r="E34" s="1159"/>
      <c r="F34" s="1148"/>
      <c r="G34" s="1168"/>
      <c r="H34" s="1148"/>
      <c r="I34" s="1168"/>
      <c r="J34" s="1148"/>
      <c r="K34" s="74">
        <v>9</v>
      </c>
      <c r="L34" s="1168"/>
      <c r="M34" s="1148"/>
      <c r="N34" s="1168"/>
      <c r="O34" s="1148"/>
      <c r="P34" s="1168"/>
      <c r="Q34" s="1148"/>
    </row>
    <row r="35" spans="1:17" ht="14.25" thickBot="1" x14ac:dyDescent="0.25">
      <c r="A35" s="443">
        <v>10</v>
      </c>
      <c r="B35" s="888"/>
      <c r="C35" s="1149"/>
      <c r="D35" s="1149"/>
      <c r="E35" s="1160"/>
      <c r="F35" s="1150"/>
      <c r="G35" s="1169"/>
      <c r="H35" s="1150"/>
      <c r="I35" s="1169"/>
      <c r="J35" s="1150"/>
      <c r="K35" s="443">
        <v>10</v>
      </c>
      <c r="L35" s="1169"/>
      <c r="M35" s="1150"/>
      <c r="N35" s="1169"/>
      <c r="O35" s="1150"/>
      <c r="P35" s="1169"/>
      <c r="Q35" s="1150"/>
    </row>
    <row r="36" spans="1:17" ht="14.25" thickTop="1" x14ac:dyDescent="0.2">
      <c r="A36" s="70">
        <v>11</v>
      </c>
      <c r="B36" s="875"/>
      <c r="C36" s="1151"/>
      <c r="D36" s="1151"/>
      <c r="E36" s="1161"/>
      <c r="F36" s="1152"/>
      <c r="G36" s="1170"/>
      <c r="H36" s="1152"/>
      <c r="I36" s="1170"/>
      <c r="J36" s="1152"/>
      <c r="K36" s="70">
        <v>11</v>
      </c>
      <c r="L36" s="1170"/>
      <c r="M36" s="1152"/>
      <c r="N36" s="1170"/>
      <c r="O36" s="1152"/>
      <c r="P36" s="1170"/>
      <c r="Q36" s="1152"/>
    </row>
    <row r="37" spans="1:17" x14ac:dyDescent="0.2">
      <c r="A37" s="71">
        <v>12</v>
      </c>
      <c r="B37" s="232"/>
      <c r="C37" s="1144"/>
      <c r="D37" s="1144"/>
      <c r="E37" s="1159"/>
      <c r="F37" s="1148"/>
      <c r="G37" s="1168"/>
      <c r="H37" s="1148"/>
      <c r="I37" s="1168"/>
      <c r="J37" s="1148"/>
      <c r="K37" s="71">
        <v>12</v>
      </c>
      <c r="L37" s="1168"/>
      <c r="M37" s="1148"/>
      <c r="N37" s="1168"/>
      <c r="O37" s="1148"/>
      <c r="P37" s="1168"/>
      <c r="Q37" s="1148"/>
    </row>
    <row r="38" spans="1:17" x14ac:dyDescent="0.2">
      <c r="A38" s="71">
        <v>13</v>
      </c>
      <c r="B38" s="232"/>
      <c r="C38" s="1144"/>
      <c r="D38" s="1144"/>
      <c r="E38" s="1159"/>
      <c r="F38" s="1148"/>
      <c r="G38" s="1168"/>
      <c r="H38" s="1148"/>
      <c r="I38" s="1168"/>
      <c r="J38" s="1148"/>
      <c r="K38" s="71">
        <v>13</v>
      </c>
      <c r="L38" s="1168"/>
      <c r="M38" s="1148"/>
      <c r="N38" s="1168"/>
      <c r="O38" s="1148"/>
      <c r="P38" s="1168"/>
      <c r="Q38" s="1148"/>
    </row>
    <row r="39" spans="1:17" x14ac:dyDescent="0.2">
      <c r="A39" s="71">
        <v>14</v>
      </c>
      <c r="B39" s="232"/>
      <c r="C39" s="1144"/>
      <c r="D39" s="1144"/>
      <c r="E39" s="1159"/>
      <c r="F39" s="1148"/>
      <c r="G39" s="1168"/>
      <c r="H39" s="1148"/>
      <c r="I39" s="1168"/>
      <c r="J39" s="1148"/>
      <c r="K39" s="71">
        <v>14</v>
      </c>
      <c r="L39" s="1168"/>
      <c r="M39" s="1148"/>
      <c r="N39" s="1168"/>
      <c r="O39" s="1148"/>
      <c r="P39" s="1168"/>
      <c r="Q39" s="1148"/>
    </row>
    <row r="40" spans="1:17" x14ac:dyDescent="0.2">
      <c r="A40" s="71">
        <v>15</v>
      </c>
      <c r="B40" s="231"/>
      <c r="C40" s="1144"/>
      <c r="D40" s="1144"/>
      <c r="E40" s="1159"/>
      <c r="F40" s="1148"/>
      <c r="G40" s="1168"/>
      <c r="H40" s="1148"/>
      <c r="I40" s="1168"/>
      <c r="J40" s="1148"/>
      <c r="K40" s="71">
        <v>15</v>
      </c>
      <c r="L40" s="1168"/>
      <c r="M40" s="1148"/>
      <c r="N40" s="1168"/>
      <c r="O40" s="1148"/>
      <c r="P40" s="1168"/>
      <c r="Q40" s="1148"/>
    </row>
    <row r="41" spans="1:17" x14ac:dyDescent="0.25">
      <c r="C41" s="1153"/>
      <c r="D41" s="1153"/>
      <c r="E41" s="1153"/>
      <c r="F41" s="1153"/>
      <c r="G41" s="1153"/>
      <c r="H41" s="1153"/>
      <c r="I41" s="1153"/>
      <c r="J41" s="1153"/>
      <c r="L41" s="1153"/>
      <c r="M41" s="1153"/>
      <c r="N41" s="1153"/>
      <c r="O41" s="1153"/>
      <c r="P41" s="1153"/>
      <c r="Q41" s="1153"/>
    </row>
    <row r="42" spans="1:17" x14ac:dyDescent="0.25">
      <c r="C42" s="1153"/>
      <c r="D42" s="1153"/>
      <c r="E42" s="1153"/>
      <c r="F42" s="1153"/>
      <c r="G42" s="1153"/>
      <c r="H42" s="1153"/>
      <c r="I42" s="1153"/>
      <c r="J42" s="1153"/>
      <c r="L42" s="1153"/>
      <c r="M42" s="1153"/>
      <c r="N42" s="1153"/>
      <c r="O42" s="1153"/>
      <c r="P42" s="1153"/>
      <c r="Q42" s="1153"/>
    </row>
    <row r="43" spans="1:17" x14ac:dyDescent="0.25">
      <c r="C43" s="1153"/>
      <c r="D43" s="1153"/>
      <c r="E43" s="1153"/>
      <c r="F43" s="1153"/>
      <c r="G43" s="1153"/>
      <c r="H43" s="1153"/>
      <c r="I43" s="1153"/>
      <c r="J43" s="1153"/>
      <c r="L43" s="1153"/>
      <c r="M43" s="1153"/>
      <c r="N43" s="1153"/>
      <c r="O43" s="1153"/>
      <c r="P43" s="1153"/>
      <c r="Q43" s="1153"/>
    </row>
    <row r="44" spans="1:17" x14ac:dyDescent="0.25">
      <c r="C44" s="1153"/>
      <c r="D44" s="1153"/>
      <c r="E44" s="1153"/>
      <c r="F44" s="1153"/>
      <c r="G44" s="1153"/>
      <c r="H44" s="1153"/>
      <c r="I44" s="1153"/>
      <c r="J44" s="1153"/>
      <c r="L44" s="1153"/>
      <c r="M44" s="1153"/>
      <c r="N44" s="1153"/>
      <c r="O44" s="1153"/>
      <c r="P44" s="1153"/>
      <c r="Q44" s="1153"/>
    </row>
    <row r="45" spans="1:17" x14ac:dyDescent="0.25">
      <c r="C45" s="1153"/>
      <c r="D45" s="1153"/>
      <c r="E45" s="1153"/>
      <c r="F45" s="1153"/>
      <c r="G45" s="1153"/>
      <c r="H45" s="1153"/>
      <c r="I45" s="1153"/>
      <c r="J45" s="1153"/>
      <c r="L45" s="1153"/>
      <c r="M45" s="1153"/>
      <c r="N45" s="1153"/>
      <c r="O45" s="1153"/>
      <c r="P45" s="1153"/>
      <c r="Q45" s="1153"/>
    </row>
    <row r="46" spans="1:17" x14ac:dyDescent="0.25">
      <c r="C46" s="1153"/>
      <c r="D46" s="1153"/>
      <c r="E46" s="1153"/>
      <c r="F46" s="1153"/>
      <c r="G46" s="1153"/>
      <c r="H46" s="1153"/>
      <c r="I46" s="1153"/>
      <c r="J46" s="1153"/>
      <c r="L46" s="1153"/>
      <c r="M46" s="1153"/>
      <c r="N46" s="1153"/>
      <c r="O46" s="1153"/>
      <c r="P46" s="1153"/>
      <c r="Q46" s="1153"/>
    </row>
    <row r="47" spans="1:17" x14ac:dyDescent="0.25">
      <c r="C47" s="1153"/>
      <c r="D47" s="1153"/>
      <c r="E47" s="1153"/>
      <c r="F47" s="1153"/>
      <c r="G47" s="1153"/>
      <c r="H47" s="1153"/>
      <c r="I47" s="1153"/>
      <c r="J47" s="1153"/>
      <c r="L47" s="1153"/>
      <c r="M47" s="1153"/>
      <c r="N47" s="1153"/>
      <c r="O47" s="1153"/>
      <c r="P47" s="1153"/>
      <c r="Q47" s="1153"/>
    </row>
    <row r="48" spans="1:17" x14ac:dyDescent="0.25">
      <c r="C48" s="1153"/>
      <c r="D48" s="1153"/>
      <c r="E48" s="1153"/>
      <c r="F48" s="1153"/>
      <c r="G48" s="1153"/>
      <c r="H48" s="1153"/>
      <c r="I48" s="1153"/>
      <c r="J48" s="1153"/>
      <c r="L48" s="1153"/>
      <c r="M48" s="1153"/>
      <c r="N48" s="1153"/>
      <c r="O48" s="1153"/>
      <c r="P48" s="1153"/>
      <c r="Q48" s="1153"/>
    </row>
    <row r="49" spans="3:17" x14ac:dyDescent="0.25">
      <c r="C49" s="1153"/>
      <c r="D49" s="1153"/>
      <c r="E49" s="1153"/>
      <c r="F49" s="1153"/>
      <c r="G49" s="1153"/>
      <c r="H49" s="1153"/>
      <c r="I49" s="1153"/>
      <c r="J49" s="1153"/>
      <c r="L49" s="1153"/>
      <c r="M49" s="1153"/>
      <c r="N49" s="1153"/>
      <c r="O49" s="1153"/>
      <c r="P49" s="1153"/>
      <c r="Q49" s="1153"/>
    </row>
    <row r="50" spans="3:17" x14ac:dyDescent="0.25">
      <c r="C50" s="1153"/>
      <c r="D50" s="1153"/>
      <c r="E50" s="1153"/>
      <c r="F50" s="1153"/>
      <c r="G50" s="1153"/>
      <c r="H50" s="1153"/>
      <c r="I50" s="1153"/>
      <c r="J50" s="1153"/>
      <c r="L50" s="1153"/>
      <c r="M50" s="1153"/>
      <c r="N50" s="1153"/>
      <c r="O50" s="1153"/>
      <c r="P50" s="1153"/>
      <c r="Q50" s="1153"/>
    </row>
    <row r="51" spans="3:17" x14ac:dyDescent="0.25">
      <c r="C51" s="1153"/>
      <c r="D51" s="1153"/>
      <c r="E51" s="1153"/>
      <c r="F51" s="1153"/>
      <c r="G51" s="1153"/>
      <c r="H51" s="1153"/>
      <c r="I51" s="1153"/>
      <c r="J51" s="1153"/>
      <c r="L51" s="1153"/>
      <c r="M51" s="1153"/>
      <c r="N51" s="1153"/>
      <c r="O51" s="1153"/>
      <c r="P51" s="1153"/>
      <c r="Q51" s="1153"/>
    </row>
    <row r="52" spans="3:17" x14ac:dyDescent="0.25">
      <c r="C52" s="1153"/>
      <c r="D52" s="1153"/>
      <c r="E52" s="1153"/>
      <c r="F52" s="1153"/>
      <c r="G52" s="1153"/>
      <c r="H52" s="1153"/>
      <c r="I52" s="1153"/>
      <c r="J52" s="1153"/>
      <c r="L52" s="1153"/>
      <c r="M52" s="1153"/>
      <c r="N52" s="1153"/>
      <c r="O52" s="1153"/>
      <c r="P52" s="1153"/>
      <c r="Q52" s="1153"/>
    </row>
    <row r="53" spans="3:17" x14ac:dyDescent="0.25">
      <c r="C53" s="1153"/>
      <c r="D53" s="1153"/>
      <c r="E53" s="1153"/>
      <c r="F53" s="1153"/>
      <c r="G53" s="1153"/>
      <c r="H53" s="1153"/>
      <c r="I53" s="1153"/>
      <c r="J53" s="1153"/>
      <c r="L53" s="1153"/>
      <c r="M53" s="1153"/>
      <c r="N53" s="1153"/>
      <c r="O53" s="1153"/>
      <c r="P53" s="1153"/>
      <c r="Q53" s="1153"/>
    </row>
    <row r="54" spans="3:17" x14ac:dyDescent="0.25">
      <c r="C54" s="1153"/>
      <c r="D54" s="1153"/>
      <c r="E54" s="1153"/>
      <c r="F54" s="1153"/>
      <c r="G54" s="1153"/>
      <c r="H54" s="1153"/>
      <c r="I54" s="1153"/>
      <c r="J54" s="1153"/>
      <c r="L54" s="1153"/>
      <c r="M54" s="1153"/>
      <c r="N54" s="1153"/>
      <c r="O54" s="1153"/>
      <c r="P54" s="1153"/>
      <c r="Q54" s="1153"/>
    </row>
    <row r="55" spans="3:17" x14ac:dyDescent="0.25">
      <c r="C55" s="1153"/>
      <c r="D55" s="1153"/>
      <c r="E55" s="1153"/>
      <c r="F55" s="1153"/>
      <c r="G55" s="1153"/>
      <c r="H55" s="1153"/>
      <c r="I55" s="1153"/>
      <c r="J55" s="1153"/>
      <c r="L55" s="1153"/>
      <c r="M55" s="1153"/>
      <c r="N55" s="1153"/>
      <c r="O55" s="1153"/>
      <c r="P55" s="1153"/>
      <c r="Q55" s="1153"/>
    </row>
  </sheetData>
  <mergeCells count="17">
    <mergeCell ref="K4:K25"/>
    <mergeCell ref="A4:A25"/>
    <mergeCell ref="O5:O13"/>
    <mergeCell ref="B5:B14"/>
    <mergeCell ref="C5:C20"/>
    <mergeCell ref="Q5:Q13"/>
    <mergeCell ref="P5:P19"/>
    <mergeCell ref="N5:N19"/>
    <mergeCell ref="L5:L19"/>
    <mergeCell ref="D5:D13"/>
    <mergeCell ref="F5:F13"/>
    <mergeCell ref="H5:H13"/>
    <mergeCell ref="J5:J13"/>
    <mergeCell ref="M5:M13"/>
    <mergeCell ref="I5:I19"/>
    <mergeCell ref="G5:G19"/>
    <mergeCell ref="E5:E19"/>
  </mergeCells>
  <pageMargins left="0.314" right="0.314" top="0.11799999999999999" bottom="0.27500000000000002" header="0.157" footer="0.11799999999999999"/>
  <pageSetup firstPageNumber="61" orientation="landscape" r:id="rId1"/>
  <headerFooter>
    <oddFooter>&amp;C&amp;P</oddFooter>
  </headerFooter>
  <colBreaks count="1" manualBreakCount="1">
    <brk id="10"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53"/>
  <sheetViews>
    <sheetView view="pageBreakPreview" zoomScale="120" zoomScaleNormal="90" zoomScaleSheetLayoutView="120" zoomScalePageLayoutView="110" workbookViewId="0">
      <selection activeCell="V23" sqref="V23"/>
    </sheetView>
  </sheetViews>
  <sheetFormatPr baseColWidth="10" defaultColWidth="9.140625" defaultRowHeight="13.5" x14ac:dyDescent="0.25"/>
  <cols>
    <col min="1" max="1" width="3.42578125" style="17" customWidth="1"/>
    <col min="2" max="2" width="5.42578125" style="17" customWidth="1"/>
    <col min="3" max="12" width="3.42578125" style="10" customWidth="1"/>
    <col min="13" max="13" width="9" style="10" customWidth="1"/>
    <col min="14" max="14" width="13.42578125" style="10" customWidth="1"/>
    <col min="15" max="15" width="14.42578125" style="10" customWidth="1"/>
    <col min="16" max="17" width="12.28515625" style="10" customWidth="1"/>
    <col min="18" max="18" width="8.42578125" style="10" customWidth="1"/>
    <col min="19" max="19" width="8.7109375" style="10" customWidth="1"/>
    <col min="20" max="20" width="12.7109375" style="10" customWidth="1"/>
    <col min="21" max="21" width="3.42578125" style="17" customWidth="1"/>
    <col min="22" max="22" width="12" style="10" customWidth="1"/>
    <col min="23" max="23" width="19.7109375" style="10" customWidth="1"/>
    <col min="24" max="24" width="13.5703125" style="10" customWidth="1"/>
    <col min="25" max="26" width="9" style="10" customWidth="1"/>
    <col min="27" max="27" width="14" style="10" customWidth="1"/>
    <col min="28" max="28" width="12.42578125" style="10" customWidth="1"/>
    <col min="29" max="29" width="9.28515625" style="10" customWidth="1"/>
    <col min="30" max="30" width="10.7109375" style="10" customWidth="1"/>
    <col min="31" max="31" width="9.7109375" style="10" customWidth="1"/>
  </cols>
  <sheetData>
    <row r="1" spans="1:31" ht="12.75" x14ac:dyDescent="0.2">
      <c r="A1" s="863" t="s">
        <v>1669</v>
      </c>
      <c r="B1" s="863"/>
      <c r="C1" s="863"/>
      <c r="D1" s="863"/>
      <c r="E1" s="863"/>
      <c r="F1" s="863"/>
      <c r="G1" s="863"/>
      <c r="H1" s="863"/>
      <c r="I1" s="863"/>
      <c r="J1" s="863"/>
      <c r="K1" s="863"/>
      <c r="L1" s="863"/>
      <c r="M1" s="863"/>
      <c r="N1" s="863"/>
      <c r="O1" s="863"/>
      <c r="U1" s="863" t="s">
        <v>1669</v>
      </c>
      <c r="V1" s="863"/>
    </row>
    <row r="2" spans="1:31" ht="12.75" x14ac:dyDescent="0.2">
      <c r="A2" s="863"/>
      <c r="B2" s="863"/>
      <c r="C2" s="863"/>
      <c r="D2" s="863"/>
      <c r="E2" s="863"/>
      <c r="F2" s="863"/>
      <c r="G2" s="863"/>
      <c r="H2" s="863"/>
      <c r="I2" s="863"/>
      <c r="J2" s="863"/>
      <c r="K2" s="863"/>
      <c r="L2" s="863"/>
      <c r="M2" s="863"/>
      <c r="N2" s="863"/>
      <c r="O2" s="863"/>
      <c r="U2" s="863"/>
      <c r="V2" s="863"/>
    </row>
    <row r="3" spans="1:31" x14ac:dyDescent="0.2">
      <c r="A3" s="11"/>
      <c r="B3" s="11"/>
      <c r="U3" s="11"/>
    </row>
    <row r="4" spans="1:31" x14ac:dyDescent="0.2">
      <c r="A4" s="2200" t="s">
        <v>22</v>
      </c>
      <c r="B4" s="864">
        <v>6</v>
      </c>
      <c r="C4" s="2506">
        <v>6.01</v>
      </c>
      <c r="D4" s="2507"/>
      <c r="E4" s="2507"/>
      <c r="F4" s="2507"/>
      <c r="G4" s="2507"/>
      <c r="H4" s="2507"/>
      <c r="I4" s="2507"/>
      <c r="J4" s="2507"/>
      <c r="K4" s="2507"/>
      <c r="L4" s="2507"/>
      <c r="M4" s="865">
        <v>6.02</v>
      </c>
      <c r="N4" s="865">
        <f t="shared" ref="N4:T4" si="0">M4+0.01</f>
        <v>6.0299999999999994</v>
      </c>
      <c r="O4" s="865">
        <f t="shared" si="0"/>
        <v>6.0399999999999991</v>
      </c>
      <c r="P4" s="865">
        <f t="shared" si="0"/>
        <v>6.0499999999999989</v>
      </c>
      <c r="Q4" s="865">
        <f t="shared" si="0"/>
        <v>6.0599999999999987</v>
      </c>
      <c r="R4" s="865">
        <f t="shared" si="0"/>
        <v>6.0699999999999985</v>
      </c>
      <c r="S4" s="865">
        <f t="shared" si="0"/>
        <v>6.0799999999999983</v>
      </c>
      <c r="T4" s="865">
        <f t="shared" si="0"/>
        <v>6.0899999999999981</v>
      </c>
      <c r="U4" s="2200" t="s">
        <v>22</v>
      </c>
      <c r="V4" s="866">
        <f>T4+0.01</f>
        <v>6.0999999999999979</v>
      </c>
      <c r="W4" s="866">
        <f>V4+0.01</f>
        <v>6.1099999999999977</v>
      </c>
      <c r="X4" s="866">
        <f>W4+0.01</f>
        <v>6.1199999999999974</v>
      </c>
      <c r="Y4" s="865">
        <f>X4+0.01</f>
        <v>6.1299999999999972</v>
      </c>
      <c r="Z4" s="1253"/>
      <c r="AA4" s="1240">
        <f>Y4+0.01</f>
        <v>6.139999999999997</v>
      </c>
      <c r="AB4" s="866">
        <f>AA4+0.01</f>
        <v>6.1499999999999968</v>
      </c>
      <c r="AC4" s="866">
        <f>AB4+0.01</f>
        <v>6.1599999999999966</v>
      </c>
      <c r="AD4" s="866">
        <f>AC4+0.01</f>
        <v>6.1699999999999964</v>
      </c>
      <c r="AE4" s="866">
        <f>AD4+0.01</f>
        <v>6.1799999999999962</v>
      </c>
    </row>
    <row r="5" spans="1:31" ht="12.75" customHeight="1" x14ac:dyDescent="0.2">
      <c r="A5" s="2201"/>
      <c r="B5" s="2312" t="s">
        <v>98</v>
      </c>
      <c r="C5" s="2508" t="s">
        <v>2455</v>
      </c>
      <c r="D5" s="2492"/>
      <c r="E5" s="2492"/>
      <c r="F5" s="2492"/>
      <c r="G5" s="2492"/>
      <c r="H5" s="2492"/>
      <c r="I5" s="2492"/>
      <c r="J5" s="2492"/>
      <c r="K5" s="2492"/>
      <c r="L5" s="2509"/>
      <c r="M5" s="2489" t="s">
        <v>828</v>
      </c>
      <c r="N5" s="2489" t="s">
        <v>1734</v>
      </c>
      <c r="O5" s="2489" t="s">
        <v>829</v>
      </c>
      <c r="P5" s="2489" t="s">
        <v>2069</v>
      </c>
      <c r="Q5" s="2489" t="s">
        <v>830</v>
      </c>
      <c r="R5" s="2533" t="s">
        <v>2326</v>
      </c>
      <c r="S5" s="2533" t="s">
        <v>2431</v>
      </c>
      <c r="T5" s="2489" t="s">
        <v>831</v>
      </c>
      <c r="U5" s="2201"/>
      <c r="V5" s="2489" t="s">
        <v>2512</v>
      </c>
      <c r="W5" s="2489" t="s">
        <v>2327</v>
      </c>
      <c r="X5" s="2489" t="s">
        <v>1267</v>
      </c>
      <c r="Y5" s="2493" t="s">
        <v>2432</v>
      </c>
      <c r="Z5" s="2510"/>
      <c r="AA5" s="2489" t="s">
        <v>2433</v>
      </c>
      <c r="AB5" s="2489" t="s">
        <v>1268</v>
      </c>
      <c r="AC5" s="2489" t="s">
        <v>832</v>
      </c>
      <c r="AD5" s="2489" t="s">
        <v>2456</v>
      </c>
      <c r="AE5" s="2533" t="s">
        <v>1337</v>
      </c>
    </row>
    <row r="6" spans="1:31" ht="12.75" customHeight="1" x14ac:dyDescent="0.2">
      <c r="A6" s="2201"/>
      <c r="B6" s="2312"/>
      <c r="C6" s="2203"/>
      <c r="D6" s="2493"/>
      <c r="E6" s="2493"/>
      <c r="F6" s="2493"/>
      <c r="G6" s="2493"/>
      <c r="H6" s="2493"/>
      <c r="I6" s="2493"/>
      <c r="J6" s="2493"/>
      <c r="K6" s="2493"/>
      <c r="L6" s="2510"/>
      <c r="M6" s="2178"/>
      <c r="N6" s="2178"/>
      <c r="O6" s="2178"/>
      <c r="P6" s="2178"/>
      <c r="Q6" s="2178"/>
      <c r="R6" s="2259"/>
      <c r="S6" s="2259"/>
      <c r="T6" s="2178"/>
      <c r="U6" s="2201"/>
      <c r="V6" s="2178"/>
      <c r="W6" s="2178"/>
      <c r="X6" s="2178"/>
      <c r="Y6" s="2493"/>
      <c r="Z6" s="2510"/>
      <c r="AA6" s="2178"/>
      <c r="AB6" s="2178"/>
      <c r="AC6" s="2178"/>
      <c r="AD6" s="2178"/>
      <c r="AE6" s="2259"/>
    </row>
    <row r="7" spans="1:31" ht="12.75" customHeight="1" x14ac:dyDescent="0.2">
      <c r="A7" s="2201"/>
      <c r="B7" s="2312"/>
      <c r="C7" s="2203"/>
      <c r="D7" s="2493"/>
      <c r="E7" s="2493"/>
      <c r="F7" s="2493"/>
      <c r="G7" s="2493"/>
      <c r="H7" s="2493"/>
      <c r="I7" s="2493"/>
      <c r="J7" s="2493"/>
      <c r="K7" s="2493"/>
      <c r="L7" s="2510"/>
      <c r="M7" s="2178"/>
      <c r="N7" s="2178"/>
      <c r="O7" s="2178"/>
      <c r="P7" s="2178"/>
      <c r="Q7" s="2178"/>
      <c r="R7" s="2259"/>
      <c r="S7" s="2259"/>
      <c r="T7" s="2178"/>
      <c r="U7" s="2201"/>
      <c r="V7" s="2178"/>
      <c r="W7" s="2178"/>
      <c r="X7" s="2178"/>
      <c r="Y7" s="2536"/>
      <c r="Z7" s="2537"/>
      <c r="AA7" s="2178"/>
      <c r="AB7" s="2178"/>
      <c r="AC7" s="2178"/>
      <c r="AD7" s="2178"/>
      <c r="AE7" s="2259"/>
    </row>
    <row r="8" spans="1:31" ht="13.5" customHeight="1" x14ac:dyDescent="0.2">
      <c r="A8" s="2201"/>
      <c r="B8" s="2312"/>
      <c r="C8" s="2203"/>
      <c r="D8" s="2493"/>
      <c r="E8" s="2493"/>
      <c r="F8" s="2493"/>
      <c r="G8" s="2493"/>
      <c r="H8" s="2493"/>
      <c r="I8" s="2493"/>
      <c r="J8" s="2493"/>
      <c r="K8" s="2493"/>
      <c r="L8" s="2510"/>
      <c r="M8" s="2178"/>
      <c r="N8" s="2178"/>
      <c r="O8" s="2178"/>
      <c r="P8" s="2178"/>
      <c r="Q8" s="2178"/>
      <c r="R8" s="2259"/>
      <c r="S8" s="2259"/>
      <c r="T8" s="2178"/>
      <c r="U8" s="2201"/>
      <c r="V8" s="2178"/>
      <c r="W8" s="2178"/>
      <c r="X8" s="2178"/>
      <c r="Y8" s="2534" t="s">
        <v>833</v>
      </c>
      <c r="Z8" s="2522" t="s">
        <v>834</v>
      </c>
      <c r="AA8" s="2178"/>
      <c r="AB8" s="2178"/>
      <c r="AC8" s="2178"/>
      <c r="AD8" s="2178"/>
      <c r="AE8" s="2259"/>
    </row>
    <row r="9" spans="1:31" x14ac:dyDescent="0.2">
      <c r="A9" s="2201"/>
      <c r="B9" s="2312"/>
      <c r="C9" s="2203"/>
      <c r="D9" s="2493"/>
      <c r="E9" s="2493"/>
      <c r="F9" s="2493"/>
      <c r="G9" s="2493"/>
      <c r="H9" s="2493"/>
      <c r="I9" s="2493"/>
      <c r="J9" s="2493"/>
      <c r="K9" s="2493"/>
      <c r="L9" s="2510"/>
      <c r="M9" s="2178"/>
      <c r="N9" s="2178"/>
      <c r="O9" s="2178"/>
      <c r="P9" s="2178"/>
      <c r="Q9" s="2178"/>
      <c r="R9" s="2259"/>
      <c r="S9" s="2259"/>
      <c r="T9" s="2178"/>
      <c r="U9" s="2201"/>
      <c r="V9" s="2178"/>
      <c r="W9" s="141" t="s">
        <v>2263</v>
      </c>
      <c r="X9" s="2178"/>
      <c r="Y9" s="2535"/>
      <c r="Z9" s="2523"/>
      <c r="AA9" s="2178"/>
      <c r="AB9" s="2178"/>
      <c r="AC9" s="2178"/>
      <c r="AD9" s="2178"/>
      <c r="AE9" s="2259"/>
    </row>
    <row r="10" spans="1:31" x14ac:dyDescent="0.2">
      <c r="A10" s="2201"/>
      <c r="B10" s="2312"/>
      <c r="C10" s="2203"/>
      <c r="D10" s="2493"/>
      <c r="E10" s="2493"/>
      <c r="F10" s="2493"/>
      <c r="G10" s="2493"/>
      <c r="H10" s="2493"/>
      <c r="I10" s="2493"/>
      <c r="J10" s="2493"/>
      <c r="K10" s="2493"/>
      <c r="L10" s="2510"/>
      <c r="M10" s="2178"/>
      <c r="N10" s="2178"/>
      <c r="O10" s="2178"/>
      <c r="P10" s="2178"/>
      <c r="Q10" s="141"/>
      <c r="R10" s="2259"/>
      <c r="S10" s="2259"/>
      <c r="T10" s="2178"/>
      <c r="U10" s="2201"/>
      <c r="V10" s="2178"/>
      <c r="W10" s="141" t="s">
        <v>836</v>
      </c>
      <c r="X10" s="141"/>
      <c r="Y10" s="2535"/>
      <c r="Z10" s="2523"/>
      <c r="AA10" s="2178"/>
      <c r="AB10" s="141" t="s">
        <v>837</v>
      </c>
      <c r="AC10" s="2178"/>
      <c r="AD10" s="2178"/>
      <c r="AE10" s="2259"/>
    </row>
    <row r="11" spans="1:31" ht="13.5" customHeight="1" x14ac:dyDescent="0.2">
      <c r="A11" s="2201"/>
      <c r="B11" s="2312"/>
      <c r="C11" s="2203"/>
      <c r="D11" s="2493"/>
      <c r="E11" s="2493"/>
      <c r="F11" s="2493"/>
      <c r="G11" s="2493"/>
      <c r="H11" s="2493"/>
      <c r="I11" s="2493"/>
      <c r="J11" s="2493"/>
      <c r="K11" s="2493"/>
      <c r="L11" s="2510"/>
      <c r="M11" s="2178"/>
      <c r="N11" s="2178"/>
      <c r="O11" s="2512" t="s">
        <v>835</v>
      </c>
      <c r="P11" s="2178"/>
      <c r="Q11" s="2178" t="s">
        <v>839</v>
      </c>
      <c r="R11" s="2259"/>
      <c r="S11" s="2259"/>
      <c r="T11" s="2178"/>
      <c r="U11" s="2201"/>
      <c r="V11" s="2178"/>
      <c r="W11" s="2512" t="s">
        <v>840</v>
      </c>
      <c r="X11" s="141" t="s">
        <v>841</v>
      </c>
      <c r="Y11" s="2535"/>
      <c r="Z11" s="2523"/>
      <c r="AA11" s="16"/>
      <c r="AB11" s="141" t="s">
        <v>842</v>
      </c>
      <c r="AC11" s="2178"/>
      <c r="AD11" s="2178"/>
      <c r="AE11" s="2259"/>
    </row>
    <row r="12" spans="1:31" ht="27" x14ac:dyDescent="0.2">
      <c r="A12" s="2201"/>
      <c r="B12" s="2312"/>
      <c r="C12" s="2203"/>
      <c r="D12" s="2493"/>
      <c r="E12" s="2493"/>
      <c r="F12" s="2493"/>
      <c r="G12" s="2493"/>
      <c r="H12" s="2493"/>
      <c r="I12" s="2493"/>
      <c r="J12" s="2493"/>
      <c r="K12" s="2493"/>
      <c r="L12" s="2510"/>
      <c r="M12" s="141"/>
      <c r="N12" s="2178"/>
      <c r="O12" s="2512"/>
      <c r="P12" s="141"/>
      <c r="Q12" s="2178"/>
      <c r="R12" s="2259"/>
      <c r="S12" s="2259"/>
      <c r="T12" s="2178"/>
      <c r="U12" s="2201"/>
      <c r="V12" s="2178"/>
      <c r="W12" s="2512"/>
      <c r="X12" s="141" t="s">
        <v>843</v>
      </c>
      <c r="Y12" s="2535"/>
      <c r="Z12" s="2523"/>
      <c r="AA12" s="16"/>
      <c r="AB12" s="141" t="s">
        <v>844</v>
      </c>
      <c r="AC12" s="2178"/>
      <c r="AD12" s="2178"/>
      <c r="AE12" s="2259"/>
    </row>
    <row r="13" spans="1:31" ht="13.5" customHeight="1" x14ac:dyDescent="0.2">
      <c r="A13" s="2201"/>
      <c r="B13" s="2312"/>
      <c r="C13" s="2203"/>
      <c r="D13" s="2493"/>
      <c r="E13" s="2493"/>
      <c r="F13" s="2493"/>
      <c r="G13" s="2493"/>
      <c r="H13" s="2493"/>
      <c r="I13" s="2493"/>
      <c r="J13" s="2493"/>
      <c r="K13" s="2493"/>
      <c r="L13" s="2510"/>
      <c r="M13" s="141"/>
      <c r="N13" s="2178"/>
      <c r="O13" s="2512" t="s">
        <v>838</v>
      </c>
      <c r="P13" s="141"/>
      <c r="Q13" s="141" t="s">
        <v>845</v>
      </c>
      <c r="R13" s="544"/>
      <c r="S13" s="544"/>
      <c r="T13" s="544"/>
      <c r="U13" s="2201"/>
      <c r="V13" s="2178"/>
      <c r="W13" s="2259" t="s">
        <v>1673</v>
      </c>
      <c r="X13" s="141" t="s">
        <v>846</v>
      </c>
      <c r="Y13" s="2535"/>
      <c r="Z13" s="2523"/>
      <c r="AA13" s="16"/>
      <c r="AB13" s="141" t="s">
        <v>847</v>
      </c>
      <c r="AC13" s="2178"/>
      <c r="AD13" s="2178"/>
      <c r="AE13" s="2259"/>
    </row>
    <row r="14" spans="1:31" x14ac:dyDescent="0.2">
      <c r="A14" s="2201"/>
      <c r="B14" s="2312"/>
      <c r="C14" s="2203"/>
      <c r="D14" s="2493"/>
      <c r="E14" s="2493"/>
      <c r="F14" s="2493"/>
      <c r="G14" s="2493"/>
      <c r="H14" s="2493"/>
      <c r="I14" s="2493"/>
      <c r="J14" s="2493"/>
      <c r="K14" s="2493"/>
      <c r="L14" s="2510"/>
      <c r="M14" s="141"/>
      <c r="N14" s="2178"/>
      <c r="O14" s="2512"/>
      <c r="P14" s="141"/>
      <c r="Q14" s="2178" t="s">
        <v>848</v>
      </c>
      <c r="R14" s="544"/>
      <c r="S14" s="544"/>
      <c r="T14" s="544"/>
      <c r="U14" s="2201"/>
      <c r="V14" s="2178"/>
      <c r="W14" s="2259"/>
      <c r="X14" s="141" t="s">
        <v>849</v>
      </c>
      <c r="Y14" s="2535"/>
      <c r="Z14" s="2523"/>
      <c r="AA14" s="16"/>
      <c r="AB14" s="141" t="s">
        <v>850</v>
      </c>
      <c r="AC14" s="2178"/>
      <c r="AD14" s="2178"/>
      <c r="AE14" s="2259"/>
    </row>
    <row r="15" spans="1:31" ht="27" x14ac:dyDescent="0.25">
      <c r="A15" s="2201"/>
      <c r="B15" s="2312"/>
      <c r="C15" s="2203"/>
      <c r="D15" s="2493"/>
      <c r="E15" s="2493"/>
      <c r="F15" s="2493"/>
      <c r="G15" s="2493"/>
      <c r="H15" s="2493"/>
      <c r="I15" s="2493"/>
      <c r="J15" s="2493"/>
      <c r="K15" s="2493"/>
      <c r="L15" s="2510"/>
      <c r="M15" s="1641" t="s">
        <v>851</v>
      </c>
      <c r="O15" s="1072" t="s">
        <v>1336</v>
      </c>
      <c r="P15" s="1617" t="str">
        <f>CONCATENATE("1.  Oui ► (",V4,"0)")</f>
        <v>1.  Oui ► (6,10)</v>
      </c>
      <c r="Q15" s="2178"/>
      <c r="R15" s="1641" t="s">
        <v>302</v>
      </c>
      <c r="S15" s="1641" t="s">
        <v>302</v>
      </c>
      <c r="T15" s="1641" t="s">
        <v>2058</v>
      </c>
      <c r="U15" s="2201"/>
      <c r="V15" s="2178"/>
      <c r="W15" s="141" t="s">
        <v>852</v>
      </c>
      <c r="X15" s="268" t="s">
        <v>853</v>
      </c>
      <c r="Y15" s="16"/>
      <c r="Z15" s="2523"/>
      <c r="AA15" s="16"/>
      <c r="AB15" s="141" t="s">
        <v>1266</v>
      </c>
      <c r="AC15" s="2178"/>
      <c r="AD15" s="2178"/>
      <c r="AE15" s="2259"/>
    </row>
    <row r="16" spans="1:31" ht="27" customHeight="1" x14ac:dyDescent="0.25">
      <c r="A16" s="2201"/>
      <c r="B16" s="2312"/>
      <c r="C16" s="2519" t="s">
        <v>854</v>
      </c>
      <c r="D16" s="2520"/>
      <c r="E16" s="2520"/>
      <c r="F16" s="2520"/>
      <c r="G16" s="2520"/>
      <c r="H16" s="2520"/>
      <c r="I16" s="2520"/>
      <c r="J16" s="2520"/>
      <c r="K16" s="2520"/>
      <c r="L16" s="2521"/>
      <c r="M16" s="544" t="s">
        <v>287</v>
      </c>
      <c r="N16" s="1640" t="str">
        <f>CONCATENATE("1.  Oui ►(",P4,")")</f>
        <v>1.  Oui ►(6,05)</v>
      </c>
      <c r="O16" s="1072" t="s">
        <v>1671</v>
      </c>
      <c r="P16" s="141" t="s">
        <v>287</v>
      </c>
      <c r="Q16" s="2178"/>
      <c r="R16" s="141" t="s">
        <v>287</v>
      </c>
      <c r="S16" s="141" t="s">
        <v>287</v>
      </c>
      <c r="T16" s="2178" t="s">
        <v>2067</v>
      </c>
      <c r="U16" s="2201"/>
      <c r="V16" s="2510"/>
      <c r="W16" s="2178" t="s">
        <v>2434</v>
      </c>
      <c r="X16" s="141" t="s">
        <v>855</v>
      </c>
      <c r="Y16" s="16"/>
      <c r="Z16" s="16"/>
      <c r="AA16" s="16"/>
      <c r="AB16" s="141" t="s">
        <v>1675</v>
      </c>
      <c r="AC16" s="2178"/>
      <c r="AD16" s="2178"/>
      <c r="AE16" s="2259"/>
    </row>
    <row r="17" spans="1:31" ht="27" customHeight="1" x14ac:dyDescent="0.2">
      <c r="A17" s="2201"/>
      <c r="B17" s="2312"/>
      <c r="C17" s="2513" t="s">
        <v>856</v>
      </c>
      <c r="D17" s="2513"/>
      <c r="E17" s="2515" t="s">
        <v>1263</v>
      </c>
      <c r="F17" s="2516"/>
      <c r="G17" s="2515" t="s">
        <v>857</v>
      </c>
      <c r="H17" s="2516"/>
      <c r="I17" s="2515" t="s">
        <v>1262</v>
      </c>
      <c r="J17" s="2516"/>
      <c r="K17" s="2515" t="s">
        <v>1670</v>
      </c>
      <c r="L17" s="2516"/>
      <c r="M17" s="544"/>
      <c r="N17" s="544" t="s">
        <v>287</v>
      </c>
      <c r="O17" s="868" t="s">
        <v>1672</v>
      </c>
      <c r="P17" s="141"/>
      <c r="Q17" s="2178" t="s">
        <v>858</v>
      </c>
      <c r="R17" s="141"/>
      <c r="S17" s="141"/>
      <c r="T17" s="2178"/>
      <c r="U17" s="2201"/>
      <c r="V17" s="2510"/>
      <c r="W17" s="2178"/>
      <c r="X17" s="141" t="s">
        <v>1674</v>
      </c>
      <c r="Y17" s="16"/>
      <c r="Z17" s="16"/>
      <c r="AA17" s="16"/>
      <c r="AB17" s="141"/>
      <c r="AC17" s="2178"/>
      <c r="AD17" s="2178"/>
      <c r="AE17" s="2259"/>
    </row>
    <row r="18" spans="1:31" ht="27" x14ac:dyDescent="0.3">
      <c r="A18" s="2201"/>
      <c r="B18" s="2312"/>
      <c r="C18" s="2514"/>
      <c r="D18" s="2514"/>
      <c r="E18" s="2517"/>
      <c r="F18" s="2518"/>
      <c r="G18" s="2517"/>
      <c r="H18" s="2518"/>
      <c r="I18" s="2517"/>
      <c r="J18" s="2518"/>
      <c r="K18" s="2517"/>
      <c r="L18" s="2518"/>
      <c r="M18" s="1892"/>
      <c r="N18" s="1892"/>
      <c r="O18" s="868" t="s">
        <v>2325</v>
      </c>
      <c r="P18" s="1892"/>
      <c r="Q18" s="2178"/>
      <c r="R18" s="141"/>
      <c r="S18" s="141"/>
      <c r="T18" s="2178"/>
      <c r="U18" s="2201"/>
      <c r="V18" s="1892"/>
      <c r="W18" s="2178"/>
      <c r="X18" s="141" t="s">
        <v>859</v>
      </c>
      <c r="Y18" s="1892"/>
      <c r="Z18" s="1892"/>
      <c r="AA18" s="1892"/>
      <c r="AB18" s="1892"/>
      <c r="AC18" s="1892"/>
      <c r="AD18" s="1892"/>
      <c r="AE18" s="1892"/>
    </row>
    <row r="19" spans="1:31" ht="27" x14ac:dyDescent="0.2">
      <c r="A19" s="2201"/>
      <c r="B19" s="2312"/>
      <c r="C19" s="2514"/>
      <c r="D19" s="2514"/>
      <c r="E19" s="2517"/>
      <c r="F19" s="2518"/>
      <c r="G19" s="2517"/>
      <c r="H19" s="2518"/>
      <c r="I19" s="2517"/>
      <c r="J19" s="2518"/>
      <c r="K19" s="2517"/>
      <c r="L19" s="2518"/>
      <c r="M19" s="268"/>
      <c r="N19" s="268"/>
      <c r="O19" s="1072" t="s">
        <v>2323</v>
      </c>
      <c r="P19" s="867"/>
      <c r="Q19" s="868" t="s">
        <v>860</v>
      </c>
      <c r="R19" s="868"/>
      <c r="S19" s="868"/>
      <c r="T19" s="268"/>
      <c r="U19" s="2201"/>
      <c r="V19" s="268"/>
      <c r="W19" s="141" t="s">
        <v>861</v>
      </c>
      <c r="X19" s="141" t="s">
        <v>786</v>
      </c>
      <c r="Y19" s="268"/>
      <c r="Z19" s="268"/>
      <c r="AA19" s="268"/>
      <c r="AB19" s="268"/>
      <c r="AC19" s="268"/>
      <c r="AD19" s="268"/>
      <c r="AE19" s="268"/>
    </row>
    <row r="20" spans="1:31" x14ac:dyDescent="0.2">
      <c r="A20" s="2201"/>
      <c r="B20" s="2312"/>
      <c r="C20" s="2514"/>
      <c r="D20" s="2514"/>
      <c r="E20" s="2517"/>
      <c r="F20" s="2518"/>
      <c r="G20" s="2517"/>
      <c r="H20" s="2518"/>
      <c r="I20" s="2517"/>
      <c r="J20" s="2518"/>
      <c r="K20" s="2517"/>
      <c r="L20" s="2518"/>
      <c r="M20" s="869"/>
      <c r="N20" s="869"/>
      <c r="O20" s="1072" t="s">
        <v>2324</v>
      </c>
      <c r="P20" s="869"/>
      <c r="Q20" s="869"/>
      <c r="R20" s="869"/>
      <c r="S20" s="869"/>
      <c r="T20" s="869"/>
      <c r="U20" s="2201"/>
      <c r="V20" s="870"/>
      <c r="W20" s="141" t="s">
        <v>1265</v>
      </c>
      <c r="X20" s="870"/>
      <c r="Y20" s="870"/>
      <c r="Z20" s="870"/>
      <c r="AA20" s="870"/>
      <c r="AB20" s="870"/>
      <c r="AC20" s="870"/>
      <c r="AD20" s="870"/>
      <c r="AE20" s="870"/>
    </row>
    <row r="21" spans="1:31" x14ac:dyDescent="0.2">
      <c r="A21" s="2201"/>
      <c r="B21" s="2312"/>
      <c r="C21" s="2514"/>
      <c r="D21" s="2514"/>
      <c r="E21" s="2517"/>
      <c r="F21" s="2518"/>
      <c r="G21" s="2517"/>
      <c r="H21" s="2518"/>
      <c r="I21" s="2517"/>
      <c r="J21" s="2518"/>
      <c r="K21" s="2517"/>
      <c r="L21" s="2518"/>
      <c r="M21" s="268"/>
      <c r="N21" s="268"/>
      <c r="O21" s="1072" t="s">
        <v>786</v>
      </c>
      <c r="P21" s="268"/>
      <c r="Q21" s="268"/>
      <c r="R21" s="268"/>
      <c r="S21" s="268"/>
      <c r="T21" s="385"/>
      <c r="U21" s="2201"/>
      <c r="V21" s="868"/>
      <c r="W21" s="141" t="s">
        <v>2307</v>
      </c>
      <c r="X21" s="868"/>
      <c r="Y21" s="868"/>
      <c r="Z21" s="868"/>
      <c r="AA21" s="868"/>
      <c r="AB21" s="868"/>
      <c r="AC21" s="868"/>
      <c r="AD21" s="868"/>
      <c r="AE21" s="868"/>
    </row>
    <row r="22" spans="1:31" x14ac:dyDescent="0.2">
      <c r="A22" s="2201"/>
      <c r="B22" s="2312"/>
      <c r="C22" s="2514"/>
      <c r="D22" s="2514"/>
      <c r="E22" s="2524"/>
      <c r="F22" s="2525"/>
      <c r="G22" s="2524"/>
      <c r="H22" s="2525"/>
      <c r="I22" s="2517"/>
      <c r="J22" s="2518"/>
      <c r="K22" s="2517"/>
      <c r="L22" s="2518"/>
      <c r="M22" s="268"/>
      <c r="N22" s="268"/>
      <c r="O22" s="1543" t="str">
        <f>CONCATENATE("►► (",R4,")")</f>
        <v>►► (6,07)</v>
      </c>
      <c r="P22" s="268"/>
      <c r="Q22" s="268"/>
      <c r="R22" s="268"/>
      <c r="S22" s="268"/>
      <c r="T22" s="385"/>
      <c r="U22" s="2201"/>
      <c r="V22" s="868"/>
      <c r="W22" s="141"/>
      <c r="X22" s="868"/>
      <c r="Y22" s="868"/>
      <c r="Z22" s="868"/>
      <c r="AA22" s="868"/>
      <c r="AB22" s="868"/>
      <c r="AC22" s="868"/>
      <c r="AD22" s="868"/>
      <c r="AE22" s="868"/>
    </row>
    <row r="23" spans="1:31" ht="14.25" customHeight="1" thickBot="1" x14ac:dyDescent="0.25">
      <c r="A23" s="2202"/>
      <c r="B23" s="2349"/>
      <c r="C23" s="2511" t="s">
        <v>31</v>
      </c>
      <c r="D23" s="2511"/>
      <c r="E23" s="2511" t="s">
        <v>31</v>
      </c>
      <c r="F23" s="2511"/>
      <c r="G23" s="2511" t="s">
        <v>31</v>
      </c>
      <c r="H23" s="2511"/>
      <c r="I23" s="2526" t="s">
        <v>31</v>
      </c>
      <c r="J23" s="2527"/>
      <c r="K23" s="2526" t="s">
        <v>31</v>
      </c>
      <c r="L23" s="2528"/>
      <c r="M23" s="874" t="s">
        <v>31</v>
      </c>
      <c r="N23" s="874" t="s">
        <v>31</v>
      </c>
      <c r="O23" s="874" t="s">
        <v>31</v>
      </c>
      <c r="P23" s="874" t="s">
        <v>31</v>
      </c>
      <c r="Q23" s="874" t="s">
        <v>31</v>
      </c>
      <c r="R23" s="874" t="s">
        <v>31</v>
      </c>
      <c r="S23" s="874" t="s">
        <v>31</v>
      </c>
      <c r="T23" s="874" t="s">
        <v>31</v>
      </c>
      <c r="U23" s="2202"/>
      <c r="V23" s="873" t="s">
        <v>19</v>
      </c>
      <c r="W23" s="873" t="s">
        <v>31</v>
      </c>
      <c r="X23" s="873" t="s">
        <v>31</v>
      </c>
      <c r="Y23" s="873" t="s">
        <v>8</v>
      </c>
      <c r="Z23" s="873" t="s">
        <v>97</v>
      </c>
      <c r="AA23" s="873" t="s">
        <v>198</v>
      </c>
      <c r="AB23" s="873" t="s">
        <v>31</v>
      </c>
      <c r="AC23" s="873" t="s">
        <v>19</v>
      </c>
      <c r="AD23" s="873" t="s">
        <v>198</v>
      </c>
      <c r="AE23" s="873" t="s">
        <v>19</v>
      </c>
    </row>
    <row r="24" spans="1:31" ht="14.25" thickTop="1" x14ac:dyDescent="0.2">
      <c r="A24" s="69">
        <v>1</v>
      </c>
      <c r="B24" s="875"/>
      <c r="C24" s="2504"/>
      <c r="D24" s="2505"/>
      <c r="E24" s="2504"/>
      <c r="F24" s="2505"/>
      <c r="G24" s="1064"/>
      <c r="H24" s="1064"/>
      <c r="I24" s="2504"/>
      <c r="J24" s="2505"/>
      <c r="K24" s="2504"/>
      <c r="L24" s="2505"/>
      <c r="M24" s="876"/>
      <c r="N24" s="876"/>
      <c r="O24" s="876"/>
      <c r="P24" s="876"/>
      <c r="Q24" s="876"/>
      <c r="R24" s="876"/>
      <c r="S24" s="876"/>
      <c r="T24" s="876"/>
      <c r="U24" s="69">
        <v>1</v>
      </c>
      <c r="V24" s="877"/>
      <c r="W24" s="878"/>
      <c r="X24" s="878"/>
      <c r="Y24" s="878"/>
      <c r="Z24" s="878"/>
      <c r="AA24" s="878"/>
      <c r="AB24" s="878"/>
      <c r="AC24" s="878"/>
      <c r="AD24" s="878"/>
      <c r="AE24" s="878"/>
    </row>
    <row r="25" spans="1:31" x14ac:dyDescent="0.2">
      <c r="A25" s="70">
        <v>2</v>
      </c>
      <c r="B25" s="232"/>
      <c r="C25" s="2500"/>
      <c r="D25" s="2501"/>
      <c r="E25" s="2500"/>
      <c r="F25" s="2501"/>
      <c r="G25" s="969"/>
      <c r="H25" s="969"/>
      <c r="I25" s="2500"/>
      <c r="J25" s="2501"/>
      <c r="K25" s="2500"/>
      <c r="L25" s="2501"/>
      <c r="M25" s="881"/>
      <c r="N25" s="881"/>
      <c r="O25" s="881"/>
      <c r="P25" s="881"/>
      <c r="Q25" s="881"/>
      <c r="R25" s="881"/>
      <c r="S25" s="881"/>
      <c r="T25" s="881"/>
      <c r="U25" s="70">
        <v>2</v>
      </c>
      <c r="V25" s="882"/>
      <c r="W25" s="883"/>
      <c r="X25" s="883"/>
      <c r="Y25" s="883"/>
      <c r="Z25" s="883"/>
      <c r="AA25" s="883"/>
      <c r="AB25" s="883"/>
      <c r="AC25" s="883"/>
      <c r="AD25" s="883"/>
      <c r="AE25" s="883"/>
    </row>
    <row r="26" spans="1:31" x14ac:dyDescent="0.2">
      <c r="A26" s="71">
        <v>3</v>
      </c>
      <c r="B26" s="232"/>
      <c r="C26" s="2500"/>
      <c r="D26" s="2501"/>
      <c r="E26" s="2500"/>
      <c r="F26" s="2501"/>
      <c r="G26" s="969"/>
      <c r="H26" s="969"/>
      <c r="I26" s="2500"/>
      <c r="J26" s="2501"/>
      <c r="K26" s="2500"/>
      <c r="L26" s="2501"/>
      <c r="M26" s="881"/>
      <c r="N26" s="881"/>
      <c r="O26" s="881"/>
      <c r="P26" s="881"/>
      <c r="Q26" s="881"/>
      <c r="R26" s="881"/>
      <c r="S26" s="881"/>
      <c r="T26" s="881"/>
      <c r="U26" s="71">
        <v>3</v>
      </c>
      <c r="V26" s="882"/>
      <c r="W26" s="883"/>
      <c r="X26" s="883"/>
      <c r="Y26" s="883"/>
      <c r="Z26" s="883"/>
      <c r="AA26" s="883"/>
      <c r="AB26" s="883"/>
      <c r="AC26" s="883"/>
      <c r="AD26" s="883"/>
      <c r="AE26" s="883"/>
    </row>
    <row r="27" spans="1:31" x14ac:dyDescent="0.2">
      <c r="A27" s="71">
        <v>4</v>
      </c>
      <c r="B27" s="232"/>
      <c r="C27" s="2500"/>
      <c r="D27" s="2501"/>
      <c r="E27" s="2500"/>
      <c r="F27" s="2501"/>
      <c r="G27" s="969"/>
      <c r="H27" s="969"/>
      <c r="I27" s="2500"/>
      <c r="J27" s="2501"/>
      <c r="K27" s="2500"/>
      <c r="L27" s="2501"/>
      <c r="M27" s="881"/>
      <c r="N27" s="881"/>
      <c r="O27" s="881"/>
      <c r="P27" s="881"/>
      <c r="Q27" s="881"/>
      <c r="R27" s="881"/>
      <c r="S27" s="881"/>
      <c r="T27" s="881"/>
      <c r="U27" s="71">
        <v>4</v>
      </c>
      <c r="V27" s="882"/>
      <c r="W27" s="883"/>
      <c r="X27" s="883"/>
      <c r="Y27" s="883"/>
      <c r="Z27" s="883"/>
      <c r="AA27" s="883"/>
      <c r="AB27" s="883"/>
      <c r="AC27" s="883"/>
      <c r="AD27" s="883"/>
      <c r="AE27" s="883"/>
    </row>
    <row r="28" spans="1:31" ht="14.25" thickBot="1" x14ac:dyDescent="0.25">
      <c r="A28" s="72">
        <v>5</v>
      </c>
      <c r="B28" s="232"/>
      <c r="C28" s="2496"/>
      <c r="D28" s="2497"/>
      <c r="E28" s="2496"/>
      <c r="F28" s="2497"/>
      <c r="G28" s="1065"/>
      <c r="H28" s="1065"/>
      <c r="I28" s="2496"/>
      <c r="J28" s="2497"/>
      <c r="K28" s="2496"/>
      <c r="L28" s="2497"/>
      <c r="M28" s="884"/>
      <c r="N28" s="884"/>
      <c r="O28" s="884"/>
      <c r="P28" s="884"/>
      <c r="Q28" s="884"/>
      <c r="R28" s="884"/>
      <c r="S28" s="884"/>
      <c r="T28" s="884"/>
      <c r="U28" s="72">
        <v>5</v>
      </c>
      <c r="V28" s="884"/>
      <c r="W28" s="884"/>
      <c r="X28" s="884"/>
      <c r="Y28" s="884"/>
      <c r="Z28" s="884"/>
      <c r="AA28" s="884"/>
      <c r="AB28" s="884"/>
      <c r="AC28" s="884"/>
      <c r="AD28" s="884"/>
      <c r="AE28" s="884"/>
    </row>
    <row r="29" spans="1:31" ht="14.25" thickTop="1" x14ac:dyDescent="0.2">
      <c r="A29" s="73">
        <v>6</v>
      </c>
      <c r="B29" s="230"/>
      <c r="C29" s="2498"/>
      <c r="D29" s="2499"/>
      <c r="E29" s="2498"/>
      <c r="F29" s="2499"/>
      <c r="G29" s="1066"/>
      <c r="H29" s="1066"/>
      <c r="I29" s="2498"/>
      <c r="J29" s="2499"/>
      <c r="K29" s="2498"/>
      <c r="L29" s="2499"/>
      <c r="M29" s="885"/>
      <c r="N29" s="885"/>
      <c r="O29" s="885"/>
      <c r="P29" s="885"/>
      <c r="Q29" s="885"/>
      <c r="R29" s="885"/>
      <c r="S29" s="885"/>
      <c r="T29" s="885"/>
      <c r="U29" s="73">
        <v>6</v>
      </c>
      <c r="V29" s="885"/>
      <c r="W29" s="885"/>
      <c r="X29" s="885"/>
      <c r="Y29" s="885"/>
      <c r="Z29" s="885"/>
      <c r="AA29" s="885"/>
      <c r="AB29" s="885"/>
      <c r="AC29" s="885"/>
      <c r="AD29" s="885"/>
      <c r="AE29" s="885"/>
    </row>
    <row r="30" spans="1:31" x14ac:dyDescent="0.2">
      <c r="A30" s="74">
        <v>7</v>
      </c>
      <c r="B30" s="886"/>
      <c r="C30" s="2502"/>
      <c r="D30" s="2503"/>
      <c r="E30" s="2502"/>
      <c r="F30" s="2503"/>
      <c r="G30" s="1067"/>
      <c r="H30" s="1067"/>
      <c r="I30" s="2502"/>
      <c r="J30" s="2503"/>
      <c r="K30" s="2502"/>
      <c r="L30" s="2503"/>
      <c r="M30" s="887"/>
      <c r="N30" s="887"/>
      <c r="O30" s="887"/>
      <c r="P30" s="887"/>
      <c r="Q30" s="887"/>
      <c r="R30" s="887"/>
      <c r="S30" s="887"/>
      <c r="T30" s="887"/>
      <c r="U30" s="74">
        <v>7</v>
      </c>
      <c r="V30" s="887"/>
      <c r="W30" s="887"/>
      <c r="X30" s="887"/>
      <c r="Y30" s="887"/>
      <c r="Z30" s="887"/>
      <c r="AA30" s="887"/>
      <c r="AB30" s="887"/>
      <c r="AC30" s="887"/>
      <c r="AD30" s="887"/>
      <c r="AE30" s="887"/>
    </row>
    <row r="31" spans="1:31" x14ac:dyDescent="0.2">
      <c r="A31" s="74">
        <v>8</v>
      </c>
      <c r="B31" s="232"/>
      <c r="C31" s="2502"/>
      <c r="D31" s="2503"/>
      <c r="E31" s="2502"/>
      <c r="F31" s="2503"/>
      <c r="G31" s="1067"/>
      <c r="H31" s="1067"/>
      <c r="I31" s="2502"/>
      <c r="J31" s="2503"/>
      <c r="K31" s="2502"/>
      <c r="L31" s="2503"/>
      <c r="M31" s="887"/>
      <c r="N31" s="887"/>
      <c r="O31" s="887"/>
      <c r="P31" s="887"/>
      <c r="Q31" s="887"/>
      <c r="R31" s="887"/>
      <c r="S31" s="887"/>
      <c r="T31" s="887"/>
      <c r="U31" s="74">
        <v>8</v>
      </c>
      <c r="V31" s="887"/>
      <c r="W31" s="887"/>
      <c r="X31" s="887"/>
      <c r="Y31" s="887"/>
      <c r="Z31" s="887"/>
      <c r="AA31" s="887"/>
      <c r="AB31" s="887"/>
      <c r="AC31" s="887"/>
      <c r="AD31" s="887"/>
      <c r="AE31" s="887"/>
    </row>
    <row r="32" spans="1:31" x14ac:dyDescent="0.2">
      <c r="A32" s="74">
        <v>9</v>
      </c>
      <c r="B32" s="232"/>
      <c r="C32" s="2502"/>
      <c r="D32" s="2503"/>
      <c r="E32" s="2502"/>
      <c r="F32" s="2503"/>
      <c r="G32" s="1067"/>
      <c r="H32" s="1067"/>
      <c r="I32" s="2502"/>
      <c r="J32" s="2503"/>
      <c r="K32" s="2502"/>
      <c r="L32" s="2503"/>
      <c r="M32" s="887"/>
      <c r="N32" s="887"/>
      <c r="O32" s="887"/>
      <c r="P32" s="887"/>
      <c r="Q32" s="887"/>
      <c r="R32" s="887"/>
      <c r="S32" s="887"/>
      <c r="T32" s="887"/>
      <c r="U32" s="74">
        <v>9</v>
      </c>
      <c r="V32" s="887"/>
      <c r="W32" s="887"/>
      <c r="X32" s="887"/>
      <c r="Y32" s="887"/>
      <c r="Z32" s="887"/>
      <c r="AA32" s="887"/>
      <c r="AB32" s="887"/>
      <c r="AC32" s="887"/>
      <c r="AD32" s="887"/>
      <c r="AE32" s="887"/>
    </row>
    <row r="33" spans="1:31" ht="14.25" thickBot="1" x14ac:dyDescent="0.25">
      <c r="A33" s="443">
        <v>10</v>
      </c>
      <c r="B33" s="888"/>
      <c r="C33" s="2529"/>
      <c r="D33" s="2530"/>
      <c r="E33" s="2529"/>
      <c r="F33" s="2530"/>
      <c r="G33" s="1068"/>
      <c r="H33" s="1068"/>
      <c r="I33" s="2529"/>
      <c r="J33" s="2530"/>
      <c r="K33" s="2529"/>
      <c r="L33" s="2530"/>
      <c r="M33" s="889"/>
      <c r="N33" s="889"/>
      <c r="O33" s="889"/>
      <c r="P33" s="889"/>
      <c r="Q33" s="889"/>
      <c r="R33" s="889"/>
      <c r="S33" s="889"/>
      <c r="T33" s="889"/>
      <c r="U33" s="443">
        <v>10</v>
      </c>
      <c r="V33" s="889"/>
      <c r="W33" s="889"/>
      <c r="X33" s="889"/>
      <c r="Y33" s="889"/>
      <c r="Z33" s="889"/>
      <c r="AA33" s="889"/>
      <c r="AB33" s="889"/>
      <c r="AC33" s="889"/>
      <c r="AD33" s="889"/>
      <c r="AE33" s="889"/>
    </row>
    <row r="34" spans="1:31" ht="14.25" thickTop="1" x14ac:dyDescent="0.2">
      <c r="A34" s="70">
        <v>11</v>
      </c>
      <c r="B34" s="875"/>
      <c r="C34" s="2531"/>
      <c r="D34" s="2532"/>
      <c r="E34" s="2531"/>
      <c r="F34" s="2532"/>
      <c r="G34" s="1069"/>
      <c r="H34" s="1069"/>
      <c r="I34" s="2531"/>
      <c r="J34" s="2532"/>
      <c r="K34" s="2531"/>
      <c r="L34" s="2532"/>
      <c r="M34" s="890"/>
      <c r="N34" s="890"/>
      <c r="O34" s="890"/>
      <c r="P34" s="890"/>
      <c r="Q34" s="890"/>
      <c r="R34" s="890"/>
      <c r="S34" s="890"/>
      <c r="T34" s="890"/>
      <c r="U34" s="70">
        <v>11</v>
      </c>
      <c r="V34" s="890"/>
      <c r="W34" s="890"/>
      <c r="X34" s="890"/>
      <c r="Y34" s="890"/>
      <c r="Z34" s="890"/>
      <c r="AA34" s="890"/>
      <c r="AB34" s="890"/>
      <c r="AC34" s="890"/>
      <c r="AD34" s="890"/>
      <c r="AE34" s="890"/>
    </row>
    <row r="35" spans="1:31" x14ac:dyDescent="0.2">
      <c r="A35" s="71">
        <v>12</v>
      </c>
      <c r="B35" s="232"/>
      <c r="C35" s="2502"/>
      <c r="D35" s="2503"/>
      <c r="E35" s="2502"/>
      <c r="F35" s="2503"/>
      <c r="G35" s="1067"/>
      <c r="H35" s="1067"/>
      <c r="I35" s="2502"/>
      <c r="J35" s="2503"/>
      <c r="K35" s="2502"/>
      <c r="L35" s="2503"/>
      <c r="M35" s="887"/>
      <c r="N35" s="887"/>
      <c r="O35" s="887"/>
      <c r="P35" s="887"/>
      <c r="Q35" s="887"/>
      <c r="R35" s="887"/>
      <c r="S35" s="887"/>
      <c r="T35" s="887"/>
      <c r="U35" s="71">
        <v>12</v>
      </c>
      <c r="V35" s="887"/>
      <c r="W35" s="887"/>
      <c r="X35" s="887"/>
      <c r="Y35" s="887"/>
      <c r="Z35" s="887"/>
      <c r="AA35" s="887"/>
      <c r="AB35" s="887"/>
      <c r="AC35" s="887"/>
      <c r="AD35" s="887"/>
      <c r="AE35" s="887"/>
    </row>
    <row r="36" spans="1:31" x14ac:dyDescent="0.2">
      <c r="A36" s="71">
        <v>13</v>
      </c>
      <c r="B36" s="232"/>
      <c r="C36" s="2502"/>
      <c r="D36" s="2503"/>
      <c r="E36" s="2502"/>
      <c r="F36" s="2503"/>
      <c r="G36" s="1067"/>
      <c r="H36" s="1067"/>
      <c r="I36" s="2502"/>
      <c r="J36" s="2503"/>
      <c r="K36" s="2502"/>
      <c r="L36" s="2503"/>
      <c r="M36" s="887"/>
      <c r="N36" s="887"/>
      <c r="O36" s="887"/>
      <c r="P36" s="887"/>
      <c r="Q36" s="887"/>
      <c r="R36" s="887"/>
      <c r="S36" s="887"/>
      <c r="T36" s="887"/>
      <c r="U36" s="71">
        <v>13</v>
      </c>
      <c r="V36" s="887"/>
      <c r="W36" s="887"/>
      <c r="X36" s="887"/>
      <c r="Y36" s="887"/>
      <c r="Z36" s="887"/>
      <c r="AA36" s="887"/>
      <c r="AB36" s="887"/>
      <c r="AC36" s="887"/>
      <c r="AD36" s="887"/>
      <c r="AE36" s="887"/>
    </row>
    <row r="37" spans="1:31" x14ac:dyDescent="0.2">
      <c r="A37" s="71">
        <v>14</v>
      </c>
      <c r="B37" s="232"/>
      <c r="C37" s="2502"/>
      <c r="D37" s="2503"/>
      <c r="E37" s="2502"/>
      <c r="F37" s="2503"/>
      <c r="G37" s="1067"/>
      <c r="H37" s="1067"/>
      <c r="I37" s="2502"/>
      <c r="J37" s="2503"/>
      <c r="K37" s="2502"/>
      <c r="L37" s="2503"/>
      <c r="M37" s="887"/>
      <c r="N37" s="887"/>
      <c r="O37" s="887"/>
      <c r="P37" s="887"/>
      <c r="Q37" s="887"/>
      <c r="R37" s="887"/>
      <c r="S37" s="887"/>
      <c r="T37" s="887"/>
      <c r="U37" s="71">
        <v>14</v>
      </c>
      <c r="V37" s="887"/>
      <c r="W37" s="887"/>
      <c r="X37" s="887"/>
      <c r="Y37" s="887"/>
      <c r="Z37" s="887"/>
      <c r="AA37" s="887"/>
      <c r="AB37" s="887"/>
      <c r="AC37" s="887"/>
      <c r="AD37" s="887"/>
      <c r="AE37" s="887"/>
    </row>
    <row r="38" spans="1:31" x14ac:dyDescent="0.2">
      <c r="A38" s="71">
        <v>15</v>
      </c>
      <c r="B38" s="231"/>
      <c r="C38" s="2502"/>
      <c r="D38" s="2503"/>
      <c r="E38" s="2502"/>
      <c r="F38" s="2503"/>
      <c r="G38" s="1067"/>
      <c r="H38" s="1067"/>
      <c r="I38" s="2502"/>
      <c r="J38" s="2503"/>
      <c r="K38" s="2502"/>
      <c r="L38" s="2503"/>
      <c r="M38" s="887"/>
      <c r="N38" s="887"/>
      <c r="O38" s="887"/>
      <c r="P38" s="887"/>
      <c r="Q38" s="887"/>
      <c r="R38" s="887"/>
      <c r="S38" s="887"/>
      <c r="T38" s="887"/>
      <c r="U38" s="71">
        <v>15</v>
      </c>
      <c r="V38" s="887"/>
      <c r="W38" s="887"/>
      <c r="X38" s="887"/>
      <c r="Y38" s="887"/>
      <c r="Z38" s="887"/>
      <c r="AA38" s="887"/>
      <c r="AB38" s="887"/>
      <c r="AC38" s="887"/>
      <c r="AD38" s="887"/>
      <c r="AE38" s="887"/>
    </row>
    <row r="39" spans="1:31" x14ac:dyDescent="0.25">
      <c r="C39" s="3"/>
      <c r="D39" s="3"/>
      <c r="E39" s="3"/>
      <c r="F39" s="3"/>
      <c r="G39" s="3"/>
      <c r="H39" s="3"/>
      <c r="I39" s="3"/>
      <c r="J39" s="3"/>
      <c r="K39" s="3"/>
      <c r="L39" s="3"/>
      <c r="M39" s="3"/>
      <c r="N39" s="3"/>
      <c r="O39" s="3"/>
      <c r="P39" s="3"/>
      <c r="Q39" s="3"/>
      <c r="R39" s="3"/>
      <c r="S39" s="3"/>
      <c r="T39" s="3"/>
      <c r="V39" s="3"/>
      <c r="W39" s="3"/>
      <c r="X39" s="3"/>
      <c r="Y39" s="3"/>
      <c r="Z39" s="3"/>
      <c r="AA39" s="3"/>
      <c r="AB39" s="3"/>
      <c r="AC39" s="3"/>
      <c r="AD39" s="3"/>
      <c r="AE39" s="3"/>
    </row>
    <row r="40" spans="1:31" x14ac:dyDescent="0.25">
      <c r="C40" s="3"/>
      <c r="D40" s="3"/>
      <c r="E40" s="3"/>
      <c r="F40" s="3"/>
      <c r="G40" s="3"/>
      <c r="H40" s="3"/>
      <c r="I40" s="3"/>
      <c r="J40" s="3"/>
      <c r="K40" s="3"/>
      <c r="L40" s="3"/>
      <c r="M40" s="3"/>
      <c r="N40" s="3"/>
      <c r="O40" s="3"/>
      <c r="P40" s="3"/>
      <c r="Q40" s="3"/>
      <c r="R40" s="3"/>
      <c r="S40" s="3"/>
      <c r="T40" s="3"/>
      <c r="V40" s="3"/>
      <c r="W40" s="3"/>
      <c r="X40" s="3"/>
      <c r="Y40" s="3"/>
      <c r="Z40" s="3"/>
      <c r="AA40" s="3"/>
      <c r="AB40" s="3"/>
      <c r="AC40" s="3"/>
      <c r="AD40" s="3"/>
      <c r="AE40" s="3"/>
    </row>
    <row r="41" spans="1:31" x14ac:dyDescent="0.25">
      <c r="C41" s="3"/>
      <c r="D41" s="3"/>
      <c r="E41" s="3"/>
      <c r="F41" s="3"/>
      <c r="G41" s="3"/>
      <c r="H41" s="3"/>
      <c r="I41" s="3"/>
      <c r="J41" s="3"/>
      <c r="K41" s="3"/>
      <c r="L41" s="3"/>
      <c r="M41" s="3"/>
      <c r="N41" s="3"/>
      <c r="O41" s="3"/>
      <c r="P41" s="3"/>
      <c r="Q41" s="3"/>
      <c r="R41" s="3"/>
      <c r="S41" s="3"/>
      <c r="T41" s="3"/>
      <c r="V41" s="3"/>
      <c r="W41" s="3"/>
      <c r="X41" s="3"/>
      <c r="Y41" s="3"/>
      <c r="Z41" s="3"/>
      <c r="AA41" s="3"/>
      <c r="AB41" s="3"/>
      <c r="AC41" s="3"/>
      <c r="AD41" s="3"/>
      <c r="AE41" s="3"/>
    </row>
    <row r="42" spans="1:31" x14ac:dyDescent="0.25">
      <c r="C42" s="3"/>
      <c r="D42" s="3"/>
      <c r="E42" s="3"/>
      <c r="F42" s="3"/>
      <c r="G42" s="3"/>
      <c r="H42" s="3"/>
      <c r="I42" s="3"/>
      <c r="J42" s="3"/>
      <c r="K42" s="3"/>
      <c r="L42" s="3"/>
      <c r="M42" s="3"/>
      <c r="N42" s="3"/>
      <c r="O42" s="3"/>
      <c r="P42" s="3"/>
      <c r="Q42" s="3"/>
      <c r="R42" s="3"/>
      <c r="S42" s="3"/>
      <c r="T42" s="3"/>
      <c r="V42" s="3"/>
      <c r="W42" s="3"/>
      <c r="X42" s="3"/>
      <c r="Y42" s="3"/>
      <c r="Z42" s="3"/>
      <c r="AA42" s="3"/>
      <c r="AB42" s="3"/>
      <c r="AC42" s="3"/>
      <c r="AD42" s="3"/>
      <c r="AE42" s="3"/>
    </row>
    <row r="43" spans="1:31" x14ac:dyDescent="0.25">
      <c r="C43" s="3"/>
      <c r="D43" s="3"/>
      <c r="E43" s="3"/>
      <c r="F43" s="3"/>
      <c r="G43" s="3"/>
      <c r="H43" s="3"/>
      <c r="I43" s="3"/>
      <c r="J43" s="3"/>
      <c r="K43" s="3"/>
      <c r="L43" s="3"/>
      <c r="M43" s="3"/>
      <c r="N43" s="3"/>
      <c r="O43" s="3"/>
      <c r="P43" s="3"/>
      <c r="Q43" s="3"/>
      <c r="R43" s="3"/>
      <c r="S43" s="3"/>
      <c r="T43" s="3"/>
      <c r="V43" s="3"/>
      <c r="W43" s="3"/>
      <c r="X43" s="3"/>
      <c r="Y43" s="3"/>
      <c r="Z43" s="3"/>
      <c r="AA43" s="3"/>
      <c r="AB43" s="3"/>
      <c r="AC43" s="3"/>
      <c r="AD43" s="3"/>
      <c r="AE43" s="3"/>
    </row>
    <row r="44" spans="1:31" x14ac:dyDescent="0.25">
      <c r="C44" s="3"/>
      <c r="D44" s="3"/>
      <c r="E44" s="3"/>
      <c r="F44" s="3"/>
      <c r="G44" s="3"/>
      <c r="H44" s="3"/>
      <c r="I44" s="3"/>
      <c r="J44" s="3"/>
      <c r="K44" s="3"/>
      <c r="L44" s="3"/>
      <c r="M44" s="3"/>
      <c r="N44" s="3"/>
      <c r="O44" s="3"/>
      <c r="P44" s="3"/>
      <c r="Q44" s="3"/>
      <c r="R44" s="3"/>
      <c r="S44" s="3"/>
      <c r="T44" s="3"/>
      <c r="V44" s="3"/>
      <c r="W44" s="3"/>
      <c r="X44" s="3"/>
      <c r="Y44" s="3"/>
      <c r="Z44" s="3"/>
      <c r="AA44" s="3"/>
      <c r="AB44" s="3"/>
      <c r="AC44" s="3"/>
      <c r="AD44" s="3"/>
      <c r="AE44" s="3"/>
    </row>
    <row r="45" spans="1:31" x14ac:dyDescent="0.25">
      <c r="C45" s="3"/>
      <c r="D45" s="3"/>
      <c r="E45" s="3"/>
      <c r="F45" s="3"/>
      <c r="G45" s="3"/>
      <c r="H45" s="3"/>
      <c r="I45" s="3"/>
      <c r="J45" s="3"/>
      <c r="K45" s="3"/>
      <c r="L45" s="3"/>
      <c r="M45" s="3"/>
      <c r="N45" s="3"/>
      <c r="O45" s="3"/>
      <c r="P45" s="3"/>
      <c r="Q45" s="3"/>
      <c r="R45" s="3"/>
      <c r="S45" s="3"/>
      <c r="T45" s="3"/>
      <c r="V45" s="3"/>
      <c r="W45" s="3"/>
      <c r="X45" s="3"/>
      <c r="Y45" s="3"/>
      <c r="Z45" s="3"/>
      <c r="AA45" s="3"/>
      <c r="AB45" s="3"/>
      <c r="AC45" s="3"/>
      <c r="AD45" s="3"/>
      <c r="AE45" s="3"/>
    </row>
    <row r="46" spans="1:31" x14ac:dyDescent="0.25">
      <c r="C46" s="3"/>
      <c r="D46" s="3"/>
      <c r="E46" s="3"/>
      <c r="F46" s="3"/>
      <c r="G46" s="3"/>
      <c r="H46" s="3"/>
      <c r="I46" s="3"/>
      <c r="J46" s="3"/>
      <c r="K46" s="3"/>
      <c r="L46" s="3"/>
      <c r="M46" s="3"/>
      <c r="N46" s="3"/>
      <c r="O46" s="3"/>
      <c r="P46" s="3"/>
      <c r="Q46" s="3"/>
      <c r="R46" s="3"/>
      <c r="S46" s="3"/>
      <c r="T46" s="3"/>
      <c r="V46" s="3"/>
      <c r="W46" s="3"/>
      <c r="X46" s="3"/>
      <c r="Y46" s="3"/>
      <c r="Z46" s="3"/>
      <c r="AA46" s="3"/>
      <c r="AB46" s="3"/>
      <c r="AC46" s="3"/>
      <c r="AD46" s="3"/>
      <c r="AE46" s="3"/>
    </row>
    <row r="47" spans="1:31" x14ac:dyDescent="0.25">
      <c r="C47" s="3"/>
      <c r="D47" s="3"/>
      <c r="E47" s="3"/>
      <c r="F47" s="3"/>
      <c r="G47" s="3"/>
      <c r="H47" s="3"/>
      <c r="I47" s="3"/>
      <c r="J47" s="3"/>
      <c r="K47" s="3"/>
      <c r="L47" s="3"/>
      <c r="M47" s="3"/>
      <c r="N47" s="3"/>
      <c r="O47" s="3"/>
      <c r="P47" s="3"/>
      <c r="Q47" s="3"/>
      <c r="R47" s="3"/>
      <c r="S47" s="3"/>
      <c r="T47" s="3"/>
      <c r="V47" s="3"/>
      <c r="W47" s="3"/>
      <c r="X47" s="3"/>
      <c r="Y47" s="3"/>
      <c r="Z47" s="3"/>
      <c r="AA47" s="3"/>
      <c r="AB47" s="3"/>
      <c r="AC47" s="3"/>
      <c r="AD47" s="3"/>
      <c r="AE47" s="3"/>
    </row>
    <row r="48" spans="1:31" x14ac:dyDescent="0.25">
      <c r="C48" s="3"/>
      <c r="D48" s="3"/>
      <c r="E48" s="3"/>
      <c r="F48" s="3"/>
      <c r="G48" s="3"/>
      <c r="H48" s="3"/>
      <c r="I48" s="3"/>
      <c r="J48" s="3"/>
      <c r="K48" s="3"/>
      <c r="L48" s="3"/>
      <c r="M48" s="3"/>
      <c r="N48" s="3"/>
      <c r="O48" s="3"/>
      <c r="P48" s="3"/>
      <c r="Q48" s="3"/>
      <c r="R48" s="3"/>
      <c r="S48" s="3"/>
      <c r="T48" s="3"/>
      <c r="V48" s="3"/>
      <c r="W48" s="3"/>
      <c r="X48" s="3"/>
      <c r="Y48" s="3"/>
      <c r="Z48" s="3"/>
      <c r="AA48" s="3"/>
      <c r="AB48" s="3"/>
      <c r="AC48" s="3"/>
      <c r="AD48" s="3"/>
      <c r="AE48" s="3"/>
    </row>
    <row r="49" spans="3:31" x14ac:dyDescent="0.25">
      <c r="C49" s="3"/>
      <c r="D49" s="3"/>
      <c r="E49" s="3"/>
      <c r="F49" s="3"/>
      <c r="G49" s="3"/>
      <c r="H49" s="3"/>
      <c r="I49" s="3"/>
      <c r="J49" s="3"/>
      <c r="K49" s="3"/>
      <c r="L49" s="3"/>
      <c r="M49" s="3"/>
      <c r="N49" s="3"/>
      <c r="O49" s="3"/>
      <c r="P49" s="3"/>
      <c r="Q49" s="3"/>
      <c r="R49" s="3"/>
      <c r="S49" s="3"/>
      <c r="T49" s="3"/>
      <c r="V49" s="3"/>
      <c r="W49" s="3"/>
      <c r="X49" s="3"/>
      <c r="Y49" s="3"/>
      <c r="Z49" s="3"/>
      <c r="AA49" s="3"/>
      <c r="AB49" s="3"/>
      <c r="AC49" s="3"/>
      <c r="AD49" s="3"/>
      <c r="AE49" s="3"/>
    </row>
    <row r="50" spans="3:31" x14ac:dyDescent="0.25">
      <c r="C50" s="3"/>
      <c r="D50" s="3"/>
      <c r="E50" s="3"/>
      <c r="F50" s="3"/>
      <c r="G50" s="3"/>
      <c r="H50" s="3"/>
      <c r="I50" s="3"/>
      <c r="J50" s="3"/>
      <c r="K50" s="3"/>
      <c r="L50" s="3"/>
      <c r="M50" s="3"/>
      <c r="N50" s="3"/>
      <c r="O50" s="3"/>
      <c r="P50" s="3"/>
      <c r="Q50" s="3"/>
      <c r="R50" s="3"/>
      <c r="S50" s="3"/>
      <c r="T50" s="3"/>
      <c r="V50" s="3"/>
      <c r="W50" s="3"/>
      <c r="X50" s="3"/>
      <c r="Y50" s="3"/>
      <c r="Z50" s="3"/>
      <c r="AA50" s="3"/>
      <c r="AB50" s="3"/>
      <c r="AC50" s="3"/>
      <c r="AD50" s="3"/>
      <c r="AE50" s="3"/>
    </row>
    <row r="51" spans="3:31" x14ac:dyDescent="0.25">
      <c r="C51" s="3"/>
      <c r="D51" s="3"/>
      <c r="E51" s="3"/>
      <c r="F51" s="3"/>
      <c r="G51" s="3"/>
      <c r="H51" s="3"/>
      <c r="I51" s="3"/>
      <c r="J51" s="3"/>
      <c r="K51" s="3"/>
      <c r="L51" s="3"/>
      <c r="M51" s="3"/>
      <c r="N51" s="3"/>
      <c r="O51" s="3"/>
      <c r="P51" s="3"/>
      <c r="Q51" s="3"/>
      <c r="R51" s="3"/>
      <c r="S51" s="3"/>
      <c r="T51" s="3"/>
      <c r="V51" s="3"/>
      <c r="W51" s="3"/>
      <c r="X51" s="3"/>
      <c r="Y51" s="3"/>
      <c r="Z51" s="3"/>
      <c r="AA51" s="3"/>
      <c r="AB51" s="3"/>
      <c r="AC51" s="3"/>
      <c r="AD51" s="3"/>
      <c r="AE51" s="3"/>
    </row>
    <row r="52" spans="3:31" x14ac:dyDescent="0.25">
      <c r="C52" s="3"/>
      <c r="D52" s="3"/>
      <c r="E52" s="3"/>
      <c r="F52" s="3"/>
      <c r="G52" s="3"/>
      <c r="H52" s="3"/>
      <c r="I52" s="3"/>
      <c r="J52" s="3"/>
      <c r="K52" s="3"/>
      <c r="L52" s="3"/>
      <c r="M52" s="3"/>
      <c r="N52" s="3"/>
      <c r="O52" s="3"/>
      <c r="P52" s="3"/>
      <c r="Q52" s="3"/>
      <c r="R52" s="3"/>
      <c r="S52" s="3"/>
      <c r="T52" s="3"/>
      <c r="V52" s="3"/>
      <c r="W52" s="3"/>
      <c r="X52" s="3"/>
      <c r="Y52" s="3"/>
      <c r="Z52" s="3"/>
      <c r="AA52" s="3"/>
      <c r="AB52" s="3"/>
      <c r="AC52" s="3"/>
      <c r="AD52" s="3"/>
      <c r="AE52" s="3"/>
    </row>
    <row r="53" spans="3:31" x14ac:dyDescent="0.25">
      <c r="C53" s="3"/>
      <c r="D53" s="3"/>
      <c r="E53" s="3"/>
      <c r="F53" s="3"/>
      <c r="G53" s="3"/>
      <c r="H53" s="3"/>
      <c r="I53" s="3"/>
      <c r="J53" s="3"/>
      <c r="K53" s="3"/>
      <c r="L53" s="3"/>
      <c r="M53" s="3"/>
      <c r="N53" s="3"/>
      <c r="O53" s="3"/>
      <c r="P53" s="3"/>
      <c r="Q53" s="3"/>
      <c r="R53" s="3"/>
      <c r="S53" s="3"/>
      <c r="T53" s="3"/>
      <c r="V53" s="3"/>
      <c r="W53" s="3"/>
      <c r="X53" s="3"/>
      <c r="Y53" s="3"/>
      <c r="Z53" s="3"/>
      <c r="AA53" s="3"/>
      <c r="AB53" s="3"/>
      <c r="AC53" s="3"/>
      <c r="AD53" s="3"/>
      <c r="AE53" s="3"/>
    </row>
  </sheetData>
  <mergeCells count="104">
    <mergeCell ref="K38:L38"/>
    <mergeCell ref="K33:L33"/>
    <mergeCell ref="K37:L37"/>
    <mergeCell ref="K34:L34"/>
    <mergeCell ref="K35:L35"/>
    <mergeCell ref="K36:L36"/>
    <mergeCell ref="K31:L31"/>
    <mergeCell ref="C36:D36"/>
    <mergeCell ref="E36:F36"/>
    <mergeCell ref="C35:D35"/>
    <mergeCell ref="E35:F35"/>
    <mergeCell ref="I35:J35"/>
    <mergeCell ref="C34:D34"/>
    <mergeCell ref="C37:D37"/>
    <mergeCell ref="E37:F37"/>
    <mergeCell ref="C38:D38"/>
    <mergeCell ref="E38:F38"/>
    <mergeCell ref="I37:J37"/>
    <mergeCell ref="I38:J38"/>
    <mergeCell ref="I36:J36"/>
    <mergeCell ref="E34:F34"/>
    <mergeCell ref="K32:L32"/>
    <mergeCell ref="C33:D33"/>
    <mergeCell ref="E33:F33"/>
    <mergeCell ref="I33:J33"/>
    <mergeCell ref="I34:J34"/>
    <mergeCell ref="I28:J28"/>
    <mergeCell ref="I29:J29"/>
    <mergeCell ref="I30:J30"/>
    <mergeCell ref="I31:J31"/>
    <mergeCell ref="I32:J32"/>
    <mergeCell ref="AE5:AE17"/>
    <mergeCell ref="Y8:Y14"/>
    <mergeCell ref="O11:O12"/>
    <mergeCell ref="Q11:Q12"/>
    <mergeCell ref="W11:W12"/>
    <mergeCell ref="Y5:Z7"/>
    <mergeCell ref="AD5:AD17"/>
    <mergeCell ref="AA5:AA10"/>
    <mergeCell ref="Q14:Q16"/>
    <mergeCell ref="AC5:AC17"/>
    <mergeCell ref="W13:W14"/>
    <mergeCell ref="P5:P11"/>
    <mergeCell ref="R5:R12"/>
    <mergeCell ref="S5:S12"/>
    <mergeCell ref="O5:O10"/>
    <mergeCell ref="W5:W8"/>
    <mergeCell ref="T5:T12"/>
    <mergeCell ref="O13:O14"/>
    <mergeCell ref="W16:W18"/>
    <mergeCell ref="T16:T18"/>
    <mergeCell ref="Q17:Q18"/>
    <mergeCell ref="C17:D22"/>
    <mergeCell ref="G23:H23"/>
    <mergeCell ref="K17:L22"/>
    <mergeCell ref="AB5:AB9"/>
    <mergeCell ref="V5:V17"/>
    <mergeCell ref="I17:J22"/>
    <mergeCell ref="C16:L16"/>
    <mergeCell ref="Z8:Z15"/>
    <mergeCell ref="Q5:Q9"/>
    <mergeCell ref="X5:X9"/>
    <mergeCell ref="E17:F22"/>
    <mergeCell ref="M5:M11"/>
    <mergeCell ref="U4:U23"/>
    <mergeCell ref="N5:N14"/>
    <mergeCell ref="I23:J23"/>
    <mergeCell ref="K23:L23"/>
    <mergeCell ref="G17:H22"/>
    <mergeCell ref="E23:F23"/>
    <mergeCell ref="K24:L24"/>
    <mergeCell ref="A4:A23"/>
    <mergeCell ref="C4:L4"/>
    <mergeCell ref="I26:J26"/>
    <mergeCell ref="C24:D24"/>
    <mergeCell ref="B5:B23"/>
    <mergeCell ref="C5:L15"/>
    <mergeCell ref="E25:F25"/>
    <mergeCell ref="C26:D26"/>
    <mergeCell ref="E26:F26"/>
    <mergeCell ref="E24:F24"/>
    <mergeCell ref="I24:J24"/>
    <mergeCell ref="C23:D23"/>
    <mergeCell ref="K28:L28"/>
    <mergeCell ref="E29:F29"/>
    <mergeCell ref="C25:D25"/>
    <mergeCell ref="K25:L25"/>
    <mergeCell ref="K27:L27"/>
    <mergeCell ref="C32:D32"/>
    <mergeCell ref="E32:F32"/>
    <mergeCell ref="C31:D31"/>
    <mergeCell ref="E31:F31"/>
    <mergeCell ref="K29:L29"/>
    <mergeCell ref="K30:L30"/>
    <mergeCell ref="I25:J25"/>
    <mergeCell ref="I27:J27"/>
    <mergeCell ref="K26:L26"/>
    <mergeCell ref="C27:D27"/>
    <mergeCell ref="E27:F27"/>
    <mergeCell ref="C28:D28"/>
    <mergeCell ref="E28:F28"/>
    <mergeCell ref="C30:D30"/>
    <mergeCell ref="E30:F30"/>
    <mergeCell ref="C29:D29"/>
  </mergeCells>
  <pageMargins left="0.314" right="0.314" top="0.11799999999999999" bottom="0.27500000000000002" header="0.157" footer="0.11799999999999999"/>
  <pageSetup firstPageNumber="61" orientation="landscape" r:id="rId1"/>
  <headerFooter>
    <oddFooter>&amp;C&amp;P</oddFooter>
  </headerFooter>
  <colBreaks count="1" manualBreakCount="1">
    <brk id="20" max="38"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0"/>
  <sheetViews>
    <sheetView view="pageBreakPreview" topLeftCell="J7" zoomScale="110" zoomScaleNormal="110" zoomScaleSheetLayoutView="110" zoomScalePageLayoutView="90" workbookViewId="0">
      <selection activeCell="C29" sqref="C29"/>
    </sheetView>
  </sheetViews>
  <sheetFormatPr baseColWidth="10" defaultColWidth="9.140625" defaultRowHeight="12.75" x14ac:dyDescent="0.2"/>
  <cols>
    <col min="1" max="1" width="3.5703125" customWidth="1"/>
    <col min="2" max="2" width="7.42578125" customWidth="1"/>
    <col min="3" max="5" width="11.7109375" customWidth="1"/>
    <col min="6" max="6" width="14.28515625" customWidth="1"/>
    <col min="7" max="8" width="11.7109375" customWidth="1"/>
    <col min="9" max="9" width="14.28515625" customWidth="1"/>
    <col min="10" max="11" width="11.7109375" customWidth="1"/>
    <col min="12" max="12" width="3.42578125" customWidth="1"/>
    <col min="13" max="13" width="14.28515625" customWidth="1"/>
    <col min="14" max="15" width="9.7109375" customWidth="1"/>
    <col min="16" max="16" width="11.140625" customWidth="1"/>
    <col min="17" max="18" width="9.7109375" customWidth="1"/>
    <col min="19" max="19" width="14.140625" customWidth="1"/>
    <col min="20" max="21" width="9.7109375" customWidth="1"/>
    <col min="22" max="22" width="14.28515625" customWidth="1"/>
    <col min="23" max="24" width="9.7109375" customWidth="1"/>
  </cols>
  <sheetData>
    <row r="1" spans="1:24" x14ac:dyDescent="0.2">
      <c r="A1" s="737" t="s">
        <v>2481</v>
      </c>
      <c r="B1" s="737"/>
      <c r="C1" s="242"/>
      <c r="D1" s="242"/>
      <c r="E1" s="242"/>
      <c r="F1" s="242"/>
      <c r="G1" s="242"/>
      <c r="H1" s="242"/>
      <c r="I1" s="242"/>
      <c r="J1" s="242"/>
      <c r="K1" s="242"/>
      <c r="L1" s="737" t="s">
        <v>2481</v>
      </c>
      <c r="M1" s="242"/>
      <c r="N1" s="242"/>
      <c r="O1" s="242"/>
      <c r="P1" s="242"/>
      <c r="Q1" s="242"/>
      <c r="R1" s="242"/>
      <c r="S1" s="242"/>
      <c r="T1" s="242"/>
      <c r="U1" s="242"/>
      <c r="V1" s="242"/>
      <c r="W1" s="242"/>
      <c r="X1" s="242"/>
    </row>
    <row r="2" spans="1:24" x14ac:dyDescent="0.2">
      <c r="A2" s="737"/>
      <c r="B2" s="737"/>
      <c r="C2" s="242"/>
      <c r="D2" s="242"/>
      <c r="E2" s="242"/>
      <c r="F2" s="242"/>
      <c r="G2" s="242"/>
      <c r="H2" s="242"/>
      <c r="I2" s="242"/>
      <c r="J2" s="242"/>
      <c r="K2" s="242"/>
      <c r="L2" s="737" t="s">
        <v>2482</v>
      </c>
      <c r="M2" s="242"/>
      <c r="N2" s="242"/>
      <c r="O2" s="242"/>
      <c r="P2" s="242"/>
      <c r="Q2" s="242"/>
      <c r="R2" s="242"/>
      <c r="S2" s="242"/>
      <c r="T2" s="242"/>
      <c r="U2" s="242"/>
      <c r="V2" s="242"/>
      <c r="W2" s="242"/>
      <c r="X2" s="242"/>
    </row>
    <row r="3" spans="1:24" ht="13.5" x14ac:dyDescent="0.2">
      <c r="A3" s="240"/>
      <c r="B3" s="1989" t="s">
        <v>2483</v>
      </c>
      <c r="C3" s="240"/>
      <c r="D3" s="240"/>
      <c r="E3" s="240"/>
      <c r="F3" s="240"/>
      <c r="G3" s="240"/>
      <c r="H3" s="240"/>
      <c r="I3" s="240"/>
      <c r="J3" s="240"/>
      <c r="K3" s="240"/>
      <c r="L3" s="240"/>
      <c r="M3" s="240"/>
      <c r="N3" s="240"/>
      <c r="O3" s="240"/>
      <c r="P3" s="240"/>
      <c r="Q3" s="240"/>
      <c r="R3" s="240"/>
      <c r="S3" s="240"/>
      <c r="T3" s="240"/>
      <c r="U3" s="240"/>
      <c r="V3" s="240"/>
      <c r="W3" s="240"/>
      <c r="X3" s="240"/>
    </row>
    <row r="4" spans="1:24" ht="13.5" customHeight="1" x14ac:dyDescent="0.25">
      <c r="A4" s="2200" t="s">
        <v>22</v>
      </c>
      <c r="B4" s="1472" t="s">
        <v>2265</v>
      </c>
      <c r="C4" s="1473" t="s">
        <v>1776</v>
      </c>
      <c r="D4" s="1472" t="s">
        <v>1777</v>
      </c>
      <c r="E4" s="1472" t="s">
        <v>1778</v>
      </c>
      <c r="F4" s="1472" t="s">
        <v>1779</v>
      </c>
      <c r="G4" s="1472" t="s">
        <v>1780</v>
      </c>
      <c r="H4" s="1472" t="s">
        <v>1781</v>
      </c>
      <c r="I4" s="1472" t="s">
        <v>1782</v>
      </c>
      <c r="J4" s="1472" t="s">
        <v>1783</v>
      </c>
      <c r="K4" s="1472" t="s">
        <v>1784</v>
      </c>
      <c r="L4" s="2200" t="s">
        <v>22</v>
      </c>
      <c r="M4" s="1475" t="s">
        <v>1785</v>
      </c>
      <c r="N4" s="1474" t="s">
        <v>1786</v>
      </c>
      <c r="O4" s="1474" t="s">
        <v>1787</v>
      </c>
      <c r="P4" s="1474" t="s">
        <v>1788</v>
      </c>
      <c r="Q4" s="1474" t="s">
        <v>1789</v>
      </c>
      <c r="R4" s="1474" t="s">
        <v>1790</v>
      </c>
      <c r="S4" s="1474" t="s">
        <v>1791</v>
      </c>
      <c r="T4" s="1474" t="s">
        <v>1792</v>
      </c>
      <c r="U4" s="1474" t="s">
        <v>1793</v>
      </c>
      <c r="V4" s="1473" t="s">
        <v>1794</v>
      </c>
      <c r="W4" s="1472" t="s">
        <v>1795</v>
      </c>
      <c r="X4" s="1472" t="s">
        <v>1796</v>
      </c>
    </row>
    <row r="5" spans="1:24" ht="12.75" customHeight="1" x14ac:dyDescent="0.2">
      <c r="A5" s="2201"/>
      <c r="B5" s="2199" t="s">
        <v>2264</v>
      </c>
      <c r="C5" s="2230" t="s">
        <v>2435</v>
      </c>
      <c r="D5" s="2181" t="s">
        <v>1625</v>
      </c>
      <c r="E5" s="2181" t="s">
        <v>1624</v>
      </c>
      <c r="F5" s="2181" t="s">
        <v>1623</v>
      </c>
      <c r="G5" s="2181" t="s">
        <v>1622</v>
      </c>
      <c r="H5" s="2181" t="s">
        <v>1621</v>
      </c>
      <c r="I5" s="2181" t="s">
        <v>1620</v>
      </c>
      <c r="J5" s="2181" t="s">
        <v>1619</v>
      </c>
      <c r="K5" s="2181" t="s">
        <v>1618</v>
      </c>
      <c r="L5" s="2201"/>
      <c r="M5" s="2199" t="s">
        <v>1617</v>
      </c>
      <c r="N5" s="2181" t="s">
        <v>2219</v>
      </c>
      <c r="O5" s="2181" t="s">
        <v>1616</v>
      </c>
      <c r="P5" s="2181" t="s">
        <v>1615</v>
      </c>
      <c r="Q5" s="2181" t="s">
        <v>1614</v>
      </c>
      <c r="R5" s="2181" t="s">
        <v>1613</v>
      </c>
      <c r="S5" s="2181" t="s">
        <v>2436</v>
      </c>
      <c r="T5" s="2181" t="s">
        <v>1612</v>
      </c>
      <c r="U5" s="2181" t="s">
        <v>1611</v>
      </c>
      <c r="V5" s="2181" t="s">
        <v>1610</v>
      </c>
      <c r="W5" s="2181" t="s">
        <v>2220</v>
      </c>
      <c r="X5" s="2181" t="s">
        <v>1609</v>
      </c>
    </row>
    <row r="6" spans="1:24" ht="12.75" customHeight="1" x14ac:dyDescent="0.2">
      <c r="A6" s="2201"/>
      <c r="B6" s="2199"/>
      <c r="C6" s="2230"/>
      <c r="D6" s="2181"/>
      <c r="E6" s="2181"/>
      <c r="F6" s="2181"/>
      <c r="G6" s="2181"/>
      <c r="H6" s="2181"/>
      <c r="I6" s="2181"/>
      <c r="J6" s="2181"/>
      <c r="K6" s="2181"/>
      <c r="L6" s="2201"/>
      <c r="M6" s="2199"/>
      <c r="N6" s="2181"/>
      <c r="O6" s="2181"/>
      <c r="P6" s="2181"/>
      <c r="Q6" s="2181"/>
      <c r="R6" s="2181"/>
      <c r="S6" s="2181"/>
      <c r="T6" s="2181"/>
      <c r="U6" s="2181"/>
      <c r="V6" s="2181"/>
      <c r="W6" s="2181"/>
      <c r="X6" s="2181"/>
    </row>
    <row r="7" spans="1:24" ht="12.75" customHeight="1" x14ac:dyDescent="0.2">
      <c r="A7" s="2201"/>
      <c r="B7" s="2199"/>
      <c r="C7" s="2230"/>
      <c r="D7" s="2181"/>
      <c r="E7" s="2181"/>
      <c r="F7" s="2181"/>
      <c r="G7" s="2181"/>
      <c r="H7" s="2181"/>
      <c r="I7" s="2181"/>
      <c r="J7" s="2181"/>
      <c r="K7" s="2181"/>
      <c r="L7" s="2201"/>
      <c r="M7" s="2199"/>
      <c r="N7" s="2181"/>
      <c r="O7" s="2181"/>
      <c r="P7" s="2181"/>
      <c r="Q7" s="2181"/>
      <c r="R7" s="2181"/>
      <c r="S7" s="2181"/>
      <c r="T7" s="2181"/>
      <c r="U7" s="2181"/>
      <c r="V7" s="2181"/>
      <c r="W7" s="2181"/>
      <c r="X7" s="2181"/>
    </row>
    <row r="8" spans="1:24" ht="12.75" customHeight="1" x14ac:dyDescent="0.2">
      <c r="A8" s="2201"/>
      <c r="B8" s="2199"/>
      <c r="C8" s="2230"/>
      <c r="D8" s="2181"/>
      <c r="E8" s="2181"/>
      <c r="F8" s="2181"/>
      <c r="G8" s="2181"/>
      <c r="H8" s="2181"/>
      <c r="I8" s="2181"/>
      <c r="J8" s="2181"/>
      <c r="K8" s="2181"/>
      <c r="L8" s="2201"/>
      <c r="M8" s="2199"/>
      <c r="N8" s="2181"/>
      <c r="O8" s="2181"/>
      <c r="P8" s="2181"/>
      <c r="Q8" s="2181"/>
      <c r="R8" s="2181"/>
      <c r="S8" s="2181"/>
      <c r="T8" s="2181"/>
      <c r="U8" s="2181"/>
      <c r="V8" s="2181"/>
      <c r="W8" s="2181"/>
      <c r="X8" s="2181"/>
    </row>
    <row r="9" spans="1:24" ht="13.5" customHeight="1" x14ac:dyDescent="0.2">
      <c r="A9" s="2201"/>
      <c r="B9" s="2199"/>
      <c r="C9" s="2230"/>
      <c r="D9" s="2181"/>
      <c r="E9" s="2181"/>
      <c r="F9" s="2181"/>
      <c r="G9" s="2181"/>
      <c r="H9" s="2181"/>
      <c r="I9" s="2181"/>
      <c r="J9" s="2181"/>
      <c r="K9" s="2181"/>
      <c r="L9" s="2201"/>
      <c r="M9" s="2199"/>
      <c r="N9" s="2181"/>
      <c r="O9" s="2181"/>
      <c r="P9" s="2181"/>
      <c r="Q9" s="2181"/>
      <c r="R9" s="2181"/>
      <c r="S9" s="2181"/>
      <c r="T9" s="2181"/>
      <c r="U9" s="2181"/>
      <c r="V9" s="2181"/>
      <c r="W9" s="2181"/>
      <c r="X9" s="2181"/>
    </row>
    <row r="10" spans="1:24" ht="13.5" customHeight="1" x14ac:dyDescent="0.2">
      <c r="A10" s="2201"/>
      <c r="B10" s="2199"/>
      <c r="C10" s="2230"/>
      <c r="D10" s="2181"/>
      <c r="E10" s="2181"/>
      <c r="F10" s="2181"/>
      <c r="G10" s="2181"/>
      <c r="H10" s="2181"/>
      <c r="I10" s="2181"/>
      <c r="J10" s="2181"/>
      <c r="K10" s="2181"/>
      <c r="L10" s="2201"/>
      <c r="M10" s="2199"/>
      <c r="N10" s="2181"/>
      <c r="O10" s="2181"/>
      <c r="P10" s="2181"/>
      <c r="Q10" s="2181"/>
      <c r="R10" s="2181"/>
      <c r="S10" s="2181"/>
      <c r="T10" s="2181"/>
      <c r="U10" s="2181"/>
      <c r="V10" s="2181"/>
      <c r="W10" s="2181"/>
      <c r="X10" s="2181"/>
    </row>
    <row r="11" spans="1:24" ht="13.5" customHeight="1" x14ac:dyDescent="0.2">
      <c r="A11" s="2201"/>
      <c r="B11" s="2199"/>
      <c r="C11" s="2230"/>
      <c r="D11" s="2181"/>
      <c r="E11" s="2181"/>
      <c r="F11" s="2181"/>
      <c r="G11" s="2181"/>
      <c r="H11" s="2181"/>
      <c r="I11" s="2181"/>
      <c r="J11" s="2181"/>
      <c r="K11" s="2181"/>
      <c r="L11" s="2201"/>
      <c r="M11" s="2199"/>
      <c r="N11" s="2181"/>
      <c r="O11" s="2181"/>
      <c r="P11" s="2181"/>
      <c r="Q11" s="2181"/>
      <c r="R11" s="2181"/>
      <c r="S11" s="2181"/>
      <c r="T11" s="2181"/>
      <c r="U11" s="2181"/>
      <c r="V11" s="2181"/>
      <c r="W11" s="2181"/>
      <c r="X11" s="2181"/>
    </row>
    <row r="12" spans="1:24" ht="13.5" customHeight="1" x14ac:dyDescent="0.2">
      <c r="A12" s="2201"/>
      <c r="B12" s="2199"/>
      <c r="C12" s="2230"/>
      <c r="D12" s="2181"/>
      <c r="E12" s="2181"/>
      <c r="F12" s="2181"/>
      <c r="G12" s="2181"/>
      <c r="H12" s="2181"/>
      <c r="I12" s="2181"/>
      <c r="J12" s="2181"/>
      <c r="K12" s="2181"/>
      <c r="L12" s="2201"/>
      <c r="M12" s="2199"/>
      <c r="N12" s="2181"/>
      <c r="O12" s="2181"/>
      <c r="P12" s="2181"/>
      <c r="Q12" s="2181"/>
      <c r="R12" s="2181"/>
      <c r="S12" s="2181"/>
      <c r="T12" s="2181"/>
      <c r="U12" s="2181"/>
      <c r="V12" s="2181"/>
      <c r="W12" s="2181"/>
      <c r="X12" s="2181"/>
    </row>
    <row r="13" spans="1:24" ht="13.5" customHeight="1" x14ac:dyDescent="0.2">
      <c r="A13" s="2201"/>
      <c r="B13" s="2199"/>
      <c r="C13" s="2230"/>
      <c r="D13" s="2181"/>
      <c r="E13" s="2181"/>
      <c r="F13" s="2181"/>
      <c r="G13" s="2181"/>
      <c r="H13" s="2181"/>
      <c r="I13" s="2181"/>
      <c r="J13" s="2181"/>
      <c r="K13" s="2181"/>
      <c r="L13" s="2201"/>
      <c r="M13" s="2199"/>
      <c r="N13" s="2181"/>
      <c r="O13" s="2181"/>
      <c r="P13" s="2181"/>
      <c r="Q13" s="2181"/>
      <c r="R13" s="2181"/>
      <c r="S13" s="2181"/>
      <c r="T13" s="2181"/>
      <c r="U13" s="2181"/>
      <c r="V13" s="2181"/>
      <c r="W13" s="2181"/>
      <c r="X13" s="2181"/>
    </row>
    <row r="14" spans="1:24" ht="13.5" customHeight="1" x14ac:dyDescent="0.2">
      <c r="A14" s="2201"/>
      <c r="B14" s="2199"/>
      <c r="C14" s="2230"/>
      <c r="D14" s="2181"/>
      <c r="E14" s="2181"/>
      <c r="F14" s="2181"/>
      <c r="G14" s="2181"/>
      <c r="H14" s="2181"/>
      <c r="I14" s="21"/>
      <c r="J14" s="2181"/>
      <c r="K14" s="2181"/>
      <c r="L14" s="2201"/>
      <c r="M14" s="2199"/>
      <c r="N14" s="2181"/>
      <c r="O14" s="2181"/>
      <c r="P14" s="2181"/>
      <c r="Q14" s="2181"/>
      <c r="R14" s="2181"/>
      <c r="S14" s="2181"/>
      <c r="T14" s="2181"/>
      <c r="U14" s="2181"/>
      <c r="V14" s="2181"/>
      <c r="W14" s="2181"/>
      <c r="X14" s="2181"/>
    </row>
    <row r="15" spans="1:24" ht="13.5" customHeight="1" x14ac:dyDescent="0.2">
      <c r="A15" s="2201"/>
      <c r="B15" s="2199"/>
      <c r="C15" s="2230"/>
      <c r="D15" s="2181"/>
      <c r="E15" s="2181"/>
      <c r="F15" s="195"/>
      <c r="G15" s="2181"/>
      <c r="H15" s="2181"/>
      <c r="I15" s="21"/>
      <c r="J15" s="2181"/>
      <c r="K15" s="2181"/>
      <c r="L15" s="2201"/>
      <c r="M15" s="185"/>
      <c r="N15" s="2181"/>
      <c r="O15" s="2181"/>
      <c r="P15" s="2181"/>
      <c r="Q15" s="2181"/>
      <c r="R15" s="2181"/>
      <c r="S15" s="2181"/>
      <c r="T15" s="2181"/>
      <c r="U15" s="2181"/>
      <c r="V15" s="192"/>
      <c r="W15" s="2181"/>
      <c r="X15" s="2181"/>
    </row>
    <row r="16" spans="1:24" ht="13.5" customHeight="1" x14ac:dyDescent="0.2">
      <c r="A16" s="2201"/>
      <c r="B16" s="2199"/>
      <c r="C16" s="2230"/>
      <c r="D16" s="2181"/>
      <c r="E16" s="2181"/>
      <c r="F16" s="195"/>
      <c r="G16" s="2181"/>
      <c r="H16" s="2181"/>
      <c r="I16" s="21"/>
      <c r="J16" s="2181"/>
      <c r="K16" s="2181"/>
      <c r="L16" s="2201"/>
      <c r="M16" s="185"/>
      <c r="N16" s="2181"/>
      <c r="O16" s="2181"/>
      <c r="P16" s="195"/>
      <c r="Q16" s="2181"/>
      <c r="R16" s="2181"/>
      <c r="S16" s="2181"/>
      <c r="T16" s="2181"/>
      <c r="U16" s="2181"/>
      <c r="V16" s="192"/>
      <c r="W16" s="2181"/>
      <c r="X16" s="2181"/>
    </row>
    <row r="17" spans="1:24" ht="13.5" customHeight="1" x14ac:dyDescent="0.2">
      <c r="A17" s="2201"/>
      <c r="B17" s="1893"/>
      <c r="C17" s="192"/>
      <c r="D17" s="2181"/>
      <c r="E17" s="2181"/>
      <c r="F17" s="195"/>
      <c r="G17" s="2181"/>
      <c r="H17" s="2181"/>
      <c r="I17" s="21"/>
      <c r="J17" s="2181"/>
      <c r="K17" s="2181"/>
      <c r="L17" s="2201"/>
      <c r="M17" s="185"/>
      <c r="N17" s="2181"/>
      <c r="O17" s="2181"/>
      <c r="P17" s="195"/>
      <c r="Q17" s="2181"/>
      <c r="R17" s="2181"/>
      <c r="S17" s="2181"/>
      <c r="T17" s="2181"/>
      <c r="U17" s="2181"/>
      <c r="V17" s="192"/>
      <c r="W17" s="2181"/>
      <c r="X17" s="2181"/>
    </row>
    <row r="18" spans="1:24" ht="13.5" customHeight="1" x14ac:dyDescent="0.2">
      <c r="A18" s="2201"/>
      <c r="B18" s="2199"/>
      <c r="C18" s="2230" t="s">
        <v>1849</v>
      </c>
      <c r="D18" s="2181"/>
      <c r="E18" s="2181"/>
      <c r="F18" s="2181" t="str">
        <f>C18</f>
        <v>1 Oui, acheté uniquement</v>
      </c>
      <c r="G18" s="2181"/>
      <c r="H18" s="2181"/>
      <c r="I18" s="2181" t="str">
        <f>F18</f>
        <v>1 Oui, acheté uniquement</v>
      </c>
      <c r="J18" s="2181"/>
      <c r="K18" s="2181"/>
      <c r="L18" s="2201"/>
      <c r="M18" s="2199" t="str">
        <f>I18</f>
        <v>1 Oui, acheté uniquement</v>
      </c>
      <c r="N18" s="2181"/>
      <c r="O18" s="2181"/>
      <c r="P18" s="2181" t="str">
        <f>M18</f>
        <v>1 Oui, acheté uniquement</v>
      </c>
      <c r="Q18" s="2181"/>
      <c r="R18" s="2181"/>
      <c r="S18" s="2181" t="str">
        <f>P18</f>
        <v>1 Oui, acheté uniquement</v>
      </c>
      <c r="T18" s="2181"/>
      <c r="U18" s="2181"/>
      <c r="V18" s="2181" t="str">
        <f>S18</f>
        <v>1 Oui, acheté uniquement</v>
      </c>
      <c r="W18" s="2181"/>
      <c r="X18" s="2181"/>
    </row>
    <row r="19" spans="1:24" ht="13.5" customHeight="1" x14ac:dyDescent="0.2">
      <c r="A19" s="2201"/>
      <c r="B19" s="2199"/>
      <c r="C19" s="2230"/>
      <c r="D19" s="2181"/>
      <c r="E19" s="2181"/>
      <c r="F19" s="2181"/>
      <c r="G19" s="2181"/>
      <c r="H19" s="2181"/>
      <c r="I19" s="2181"/>
      <c r="J19" s="2181"/>
      <c r="K19" s="2181"/>
      <c r="L19" s="2201"/>
      <c r="M19" s="2199"/>
      <c r="N19" s="2181"/>
      <c r="O19" s="2181"/>
      <c r="P19" s="2181"/>
      <c r="Q19" s="2181"/>
      <c r="R19" s="2181"/>
      <c r="S19" s="2181"/>
      <c r="T19" s="2181"/>
      <c r="U19" s="2181"/>
      <c r="V19" s="2181"/>
      <c r="W19" s="2181"/>
      <c r="X19" s="2181"/>
    </row>
    <row r="20" spans="1:24" ht="54" x14ac:dyDescent="0.25">
      <c r="A20" s="2201"/>
      <c r="B20" s="1894"/>
      <c r="C20" s="280" t="str">
        <f>CONCATENATE("2 Oui, reçu en cadeau uniquement ►",E4)</f>
        <v>2 Oui, reçu en cadeau uniquement ►(7A.03)</v>
      </c>
      <c r="D20" s="1470"/>
      <c r="E20" s="1470"/>
      <c r="F20" s="189" t="str">
        <f>CONCATENATE("2 Oui, reçu en cadeau uniquement ►",H4)</f>
        <v>2 Oui, reçu en cadeau uniquement ►(7A.06)</v>
      </c>
      <c r="G20" s="1470"/>
      <c r="H20" s="1470"/>
      <c r="I20" s="189" t="str">
        <f>CONCATENATE("2 Oui, reçu en cadeau uniquement ►",K4)</f>
        <v>2 Oui, reçu en cadeau uniquement ►(7A.09)</v>
      </c>
      <c r="J20" s="1470"/>
      <c r="K20" s="1470"/>
      <c r="L20" s="2201"/>
      <c r="M20" s="189" t="str">
        <f>CONCATENATE("2 Oui, reçu en cadeau uniquement ►",O4)</f>
        <v>2 Oui, reçu en cadeau uniquement ►(7A.12)</v>
      </c>
      <c r="N20" s="1470"/>
      <c r="O20" s="1470"/>
      <c r="P20" s="189" t="str">
        <f>CONCATENATE("2 Oui, reçu en cadeau uniquement ►",R4)</f>
        <v>2 Oui, reçu en cadeau uniquement ►(7A.15)</v>
      </c>
      <c r="Q20" s="2181"/>
      <c r="R20" s="2181"/>
      <c r="S20" s="189" t="str">
        <f>CONCATENATE("2 Oui, reçu en cadeau uniquement ►",U4)</f>
        <v>2 Oui, reçu en cadeau uniquement ►(7A.18)</v>
      </c>
      <c r="T20" s="1470"/>
      <c r="U20" s="1470"/>
      <c r="V20" s="189" t="str">
        <f>CONCATENATE("2 Oui, reçu en cadeau uniquement ►",X4)</f>
        <v>2 Oui, reçu en cadeau uniquement ►(7A.21)</v>
      </c>
      <c r="W20" s="2181"/>
      <c r="X20" s="1470"/>
    </row>
    <row r="21" spans="1:24" ht="27" x14ac:dyDescent="0.25">
      <c r="A21" s="2201"/>
      <c r="B21" s="1895"/>
      <c r="C21" s="1793" t="s">
        <v>2105</v>
      </c>
      <c r="D21" s="1471"/>
      <c r="E21" s="1471"/>
      <c r="F21" s="906" t="str">
        <f>C21</f>
        <v>3 Oui, acheté et recu en cadeau</v>
      </c>
      <c r="G21" s="1471"/>
      <c r="H21" s="1471"/>
      <c r="I21" s="906" t="str">
        <f>F21</f>
        <v>3 Oui, acheté et recu en cadeau</v>
      </c>
      <c r="J21" s="1471"/>
      <c r="K21" s="1471"/>
      <c r="L21" s="2201"/>
      <c r="M21" s="906" t="str">
        <f>I21</f>
        <v>3 Oui, acheté et recu en cadeau</v>
      </c>
      <c r="N21" s="1470"/>
      <c r="O21" s="1470"/>
      <c r="P21" s="906" t="str">
        <f>M21</f>
        <v>3 Oui, acheté et recu en cadeau</v>
      </c>
      <c r="Q21" s="1471"/>
      <c r="R21" s="1471"/>
      <c r="S21" s="906" t="str">
        <f>P21</f>
        <v>3 Oui, acheté et recu en cadeau</v>
      </c>
      <c r="T21" s="1471"/>
      <c r="U21" s="1471"/>
      <c r="V21" s="906" t="str">
        <f>S21</f>
        <v>3 Oui, acheté et recu en cadeau</v>
      </c>
      <c r="W21" s="1470"/>
      <c r="X21" s="1470"/>
    </row>
    <row r="22" spans="1:24" ht="13.5" customHeight="1" x14ac:dyDescent="0.25">
      <c r="A22" s="2201"/>
      <c r="B22" s="2539"/>
      <c r="C22" s="2541" t="str">
        <f>CONCATENATE("4 Non ►",F4,)</f>
        <v>4 Non ►(7A.04)</v>
      </c>
      <c r="D22" s="363"/>
      <c r="E22" s="363"/>
      <c r="F22" s="2331" t="str">
        <f>CONCATENATE("4 Non ►",I4,)</f>
        <v>4 Non ►(7A.07)</v>
      </c>
      <c r="G22" s="363"/>
      <c r="H22" s="363"/>
      <c r="I22" s="2331" t="str">
        <f>CONCATENATE("4 Non ►",M4,)</f>
        <v>4 Non ►(7A.10)</v>
      </c>
      <c r="J22" s="363"/>
      <c r="K22" s="363"/>
      <c r="L22" s="2201"/>
      <c r="M22" s="2539" t="str">
        <f>CONCATENATE("4 Non ►",P4,)</f>
        <v>4 Non ►(7A.13)</v>
      </c>
      <c r="N22" s="363"/>
      <c r="O22" s="363"/>
      <c r="P22" s="2331" t="str">
        <f>CONCATENATE("4 Non ►",S4,)</f>
        <v>4 Non ►(7A.16)</v>
      </c>
      <c r="Q22" s="1469"/>
      <c r="R22" s="1469"/>
      <c r="S22" s="2331" t="str">
        <f>CONCATENATE("4 Non ►",V4,)</f>
        <v>4 Non ►(7A.19)</v>
      </c>
      <c r="T22" s="363"/>
      <c r="U22" s="363"/>
      <c r="V22" s="2331" t="s">
        <v>2104</v>
      </c>
      <c r="W22" s="363"/>
      <c r="X22" s="363"/>
    </row>
    <row r="23" spans="1:24" ht="13.5" x14ac:dyDescent="0.25">
      <c r="A23" s="2201"/>
      <c r="B23" s="2540"/>
      <c r="C23" s="2542"/>
      <c r="D23" s="363"/>
      <c r="E23" s="363"/>
      <c r="F23" s="2538"/>
      <c r="G23" s="363"/>
      <c r="H23" s="363"/>
      <c r="I23" s="2538"/>
      <c r="J23" s="363"/>
      <c r="K23" s="363"/>
      <c r="L23" s="2201"/>
      <c r="M23" s="2540"/>
      <c r="N23" s="1456"/>
      <c r="O23" s="1456"/>
      <c r="P23" s="2538"/>
      <c r="Q23" s="1468"/>
      <c r="R23" s="1468"/>
      <c r="S23" s="2538"/>
      <c r="T23" s="1456"/>
      <c r="U23" s="1456"/>
      <c r="V23" s="2538"/>
      <c r="W23" s="363"/>
      <c r="X23" s="363"/>
    </row>
    <row r="24" spans="1:24" ht="14.25" customHeight="1" thickBot="1" x14ac:dyDescent="0.25">
      <c r="A24" s="2202"/>
      <c r="B24" s="1949" t="s">
        <v>22</v>
      </c>
      <c r="C24" s="302" t="s">
        <v>31</v>
      </c>
      <c r="D24" s="302" t="s">
        <v>77</v>
      </c>
      <c r="E24" s="302" t="s">
        <v>77</v>
      </c>
      <c r="F24" s="302" t="s">
        <v>31</v>
      </c>
      <c r="G24" s="302" t="s">
        <v>77</v>
      </c>
      <c r="H24" s="302" t="s">
        <v>77</v>
      </c>
      <c r="I24" s="302" t="s">
        <v>31</v>
      </c>
      <c r="J24" s="302" t="s">
        <v>77</v>
      </c>
      <c r="K24" s="302" t="s">
        <v>77</v>
      </c>
      <c r="L24" s="2202"/>
      <c r="M24" s="1794" t="s">
        <v>31</v>
      </c>
      <c r="N24" s="302" t="s">
        <v>77</v>
      </c>
      <c r="O24" s="302" t="s">
        <v>77</v>
      </c>
      <c r="P24" s="302" t="s">
        <v>31</v>
      </c>
      <c r="Q24" s="302" t="s">
        <v>77</v>
      </c>
      <c r="R24" s="302" t="s">
        <v>77</v>
      </c>
      <c r="S24" s="302" t="s">
        <v>31</v>
      </c>
      <c r="T24" s="302" t="s">
        <v>77</v>
      </c>
      <c r="U24" s="302" t="s">
        <v>77</v>
      </c>
      <c r="V24" s="302" t="s">
        <v>31</v>
      </c>
      <c r="W24" s="302" t="s">
        <v>77</v>
      </c>
      <c r="X24" s="302" t="s">
        <v>77</v>
      </c>
    </row>
    <row r="25" spans="1:24" ht="15" thickTop="1" thickBot="1" x14ac:dyDescent="0.3">
      <c r="A25" s="1986">
        <v>98</v>
      </c>
      <c r="B25" s="1987"/>
      <c r="C25" s="1988"/>
      <c r="D25" s="1988"/>
      <c r="E25" s="1988"/>
      <c r="F25" s="1988"/>
      <c r="G25" s="1988"/>
      <c r="H25" s="1988"/>
      <c r="I25" s="1988"/>
      <c r="J25" s="1988"/>
      <c r="K25" s="1988"/>
      <c r="L25" s="1986">
        <v>98</v>
      </c>
      <c r="M25" s="1988"/>
      <c r="N25" s="1988"/>
      <c r="O25" s="1988"/>
      <c r="P25" s="1988"/>
      <c r="Q25" s="1988"/>
      <c r="R25" s="1988"/>
      <c r="S25" s="1988"/>
      <c r="T25" s="1988"/>
      <c r="U25" s="1988"/>
      <c r="V25" s="1988"/>
      <c r="W25" s="1988"/>
      <c r="X25" s="1988"/>
    </row>
    <row r="26" spans="1:24" ht="14.25" thickTop="1" x14ac:dyDescent="0.25">
      <c r="A26" s="440">
        <v>1</v>
      </c>
      <c r="B26" s="1950"/>
      <c r="C26" s="320"/>
      <c r="D26" s="320"/>
      <c r="E26" s="320"/>
      <c r="F26" s="320"/>
      <c r="G26" s="320"/>
      <c r="H26" s="320"/>
      <c r="I26" s="320"/>
      <c r="J26" s="320"/>
      <c r="K26" s="320"/>
      <c r="L26" s="440">
        <v>1</v>
      </c>
      <c r="M26" s="1951"/>
      <c r="N26" s="320"/>
      <c r="O26" s="320"/>
      <c r="P26" s="320"/>
      <c r="Q26" s="320"/>
      <c r="R26" s="320"/>
      <c r="S26" s="320"/>
      <c r="T26" s="320"/>
      <c r="U26" s="320"/>
      <c r="V26" s="320"/>
      <c r="W26" s="320"/>
      <c r="X26" s="320"/>
    </row>
    <row r="27" spans="1:24" ht="13.5" x14ac:dyDescent="0.25">
      <c r="A27" s="75">
        <v>2</v>
      </c>
      <c r="B27" s="1802"/>
      <c r="C27" s="328"/>
      <c r="D27" s="328"/>
      <c r="E27" s="328"/>
      <c r="F27" s="328"/>
      <c r="G27" s="328"/>
      <c r="H27" s="328"/>
      <c r="I27" s="328"/>
      <c r="J27" s="328"/>
      <c r="K27" s="328"/>
      <c r="L27" s="75">
        <v>2</v>
      </c>
      <c r="M27" s="328"/>
      <c r="N27" s="328"/>
      <c r="O27" s="328"/>
      <c r="P27" s="328"/>
      <c r="Q27" s="328"/>
      <c r="R27" s="328"/>
      <c r="S27" s="328"/>
      <c r="T27" s="328"/>
      <c r="U27" s="328"/>
      <c r="V27" s="328"/>
      <c r="W27" s="328"/>
      <c r="X27" s="328"/>
    </row>
    <row r="28" spans="1:24" ht="13.5" x14ac:dyDescent="0.25">
      <c r="A28" s="75">
        <v>3</v>
      </c>
      <c r="B28" s="1802"/>
      <c r="C28" s="328"/>
      <c r="D28" s="328"/>
      <c r="E28" s="328"/>
      <c r="F28" s="328"/>
      <c r="G28" s="328"/>
      <c r="H28" s="328"/>
      <c r="I28" s="328"/>
      <c r="J28" s="328"/>
      <c r="K28" s="328"/>
      <c r="L28" s="75">
        <v>3</v>
      </c>
      <c r="M28" s="328"/>
      <c r="N28" s="328"/>
      <c r="O28" s="328"/>
      <c r="P28" s="328"/>
      <c r="Q28" s="328"/>
      <c r="R28" s="328"/>
      <c r="S28" s="328"/>
      <c r="T28" s="328"/>
      <c r="U28" s="328"/>
      <c r="V28" s="328"/>
      <c r="W28" s="328"/>
      <c r="X28" s="328"/>
    </row>
    <row r="29" spans="1:24" ht="13.5" x14ac:dyDescent="0.25">
      <c r="A29" s="75">
        <v>4</v>
      </c>
      <c r="B29" s="1802"/>
      <c r="C29" s="328"/>
      <c r="D29" s="328"/>
      <c r="E29" s="328"/>
      <c r="F29" s="328"/>
      <c r="G29" s="328"/>
      <c r="H29" s="328"/>
      <c r="I29" s="328"/>
      <c r="J29" s="328"/>
      <c r="K29" s="328"/>
      <c r="L29" s="75">
        <v>4</v>
      </c>
      <c r="M29" s="328"/>
      <c r="N29" s="328"/>
      <c r="O29" s="328"/>
      <c r="P29" s="328"/>
      <c r="Q29" s="328"/>
      <c r="R29" s="328"/>
      <c r="S29" s="328"/>
      <c r="T29" s="328"/>
      <c r="U29" s="328"/>
      <c r="V29" s="328"/>
      <c r="W29" s="328"/>
      <c r="X29" s="328"/>
    </row>
    <row r="30" spans="1:24" ht="14.25" thickBot="1" x14ac:dyDescent="0.3">
      <c r="A30" s="75">
        <v>5</v>
      </c>
      <c r="B30" s="1802"/>
      <c r="C30" s="333"/>
      <c r="D30" s="333"/>
      <c r="E30" s="333"/>
      <c r="F30" s="333"/>
      <c r="G30" s="333"/>
      <c r="H30" s="333"/>
      <c r="I30" s="333"/>
      <c r="J30" s="333"/>
      <c r="K30" s="333"/>
      <c r="L30" s="75">
        <v>5</v>
      </c>
      <c r="M30" s="333"/>
      <c r="N30" s="333"/>
      <c r="O30" s="333"/>
      <c r="P30" s="333"/>
      <c r="Q30" s="333"/>
      <c r="R30" s="333"/>
      <c r="S30" s="333"/>
      <c r="T30" s="333"/>
      <c r="U30" s="333"/>
      <c r="V30" s="333"/>
      <c r="W30" s="333"/>
      <c r="X30" s="333"/>
    </row>
    <row r="31" spans="1:24" ht="14.25" thickTop="1" x14ac:dyDescent="0.25">
      <c r="A31" s="73">
        <v>6</v>
      </c>
      <c r="B31" s="1801"/>
      <c r="C31" s="313"/>
      <c r="D31" s="313"/>
      <c r="E31" s="313"/>
      <c r="F31" s="313"/>
      <c r="G31" s="313"/>
      <c r="H31" s="313"/>
      <c r="I31" s="313"/>
      <c r="J31" s="313"/>
      <c r="K31" s="313"/>
      <c r="L31" s="73">
        <v>6</v>
      </c>
      <c r="M31" s="313"/>
      <c r="N31" s="313"/>
      <c r="O31" s="313"/>
      <c r="P31" s="313"/>
      <c r="Q31" s="313"/>
      <c r="R31" s="313"/>
      <c r="S31" s="313"/>
      <c r="T31" s="313"/>
      <c r="U31" s="313"/>
      <c r="V31" s="313"/>
      <c r="W31" s="313"/>
      <c r="X31" s="313"/>
    </row>
    <row r="32" spans="1:24" ht="13.5" x14ac:dyDescent="0.25">
      <c r="A32" s="343">
        <v>7</v>
      </c>
      <c r="B32" s="1803"/>
      <c r="C32" s="320"/>
      <c r="D32" s="320"/>
      <c r="E32" s="320"/>
      <c r="F32" s="320"/>
      <c r="G32" s="320"/>
      <c r="H32" s="320"/>
      <c r="I32" s="320"/>
      <c r="J32" s="320"/>
      <c r="K32" s="320"/>
      <c r="L32" s="343">
        <v>7</v>
      </c>
      <c r="M32" s="320"/>
      <c r="N32" s="320"/>
      <c r="O32" s="320"/>
      <c r="P32" s="320"/>
      <c r="Q32" s="320"/>
      <c r="R32" s="320"/>
      <c r="S32" s="320"/>
      <c r="T32" s="320"/>
      <c r="U32" s="320"/>
      <c r="V32" s="320"/>
      <c r="W32" s="320"/>
      <c r="X32" s="320"/>
    </row>
    <row r="33" spans="1:24" ht="13.5" x14ac:dyDescent="0.25">
      <c r="A33" s="75">
        <v>8</v>
      </c>
      <c r="B33" s="1802"/>
      <c r="C33" s="328"/>
      <c r="D33" s="328"/>
      <c r="E33" s="328"/>
      <c r="F33" s="328"/>
      <c r="G33" s="328"/>
      <c r="H33" s="328"/>
      <c r="I33" s="328"/>
      <c r="J33" s="328"/>
      <c r="K33" s="328"/>
      <c r="L33" s="75">
        <v>8</v>
      </c>
      <c r="M33" s="328"/>
      <c r="N33" s="328"/>
      <c r="O33" s="328"/>
      <c r="P33" s="328"/>
      <c r="Q33" s="328"/>
      <c r="R33" s="328"/>
      <c r="S33" s="328"/>
      <c r="T33" s="328"/>
      <c r="U33" s="328"/>
      <c r="V33" s="328"/>
      <c r="W33" s="328"/>
      <c r="X33" s="328"/>
    </row>
    <row r="34" spans="1:24" ht="13.5" x14ac:dyDescent="0.25">
      <c r="A34" s="75">
        <v>9</v>
      </c>
      <c r="B34" s="1802"/>
      <c r="C34" s="328"/>
      <c r="D34" s="328"/>
      <c r="E34" s="328"/>
      <c r="F34" s="328"/>
      <c r="G34" s="328"/>
      <c r="H34" s="328"/>
      <c r="I34" s="328"/>
      <c r="J34" s="328"/>
      <c r="K34" s="328"/>
      <c r="L34" s="75">
        <v>9</v>
      </c>
      <c r="M34" s="328"/>
      <c r="N34" s="328"/>
      <c r="O34" s="328"/>
      <c r="P34" s="328"/>
      <c r="Q34" s="328"/>
      <c r="R34" s="328"/>
      <c r="S34" s="328"/>
      <c r="T34" s="328"/>
      <c r="U34" s="328"/>
      <c r="V34" s="328"/>
      <c r="W34" s="328"/>
      <c r="X34" s="328"/>
    </row>
    <row r="35" spans="1:24" ht="14.25" thickBot="1" x14ac:dyDescent="0.3">
      <c r="A35" s="75">
        <v>10</v>
      </c>
      <c r="B35" s="1802"/>
      <c r="C35" s="333"/>
      <c r="D35" s="333"/>
      <c r="E35" s="333"/>
      <c r="F35" s="333"/>
      <c r="G35" s="333"/>
      <c r="H35" s="333"/>
      <c r="I35" s="333"/>
      <c r="J35" s="333"/>
      <c r="K35" s="333"/>
      <c r="L35" s="75">
        <v>10</v>
      </c>
      <c r="M35" s="333"/>
      <c r="N35" s="333"/>
      <c r="O35" s="333"/>
      <c r="P35" s="333"/>
      <c r="Q35" s="333"/>
      <c r="R35" s="333"/>
      <c r="S35" s="333"/>
      <c r="T35" s="333"/>
      <c r="U35" s="333"/>
      <c r="V35" s="333"/>
      <c r="W35" s="333"/>
      <c r="X35" s="333"/>
    </row>
    <row r="36" spans="1:24" ht="14.25" thickTop="1" x14ac:dyDescent="0.25">
      <c r="A36" s="73">
        <v>11</v>
      </c>
      <c r="B36" s="1801"/>
      <c r="C36" s="313"/>
      <c r="D36" s="313"/>
      <c r="E36" s="313"/>
      <c r="F36" s="313"/>
      <c r="G36" s="313"/>
      <c r="H36" s="313"/>
      <c r="I36" s="313"/>
      <c r="J36" s="313"/>
      <c r="K36" s="313"/>
      <c r="L36" s="73">
        <v>11</v>
      </c>
      <c r="M36" s="313"/>
      <c r="N36" s="313"/>
      <c r="O36" s="313"/>
      <c r="P36" s="313"/>
      <c r="Q36" s="313"/>
      <c r="R36" s="313"/>
      <c r="S36" s="313"/>
      <c r="T36" s="313"/>
      <c r="U36" s="313"/>
      <c r="V36" s="313"/>
      <c r="W36" s="313"/>
      <c r="X36" s="313"/>
    </row>
    <row r="37" spans="1:24" ht="13.5" x14ac:dyDescent="0.25">
      <c r="A37" s="75">
        <v>12</v>
      </c>
      <c r="B37" s="1802"/>
      <c r="C37" s="328"/>
      <c r="D37" s="328"/>
      <c r="E37" s="328"/>
      <c r="F37" s="328"/>
      <c r="G37" s="328"/>
      <c r="H37" s="328"/>
      <c r="I37" s="328"/>
      <c r="J37" s="328"/>
      <c r="K37" s="328"/>
      <c r="L37" s="75">
        <v>12</v>
      </c>
      <c r="M37" s="328"/>
      <c r="N37" s="328"/>
      <c r="O37" s="328"/>
      <c r="P37" s="328"/>
      <c r="Q37" s="328"/>
      <c r="R37" s="328"/>
      <c r="S37" s="328"/>
      <c r="T37" s="328"/>
      <c r="U37" s="328"/>
      <c r="V37" s="328"/>
      <c r="W37" s="328"/>
      <c r="X37" s="328"/>
    </row>
    <row r="38" spans="1:24" ht="13.5" x14ac:dyDescent="0.25">
      <c r="A38" s="75">
        <v>13</v>
      </c>
      <c r="B38" s="1802"/>
      <c r="C38" s="328"/>
      <c r="D38" s="328"/>
      <c r="E38" s="328"/>
      <c r="F38" s="328"/>
      <c r="G38" s="328"/>
      <c r="H38" s="328"/>
      <c r="I38" s="328"/>
      <c r="J38" s="328"/>
      <c r="K38" s="328"/>
      <c r="L38" s="75">
        <v>13</v>
      </c>
      <c r="M38" s="328"/>
      <c r="N38" s="328"/>
      <c r="O38" s="328"/>
      <c r="P38" s="328"/>
      <c r="Q38" s="328"/>
      <c r="R38" s="328"/>
      <c r="S38" s="328"/>
      <c r="T38" s="328"/>
      <c r="U38" s="328"/>
      <c r="V38" s="328"/>
      <c r="W38" s="328"/>
      <c r="X38" s="328"/>
    </row>
    <row r="39" spans="1:24" ht="13.5" x14ac:dyDescent="0.25">
      <c r="A39" s="75">
        <v>14</v>
      </c>
      <c r="B39" s="1802"/>
      <c r="C39" s="328"/>
      <c r="D39" s="328"/>
      <c r="E39" s="328"/>
      <c r="F39" s="328"/>
      <c r="G39" s="328"/>
      <c r="H39" s="328"/>
      <c r="I39" s="328"/>
      <c r="J39" s="328"/>
      <c r="K39" s="328"/>
      <c r="L39" s="75">
        <v>14</v>
      </c>
      <c r="M39" s="328"/>
      <c r="N39" s="328"/>
      <c r="O39" s="328"/>
      <c r="P39" s="328"/>
      <c r="Q39" s="328"/>
      <c r="R39" s="328"/>
      <c r="S39" s="328"/>
      <c r="T39" s="328"/>
      <c r="U39" s="328"/>
      <c r="V39" s="328"/>
      <c r="W39" s="328"/>
      <c r="X39" s="328"/>
    </row>
    <row r="40" spans="1:24" ht="13.5" x14ac:dyDescent="0.25">
      <c r="A40" s="75">
        <v>15</v>
      </c>
      <c r="B40" s="1802"/>
      <c r="C40" s="328"/>
      <c r="D40" s="328"/>
      <c r="E40" s="328"/>
      <c r="F40" s="328"/>
      <c r="G40" s="328"/>
      <c r="H40" s="328"/>
      <c r="I40" s="328"/>
      <c r="J40" s="328"/>
      <c r="K40" s="328"/>
      <c r="L40" s="75">
        <v>15</v>
      </c>
      <c r="M40" s="328"/>
      <c r="N40" s="328"/>
      <c r="O40" s="328"/>
      <c r="P40" s="328"/>
      <c r="Q40" s="328"/>
      <c r="R40" s="328"/>
      <c r="S40" s="328"/>
      <c r="T40" s="328"/>
      <c r="U40" s="328"/>
      <c r="V40" s="328"/>
      <c r="W40" s="328"/>
      <c r="X40" s="328"/>
    </row>
  </sheetData>
  <mergeCells count="40">
    <mergeCell ref="B22:B23"/>
    <mergeCell ref="X5:X19"/>
    <mergeCell ref="U5:U19"/>
    <mergeCell ref="L4:L24"/>
    <mergeCell ref="J5:J19"/>
    <mergeCell ref="K5:K19"/>
    <mergeCell ref="I5:I13"/>
    <mergeCell ref="W5:W20"/>
    <mergeCell ref="D5:D19"/>
    <mergeCell ref="B5:B16"/>
    <mergeCell ref="B18:B19"/>
    <mergeCell ref="S22:S23"/>
    <mergeCell ref="V22:V23"/>
    <mergeCell ref="V5:V14"/>
    <mergeCell ref="V18:V19"/>
    <mergeCell ref="T5:T19"/>
    <mergeCell ref="A4:A24"/>
    <mergeCell ref="E5:E19"/>
    <mergeCell ref="H5:H19"/>
    <mergeCell ref="C5:C16"/>
    <mergeCell ref="R5:R20"/>
    <mergeCell ref="O5:O19"/>
    <mergeCell ref="P22:P23"/>
    <mergeCell ref="F5:F14"/>
    <mergeCell ref="Q5:Q20"/>
    <mergeCell ref="M5:M14"/>
    <mergeCell ref="I18:I19"/>
    <mergeCell ref="M18:M19"/>
    <mergeCell ref="G5:G19"/>
    <mergeCell ref="C18:C19"/>
    <mergeCell ref="F18:F19"/>
    <mergeCell ref="C22:C23"/>
    <mergeCell ref="S18:S19"/>
    <mergeCell ref="P18:P19"/>
    <mergeCell ref="S5:S17"/>
    <mergeCell ref="F22:F23"/>
    <mergeCell ref="I22:I23"/>
    <mergeCell ref="N5:N19"/>
    <mergeCell ref="M22:M23"/>
    <mergeCell ref="P5:P15"/>
  </mergeCells>
  <pageMargins left="0.314" right="0.314" top="0.11799999999999999" bottom="0.27500000000000002" header="0.157" footer="0.11799999999999999"/>
  <pageSetup firstPageNumber="49" orientation="landscape" r:id="rId1"/>
  <headerFooter>
    <oddFooter>&amp;C&amp;P</oddFooter>
  </headerFooter>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K166"/>
  <sheetViews>
    <sheetView view="pageBreakPreview" topLeftCell="A4" zoomScale="120" zoomScaleNormal="120" zoomScaleSheetLayoutView="120" workbookViewId="0">
      <selection activeCell="C110" sqref="C110"/>
    </sheetView>
  </sheetViews>
  <sheetFormatPr baseColWidth="10" defaultColWidth="9.140625" defaultRowHeight="12.75" x14ac:dyDescent="0.2"/>
  <cols>
    <col min="1" max="1" width="5.7109375" style="740" customWidth="1"/>
    <col min="2" max="2" width="22.140625" style="740" customWidth="1"/>
    <col min="3" max="3" width="11" style="739" customWidth="1"/>
    <col min="4" max="4" width="8.7109375" style="740" customWidth="1"/>
    <col min="5" max="5" width="6.7109375" style="740" customWidth="1"/>
    <col min="6" max="6" width="12.28515625" style="740" customWidth="1"/>
    <col min="7" max="7" width="11.28515625" style="740" customWidth="1"/>
    <col min="8" max="8" width="19.85546875" style="740" customWidth="1"/>
    <col min="9" max="9" width="9" style="740" customWidth="1"/>
    <col min="10" max="10" width="7.85546875" style="740" customWidth="1"/>
    <col min="11" max="11" width="11" style="740" customWidth="1"/>
  </cols>
  <sheetData>
    <row r="1" spans="1:11" x14ac:dyDescent="0.2">
      <c r="A1" s="737" t="s">
        <v>1797</v>
      </c>
      <c r="B1" s="738"/>
      <c r="D1" s="746"/>
      <c r="E1" s="746"/>
    </row>
    <row r="2" spans="1:11" ht="13.5" x14ac:dyDescent="0.25">
      <c r="A2" s="737"/>
      <c r="B2" s="719" t="s">
        <v>1798</v>
      </c>
      <c r="C2" s="7"/>
      <c r="D2" s="746"/>
      <c r="E2" s="746"/>
    </row>
    <row r="3" spans="1:11" x14ac:dyDescent="0.2">
      <c r="A3" s="741"/>
      <c r="B3" s="738"/>
      <c r="D3" s="746"/>
      <c r="E3" s="746"/>
    </row>
    <row r="4" spans="1:11" x14ac:dyDescent="0.2">
      <c r="A4" s="1467"/>
      <c r="B4" s="1466"/>
      <c r="C4" s="2546" t="s">
        <v>1608</v>
      </c>
      <c r="D4" s="2547"/>
      <c r="E4" s="2547"/>
      <c r="F4" s="2547"/>
      <c r="G4" s="2548"/>
      <c r="H4" s="2546" t="s">
        <v>1607</v>
      </c>
      <c r="I4" s="2547"/>
      <c r="J4" s="2547"/>
      <c r="K4" s="2548"/>
    </row>
    <row r="5" spans="1:11" ht="13.5" x14ac:dyDescent="0.25">
      <c r="A5" s="723" t="s">
        <v>1799</v>
      </c>
      <c r="B5" s="1457"/>
      <c r="C5" s="2003" t="s">
        <v>1800</v>
      </c>
      <c r="D5" s="2553" t="s">
        <v>1801</v>
      </c>
      <c r="E5" s="2554"/>
      <c r="F5" s="1465" t="s">
        <v>1802</v>
      </c>
      <c r="G5" s="1464" t="s">
        <v>1803</v>
      </c>
      <c r="H5" s="1465" t="s">
        <v>1804</v>
      </c>
      <c r="I5" s="2553" t="s">
        <v>1805</v>
      </c>
      <c r="J5" s="2554"/>
      <c r="K5" s="1464" t="s">
        <v>1806</v>
      </c>
    </row>
    <row r="6" spans="1:11" ht="12.75" customHeight="1" x14ac:dyDescent="0.2">
      <c r="A6" s="2543" t="s">
        <v>504</v>
      </c>
      <c r="B6" s="2551" t="s">
        <v>2457</v>
      </c>
      <c r="C6" s="2474" t="s">
        <v>570</v>
      </c>
      <c r="D6" s="2557" t="s">
        <v>1606</v>
      </c>
      <c r="E6" s="2558"/>
      <c r="F6" s="2555" t="s">
        <v>2298</v>
      </c>
      <c r="G6" s="2549" t="s">
        <v>2388</v>
      </c>
      <c r="H6" s="2549" t="s">
        <v>2387</v>
      </c>
      <c r="I6" s="2557" t="s">
        <v>1605</v>
      </c>
      <c r="J6" s="2558"/>
      <c r="K6" s="2549" t="s">
        <v>1604</v>
      </c>
    </row>
    <row r="7" spans="1:11" ht="12.75" customHeight="1" x14ac:dyDescent="0.2">
      <c r="A7" s="2544"/>
      <c r="B7" s="2551"/>
      <c r="C7" s="2474"/>
      <c r="D7" s="2474"/>
      <c r="E7" s="2559"/>
      <c r="F7" s="2556"/>
      <c r="G7" s="2550"/>
      <c r="H7" s="2550"/>
      <c r="I7" s="2474"/>
      <c r="J7" s="2559"/>
      <c r="K7" s="2550"/>
    </row>
    <row r="8" spans="1:11" ht="12.75" customHeight="1" x14ac:dyDescent="0.2">
      <c r="A8" s="2544"/>
      <c r="B8" s="2551"/>
      <c r="C8" s="2474"/>
      <c r="D8" s="2474"/>
      <c r="E8" s="2559"/>
      <c r="F8" s="2556"/>
      <c r="G8" s="2550"/>
      <c r="H8" s="2550"/>
      <c r="I8" s="2474"/>
      <c r="J8" s="2559"/>
      <c r="K8" s="2550"/>
    </row>
    <row r="9" spans="1:11" ht="12.75" customHeight="1" x14ac:dyDescent="0.2">
      <c r="A9" s="2544"/>
      <c r="B9" s="2551"/>
      <c r="C9" s="2474"/>
      <c r="D9" s="2474"/>
      <c r="E9" s="2559"/>
      <c r="F9" s="2556"/>
      <c r="G9" s="2550"/>
      <c r="H9" s="2550"/>
      <c r="I9" s="2474"/>
      <c r="J9" s="2559"/>
      <c r="K9" s="2550"/>
    </row>
    <row r="10" spans="1:11" ht="12.75" customHeight="1" x14ac:dyDescent="0.2">
      <c r="A10" s="2544"/>
      <c r="B10" s="2551"/>
      <c r="C10" s="2474"/>
      <c r="D10" s="2474"/>
      <c r="E10" s="2559"/>
      <c r="F10" s="2556"/>
      <c r="G10" s="2550"/>
      <c r="H10" s="2550"/>
      <c r="I10" s="2474"/>
      <c r="J10" s="2559"/>
      <c r="K10" s="2550"/>
    </row>
    <row r="11" spans="1:11" ht="13.5" customHeight="1" x14ac:dyDescent="0.2">
      <c r="A11" s="2544"/>
      <c r="B11" s="2551"/>
      <c r="C11" s="2474"/>
      <c r="D11" s="2474"/>
      <c r="E11" s="2559"/>
      <c r="F11" s="2556"/>
      <c r="G11" s="2550"/>
      <c r="H11" s="2550"/>
      <c r="I11" s="2474"/>
      <c r="J11" s="2559"/>
      <c r="K11" s="2550"/>
    </row>
    <row r="12" spans="1:11" ht="13.5" customHeight="1" x14ac:dyDescent="0.2">
      <c r="A12" s="2544"/>
      <c r="B12" s="2551"/>
      <c r="C12" s="2474"/>
      <c r="D12" s="2474"/>
      <c r="E12" s="2559"/>
      <c r="F12" s="2556"/>
      <c r="G12" s="2550"/>
      <c r="H12" s="2550"/>
      <c r="I12" s="2474"/>
      <c r="J12" s="2559"/>
      <c r="K12" s="2550"/>
    </row>
    <row r="13" spans="1:11" ht="13.5" customHeight="1" x14ac:dyDescent="0.2">
      <c r="A13" s="2544"/>
      <c r="B13" s="2551"/>
      <c r="C13" s="2004" t="s">
        <v>571</v>
      </c>
      <c r="D13" s="2474"/>
      <c r="E13" s="2559"/>
      <c r="F13" s="2556"/>
      <c r="G13" s="2550"/>
      <c r="H13" s="2550"/>
      <c r="I13" s="2474"/>
      <c r="J13" s="2559"/>
      <c r="K13" s="2550"/>
    </row>
    <row r="14" spans="1:11" ht="13.5" customHeight="1" x14ac:dyDescent="0.2">
      <c r="A14" s="2544"/>
      <c r="B14" s="2551"/>
      <c r="C14" s="2552" t="str">
        <f>CONCATENATE("2=Non ►Ligne Suivante")</f>
        <v>2=Non ►Ligne Suivante</v>
      </c>
      <c r="D14" s="2474"/>
      <c r="E14" s="2559"/>
      <c r="F14" s="2556"/>
      <c r="G14" s="2550"/>
      <c r="H14" s="2550"/>
      <c r="I14" s="2474"/>
      <c r="J14" s="2559"/>
      <c r="K14" s="2550"/>
    </row>
    <row r="15" spans="1:11" ht="13.5" customHeight="1" x14ac:dyDescent="0.2">
      <c r="A15" s="2544"/>
      <c r="B15" s="2551"/>
      <c r="C15" s="2552"/>
      <c r="D15" s="2474"/>
      <c r="E15" s="2559"/>
      <c r="F15" s="2556"/>
      <c r="G15" s="2550"/>
      <c r="H15" s="2550"/>
      <c r="I15" s="2474"/>
      <c r="J15" s="2559"/>
      <c r="K15" s="2550"/>
    </row>
    <row r="16" spans="1:11" ht="13.5" x14ac:dyDescent="0.25">
      <c r="A16" s="2544"/>
      <c r="B16" s="2551"/>
      <c r="C16" s="1898"/>
      <c r="D16" s="1463"/>
      <c r="E16" s="821"/>
      <c r="F16" s="743"/>
      <c r="G16" s="2560"/>
      <c r="H16" s="743"/>
      <c r="I16" s="742"/>
      <c r="J16" s="744"/>
      <c r="K16" s="1462"/>
    </row>
    <row r="17" spans="1:11" ht="16.5" customHeight="1" x14ac:dyDescent="0.2">
      <c r="A17" s="2545"/>
      <c r="B17" s="1737" t="s">
        <v>572</v>
      </c>
      <c r="C17" s="1732" t="s">
        <v>31</v>
      </c>
      <c r="D17" s="1733" t="s">
        <v>573</v>
      </c>
      <c r="E17" s="1734" t="s">
        <v>574</v>
      </c>
      <c r="F17" s="1733" t="s">
        <v>573</v>
      </c>
      <c r="G17" s="1733" t="s">
        <v>573</v>
      </c>
      <c r="H17" s="1735" t="s">
        <v>31</v>
      </c>
      <c r="I17" s="1733" t="s">
        <v>573</v>
      </c>
      <c r="J17" s="1736" t="s">
        <v>574</v>
      </c>
      <c r="K17" s="1733" t="s">
        <v>1603</v>
      </c>
    </row>
    <row r="18" spans="1:11" x14ac:dyDescent="0.2">
      <c r="A18" s="1731"/>
      <c r="B18" s="1738" t="s">
        <v>2202</v>
      </c>
      <c r="C18" s="1739"/>
      <c r="D18" s="1460"/>
      <c r="E18" s="1461"/>
      <c r="F18" s="1460"/>
      <c r="G18" s="1460"/>
      <c r="H18" s="1460"/>
      <c r="I18" s="1460"/>
      <c r="J18" s="1460"/>
      <c r="K18" s="1460"/>
    </row>
    <row r="19" spans="1:11" s="295" customFormat="1" ht="17.100000000000001" customHeight="1" x14ac:dyDescent="0.2">
      <c r="A19" s="1746">
        <v>1</v>
      </c>
      <c r="B19" s="2071" t="s">
        <v>2571</v>
      </c>
      <c r="C19" s="1747"/>
      <c r="D19" s="1748"/>
      <c r="E19" s="1748"/>
      <c r="F19" s="1748"/>
      <c r="G19" s="1748"/>
      <c r="H19" s="1748"/>
      <c r="I19" s="1748"/>
      <c r="J19" s="1748"/>
      <c r="K19" s="1748"/>
    </row>
    <row r="20" spans="1:11" s="295" customFormat="1" ht="17.100000000000001" customHeight="1" x14ac:dyDescent="0.2">
      <c r="A20" s="1746">
        <f>A19+1</f>
        <v>2</v>
      </c>
      <c r="B20" s="2071" t="s">
        <v>2572</v>
      </c>
      <c r="C20" s="1526"/>
      <c r="D20" s="1527"/>
      <c r="E20" s="1527"/>
      <c r="F20" s="1527"/>
      <c r="G20" s="1527"/>
      <c r="H20" s="1527"/>
      <c r="I20" s="1527"/>
      <c r="J20" s="1527"/>
      <c r="K20" s="1527"/>
    </row>
    <row r="21" spans="1:11" s="295" customFormat="1" ht="17.100000000000001" customHeight="1" x14ac:dyDescent="0.2">
      <c r="A21" s="1746">
        <f t="shared" ref="A21:A91" si="0">A20+1</f>
        <v>3</v>
      </c>
      <c r="B21" s="2071" t="s">
        <v>2574</v>
      </c>
      <c r="C21" s="1526"/>
      <c r="D21" s="1527"/>
      <c r="E21" s="1527"/>
      <c r="F21" s="1527"/>
      <c r="G21" s="1527"/>
      <c r="H21" s="1527"/>
      <c r="I21" s="1527"/>
      <c r="J21" s="1527"/>
      <c r="K21" s="1527"/>
    </row>
    <row r="22" spans="1:11" s="295" customFormat="1" ht="17.100000000000001" customHeight="1" x14ac:dyDescent="0.2">
      <c r="A22" s="1746">
        <f t="shared" si="0"/>
        <v>4</v>
      </c>
      <c r="B22" s="2071" t="s">
        <v>2573</v>
      </c>
      <c r="C22" s="1526"/>
      <c r="D22" s="1527"/>
      <c r="E22" s="1527"/>
      <c r="F22" s="1527"/>
      <c r="G22" s="1527"/>
      <c r="H22" s="1527"/>
      <c r="I22" s="1527"/>
      <c r="J22" s="1527"/>
      <c r="K22" s="1527"/>
    </row>
    <row r="23" spans="1:11" ht="17.100000000000001" customHeight="1" x14ac:dyDescent="0.2">
      <c r="A23" s="1322">
        <f t="shared" si="0"/>
        <v>5</v>
      </c>
      <c r="B23" s="1057" t="s">
        <v>776</v>
      </c>
      <c r="C23" s="1459"/>
      <c r="D23" s="1458"/>
      <c r="E23" s="1458"/>
      <c r="F23" s="1458"/>
      <c r="G23" s="1458"/>
      <c r="H23" s="1458"/>
      <c r="I23" s="1458"/>
      <c r="J23" s="1458"/>
      <c r="K23" s="1458"/>
    </row>
    <row r="24" spans="1:11" ht="17.100000000000001" customHeight="1" x14ac:dyDescent="0.2">
      <c r="A24" s="1322">
        <f t="shared" si="0"/>
        <v>6</v>
      </c>
      <c r="B24" s="1057" t="s">
        <v>777</v>
      </c>
      <c r="C24" s="1459"/>
      <c r="D24" s="1458"/>
      <c r="E24" s="1458"/>
      <c r="F24" s="1458"/>
      <c r="G24" s="1458"/>
      <c r="H24" s="1458"/>
      <c r="I24" s="1458"/>
      <c r="J24" s="1458"/>
      <c r="K24" s="1458"/>
    </row>
    <row r="25" spans="1:11" ht="17.100000000000001" customHeight="1" x14ac:dyDescent="0.2">
      <c r="A25" s="1322">
        <f t="shared" si="0"/>
        <v>7</v>
      </c>
      <c r="B25" s="1057" t="s">
        <v>575</v>
      </c>
      <c r="C25" s="1459"/>
      <c r="D25" s="1458"/>
      <c r="E25" s="1458"/>
      <c r="F25" s="1458"/>
      <c r="G25" s="1458"/>
      <c r="H25" s="1458"/>
      <c r="I25" s="1458"/>
      <c r="J25" s="1458"/>
      <c r="K25" s="1458"/>
    </row>
    <row r="26" spans="1:11" ht="17.100000000000001" customHeight="1" x14ac:dyDescent="0.2">
      <c r="A26" s="1322">
        <f t="shared" si="0"/>
        <v>8</v>
      </c>
      <c r="B26" s="1057" t="s">
        <v>576</v>
      </c>
      <c r="C26" s="1459"/>
      <c r="D26" s="1458"/>
      <c r="E26" s="1458"/>
      <c r="F26" s="1458"/>
      <c r="G26" s="1458"/>
      <c r="H26" s="1458"/>
      <c r="I26" s="1458"/>
      <c r="J26" s="1458"/>
      <c r="K26" s="1458"/>
    </row>
    <row r="27" spans="1:11" ht="17.100000000000001" customHeight="1" x14ac:dyDescent="0.2">
      <c r="A27" s="1322">
        <f t="shared" si="0"/>
        <v>9</v>
      </c>
      <c r="B27" s="1057" t="s">
        <v>1229</v>
      </c>
      <c r="C27" s="1459"/>
      <c r="D27" s="1458"/>
      <c r="E27" s="1458"/>
      <c r="F27" s="1458"/>
      <c r="G27" s="1458"/>
      <c r="H27" s="1458"/>
      <c r="I27" s="1458"/>
      <c r="J27" s="1458"/>
      <c r="K27" s="1458"/>
    </row>
    <row r="28" spans="1:11" ht="17.100000000000001" customHeight="1" x14ac:dyDescent="0.2">
      <c r="A28" s="1322">
        <f t="shared" si="0"/>
        <v>10</v>
      </c>
      <c r="B28" s="1057" t="s">
        <v>1228</v>
      </c>
      <c r="C28" s="1459"/>
      <c r="D28" s="1458"/>
      <c r="E28" s="1458"/>
      <c r="F28" s="1458"/>
      <c r="G28" s="1458"/>
      <c r="H28" s="1458"/>
      <c r="I28" s="1458"/>
      <c r="J28" s="1458"/>
      <c r="K28" s="1458"/>
    </row>
    <row r="29" spans="1:11" ht="17.100000000000001" customHeight="1" x14ac:dyDescent="0.2">
      <c r="A29" s="1322">
        <f t="shared" si="0"/>
        <v>11</v>
      </c>
      <c r="B29" s="1057" t="s">
        <v>1230</v>
      </c>
      <c r="C29" s="1459"/>
      <c r="D29" s="1458"/>
      <c r="E29" s="1458"/>
      <c r="F29" s="1458"/>
      <c r="G29" s="1458"/>
      <c r="H29" s="1458"/>
      <c r="I29" s="1458"/>
      <c r="J29" s="1458"/>
      <c r="K29" s="1458"/>
    </row>
    <row r="30" spans="1:11" ht="17.100000000000001" customHeight="1" x14ac:dyDescent="0.2">
      <c r="A30" s="1322">
        <f t="shared" si="0"/>
        <v>12</v>
      </c>
      <c r="B30" s="1057" t="s">
        <v>577</v>
      </c>
      <c r="C30" s="1459"/>
      <c r="D30" s="1458"/>
      <c r="E30" s="1458"/>
      <c r="F30" s="1458"/>
      <c r="G30" s="1458"/>
      <c r="H30" s="1458"/>
      <c r="I30" s="1458"/>
      <c r="J30" s="1458"/>
      <c r="K30" s="1458"/>
    </row>
    <row r="31" spans="1:11" ht="17.100000000000001" customHeight="1" x14ac:dyDescent="0.2">
      <c r="A31" s="1322">
        <f t="shared" si="0"/>
        <v>13</v>
      </c>
      <c r="B31" s="1057" t="s">
        <v>624</v>
      </c>
      <c r="C31" s="1459"/>
      <c r="D31" s="1458"/>
      <c r="E31" s="1458"/>
      <c r="F31" s="1458"/>
      <c r="G31" s="1458"/>
      <c r="H31" s="1458"/>
      <c r="I31" s="1458"/>
      <c r="J31" s="1458"/>
      <c r="K31" s="1458"/>
    </row>
    <row r="32" spans="1:11" ht="17.100000000000001" customHeight="1" x14ac:dyDescent="0.2">
      <c r="A32" s="1322">
        <f t="shared" si="0"/>
        <v>14</v>
      </c>
      <c r="B32" s="1321" t="s">
        <v>1074</v>
      </c>
      <c r="C32" s="1459"/>
      <c r="D32" s="1458"/>
      <c r="E32" s="1458"/>
      <c r="F32" s="1458"/>
      <c r="G32" s="1458"/>
      <c r="H32" s="1458"/>
      <c r="I32" s="1458"/>
      <c r="J32" s="1458"/>
      <c r="K32" s="1458"/>
    </row>
    <row r="33" spans="1:11" ht="17.100000000000001" customHeight="1" x14ac:dyDescent="0.2">
      <c r="A33" s="1322">
        <f t="shared" si="0"/>
        <v>15</v>
      </c>
      <c r="B33" s="1323" t="s">
        <v>625</v>
      </c>
      <c r="C33" s="1459"/>
      <c r="D33" s="1458"/>
      <c r="E33" s="1458"/>
      <c r="F33" s="1458"/>
      <c r="G33" s="1458"/>
      <c r="H33" s="1458"/>
      <c r="I33" s="1458"/>
      <c r="J33" s="1458"/>
      <c r="K33" s="1458"/>
    </row>
    <row r="34" spans="1:11" ht="17.100000000000001" customHeight="1" x14ac:dyDescent="0.2">
      <c r="A34" s="1322">
        <f t="shared" si="0"/>
        <v>16</v>
      </c>
      <c r="B34" s="1320" t="s">
        <v>578</v>
      </c>
      <c r="C34" s="1459"/>
      <c r="D34" s="1458"/>
      <c r="E34" s="1458"/>
      <c r="F34" s="1458"/>
      <c r="G34" s="1458"/>
      <c r="H34" s="1458"/>
      <c r="I34" s="1458"/>
      <c r="J34" s="1458"/>
      <c r="K34" s="1458"/>
    </row>
    <row r="35" spans="1:11" ht="17.100000000000001" customHeight="1" x14ac:dyDescent="0.2">
      <c r="A35" s="1322">
        <f t="shared" si="0"/>
        <v>17</v>
      </c>
      <c r="B35" s="1057" t="s">
        <v>2266</v>
      </c>
      <c r="C35" s="1459"/>
      <c r="D35" s="1458"/>
      <c r="E35" s="1458"/>
      <c r="F35" s="1458"/>
      <c r="G35" s="1458"/>
      <c r="H35" s="1458"/>
      <c r="I35" s="1458"/>
      <c r="J35" s="1458"/>
      <c r="K35" s="1458"/>
    </row>
    <row r="36" spans="1:11" ht="17.100000000000001" customHeight="1" x14ac:dyDescent="0.2">
      <c r="A36" s="1322">
        <f t="shared" si="0"/>
        <v>18</v>
      </c>
      <c r="B36" s="1057" t="s">
        <v>2267</v>
      </c>
      <c r="C36" s="1459"/>
      <c r="D36" s="1458"/>
      <c r="E36" s="1458"/>
      <c r="F36" s="1458"/>
      <c r="G36" s="1458"/>
      <c r="H36" s="1458"/>
      <c r="I36" s="1458"/>
      <c r="J36" s="1458"/>
      <c r="K36" s="1458"/>
    </row>
    <row r="37" spans="1:11" ht="17.100000000000001" customHeight="1" x14ac:dyDescent="0.2">
      <c r="A37" s="1322">
        <f t="shared" si="0"/>
        <v>19</v>
      </c>
      <c r="B37" s="1335" t="s">
        <v>1232</v>
      </c>
      <c r="C37" s="1459"/>
      <c r="D37" s="1458"/>
      <c r="E37" s="1458"/>
      <c r="F37" s="1458"/>
      <c r="G37" s="1458"/>
      <c r="H37" s="1458"/>
      <c r="I37" s="1458"/>
      <c r="J37" s="1458"/>
      <c r="K37" s="1458"/>
    </row>
    <row r="38" spans="1:11" ht="17.100000000000001" customHeight="1" x14ac:dyDescent="0.2">
      <c r="A38" s="1322">
        <f t="shared" si="0"/>
        <v>20</v>
      </c>
      <c r="B38" s="1057" t="s">
        <v>1233</v>
      </c>
      <c r="C38" s="1459"/>
      <c r="D38" s="1458"/>
      <c r="E38" s="1458"/>
      <c r="F38" s="1458"/>
      <c r="G38" s="1458"/>
      <c r="H38" s="1458"/>
      <c r="I38" s="1458"/>
      <c r="J38" s="1458"/>
      <c r="K38" s="1458"/>
    </row>
    <row r="39" spans="1:11" ht="17.100000000000001" customHeight="1" x14ac:dyDescent="0.2">
      <c r="A39" s="1322">
        <f t="shared" si="0"/>
        <v>21</v>
      </c>
      <c r="B39" s="1057" t="s">
        <v>1231</v>
      </c>
      <c r="C39" s="1459"/>
      <c r="D39" s="1458"/>
      <c r="E39" s="1458"/>
      <c r="F39" s="1458"/>
      <c r="G39" s="1458"/>
      <c r="H39" s="1458"/>
      <c r="I39" s="1458"/>
      <c r="J39" s="1458"/>
      <c r="K39" s="1458"/>
    </row>
    <row r="40" spans="1:11" ht="17.100000000000001" customHeight="1" x14ac:dyDescent="0.2">
      <c r="A40" s="1322">
        <f t="shared" si="0"/>
        <v>22</v>
      </c>
      <c r="B40" s="1339" t="s">
        <v>1190</v>
      </c>
      <c r="C40" s="1459"/>
      <c r="D40" s="1458"/>
      <c r="E40" s="1458"/>
      <c r="F40" s="1458"/>
      <c r="G40" s="1458"/>
      <c r="H40" s="1458"/>
      <c r="I40" s="1458"/>
      <c r="J40" s="1458"/>
      <c r="K40" s="1458"/>
    </row>
    <row r="41" spans="1:11" ht="13.5" x14ac:dyDescent="0.2">
      <c r="A41" s="1322"/>
      <c r="B41" s="1725" t="s">
        <v>2203</v>
      </c>
      <c r="C41" s="1459"/>
      <c r="D41" s="1458"/>
      <c r="E41" s="1458"/>
      <c r="F41" s="1458"/>
      <c r="G41" s="1458"/>
      <c r="H41" s="1458"/>
      <c r="I41" s="1458"/>
      <c r="J41" s="1458"/>
      <c r="K41" s="1458"/>
    </row>
    <row r="42" spans="1:11" ht="15.95" customHeight="1" x14ac:dyDescent="0.2">
      <c r="A42" s="1322">
        <f>A40+1</f>
        <v>23</v>
      </c>
      <c r="B42" s="1337" t="s">
        <v>595</v>
      </c>
      <c r="C42" s="1459"/>
      <c r="D42" s="1458"/>
      <c r="E42" s="1458"/>
      <c r="F42" s="1458"/>
      <c r="G42" s="1458"/>
      <c r="H42" s="1458"/>
      <c r="I42" s="1458"/>
      <c r="J42" s="1458"/>
      <c r="K42" s="1458"/>
    </row>
    <row r="43" spans="1:11" ht="15.95" customHeight="1" x14ac:dyDescent="0.2">
      <c r="A43" s="1322">
        <f t="shared" si="0"/>
        <v>24</v>
      </c>
      <c r="B43" s="1321" t="s">
        <v>596</v>
      </c>
      <c r="C43" s="1459"/>
      <c r="D43" s="1458"/>
      <c r="E43" s="1458"/>
      <c r="F43" s="1458"/>
      <c r="G43" s="1458"/>
      <c r="H43" s="1458"/>
      <c r="I43" s="1458"/>
      <c r="J43" s="1458"/>
      <c r="K43" s="1458"/>
    </row>
    <row r="44" spans="1:11" ht="15.95" customHeight="1" x14ac:dyDescent="0.2">
      <c r="A44" s="1322">
        <f t="shared" si="0"/>
        <v>25</v>
      </c>
      <c r="B44" s="1323" t="s">
        <v>597</v>
      </c>
      <c r="C44" s="1459"/>
      <c r="D44" s="1458"/>
      <c r="E44" s="1458"/>
      <c r="F44" s="1458"/>
      <c r="G44" s="1458"/>
      <c r="H44" s="1458"/>
      <c r="I44" s="1458"/>
      <c r="J44" s="1458"/>
      <c r="K44" s="1458"/>
    </row>
    <row r="45" spans="1:11" ht="15.95" customHeight="1" x14ac:dyDescent="0.2">
      <c r="A45" s="1322">
        <f t="shared" si="0"/>
        <v>26</v>
      </c>
      <c r="B45" s="1320" t="s">
        <v>598</v>
      </c>
      <c r="C45" s="1459"/>
      <c r="D45" s="1458"/>
      <c r="E45" s="1458"/>
      <c r="F45" s="1458"/>
      <c r="G45" s="1458"/>
      <c r="H45" s="1458"/>
      <c r="I45" s="1458"/>
      <c r="J45" s="1458"/>
      <c r="K45" s="1458"/>
    </row>
    <row r="46" spans="1:11" ht="15.95" customHeight="1" x14ac:dyDescent="0.2">
      <c r="A46" s="1322">
        <f t="shared" si="0"/>
        <v>27</v>
      </c>
      <c r="B46" s="1057" t="s">
        <v>626</v>
      </c>
      <c r="C46" s="1459"/>
      <c r="D46" s="1458"/>
      <c r="E46" s="1458"/>
      <c r="F46" s="1458"/>
      <c r="G46" s="1458"/>
      <c r="H46" s="1458"/>
      <c r="I46" s="1458"/>
      <c r="J46" s="1458"/>
      <c r="K46" s="1458"/>
    </row>
    <row r="47" spans="1:11" ht="15.95" customHeight="1" x14ac:dyDescent="0.2">
      <c r="A47" s="1322">
        <f t="shared" si="0"/>
        <v>28</v>
      </c>
      <c r="B47" s="1057" t="s">
        <v>770</v>
      </c>
      <c r="C47" s="1459"/>
      <c r="D47" s="1458"/>
      <c r="E47" s="1458"/>
      <c r="F47" s="1458"/>
      <c r="G47" s="1458"/>
      <c r="H47" s="1458"/>
      <c r="I47" s="1458"/>
      <c r="J47" s="1458"/>
      <c r="K47" s="1458"/>
    </row>
    <row r="48" spans="1:11" ht="15.95" customHeight="1" x14ac:dyDescent="0.2">
      <c r="A48" s="1322">
        <f t="shared" si="0"/>
        <v>29</v>
      </c>
      <c r="B48" s="1057" t="s">
        <v>1752</v>
      </c>
      <c r="C48" s="1459"/>
      <c r="D48" s="1458"/>
      <c r="E48" s="1458"/>
      <c r="F48" s="1458"/>
      <c r="G48" s="1458"/>
      <c r="H48" s="1458"/>
      <c r="I48" s="1458"/>
      <c r="J48" s="1458"/>
      <c r="K48" s="1458"/>
    </row>
    <row r="49" spans="1:11" ht="15.95" customHeight="1" x14ac:dyDescent="0.2">
      <c r="A49" s="1322">
        <f t="shared" si="0"/>
        <v>30</v>
      </c>
      <c r="B49" s="1057" t="s">
        <v>2070</v>
      </c>
      <c r="C49" s="1459"/>
      <c r="D49" s="1458"/>
      <c r="E49" s="1458"/>
      <c r="F49" s="1458"/>
      <c r="G49" s="1458"/>
      <c r="H49" s="1458"/>
      <c r="I49" s="1458"/>
      <c r="J49" s="1458"/>
      <c r="K49" s="1458"/>
    </row>
    <row r="50" spans="1:11" ht="15.95" customHeight="1" x14ac:dyDescent="0.2">
      <c r="A50" s="1322">
        <f t="shared" si="0"/>
        <v>31</v>
      </c>
      <c r="B50" s="1057" t="s">
        <v>2312</v>
      </c>
      <c r="C50" s="1459"/>
      <c r="D50" s="1458"/>
      <c r="E50" s="1458"/>
      <c r="F50" s="1458"/>
      <c r="G50" s="1458"/>
      <c r="H50" s="1458"/>
      <c r="I50" s="1458"/>
      <c r="J50" s="1458"/>
      <c r="K50" s="1458"/>
    </row>
    <row r="51" spans="1:11" ht="27" x14ac:dyDescent="0.2">
      <c r="A51" s="1322">
        <f t="shared" si="0"/>
        <v>32</v>
      </c>
      <c r="B51" s="1057" t="s">
        <v>1075</v>
      </c>
      <c r="C51" s="1459"/>
      <c r="D51" s="1458"/>
      <c r="E51" s="1458"/>
      <c r="F51" s="1458"/>
      <c r="G51" s="1458"/>
      <c r="H51" s="1458"/>
      <c r="I51" s="1458"/>
      <c r="J51" s="1458"/>
      <c r="K51" s="1458"/>
    </row>
    <row r="52" spans="1:11" ht="15.95" customHeight="1" x14ac:dyDescent="0.2">
      <c r="A52" s="1322">
        <f t="shared" si="0"/>
        <v>33</v>
      </c>
      <c r="B52" s="1057" t="s">
        <v>627</v>
      </c>
      <c r="C52" s="1459"/>
      <c r="D52" s="1458"/>
      <c r="E52" s="1458"/>
      <c r="F52" s="1458"/>
      <c r="G52" s="1458"/>
      <c r="H52" s="1458"/>
      <c r="I52" s="1458"/>
      <c r="J52" s="1458"/>
      <c r="K52" s="1458"/>
    </row>
    <row r="53" spans="1:11" ht="15.95" customHeight="1" x14ac:dyDescent="0.2">
      <c r="A53" s="1322">
        <f t="shared" si="0"/>
        <v>34</v>
      </c>
      <c r="B53" s="1339" t="s">
        <v>771</v>
      </c>
      <c r="C53" s="1459"/>
      <c r="D53" s="1458"/>
      <c r="E53" s="1458"/>
      <c r="F53" s="1458"/>
      <c r="G53" s="1458"/>
      <c r="H53" s="1458"/>
      <c r="I53" s="1458"/>
      <c r="J53" s="1458"/>
      <c r="K53" s="1458"/>
    </row>
    <row r="54" spans="1:11" ht="15.95" customHeight="1" x14ac:dyDescent="0.2">
      <c r="A54" s="1322"/>
      <c r="B54" s="1740" t="s">
        <v>2209</v>
      </c>
      <c r="C54" s="1459"/>
      <c r="D54" s="1458"/>
      <c r="E54" s="1458"/>
      <c r="F54" s="1458"/>
      <c r="G54" s="1458"/>
      <c r="H54" s="1458"/>
      <c r="I54" s="1458"/>
      <c r="J54" s="1458"/>
      <c r="K54" s="1458"/>
    </row>
    <row r="55" spans="1:11" s="295" customFormat="1" ht="15.95" customHeight="1" x14ac:dyDescent="0.2">
      <c r="A55" s="1746">
        <f>A53+1</f>
        <v>35</v>
      </c>
      <c r="B55" s="2073" t="s">
        <v>2575</v>
      </c>
      <c r="C55" s="1526"/>
      <c r="D55" s="1527"/>
      <c r="E55" s="1527"/>
      <c r="F55" s="1527"/>
      <c r="G55" s="1527"/>
      <c r="H55" s="1527"/>
      <c r="I55" s="1527"/>
      <c r="J55" s="1527"/>
      <c r="K55" s="1527"/>
    </row>
    <row r="56" spans="1:11" s="295" customFormat="1" ht="15.95" customHeight="1" x14ac:dyDescent="0.2">
      <c r="A56" s="1746">
        <f t="shared" si="0"/>
        <v>36</v>
      </c>
      <c r="B56" s="2073" t="s">
        <v>2576</v>
      </c>
      <c r="C56" s="1526"/>
      <c r="D56" s="1527"/>
      <c r="E56" s="1527"/>
      <c r="F56" s="1527"/>
      <c r="G56" s="1527"/>
      <c r="H56" s="1527"/>
      <c r="I56" s="1527"/>
      <c r="J56" s="1527"/>
      <c r="K56" s="1527"/>
    </row>
    <row r="57" spans="1:11" s="295" customFormat="1" ht="15.95" customHeight="1" x14ac:dyDescent="0.2">
      <c r="A57" s="1746">
        <f t="shared" si="0"/>
        <v>37</v>
      </c>
      <c r="B57" s="2073" t="s">
        <v>2577</v>
      </c>
      <c r="C57" s="1526"/>
      <c r="D57" s="1527"/>
      <c r="E57" s="1527"/>
      <c r="F57" s="1527"/>
      <c r="G57" s="1527"/>
      <c r="H57" s="1527"/>
      <c r="I57" s="1527"/>
      <c r="J57" s="1527"/>
      <c r="K57" s="1527"/>
    </row>
    <row r="58" spans="1:11" s="295" customFormat="1" ht="15.95" customHeight="1" x14ac:dyDescent="0.2">
      <c r="A58" s="1746">
        <f t="shared" si="0"/>
        <v>38</v>
      </c>
      <c r="B58" s="2073" t="s">
        <v>2578</v>
      </c>
      <c r="C58" s="1526"/>
      <c r="D58" s="1527"/>
      <c r="E58" s="1527"/>
      <c r="F58" s="1527"/>
      <c r="G58" s="1527"/>
      <c r="H58" s="1527"/>
      <c r="I58" s="1527"/>
      <c r="J58" s="1527"/>
      <c r="K58" s="1527"/>
    </row>
    <row r="59" spans="1:11" s="295" customFormat="1" ht="15.95" customHeight="1" x14ac:dyDescent="0.2">
      <c r="A59" s="1746">
        <f t="shared" si="0"/>
        <v>39</v>
      </c>
      <c r="B59" s="2072" t="s">
        <v>2579</v>
      </c>
      <c r="C59" s="1526"/>
      <c r="D59" s="1527"/>
      <c r="E59" s="1527"/>
      <c r="F59" s="1527"/>
      <c r="G59" s="1527"/>
      <c r="H59" s="1527"/>
      <c r="I59" s="1527"/>
      <c r="J59" s="1527"/>
      <c r="K59" s="1527"/>
    </row>
    <row r="60" spans="1:11" s="295" customFormat="1" ht="15.95" customHeight="1" x14ac:dyDescent="0.2">
      <c r="A60" s="1746">
        <f t="shared" si="0"/>
        <v>40</v>
      </c>
      <c r="B60" s="2074" t="s">
        <v>2580</v>
      </c>
      <c r="C60" s="1526"/>
      <c r="D60" s="1527"/>
      <c r="E60" s="1527"/>
      <c r="F60" s="1527"/>
      <c r="G60" s="1527"/>
      <c r="H60" s="1527"/>
      <c r="I60" s="1527"/>
      <c r="J60" s="1527"/>
      <c r="K60" s="1527"/>
    </row>
    <row r="61" spans="1:11" ht="15.95" customHeight="1" x14ac:dyDescent="0.2">
      <c r="A61" s="1322">
        <f t="shared" si="0"/>
        <v>41</v>
      </c>
      <c r="B61" s="1321" t="s">
        <v>599</v>
      </c>
      <c r="C61" s="1459"/>
      <c r="D61" s="1458"/>
      <c r="E61" s="1458"/>
      <c r="F61" s="1458"/>
      <c r="G61" s="1458"/>
      <c r="H61" s="1458"/>
      <c r="I61" s="1458"/>
      <c r="J61" s="1458"/>
      <c r="K61" s="1458"/>
    </row>
    <row r="62" spans="1:11" ht="27" x14ac:dyDescent="0.2">
      <c r="A62" s="1322">
        <f t="shared" si="0"/>
        <v>42</v>
      </c>
      <c r="B62" s="1340" t="s">
        <v>1753</v>
      </c>
      <c r="C62" s="1459"/>
      <c r="D62" s="1458"/>
      <c r="E62" s="1458"/>
      <c r="F62" s="1458"/>
      <c r="G62" s="1458"/>
      <c r="H62" s="1458"/>
      <c r="I62" s="1458"/>
      <c r="J62" s="1458"/>
      <c r="K62" s="1458"/>
    </row>
    <row r="63" spans="1:11" ht="15.95" customHeight="1" x14ac:dyDescent="0.2">
      <c r="A63" s="1322">
        <f t="shared" si="0"/>
        <v>43</v>
      </c>
      <c r="B63" s="1336" t="s">
        <v>1234</v>
      </c>
      <c r="C63" s="1459"/>
      <c r="D63" s="1458"/>
      <c r="E63" s="1458"/>
      <c r="F63" s="1458"/>
      <c r="G63" s="1458"/>
      <c r="H63" s="1458"/>
      <c r="I63" s="1458"/>
      <c r="J63" s="1458"/>
      <c r="K63" s="1458"/>
    </row>
    <row r="64" spans="1:11" ht="13.5" x14ac:dyDescent="0.2">
      <c r="A64" s="1322"/>
      <c r="B64" s="1740" t="s">
        <v>2204</v>
      </c>
      <c r="C64" s="1459"/>
      <c r="D64" s="1458"/>
      <c r="E64" s="1458"/>
      <c r="F64" s="1458"/>
      <c r="G64" s="1458"/>
      <c r="H64" s="1458"/>
      <c r="I64" s="1458"/>
      <c r="J64" s="1458"/>
      <c r="K64" s="1458"/>
    </row>
    <row r="65" spans="1:11" ht="13.5" x14ac:dyDescent="0.2">
      <c r="A65" s="1322">
        <f>A63+1</f>
        <v>44</v>
      </c>
      <c r="B65" s="1320" t="s">
        <v>604</v>
      </c>
      <c r="C65" s="1459"/>
      <c r="D65" s="1458"/>
      <c r="E65" s="1458"/>
      <c r="F65" s="1458"/>
      <c r="G65" s="1458"/>
      <c r="H65" s="1458"/>
      <c r="I65" s="1458"/>
      <c r="J65" s="1458"/>
      <c r="K65" s="1458"/>
    </row>
    <row r="66" spans="1:11" ht="13.5" x14ac:dyDescent="0.2">
      <c r="A66" s="1322">
        <f t="shared" si="0"/>
        <v>45</v>
      </c>
      <c r="B66" s="1321" t="s">
        <v>1077</v>
      </c>
      <c r="C66" s="1459"/>
      <c r="D66" s="1458"/>
      <c r="E66" s="1458"/>
      <c r="F66" s="1458"/>
      <c r="G66" s="1458"/>
      <c r="H66" s="1458"/>
      <c r="I66" s="1458"/>
      <c r="J66" s="1458"/>
      <c r="K66" s="1458"/>
    </row>
    <row r="67" spans="1:11" ht="13.5" x14ac:dyDescent="0.2">
      <c r="A67" s="1322">
        <f t="shared" si="0"/>
        <v>46</v>
      </c>
      <c r="B67" s="1323" t="s">
        <v>1755</v>
      </c>
      <c r="C67" s="1459"/>
      <c r="D67" s="1458"/>
      <c r="E67" s="1458"/>
      <c r="F67" s="1458"/>
      <c r="G67" s="1458"/>
      <c r="H67" s="1458"/>
      <c r="I67" s="1458"/>
      <c r="J67" s="1458"/>
      <c r="K67" s="1458"/>
    </row>
    <row r="68" spans="1:11" ht="13.5" x14ac:dyDescent="0.2">
      <c r="A68" s="1322">
        <f t="shared" si="0"/>
        <v>47</v>
      </c>
      <c r="B68" s="1323" t="s">
        <v>1754</v>
      </c>
      <c r="C68" s="1459"/>
      <c r="D68" s="1458"/>
      <c r="E68" s="1458"/>
      <c r="F68" s="1458"/>
      <c r="G68" s="1458"/>
      <c r="H68" s="1458"/>
      <c r="I68" s="1458"/>
      <c r="J68" s="1458"/>
      <c r="K68" s="1458"/>
    </row>
    <row r="69" spans="1:11" ht="13.5" x14ac:dyDescent="0.2">
      <c r="A69" s="1322">
        <f t="shared" si="0"/>
        <v>48</v>
      </c>
      <c r="B69" s="1320" t="s">
        <v>605</v>
      </c>
      <c r="C69" s="1459"/>
      <c r="D69" s="1458"/>
      <c r="E69" s="1458"/>
      <c r="F69" s="1458"/>
      <c r="G69" s="1458"/>
      <c r="H69" s="1458"/>
      <c r="I69" s="1458"/>
      <c r="J69" s="1458"/>
      <c r="K69" s="1458"/>
    </row>
    <row r="70" spans="1:11" ht="13.5" x14ac:dyDescent="0.2">
      <c r="A70" s="1322">
        <f t="shared" si="0"/>
        <v>49</v>
      </c>
      <c r="B70" s="1057" t="s">
        <v>606</v>
      </c>
      <c r="C70" s="1459"/>
      <c r="D70" s="1458"/>
      <c r="E70" s="1458"/>
      <c r="F70" s="1458"/>
      <c r="G70" s="1458"/>
      <c r="H70" s="1458"/>
      <c r="I70" s="1458"/>
      <c r="J70" s="1458"/>
      <c r="K70" s="1458"/>
    </row>
    <row r="71" spans="1:11" s="295" customFormat="1" ht="13.5" x14ac:dyDescent="0.2">
      <c r="A71" s="1322">
        <f t="shared" si="0"/>
        <v>50</v>
      </c>
      <c r="B71" s="1057" t="s">
        <v>1855</v>
      </c>
      <c r="C71" s="1526"/>
      <c r="D71" s="1527"/>
      <c r="E71" s="1527"/>
      <c r="F71" s="1527"/>
      <c r="G71" s="1527"/>
      <c r="H71" s="1527"/>
      <c r="I71" s="1527"/>
      <c r="J71" s="1527"/>
      <c r="K71" s="1527"/>
    </row>
    <row r="72" spans="1:11" ht="13.5" x14ac:dyDescent="0.2">
      <c r="A72" s="1322">
        <f t="shared" si="0"/>
        <v>51</v>
      </c>
      <c r="B72" s="1057" t="s">
        <v>608</v>
      </c>
      <c r="C72" s="1459"/>
      <c r="D72" s="1458"/>
      <c r="E72" s="1458"/>
      <c r="F72" s="1458"/>
      <c r="G72" s="1458"/>
      <c r="H72" s="1458"/>
      <c r="I72" s="1458"/>
      <c r="J72" s="1458"/>
      <c r="K72" s="1458"/>
    </row>
    <row r="73" spans="1:11" ht="13.5" x14ac:dyDescent="0.2">
      <c r="A73" s="1322">
        <f t="shared" si="0"/>
        <v>52</v>
      </c>
      <c r="B73" s="1339" t="s">
        <v>603</v>
      </c>
      <c r="C73" s="1459"/>
      <c r="D73" s="1458"/>
      <c r="E73" s="1458"/>
      <c r="F73" s="1458"/>
      <c r="G73" s="1458"/>
      <c r="H73" s="1458"/>
      <c r="I73" s="1458"/>
      <c r="J73" s="1458"/>
      <c r="K73" s="1458"/>
    </row>
    <row r="74" spans="1:11" ht="13.5" x14ac:dyDescent="0.2">
      <c r="A74" s="1322"/>
      <c r="B74" s="1740" t="s">
        <v>2199</v>
      </c>
      <c r="C74" s="1459"/>
      <c r="D74" s="1458"/>
      <c r="E74" s="1458"/>
      <c r="F74" s="1458"/>
      <c r="G74" s="1458"/>
      <c r="H74" s="1458"/>
      <c r="I74" s="1458"/>
      <c r="J74" s="1458"/>
      <c r="K74" s="1458"/>
    </row>
    <row r="75" spans="1:11" ht="13.5" x14ac:dyDescent="0.2">
      <c r="A75" s="1322">
        <f>A73+1</f>
        <v>53</v>
      </c>
      <c r="B75" s="1071" t="s">
        <v>607</v>
      </c>
      <c r="C75" s="1459"/>
      <c r="D75" s="1458"/>
      <c r="E75" s="1458"/>
      <c r="F75" s="1458"/>
      <c r="G75" s="1458"/>
      <c r="H75" s="1458"/>
      <c r="I75" s="1458"/>
      <c r="J75" s="1458"/>
      <c r="K75" s="1458"/>
    </row>
    <row r="76" spans="1:11" ht="13.5" x14ac:dyDescent="0.2">
      <c r="A76" s="1322">
        <f t="shared" si="0"/>
        <v>54</v>
      </c>
      <c r="B76" s="973" t="s">
        <v>629</v>
      </c>
      <c r="C76" s="1459"/>
      <c r="D76" s="1458"/>
      <c r="E76" s="1458"/>
      <c r="F76" s="1458"/>
      <c r="G76" s="1458"/>
      <c r="H76" s="1458"/>
      <c r="I76" s="1458"/>
      <c r="J76" s="1458"/>
      <c r="K76" s="1458"/>
    </row>
    <row r="77" spans="1:11" ht="13.5" x14ac:dyDescent="0.2">
      <c r="A77" s="1322">
        <f t="shared" si="0"/>
        <v>55</v>
      </c>
      <c r="B77" s="1323" t="s">
        <v>2313</v>
      </c>
      <c r="C77" s="1459"/>
      <c r="D77" s="1458"/>
      <c r="E77" s="1458"/>
      <c r="F77" s="1458"/>
      <c r="G77" s="1458"/>
      <c r="H77" s="1458"/>
      <c r="I77" s="1458"/>
      <c r="J77" s="1458"/>
      <c r="K77" s="1458"/>
    </row>
    <row r="78" spans="1:11" ht="13.5" x14ac:dyDescent="0.2">
      <c r="A78" s="1322">
        <f t="shared" si="0"/>
        <v>56</v>
      </c>
      <c r="B78" s="1320" t="s">
        <v>600</v>
      </c>
      <c r="C78" s="1459"/>
      <c r="D78" s="1458"/>
      <c r="E78" s="1458"/>
      <c r="F78" s="1458"/>
      <c r="G78" s="1458"/>
      <c r="H78" s="1458"/>
      <c r="I78" s="1458"/>
      <c r="J78" s="1458"/>
      <c r="K78" s="1458"/>
    </row>
    <row r="79" spans="1:11" ht="13.5" x14ac:dyDescent="0.2">
      <c r="A79" s="1322">
        <f t="shared" si="0"/>
        <v>57</v>
      </c>
      <c r="B79" s="1320" t="s">
        <v>601</v>
      </c>
      <c r="C79" s="1459"/>
      <c r="D79" s="1458"/>
      <c r="E79" s="1458"/>
      <c r="F79" s="1458"/>
      <c r="G79" s="1458"/>
      <c r="H79" s="1458"/>
      <c r="I79" s="1458"/>
      <c r="J79" s="1458"/>
      <c r="K79" s="1458"/>
    </row>
    <row r="80" spans="1:11" ht="13.5" x14ac:dyDescent="0.2">
      <c r="A80" s="1322">
        <f t="shared" si="0"/>
        <v>58</v>
      </c>
      <c r="B80" s="1057" t="s">
        <v>2448</v>
      </c>
      <c r="C80" s="1459"/>
      <c r="D80" s="1458"/>
      <c r="E80" s="1458"/>
      <c r="F80" s="1458"/>
      <c r="G80" s="1458"/>
      <c r="H80" s="1458"/>
      <c r="I80" s="1458"/>
      <c r="J80" s="1458"/>
      <c r="K80" s="1458"/>
    </row>
    <row r="81" spans="1:11" ht="27" x14ac:dyDescent="0.2">
      <c r="A81" s="1322">
        <f t="shared" si="0"/>
        <v>59</v>
      </c>
      <c r="B81" s="1339" t="s">
        <v>2449</v>
      </c>
      <c r="C81" s="1459"/>
      <c r="D81" s="1458"/>
      <c r="E81" s="1458"/>
      <c r="F81" s="1458"/>
      <c r="G81" s="1458"/>
      <c r="H81" s="1458"/>
      <c r="I81" s="1458"/>
      <c r="J81" s="1458"/>
      <c r="K81" s="1458"/>
    </row>
    <row r="82" spans="1:11" ht="13.5" x14ac:dyDescent="0.2">
      <c r="A82" s="1322"/>
      <c r="B82" s="1740" t="s">
        <v>2200</v>
      </c>
      <c r="C82" s="1459"/>
      <c r="D82" s="1458"/>
      <c r="E82" s="1458"/>
      <c r="F82" s="1458"/>
      <c r="G82" s="1458"/>
      <c r="H82" s="1458"/>
      <c r="I82" s="1458"/>
      <c r="J82" s="1458"/>
      <c r="K82" s="1458"/>
    </row>
    <row r="83" spans="1:11" ht="13.5" x14ac:dyDescent="0.2">
      <c r="A83" s="1322">
        <f>A81+1</f>
        <v>60</v>
      </c>
      <c r="B83" s="1071" t="s">
        <v>592</v>
      </c>
      <c r="C83" s="1459"/>
      <c r="D83" s="1458"/>
      <c r="E83" s="1458"/>
      <c r="F83" s="1458"/>
      <c r="G83" s="1458"/>
      <c r="H83" s="1458"/>
      <c r="I83" s="1458"/>
      <c r="J83" s="1458"/>
      <c r="K83" s="1458"/>
    </row>
    <row r="84" spans="1:11" ht="13.5" x14ac:dyDescent="0.2">
      <c r="A84" s="1322">
        <f t="shared" si="0"/>
        <v>61</v>
      </c>
      <c r="B84" s="1323" t="s">
        <v>1238</v>
      </c>
      <c r="C84" s="1459"/>
      <c r="D84" s="1458"/>
      <c r="E84" s="1458"/>
      <c r="F84" s="1458"/>
      <c r="G84" s="1458"/>
      <c r="H84" s="1458"/>
      <c r="I84" s="1458"/>
      <c r="J84" s="1458"/>
      <c r="K84" s="1458"/>
    </row>
    <row r="85" spans="1:11" ht="13.5" x14ac:dyDescent="0.2">
      <c r="A85" s="1322">
        <f t="shared" si="0"/>
        <v>62</v>
      </c>
      <c r="B85" s="1320" t="s">
        <v>1521</v>
      </c>
      <c r="C85" s="1459"/>
      <c r="D85" s="1458"/>
      <c r="E85" s="1458"/>
      <c r="F85" s="1458"/>
      <c r="G85" s="1458"/>
      <c r="H85" s="1458"/>
      <c r="I85" s="1458"/>
      <c r="J85" s="1458"/>
      <c r="K85" s="1458"/>
    </row>
    <row r="86" spans="1:11" ht="13.5" x14ac:dyDescent="0.2">
      <c r="A86" s="1322">
        <f t="shared" si="0"/>
        <v>63</v>
      </c>
      <c r="B86" s="1057" t="s">
        <v>593</v>
      </c>
      <c r="C86" s="1459"/>
      <c r="D86" s="1458"/>
      <c r="E86" s="1458"/>
      <c r="F86" s="1458"/>
      <c r="G86" s="1458"/>
      <c r="H86" s="1458"/>
      <c r="I86" s="1458"/>
      <c r="J86" s="1458"/>
      <c r="K86" s="1458"/>
    </row>
    <row r="87" spans="1:11" ht="13.5" x14ac:dyDescent="0.2">
      <c r="A87" s="1322">
        <f t="shared" si="0"/>
        <v>64</v>
      </c>
      <c r="B87" s="1339" t="s">
        <v>1235</v>
      </c>
      <c r="C87" s="1459"/>
      <c r="D87" s="1458"/>
      <c r="E87" s="1458"/>
      <c r="F87" s="1458"/>
      <c r="G87" s="1458"/>
      <c r="H87" s="1458"/>
      <c r="I87" s="1458"/>
      <c r="J87" s="1458"/>
      <c r="K87" s="1458"/>
    </row>
    <row r="88" spans="1:11" ht="13.5" x14ac:dyDescent="0.2">
      <c r="A88" s="1322">
        <f t="shared" si="0"/>
        <v>65</v>
      </c>
      <c r="B88" s="1320" t="s">
        <v>1236</v>
      </c>
      <c r="C88" s="1459"/>
      <c r="D88" s="1458"/>
      <c r="E88" s="1458"/>
      <c r="F88" s="1458"/>
      <c r="G88" s="1458"/>
      <c r="H88" s="1458"/>
      <c r="I88" s="1458"/>
      <c r="J88" s="1458"/>
      <c r="K88" s="1458"/>
    </row>
    <row r="89" spans="1:11" ht="13.5" x14ac:dyDescent="0.2">
      <c r="A89" s="1322">
        <f t="shared" si="0"/>
        <v>66</v>
      </c>
      <c r="B89" s="1057" t="s">
        <v>1250</v>
      </c>
      <c r="C89" s="1459"/>
      <c r="D89" s="1458"/>
      <c r="E89" s="1458"/>
      <c r="F89" s="1458"/>
      <c r="G89" s="1458"/>
      <c r="H89" s="1458"/>
      <c r="I89" s="1458"/>
      <c r="J89" s="1458"/>
      <c r="K89" s="1458"/>
    </row>
    <row r="90" spans="1:11" ht="13.5" x14ac:dyDescent="0.2">
      <c r="A90" s="1322">
        <f t="shared" si="0"/>
        <v>67</v>
      </c>
      <c r="B90" s="1057" t="s">
        <v>1076</v>
      </c>
      <c r="C90" s="1459"/>
      <c r="D90" s="1458"/>
      <c r="E90" s="1458"/>
      <c r="F90" s="1458"/>
      <c r="G90" s="1458"/>
      <c r="H90" s="1458"/>
      <c r="I90" s="1458"/>
      <c r="J90" s="1458"/>
      <c r="K90" s="1458"/>
    </row>
    <row r="91" spans="1:11" ht="15.6" customHeight="1" x14ac:dyDescent="0.2">
      <c r="A91" s="1322">
        <f t="shared" si="0"/>
        <v>68</v>
      </c>
      <c r="B91" s="1057" t="s">
        <v>1240</v>
      </c>
      <c r="C91" s="1459"/>
      <c r="D91" s="1458"/>
      <c r="E91" s="1458"/>
      <c r="F91" s="1458"/>
      <c r="G91" s="1458"/>
      <c r="H91" s="1458"/>
      <c r="I91" s="1458"/>
      <c r="J91" s="1458"/>
      <c r="K91" s="1458"/>
    </row>
    <row r="92" spans="1:11" ht="15.6" customHeight="1" x14ac:dyDescent="0.2">
      <c r="A92" s="1322">
        <f t="shared" ref="A92:A163" si="1">A91+1</f>
        <v>69</v>
      </c>
      <c r="B92" s="1057" t="s">
        <v>1237</v>
      </c>
      <c r="C92" s="1459"/>
      <c r="D92" s="1458"/>
      <c r="E92" s="1458"/>
      <c r="F92" s="1458"/>
      <c r="G92" s="1458"/>
      <c r="H92" s="1458"/>
      <c r="I92" s="1458"/>
      <c r="J92" s="1458"/>
      <c r="K92" s="1458"/>
    </row>
    <row r="93" spans="1:11" ht="15.6" customHeight="1" x14ac:dyDescent="0.2">
      <c r="A93" s="1322">
        <f t="shared" si="1"/>
        <v>70</v>
      </c>
      <c r="B93" s="1321" t="s">
        <v>1239</v>
      </c>
      <c r="C93" s="1459"/>
      <c r="D93" s="1458"/>
      <c r="E93" s="1458"/>
      <c r="F93" s="1458"/>
      <c r="G93" s="1458"/>
      <c r="H93" s="1458"/>
      <c r="I93" s="1458"/>
      <c r="J93" s="1458"/>
      <c r="K93" s="1458"/>
    </row>
    <row r="94" spans="1:11" ht="15.6" customHeight="1" x14ac:dyDescent="0.2">
      <c r="A94" s="1322">
        <f t="shared" si="1"/>
        <v>71</v>
      </c>
      <c r="B94" s="1336" t="s">
        <v>1194</v>
      </c>
      <c r="C94" s="1459"/>
      <c r="D94" s="1458"/>
      <c r="E94" s="1458"/>
      <c r="F94" s="1458"/>
      <c r="G94" s="1458"/>
      <c r="H94" s="1458"/>
      <c r="I94" s="1458"/>
      <c r="J94" s="1458"/>
      <c r="K94" s="1458"/>
    </row>
    <row r="95" spans="1:11" s="930" customFormat="1" ht="15.6" customHeight="1" x14ac:dyDescent="0.2">
      <c r="A95" s="1726"/>
      <c r="B95" s="1740" t="s">
        <v>2201</v>
      </c>
      <c r="C95" s="1727"/>
      <c r="D95" s="1728"/>
      <c r="E95" s="1728"/>
      <c r="F95" s="1728"/>
      <c r="G95" s="1728"/>
      <c r="H95" s="1728"/>
      <c r="I95" s="1728"/>
      <c r="J95" s="1728"/>
      <c r="K95" s="1728"/>
    </row>
    <row r="96" spans="1:11" ht="15.6" customHeight="1" x14ac:dyDescent="0.2">
      <c r="A96" s="1322">
        <f>A94+1</f>
        <v>72</v>
      </c>
      <c r="B96" s="1336" t="s">
        <v>2314</v>
      </c>
      <c r="C96" s="1459"/>
      <c r="D96" s="1458"/>
      <c r="E96" s="1458"/>
      <c r="F96" s="1458"/>
      <c r="G96" s="1458"/>
      <c r="H96" s="1458"/>
      <c r="I96" s="1458"/>
      <c r="J96" s="1458"/>
      <c r="K96" s="1458"/>
    </row>
    <row r="97" spans="1:11" ht="15.6" customHeight="1" x14ac:dyDescent="0.2">
      <c r="A97" s="1322">
        <f>A96+1</f>
        <v>73</v>
      </c>
      <c r="B97" s="1071" t="s">
        <v>2315</v>
      </c>
      <c r="C97" s="1459"/>
      <c r="D97" s="1458"/>
      <c r="E97" s="1458"/>
      <c r="F97" s="1458"/>
      <c r="G97" s="1458"/>
      <c r="H97" s="1458"/>
      <c r="I97" s="1458"/>
      <c r="J97" s="1458"/>
      <c r="K97" s="1458"/>
    </row>
    <row r="98" spans="1:11" ht="15.6" customHeight="1" x14ac:dyDescent="0.2">
      <c r="A98" s="1322">
        <f>A97+1</f>
        <v>74</v>
      </c>
      <c r="B98" s="1057" t="s">
        <v>1244</v>
      </c>
      <c r="C98" s="1459"/>
      <c r="D98" s="1458"/>
      <c r="E98" s="1458"/>
      <c r="F98" s="1458"/>
      <c r="G98" s="1458"/>
      <c r="H98" s="1458"/>
      <c r="I98" s="1458"/>
      <c r="J98" s="1458"/>
      <c r="K98" s="1458"/>
    </row>
    <row r="99" spans="1:11" ht="15.6" customHeight="1" x14ac:dyDescent="0.2">
      <c r="A99" s="1322">
        <f t="shared" si="1"/>
        <v>75</v>
      </c>
      <c r="B99" s="1321" t="s">
        <v>1245</v>
      </c>
      <c r="C99" s="1459"/>
      <c r="D99" s="1458"/>
      <c r="E99" s="1458"/>
      <c r="F99" s="1458"/>
      <c r="G99" s="1458"/>
      <c r="H99" s="1458"/>
      <c r="I99" s="1458"/>
      <c r="J99" s="1458"/>
      <c r="K99" s="1458"/>
    </row>
    <row r="100" spans="1:11" ht="15.6" customHeight="1" x14ac:dyDescent="0.2">
      <c r="A100" s="1322">
        <f t="shared" si="1"/>
        <v>76</v>
      </c>
      <c r="B100" s="1323" t="s">
        <v>1242</v>
      </c>
      <c r="C100" s="1459"/>
      <c r="D100" s="1458"/>
      <c r="E100" s="1458"/>
      <c r="F100" s="1458"/>
      <c r="G100" s="1458"/>
      <c r="H100" s="1458"/>
      <c r="I100" s="1458"/>
      <c r="J100" s="1458"/>
      <c r="K100" s="1458"/>
    </row>
    <row r="101" spans="1:11" ht="15.6" customHeight="1" x14ac:dyDescent="0.2">
      <c r="A101" s="1322">
        <f t="shared" si="1"/>
        <v>77</v>
      </c>
      <c r="B101" s="1057" t="s">
        <v>1523</v>
      </c>
      <c r="C101" s="1459"/>
      <c r="D101" s="1458"/>
      <c r="E101" s="1458"/>
      <c r="F101" s="1458"/>
      <c r="G101" s="1458"/>
      <c r="H101" s="1458"/>
      <c r="I101" s="1458"/>
      <c r="J101" s="1458"/>
      <c r="K101" s="1458"/>
    </row>
    <row r="102" spans="1:11" ht="15.6" customHeight="1" x14ac:dyDescent="0.2">
      <c r="A102" s="1322">
        <f t="shared" si="1"/>
        <v>78</v>
      </c>
      <c r="B102" s="1057" t="s">
        <v>1243</v>
      </c>
      <c r="C102" s="1459"/>
      <c r="D102" s="1458"/>
      <c r="E102" s="1458"/>
      <c r="F102" s="1458"/>
      <c r="G102" s="1458"/>
      <c r="H102" s="1458"/>
      <c r="I102" s="1458"/>
      <c r="J102" s="1458"/>
      <c r="K102" s="1458"/>
    </row>
    <row r="103" spans="1:11" ht="15.6" customHeight="1" x14ac:dyDescent="0.2">
      <c r="A103" s="1322">
        <f t="shared" si="1"/>
        <v>79</v>
      </c>
      <c r="B103" s="1057" t="s">
        <v>581</v>
      </c>
      <c r="C103" s="1459"/>
      <c r="D103" s="1458"/>
      <c r="E103" s="1458"/>
      <c r="F103" s="1458"/>
      <c r="G103" s="1458"/>
      <c r="H103" s="1458"/>
      <c r="I103" s="1458"/>
      <c r="J103" s="1458"/>
      <c r="K103" s="1458"/>
    </row>
    <row r="104" spans="1:11" ht="15.6" customHeight="1" x14ac:dyDescent="0.2">
      <c r="A104" s="1322">
        <f t="shared" si="1"/>
        <v>80</v>
      </c>
      <c r="B104" s="1057" t="s">
        <v>1529</v>
      </c>
      <c r="C104" s="1459"/>
      <c r="D104" s="1458"/>
      <c r="E104" s="1458"/>
      <c r="F104" s="1458"/>
      <c r="G104" s="1458"/>
      <c r="H104" s="1458"/>
      <c r="I104" s="1458"/>
      <c r="J104" s="1458"/>
      <c r="K104" s="1458"/>
    </row>
    <row r="105" spans="1:11" ht="15.6" customHeight="1" x14ac:dyDescent="0.2">
      <c r="A105" s="1322">
        <f t="shared" si="1"/>
        <v>81</v>
      </c>
      <c r="B105" s="1057" t="s">
        <v>580</v>
      </c>
      <c r="C105" s="1459"/>
      <c r="D105" s="1458"/>
      <c r="E105" s="1458"/>
      <c r="F105" s="1458"/>
      <c r="G105" s="1458"/>
      <c r="H105" s="1458"/>
      <c r="I105" s="1458"/>
      <c r="J105" s="1458"/>
      <c r="K105" s="1458"/>
    </row>
    <row r="106" spans="1:11" ht="15.6" customHeight="1" x14ac:dyDescent="0.2">
      <c r="A106" s="1322">
        <f t="shared" si="1"/>
        <v>82</v>
      </c>
      <c r="B106" s="1320" t="s">
        <v>583</v>
      </c>
      <c r="C106" s="1459"/>
      <c r="D106" s="1458"/>
      <c r="E106" s="1458"/>
      <c r="F106" s="1458"/>
      <c r="G106" s="1458"/>
      <c r="H106" s="1458"/>
      <c r="I106" s="1458"/>
      <c r="J106" s="1458"/>
      <c r="K106" s="1458"/>
    </row>
    <row r="107" spans="1:11" ht="15.6" customHeight="1" x14ac:dyDescent="0.2">
      <c r="A107" s="1322">
        <f t="shared" si="1"/>
        <v>83</v>
      </c>
      <c r="B107" s="1320" t="s">
        <v>579</v>
      </c>
      <c r="C107" s="1459"/>
      <c r="D107" s="1458"/>
      <c r="E107" s="1458"/>
      <c r="F107" s="1458"/>
      <c r="G107" s="1458"/>
      <c r="H107" s="1458"/>
      <c r="I107" s="1458"/>
      <c r="J107" s="1458"/>
      <c r="K107" s="1458"/>
    </row>
    <row r="108" spans="1:11" ht="15.6" customHeight="1" x14ac:dyDescent="0.2">
      <c r="A108" s="1322">
        <f t="shared" si="1"/>
        <v>84</v>
      </c>
      <c r="B108" s="1133" t="s">
        <v>1248</v>
      </c>
      <c r="C108" s="1459"/>
      <c r="D108" s="1458"/>
      <c r="E108" s="1458"/>
      <c r="F108" s="1458"/>
      <c r="G108" s="1458"/>
      <c r="H108" s="1458"/>
      <c r="I108" s="1458"/>
      <c r="J108" s="1458"/>
      <c r="K108" s="1458"/>
    </row>
    <row r="109" spans="1:11" ht="15.6" customHeight="1" x14ac:dyDescent="0.2">
      <c r="A109" s="1322">
        <f t="shared" si="1"/>
        <v>85</v>
      </c>
      <c r="B109" s="2075" t="s">
        <v>2581</v>
      </c>
      <c r="C109" s="1459"/>
      <c r="D109" s="1458"/>
      <c r="E109" s="1458"/>
      <c r="F109" s="1458"/>
      <c r="G109" s="1458"/>
      <c r="H109" s="1458"/>
      <c r="I109" s="1458"/>
      <c r="J109" s="1458"/>
      <c r="K109" s="1458"/>
    </row>
    <row r="110" spans="1:11" ht="15.6" customHeight="1" x14ac:dyDescent="0.2">
      <c r="A110" s="1322">
        <f t="shared" si="1"/>
        <v>86</v>
      </c>
      <c r="B110" s="2076" t="s">
        <v>2582</v>
      </c>
      <c r="C110" s="1459"/>
      <c r="D110" s="1458"/>
      <c r="E110" s="1458"/>
      <c r="F110" s="1458"/>
      <c r="G110" s="1458"/>
      <c r="H110" s="1458"/>
      <c r="I110" s="1458"/>
      <c r="J110" s="1458"/>
      <c r="K110" s="1458"/>
    </row>
    <row r="111" spans="1:11" ht="15.6" customHeight="1" x14ac:dyDescent="0.2">
      <c r="A111" s="1322">
        <f t="shared" si="1"/>
        <v>87</v>
      </c>
      <c r="B111" s="2076" t="s">
        <v>2583</v>
      </c>
      <c r="C111" s="1459"/>
      <c r="D111" s="1458"/>
      <c r="E111" s="1458"/>
      <c r="F111" s="1458"/>
      <c r="G111" s="1458"/>
      <c r="H111" s="1458"/>
      <c r="I111" s="1458"/>
      <c r="J111" s="1458"/>
      <c r="K111" s="1458"/>
    </row>
    <row r="112" spans="1:11" ht="15.6" customHeight="1" x14ac:dyDescent="0.2">
      <c r="A112" s="1322">
        <f t="shared" si="1"/>
        <v>88</v>
      </c>
      <c r="B112" s="2076" t="s">
        <v>2584</v>
      </c>
      <c r="C112" s="1459"/>
      <c r="D112" s="1458"/>
      <c r="E112" s="1458"/>
      <c r="F112" s="1458"/>
      <c r="G112" s="1458"/>
      <c r="H112" s="1458"/>
      <c r="I112" s="1458"/>
      <c r="J112" s="1458"/>
      <c r="K112" s="1458"/>
    </row>
    <row r="113" spans="1:11" ht="27" x14ac:dyDescent="0.2">
      <c r="A113" s="1322">
        <f t="shared" si="1"/>
        <v>89</v>
      </c>
      <c r="B113" s="2075" t="s">
        <v>2585</v>
      </c>
      <c r="C113" s="1459"/>
      <c r="D113" s="1458"/>
      <c r="E113" s="1458"/>
      <c r="F113" s="1458"/>
      <c r="G113" s="1458"/>
      <c r="H113" s="1458"/>
      <c r="I113" s="1458"/>
      <c r="J113" s="1458"/>
      <c r="K113" s="1458"/>
    </row>
    <row r="114" spans="1:11" ht="15.6" customHeight="1" x14ac:dyDescent="0.2">
      <c r="A114" s="1322">
        <f t="shared" si="1"/>
        <v>90</v>
      </c>
      <c r="B114" s="1057" t="s">
        <v>582</v>
      </c>
      <c r="C114" s="1459"/>
      <c r="D114" s="1458"/>
      <c r="E114" s="1458"/>
      <c r="F114" s="1458"/>
      <c r="G114" s="1458"/>
      <c r="H114" s="1458"/>
      <c r="I114" s="1458"/>
      <c r="J114" s="1458"/>
      <c r="K114" s="1458"/>
    </row>
    <row r="115" spans="1:11" ht="15.6" customHeight="1" x14ac:dyDescent="0.2">
      <c r="A115" s="1322">
        <f t="shared" si="1"/>
        <v>91</v>
      </c>
      <c r="B115" s="1057" t="s">
        <v>586</v>
      </c>
      <c r="C115" s="1459"/>
      <c r="D115" s="1458"/>
      <c r="E115" s="1458"/>
      <c r="F115" s="1458"/>
      <c r="G115" s="1458"/>
      <c r="H115" s="1458"/>
      <c r="I115" s="1458"/>
      <c r="J115" s="1458"/>
      <c r="K115" s="1458"/>
    </row>
    <row r="116" spans="1:11" ht="27" x14ac:dyDescent="0.2">
      <c r="A116" s="1322"/>
      <c r="B116" s="1729" t="s">
        <v>2208</v>
      </c>
      <c r="C116" s="1459"/>
      <c r="D116" s="1458"/>
      <c r="E116" s="1458"/>
      <c r="F116" s="1458"/>
      <c r="G116" s="1458"/>
      <c r="H116" s="1458"/>
      <c r="I116" s="1458"/>
      <c r="J116" s="1458"/>
      <c r="K116" s="1458"/>
    </row>
    <row r="117" spans="1:11" ht="16.5" customHeight="1" x14ac:dyDescent="0.2">
      <c r="A117" s="1322">
        <f>A115+1</f>
        <v>92</v>
      </c>
      <c r="B117" s="1320" t="s">
        <v>1246</v>
      </c>
      <c r="C117" s="1459"/>
      <c r="D117" s="1458"/>
      <c r="E117" s="1458"/>
      <c r="F117" s="1458"/>
      <c r="G117" s="1458"/>
      <c r="H117" s="1458"/>
      <c r="I117" s="1458"/>
      <c r="J117" s="1458"/>
      <c r="K117" s="1458"/>
    </row>
    <row r="118" spans="1:11" ht="16.5" customHeight="1" x14ac:dyDescent="0.2">
      <c r="A118" s="1322">
        <f t="shared" si="1"/>
        <v>93</v>
      </c>
      <c r="B118" s="1057" t="s">
        <v>584</v>
      </c>
      <c r="C118" s="1459"/>
      <c r="D118" s="1458"/>
      <c r="E118" s="1458"/>
      <c r="F118" s="1458"/>
      <c r="G118" s="1458"/>
      <c r="H118" s="1458"/>
      <c r="I118" s="1458"/>
      <c r="J118" s="1458"/>
      <c r="K118" s="1458"/>
    </row>
    <row r="119" spans="1:11" ht="16.5" customHeight="1" x14ac:dyDescent="0.2">
      <c r="A119" s="1322">
        <f t="shared" si="1"/>
        <v>94</v>
      </c>
      <c r="B119" s="1057" t="s">
        <v>585</v>
      </c>
      <c r="C119" s="1459"/>
      <c r="D119" s="1458"/>
      <c r="E119" s="1458"/>
      <c r="F119" s="1458"/>
      <c r="G119" s="1458"/>
      <c r="H119" s="1458"/>
      <c r="I119" s="1458"/>
      <c r="J119" s="1458"/>
      <c r="K119" s="1458"/>
    </row>
    <row r="120" spans="1:11" ht="16.5" customHeight="1" x14ac:dyDescent="0.2">
      <c r="A120" s="1322">
        <f>A119+1</f>
        <v>95</v>
      </c>
      <c r="B120" s="1057" t="s">
        <v>673</v>
      </c>
      <c r="C120" s="1459"/>
      <c r="D120" s="1458"/>
      <c r="E120" s="1458"/>
      <c r="F120" s="1458"/>
      <c r="G120" s="1458"/>
      <c r="H120" s="1458"/>
      <c r="I120" s="1458"/>
      <c r="J120" s="1458"/>
      <c r="K120" s="1458"/>
    </row>
    <row r="121" spans="1:11" ht="16.5" customHeight="1" x14ac:dyDescent="0.2">
      <c r="A121" s="1322">
        <f t="shared" si="1"/>
        <v>96</v>
      </c>
      <c r="B121" s="1321" t="s">
        <v>2187</v>
      </c>
      <c r="C121" s="1459"/>
      <c r="D121" s="1458"/>
      <c r="E121" s="1458"/>
      <c r="F121" s="1458"/>
      <c r="G121" s="1458"/>
      <c r="H121" s="1458"/>
      <c r="I121" s="1458"/>
      <c r="J121" s="1458"/>
      <c r="K121" s="1458"/>
    </row>
    <row r="122" spans="1:11" ht="16.5" customHeight="1" x14ac:dyDescent="0.2">
      <c r="A122" s="1322">
        <f t="shared" si="1"/>
        <v>97</v>
      </c>
      <c r="B122" s="1323" t="s">
        <v>1191</v>
      </c>
      <c r="C122" s="1459"/>
      <c r="D122" s="1458"/>
      <c r="E122" s="1458"/>
      <c r="F122" s="1458"/>
      <c r="G122" s="1458"/>
      <c r="H122" s="1458"/>
      <c r="I122" s="1458"/>
      <c r="J122" s="1458"/>
      <c r="K122" s="1458"/>
    </row>
    <row r="123" spans="1:11" ht="16.5" customHeight="1" x14ac:dyDescent="0.2">
      <c r="A123" s="1322">
        <f t="shared" si="1"/>
        <v>98</v>
      </c>
      <c r="B123" s="1320" t="s">
        <v>2316</v>
      </c>
      <c r="C123" s="1459"/>
      <c r="D123" s="1458"/>
      <c r="E123" s="1458"/>
      <c r="F123" s="1458"/>
      <c r="G123" s="1458"/>
      <c r="H123" s="1458"/>
      <c r="I123" s="1458"/>
      <c r="J123" s="1458"/>
      <c r="K123" s="1458"/>
    </row>
    <row r="124" spans="1:11" ht="16.5" customHeight="1" x14ac:dyDescent="0.2">
      <c r="A124" s="1322">
        <f t="shared" si="1"/>
        <v>99</v>
      </c>
      <c r="B124" s="1057" t="s">
        <v>1522</v>
      </c>
      <c r="C124" s="1459"/>
      <c r="D124" s="1458"/>
      <c r="E124" s="1458"/>
      <c r="F124" s="1458"/>
      <c r="G124" s="1458"/>
      <c r="H124" s="1458"/>
      <c r="I124" s="1458"/>
      <c r="J124" s="1458"/>
      <c r="K124" s="1458"/>
    </row>
    <row r="125" spans="1:11" ht="16.5" customHeight="1" x14ac:dyDescent="0.2">
      <c r="A125" s="1322">
        <f t="shared" si="1"/>
        <v>100</v>
      </c>
      <c r="B125" s="1332" t="s">
        <v>602</v>
      </c>
      <c r="C125" s="1459"/>
      <c r="D125" s="1458"/>
      <c r="E125" s="1458"/>
      <c r="F125" s="1458"/>
      <c r="G125" s="1458"/>
      <c r="H125" s="1458"/>
      <c r="I125" s="1458"/>
      <c r="J125" s="1458"/>
      <c r="K125" s="1458"/>
    </row>
    <row r="126" spans="1:11" ht="16.5" customHeight="1" x14ac:dyDescent="0.2">
      <c r="A126" s="1322">
        <f t="shared" si="1"/>
        <v>101</v>
      </c>
      <c r="B126" s="1057" t="s">
        <v>1485</v>
      </c>
      <c r="C126" s="1459"/>
      <c r="D126" s="1458"/>
      <c r="E126" s="1458"/>
      <c r="F126" s="1458"/>
      <c r="G126" s="1458"/>
      <c r="H126" s="1458"/>
      <c r="I126" s="1458"/>
      <c r="J126" s="1458"/>
      <c r="K126" s="1458"/>
    </row>
    <row r="127" spans="1:11" ht="16.5" customHeight="1" x14ac:dyDescent="0.2">
      <c r="A127" s="1322">
        <f t="shared" si="1"/>
        <v>102</v>
      </c>
      <c r="B127" s="1321" t="s">
        <v>2375</v>
      </c>
      <c r="C127" s="1459"/>
      <c r="D127" s="1458"/>
      <c r="E127" s="1458"/>
      <c r="F127" s="1458"/>
      <c r="G127" s="1458"/>
      <c r="H127" s="1458"/>
      <c r="I127" s="1458"/>
      <c r="J127" s="1458"/>
      <c r="K127" s="1458"/>
    </row>
    <row r="128" spans="1:11" ht="16.5" customHeight="1" x14ac:dyDescent="0.2">
      <c r="A128" s="1322">
        <f t="shared" si="1"/>
        <v>103</v>
      </c>
      <c r="B128" s="1321" t="s">
        <v>628</v>
      </c>
      <c r="C128" s="1459"/>
      <c r="D128" s="1458"/>
      <c r="E128" s="1458"/>
      <c r="F128" s="1458"/>
      <c r="G128" s="1458"/>
      <c r="H128" s="1458"/>
      <c r="I128" s="1458"/>
      <c r="J128" s="1458"/>
      <c r="K128" s="1458"/>
    </row>
    <row r="129" spans="1:11" ht="16.5" customHeight="1" x14ac:dyDescent="0.2">
      <c r="A129" s="1322">
        <f t="shared" si="1"/>
        <v>104</v>
      </c>
      <c r="B129" s="1337" t="s">
        <v>618</v>
      </c>
      <c r="C129" s="1459"/>
      <c r="D129" s="1458"/>
      <c r="E129" s="1458"/>
      <c r="F129" s="1458"/>
      <c r="G129" s="1458"/>
      <c r="H129" s="1458"/>
      <c r="I129" s="1458"/>
      <c r="J129" s="1458"/>
      <c r="K129" s="1458"/>
    </row>
    <row r="130" spans="1:11" ht="16.5" customHeight="1" x14ac:dyDescent="0.2">
      <c r="A130" s="1322">
        <f t="shared" si="1"/>
        <v>105</v>
      </c>
      <c r="B130" s="1338" t="s">
        <v>619</v>
      </c>
      <c r="C130" s="1459"/>
      <c r="D130" s="1458"/>
      <c r="E130" s="1458"/>
      <c r="F130" s="1458"/>
      <c r="G130" s="1458"/>
      <c r="H130" s="1458"/>
      <c r="I130" s="1458"/>
      <c r="J130" s="1458"/>
      <c r="K130" s="1458"/>
    </row>
    <row r="131" spans="1:11" ht="16.5" customHeight="1" x14ac:dyDescent="0.2">
      <c r="A131" s="1322">
        <f t="shared" si="1"/>
        <v>106</v>
      </c>
      <c r="B131" s="1338" t="s">
        <v>621</v>
      </c>
      <c r="C131" s="1459"/>
      <c r="D131" s="1458"/>
      <c r="E131" s="1458"/>
      <c r="F131" s="1458"/>
      <c r="G131" s="1458"/>
      <c r="H131" s="1458"/>
      <c r="I131" s="1458"/>
      <c r="J131" s="1458"/>
      <c r="K131" s="1458"/>
    </row>
    <row r="132" spans="1:11" ht="16.5" customHeight="1" x14ac:dyDescent="0.2">
      <c r="A132" s="1322">
        <f t="shared" si="1"/>
        <v>107</v>
      </c>
      <c r="B132" s="1339" t="s">
        <v>589</v>
      </c>
      <c r="C132" s="1459"/>
      <c r="D132" s="1458"/>
      <c r="E132" s="1458"/>
      <c r="F132" s="1458"/>
      <c r="G132" s="1458"/>
      <c r="H132" s="1458"/>
      <c r="I132" s="1458"/>
      <c r="J132" s="1458"/>
      <c r="K132" s="1458"/>
    </row>
    <row r="133" spans="1:11" ht="16.5" customHeight="1" x14ac:dyDescent="0.2">
      <c r="A133" s="1322">
        <f t="shared" si="1"/>
        <v>108</v>
      </c>
      <c r="B133" s="1320" t="s">
        <v>620</v>
      </c>
      <c r="C133" s="1459"/>
      <c r="D133" s="1458"/>
      <c r="E133" s="1458"/>
      <c r="F133" s="1458"/>
      <c r="G133" s="1458"/>
      <c r="H133" s="1458"/>
      <c r="I133" s="1458"/>
      <c r="J133" s="1458"/>
      <c r="K133" s="1458"/>
    </row>
    <row r="134" spans="1:11" ht="16.5" customHeight="1" x14ac:dyDescent="0.2">
      <c r="A134" s="1322">
        <f t="shared" si="1"/>
        <v>109</v>
      </c>
      <c r="B134" s="1057" t="s">
        <v>590</v>
      </c>
      <c r="C134" s="1459"/>
      <c r="D134" s="1458"/>
      <c r="E134" s="1458"/>
      <c r="F134" s="1458"/>
      <c r="G134" s="1458"/>
      <c r="H134" s="1458"/>
      <c r="I134" s="1458"/>
      <c r="J134" s="1458"/>
      <c r="K134" s="1458"/>
    </row>
    <row r="135" spans="1:11" ht="16.5" customHeight="1" x14ac:dyDescent="0.2">
      <c r="A135" s="1322">
        <f t="shared" si="1"/>
        <v>110</v>
      </c>
      <c r="B135" s="1057" t="s">
        <v>591</v>
      </c>
      <c r="C135" s="1459"/>
      <c r="D135" s="1458"/>
      <c r="E135" s="1458"/>
      <c r="F135" s="1458"/>
      <c r="G135" s="1458"/>
      <c r="H135" s="1458"/>
      <c r="I135" s="1458"/>
      <c r="J135" s="1458"/>
      <c r="K135" s="1458"/>
    </row>
    <row r="136" spans="1:11" ht="16.5" customHeight="1" x14ac:dyDescent="0.2">
      <c r="A136" s="1322">
        <f t="shared" si="1"/>
        <v>111</v>
      </c>
      <c r="B136" s="1057" t="s">
        <v>1530</v>
      </c>
      <c r="C136" s="1459"/>
      <c r="D136" s="1458"/>
      <c r="E136" s="1458"/>
      <c r="F136" s="1458"/>
      <c r="G136" s="1458"/>
      <c r="H136" s="1458"/>
      <c r="I136" s="1458"/>
      <c r="J136" s="1458"/>
      <c r="K136" s="1458"/>
    </row>
    <row r="137" spans="1:11" ht="16.5" customHeight="1" x14ac:dyDescent="0.2">
      <c r="A137" s="1322">
        <f t="shared" si="1"/>
        <v>112</v>
      </c>
      <c r="B137" s="1321" t="s">
        <v>1241</v>
      </c>
      <c r="C137" s="1459"/>
      <c r="D137" s="1458"/>
      <c r="E137" s="1458"/>
      <c r="F137" s="1458"/>
      <c r="G137" s="1458"/>
      <c r="H137" s="1458"/>
      <c r="I137" s="1458"/>
      <c r="J137" s="1458"/>
      <c r="K137" s="1458"/>
    </row>
    <row r="138" spans="1:11" ht="16.5" customHeight="1" x14ac:dyDescent="0.2">
      <c r="A138" s="1322">
        <f t="shared" si="1"/>
        <v>113</v>
      </c>
      <c r="B138" s="1642" t="s">
        <v>769</v>
      </c>
      <c r="C138" s="1459"/>
      <c r="D138" s="1458"/>
      <c r="E138" s="1458"/>
      <c r="F138" s="1458"/>
      <c r="G138" s="1458"/>
      <c r="H138" s="1458"/>
      <c r="I138" s="1458"/>
      <c r="J138" s="1458"/>
      <c r="K138" s="1458"/>
    </row>
    <row r="139" spans="1:11" ht="27" x14ac:dyDescent="0.2">
      <c r="A139" s="1322"/>
      <c r="B139" s="1730" t="s">
        <v>2205</v>
      </c>
      <c r="C139" s="1459"/>
      <c r="D139" s="1458"/>
      <c r="E139" s="1458"/>
      <c r="F139" s="1458"/>
      <c r="G139" s="1458"/>
      <c r="H139" s="1458"/>
      <c r="I139" s="1458"/>
      <c r="J139" s="1458"/>
      <c r="K139" s="1458"/>
    </row>
    <row r="140" spans="1:11" ht="17.100000000000001" customHeight="1" x14ac:dyDescent="0.2">
      <c r="A140" s="1322">
        <f>A138+1</f>
        <v>114</v>
      </c>
      <c r="B140" s="1336" t="s">
        <v>1192</v>
      </c>
      <c r="C140" s="1459"/>
      <c r="D140" s="1458"/>
      <c r="E140" s="1458"/>
      <c r="F140" s="1458"/>
      <c r="G140" s="1458"/>
      <c r="H140" s="1458"/>
      <c r="I140" s="1458"/>
      <c r="J140" s="1458"/>
      <c r="K140" s="1458"/>
    </row>
    <row r="141" spans="1:11" ht="17.100000000000001" customHeight="1" x14ac:dyDescent="0.2">
      <c r="A141" s="1322">
        <f t="shared" si="1"/>
        <v>115</v>
      </c>
      <c r="B141" s="1057" t="s">
        <v>1249</v>
      </c>
      <c r="C141" s="1459"/>
      <c r="D141" s="1458"/>
      <c r="E141" s="1458"/>
      <c r="F141" s="1458"/>
      <c r="G141" s="1458"/>
      <c r="H141" s="1458"/>
      <c r="I141" s="1458"/>
      <c r="J141" s="1458"/>
      <c r="K141" s="1458"/>
    </row>
    <row r="142" spans="1:11" ht="17.100000000000001" customHeight="1" x14ac:dyDescent="0.2">
      <c r="A142" s="1322">
        <f t="shared" si="1"/>
        <v>116</v>
      </c>
      <c r="B142" s="1057" t="s">
        <v>772</v>
      </c>
      <c r="C142" s="1459"/>
      <c r="D142" s="1458"/>
      <c r="E142" s="1458"/>
      <c r="F142" s="1458"/>
      <c r="G142" s="1458"/>
      <c r="H142" s="1458"/>
      <c r="I142" s="1458"/>
      <c r="J142" s="1458"/>
      <c r="K142" s="1458"/>
    </row>
    <row r="143" spans="1:11" ht="17.100000000000001" customHeight="1" x14ac:dyDescent="0.2">
      <c r="A143" s="1322">
        <f t="shared" si="1"/>
        <v>117</v>
      </c>
      <c r="B143" s="1321" t="s">
        <v>1760</v>
      </c>
      <c r="C143" s="1459"/>
      <c r="D143" s="1458"/>
      <c r="E143" s="1458"/>
      <c r="F143" s="1458"/>
      <c r="G143" s="1458"/>
      <c r="H143" s="1458"/>
      <c r="I143" s="1458"/>
      <c r="J143" s="1458"/>
      <c r="K143" s="1458"/>
    </row>
    <row r="144" spans="1:11" ht="27" x14ac:dyDescent="0.2">
      <c r="A144" s="1322"/>
      <c r="B144" s="1740" t="s">
        <v>2206</v>
      </c>
      <c r="C144" s="1459"/>
      <c r="D144" s="1458"/>
      <c r="E144" s="1458"/>
      <c r="F144" s="1458"/>
      <c r="G144" s="1458"/>
      <c r="H144" s="1458"/>
      <c r="I144" s="1458"/>
      <c r="J144" s="1458"/>
      <c r="K144" s="1458"/>
    </row>
    <row r="145" spans="1:11" ht="17.100000000000001" customHeight="1" x14ac:dyDescent="0.2">
      <c r="A145" s="1322">
        <f>A143+1</f>
        <v>118</v>
      </c>
      <c r="B145" s="1336" t="s">
        <v>587</v>
      </c>
      <c r="C145" s="1459"/>
      <c r="D145" s="1458"/>
      <c r="E145" s="1458"/>
      <c r="F145" s="1458"/>
      <c r="G145" s="1458"/>
      <c r="H145" s="1458"/>
      <c r="I145" s="1458"/>
      <c r="J145" s="1458"/>
      <c r="K145" s="1458"/>
    </row>
    <row r="146" spans="1:11" ht="17.100000000000001" customHeight="1" x14ac:dyDescent="0.2">
      <c r="A146" s="1322">
        <f t="shared" si="1"/>
        <v>119</v>
      </c>
      <c r="B146" s="1320" t="s">
        <v>588</v>
      </c>
      <c r="C146" s="1459"/>
      <c r="D146" s="1458"/>
      <c r="E146" s="1458"/>
      <c r="F146" s="1458"/>
      <c r="G146" s="1458"/>
      <c r="H146" s="1458"/>
      <c r="I146" s="1458"/>
      <c r="J146" s="1458"/>
      <c r="K146" s="1458"/>
    </row>
    <row r="147" spans="1:11" ht="17.100000000000001" customHeight="1" x14ac:dyDescent="0.2">
      <c r="A147" s="1322">
        <f t="shared" si="1"/>
        <v>120</v>
      </c>
      <c r="B147" s="1057" t="s">
        <v>1247</v>
      </c>
      <c r="C147" s="1459"/>
      <c r="D147" s="1458"/>
      <c r="E147" s="1458"/>
      <c r="F147" s="1458"/>
      <c r="G147" s="1458"/>
      <c r="H147" s="1458"/>
      <c r="I147" s="1458"/>
      <c r="J147" s="1458"/>
      <c r="K147" s="1458"/>
    </row>
    <row r="148" spans="1:11" ht="17.100000000000001" customHeight="1" x14ac:dyDescent="0.2">
      <c r="A148" s="1322">
        <f t="shared" si="1"/>
        <v>121</v>
      </c>
      <c r="B148" s="1321" t="s">
        <v>622</v>
      </c>
      <c r="C148" s="1459"/>
      <c r="D148" s="1458"/>
      <c r="E148" s="1458"/>
      <c r="F148" s="1458"/>
      <c r="G148" s="1458"/>
      <c r="H148" s="1458"/>
      <c r="I148" s="1458"/>
      <c r="J148" s="1458"/>
      <c r="K148" s="1458"/>
    </row>
    <row r="149" spans="1:11" ht="17.100000000000001" customHeight="1" x14ac:dyDescent="0.2">
      <c r="A149" s="1322">
        <f t="shared" si="1"/>
        <v>122</v>
      </c>
      <c r="B149" s="1323" t="s">
        <v>623</v>
      </c>
      <c r="C149" s="1459"/>
      <c r="D149" s="1458"/>
      <c r="E149" s="1458"/>
      <c r="F149" s="1458"/>
      <c r="G149" s="1458"/>
      <c r="H149" s="1458"/>
      <c r="I149" s="1458"/>
      <c r="J149" s="1458"/>
      <c r="K149" s="1458"/>
    </row>
    <row r="150" spans="1:11" ht="17.100000000000001" customHeight="1" x14ac:dyDescent="0.2">
      <c r="A150" s="1322">
        <f t="shared" si="1"/>
        <v>123</v>
      </c>
      <c r="B150" s="1320" t="s">
        <v>1756</v>
      </c>
      <c r="C150" s="1459"/>
      <c r="D150" s="1458"/>
      <c r="E150" s="1458"/>
      <c r="F150" s="1458"/>
      <c r="G150" s="1458"/>
      <c r="H150" s="1458"/>
      <c r="I150" s="1458"/>
      <c r="J150" s="1458"/>
      <c r="K150" s="1458"/>
    </row>
    <row r="151" spans="1:11" ht="17.100000000000001" customHeight="1" x14ac:dyDescent="0.2">
      <c r="A151" s="1322">
        <f t="shared" si="1"/>
        <v>124</v>
      </c>
      <c r="B151" s="1321" t="s">
        <v>2032</v>
      </c>
      <c r="C151" s="1459"/>
      <c r="D151" s="1458"/>
      <c r="E151" s="1458"/>
      <c r="F151" s="1458"/>
      <c r="G151" s="1458"/>
      <c r="H151" s="1458"/>
      <c r="I151" s="1458"/>
      <c r="J151" s="1458"/>
      <c r="K151" s="1458"/>
    </row>
    <row r="152" spans="1:11" ht="17.100000000000001" customHeight="1" x14ac:dyDescent="0.2">
      <c r="A152" s="1322">
        <f t="shared" si="1"/>
        <v>125</v>
      </c>
      <c r="B152" s="1336" t="s">
        <v>1757</v>
      </c>
      <c r="C152" s="1459"/>
      <c r="D152" s="1458"/>
      <c r="E152" s="1458"/>
      <c r="F152" s="1458"/>
      <c r="G152" s="1458"/>
      <c r="H152" s="1458"/>
      <c r="I152" s="1458"/>
      <c r="J152" s="1458"/>
      <c r="K152" s="1458"/>
    </row>
    <row r="153" spans="1:11" ht="17.100000000000001" customHeight="1" x14ac:dyDescent="0.2">
      <c r="A153" s="1322">
        <f t="shared" si="1"/>
        <v>126</v>
      </c>
      <c r="B153" s="1341" t="s">
        <v>1759</v>
      </c>
      <c r="C153" s="1459"/>
      <c r="D153" s="1458"/>
      <c r="E153" s="1458"/>
      <c r="F153" s="1458"/>
      <c r="G153" s="1458"/>
      <c r="H153" s="1458"/>
      <c r="I153" s="1458"/>
      <c r="J153" s="1458"/>
      <c r="K153" s="1458"/>
    </row>
    <row r="154" spans="1:11" ht="17.100000000000001" customHeight="1" x14ac:dyDescent="0.2">
      <c r="A154" s="1322">
        <f t="shared" si="1"/>
        <v>127</v>
      </c>
      <c r="B154" s="1323" t="s">
        <v>594</v>
      </c>
      <c r="C154" s="1459"/>
      <c r="D154" s="1458"/>
      <c r="E154" s="1458"/>
      <c r="F154" s="1458"/>
      <c r="G154" s="1458"/>
      <c r="H154" s="1458"/>
      <c r="I154" s="1458"/>
      <c r="J154" s="1458"/>
      <c r="K154" s="1458"/>
    </row>
    <row r="155" spans="1:11" ht="17.100000000000001" customHeight="1" x14ac:dyDescent="0.2">
      <c r="A155" s="1322">
        <f t="shared" si="1"/>
        <v>128</v>
      </c>
      <c r="B155" s="1057" t="s">
        <v>609</v>
      </c>
      <c r="C155" s="1459"/>
      <c r="D155" s="1458"/>
      <c r="E155" s="1458"/>
      <c r="F155" s="1458"/>
      <c r="G155" s="1458"/>
      <c r="H155" s="1458"/>
      <c r="I155" s="1458"/>
      <c r="J155" s="1458"/>
      <c r="K155" s="1458"/>
    </row>
    <row r="156" spans="1:11" ht="13.5" x14ac:dyDescent="0.2">
      <c r="A156" s="1322"/>
      <c r="B156" s="1741" t="s">
        <v>2207</v>
      </c>
      <c r="C156" s="1459"/>
      <c r="D156" s="1458"/>
      <c r="E156" s="1458"/>
      <c r="F156" s="1458"/>
      <c r="G156" s="1458"/>
      <c r="H156" s="1458"/>
      <c r="I156" s="1458"/>
      <c r="J156" s="1458"/>
      <c r="K156" s="1458"/>
    </row>
    <row r="157" spans="1:11" ht="17.100000000000001" customHeight="1" x14ac:dyDescent="0.2">
      <c r="A157" s="1322">
        <f>A155+1</f>
        <v>129</v>
      </c>
      <c r="B157" s="1071" t="s">
        <v>2189</v>
      </c>
      <c r="C157" s="1459"/>
      <c r="D157" s="1458"/>
      <c r="E157" s="1458"/>
      <c r="F157" s="1458"/>
      <c r="G157" s="1458"/>
      <c r="H157" s="1458"/>
      <c r="I157" s="1458"/>
      <c r="J157" s="1458"/>
      <c r="K157" s="1458"/>
    </row>
    <row r="158" spans="1:11" ht="17.100000000000001" customHeight="1" x14ac:dyDescent="0.2">
      <c r="A158" s="1322">
        <f t="shared" si="1"/>
        <v>130</v>
      </c>
      <c r="B158" s="1896" t="s">
        <v>2190</v>
      </c>
      <c r="C158" s="1459"/>
      <c r="D158" s="1458"/>
      <c r="E158" s="1458"/>
      <c r="F158" s="1458"/>
      <c r="G158" s="1458"/>
      <c r="H158" s="1458"/>
      <c r="I158" s="1458"/>
      <c r="J158" s="1458"/>
      <c r="K158" s="1458"/>
    </row>
    <row r="159" spans="1:11" ht="17.100000000000001" customHeight="1" x14ac:dyDescent="0.2">
      <c r="A159" s="1322">
        <f t="shared" si="1"/>
        <v>131</v>
      </c>
      <c r="B159" s="1057" t="s">
        <v>2212</v>
      </c>
      <c r="C159" s="1459"/>
      <c r="D159" s="1458"/>
      <c r="E159" s="1458"/>
      <c r="F159" s="1458"/>
      <c r="G159" s="1458"/>
      <c r="H159" s="1458"/>
      <c r="I159" s="1458"/>
      <c r="J159" s="1458"/>
      <c r="K159" s="1458"/>
    </row>
    <row r="160" spans="1:11" ht="27" x14ac:dyDescent="0.2">
      <c r="A160" s="1322">
        <f t="shared" si="1"/>
        <v>132</v>
      </c>
      <c r="B160" s="1057" t="s">
        <v>1758</v>
      </c>
      <c r="C160" s="1459"/>
      <c r="D160" s="1458"/>
      <c r="E160" s="1458"/>
      <c r="F160" s="1458"/>
      <c r="G160" s="1458"/>
      <c r="H160" s="1458"/>
      <c r="I160" s="1458"/>
      <c r="J160" s="1458"/>
      <c r="K160" s="1458"/>
    </row>
    <row r="161" spans="1:11" ht="26.25" customHeight="1" x14ac:dyDescent="0.2">
      <c r="A161" s="1322">
        <f t="shared" si="1"/>
        <v>133</v>
      </c>
      <c r="B161" s="1057" t="s">
        <v>2376</v>
      </c>
      <c r="C161" s="1459"/>
      <c r="D161" s="1458"/>
      <c r="E161" s="1458"/>
      <c r="F161" s="1458"/>
      <c r="G161" s="1458"/>
      <c r="H161" s="1458"/>
      <c r="I161" s="1458"/>
      <c r="J161" s="1458"/>
      <c r="K161" s="1458"/>
    </row>
    <row r="162" spans="1:11" ht="17.100000000000001" customHeight="1" x14ac:dyDescent="0.2">
      <c r="A162" s="1322">
        <f t="shared" si="1"/>
        <v>134</v>
      </c>
      <c r="B162" s="1057" t="s">
        <v>2317</v>
      </c>
      <c r="C162" s="1459"/>
      <c r="D162" s="1458"/>
      <c r="E162" s="1458"/>
      <c r="F162" s="1458"/>
      <c r="G162" s="1458"/>
      <c r="H162" s="1458"/>
      <c r="I162" s="1458"/>
      <c r="J162" s="1458"/>
      <c r="K162" s="1458"/>
    </row>
    <row r="163" spans="1:11" ht="17.100000000000001" customHeight="1" x14ac:dyDescent="0.2">
      <c r="A163" s="1322">
        <f t="shared" si="1"/>
        <v>135</v>
      </c>
      <c r="B163" s="1057" t="s">
        <v>773</v>
      </c>
      <c r="C163" s="1459"/>
      <c r="D163" s="1458"/>
      <c r="E163" s="1458"/>
      <c r="F163" s="1458"/>
      <c r="G163" s="1458"/>
      <c r="H163" s="1458"/>
      <c r="I163" s="1458"/>
      <c r="J163" s="1458"/>
      <c r="K163" s="1458"/>
    </row>
    <row r="164" spans="1:11" ht="17.100000000000001" customHeight="1" x14ac:dyDescent="0.2">
      <c r="A164" s="1322">
        <f>A163+1</f>
        <v>136</v>
      </c>
      <c r="B164" s="1057" t="s">
        <v>610</v>
      </c>
      <c r="C164" s="1459"/>
      <c r="D164" s="1458"/>
      <c r="E164" s="1458"/>
      <c r="F164" s="1458"/>
      <c r="G164" s="1458"/>
      <c r="H164" s="1458"/>
      <c r="I164" s="1458"/>
      <c r="J164" s="1458"/>
      <c r="K164" s="1458"/>
    </row>
    <row r="165" spans="1:11" ht="27" x14ac:dyDescent="0.2">
      <c r="A165" s="1322">
        <f>A164+1</f>
        <v>137</v>
      </c>
      <c r="B165" s="1897" t="s">
        <v>2305</v>
      </c>
      <c r="C165" s="1459"/>
      <c r="D165" s="1458"/>
      <c r="E165" s="1458"/>
      <c r="F165" s="1458"/>
      <c r="G165" s="1458"/>
      <c r="H165" s="1458"/>
      <c r="I165" s="1458"/>
      <c r="J165" s="1458"/>
      <c r="K165" s="1458"/>
    </row>
    <row r="166" spans="1:11" ht="17.100000000000001" customHeight="1" x14ac:dyDescent="0.2">
      <c r="A166" s="1322">
        <f>A165+1</f>
        <v>138</v>
      </c>
      <c r="B166" s="922" t="s">
        <v>774</v>
      </c>
      <c r="C166" s="1459"/>
      <c r="D166" s="1458"/>
      <c r="E166" s="1458"/>
      <c r="F166" s="1458"/>
      <c r="G166" s="1458"/>
      <c r="H166" s="1458"/>
      <c r="I166" s="1458"/>
      <c r="J166" s="1458"/>
      <c r="K166" s="1458"/>
    </row>
  </sheetData>
  <mergeCells count="14">
    <mergeCell ref="A6:A17"/>
    <mergeCell ref="H4:K4"/>
    <mergeCell ref="K6:K15"/>
    <mergeCell ref="B6:B16"/>
    <mergeCell ref="C6:C12"/>
    <mergeCell ref="C14:C15"/>
    <mergeCell ref="C4:G4"/>
    <mergeCell ref="D5:E5"/>
    <mergeCell ref="F6:F15"/>
    <mergeCell ref="D6:E15"/>
    <mergeCell ref="G6:G16"/>
    <mergeCell ref="I5:J5"/>
    <mergeCell ref="I6:J15"/>
    <mergeCell ref="H6:H15"/>
  </mergeCells>
  <pageMargins left="0.314" right="0.314" top="0.11799999999999999" bottom="0.27500000000000002" header="0.157" footer="0.11799999999999999"/>
  <pageSetup scale="95" firstPageNumber="42" orientation="landscape" r:id="rId1"/>
  <headerFooter>
    <oddFooter>&amp;C&amp;P</oddFooter>
  </headerFooter>
  <rowBreaks count="6" manualBreakCount="6">
    <brk id="40" max="10" man="1"/>
    <brk id="63" max="16383" man="1"/>
    <brk id="90" max="16383" man="1"/>
    <brk id="115" max="16383" man="1"/>
    <brk id="138" max="16383" man="1"/>
    <brk id="155"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60"/>
  <sheetViews>
    <sheetView view="pageBreakPreview" topLeftCell="A19" zoomScale="90" zoomScaleNormal="130" zoomScaleSheetLayoutView="90" workbookViewId="0">
      <selection activeCell="B6" sqref="B6:I7"/>
    </sheetView>
  </sheetViews>
  <sheetFormatPr baseColWidth="10" defaultColWidth="9.140625" defaultRowHeight="13.5" x14ac:dyDescent="0.25"/>
  <cols>
    <col min="1" max="1" width="5.28515625" style="1363" bestFit="1" customWidth="1"/>
    <col min="2" max="2" width="3.7109375" style="1363" customWidth="1"/>
    <col min="3" max="3" width="4.7109375" style="1363" customWidth="1"/>
    <col min="4" max="8" width="9.140625" style="1363" customWidth="1"/>
    <col min="9" max="9" width="7.42578125" style="1364" customWidth="1"/>
    <col min="10" max="10" width="2.42578125" style="1364" customWidth="1"/>
    <col min="11" max="11" width="5.28515625" style="1112" bestFit="1" customWidth="1"/>
    <col min="12" max="12" width="3.7109375" style="1112" customWidth="1"/>
    <col min="13" max="13" width="9.140625" style="1112" customWidth="1"/>
    <col min="14" max="18" width="9.140625" style="1112"/>
    <col min="19" max="19" width="5.28515625" style="1112" customWidth="1"/>
    <col min="20" max="20" width="9.140625" style="1112" customWidth="1"/>
    <col min="21" max="16384" width="9.140625" style="1112"/>
  </cols>
  <sheetData>
    <row r="1" spans="1:22" x14ac:dyDescent="0.25">
      <c r="A1" s="1362" t="s">
        <v>1824</v>
      </c>
    </row>
    <row r="2" spans="1:22" x14ac:dyDescent="0.25">
      <c r="A2" s="1362" t="s">
        <v>1563</v>
      </c>
    </row>
    <row r="3" spans="1:22" x14ac:dyDescent="0.25">
      <c r="A3" s="1362"/>
    </row>
    <row r="4" spans="1:22" x14ac:dyDescent="0.25">
      <c r="B4" s="719" t="s">
        <v>1807</v>
      </c>
      <c r="C4" s="7"/>
      <c r="D4" s="740"/>
      <c r="E4" s="740"/>
      <c r="F4" s="740"/>
    </row>
    <row r="6" spans="1:22" ht="13.5" customHeight="1" x14ac:dyDescent="0.2">
      <c r="A6" s="1365" t="s">
        <v>1808</v>
      </c>
      <c r="B6" s="2563" t="s">
        <v>1761</v>
      </c>
      <c r="C6" s="2563"/>
      <c r="D6" s="2563"/>
      <c r="E6" s="2563"/>
      <c r="F6" s="2563"/>
      <c r="G6" s="2563"/>
      <c r="H6" s="2563"/>
      <c r="I6" s="2563"/>
      <c r="J6" s="1366"/>
      <c r="K6" s="1367" t="s">
        <v>1809</v>
      </c>
      <c r="L6" s="2563" t="s">
        <v>1564</v>
      </c>
      <c r="M6" s="2563"/>
      <c r="N6" s="2563"/>
      <c r="O6" s="2563"/>
      <c r="P6" s="2563"/>
      <c r="Q6" s="2563"/>
      <c r="R6" s="2563"/>
      <c r="S6" s="2565"/>
      <c r="T6" s="1368"/>
      <c r="U6" s="1368"/>
      <c r="V6" s="1368"/>
    </row>
    <row r="7" spans="1:22" x14ac:dyDescent="0.2">
      <c r="A7" s="1369"/>
      <c r="B7" s="2564"/>
      <c r="C7" s="2564"/>
      <c r="D7" s="2564"/>
      <c r="E7" s="2564"/>
      <c r="F7" s="2564"/>
      <c r="G7" s="2564"/>
      <c r="H7" s="2564"/>
      <c r="I7" s="2564"/>
      <c r="J7" s="1370"/>
      <c r="K7" s="1371"/>
      <c r="L7" s="2564"/>
      <c r="M7" s="2564"/>
      <c r="N7" s="2564"/>
      <c r="O7" s="2564"/>
      <c r="P7" s="2564"/>
      <c r="Q7" s="2564"/>
      <c r="R7" s="2564"/>
      <c r="S7" s="2566"/>
      <c r="T7" s="1368"/>
      <c r="U7" s="1368"/>
      <c r="V7" s="1368"/>
    </row>
    <row r="8" spans="1:22" x14ac:dyDescent="0.25">
      <c r="A8" s="1369"/>
      <c r="B8" s="1372">
        <v>1</v>
      </c>
      <c r="C8" s="1373" t="s">
        <v>218</v>
      </c>
      <c r="D8" s="1374"/>
      <c r="E8" s="1374"/>
      <c r="F8" s="1375"/>
      <c r="G8" s="1375"/>
      <c r="H8" s="1376"/>
      <c r="I8" s="1377"/>
      <c r="J8" s="1378"/>
      <c r="K8" s="1368"/>
      <c r="L8" s="1372">
        <v>1</v>
      </c>
      <c r="M8" s="1373" t="s">
        <v>218</v>
      </c>
      <c r="N8" s="1373"/>
      <c r="O8" s="1373"/>
      <c r="P8" s="1373"/>
      <c r="Q8" s="1373"/>
      <c r="R8" s="1377"/>
      <c r="S8" s="1379"/>
      <c r="T8" s="1368"/>
      <c r="U8" s="1368"/>
      <c r="V8" s="1368"/>
    </row>
    <row r="9" spans="1:22" ht="13.5" customHeight="1" x14ac:dyDescent="0.25">
      <c r="A9" s="1380"/>
      <c r="B9" s="1381">
        <v>2</v>
      </c>
      <c r="C9" s="1373" t="s">
        <v>393</v>
      </c>
      <c r="D9" s="1374"/>
      <c r="E9" s="1374"/>
      <c r="F9" s="1374"/>
      <c r="G9" s="1374"/>
      <c r="H9" s="1374"/>
      <c r="I9" s="1377"/>
      <c r="J9" s="1378"/>
      <c r="K9" s="1368"/>
      <c r="L9" s="1381">
        <v>2</v>
      </c>
      <c r="M9" s="1373" t="s">
        <v>393</v>
      </c>
      <c r="N9" s="1374"/>
      <c r="O9" s="1374"/>
      <c r="P9" s="1374"/>
      <c r="Q9" s="1374"/>
      <c r="R9" s="1377"/>
      <c r="S9" s="1379"/>
      <c r="T9" s="1382"/>
      <c r="U9" s="1382"/>
      <c r="V9" s="1383"/>
    </row>
    <row r="10" spans="1:22" x14ac:dyDescent="0.25">
      <c r="A10" s="1380"/>
      <c r="B10" s="1381">
        <v>98</v>
      </c>
      <c r="C10" s="1373" t="s">
        <v>1565</v>
      </c>
      <c r="D10" s="1374"/>
      <c r="E10" s="1374"/>
      <c r="F10" s="1374"/>
      <c r="G10" s="1374"/>
      <c r="H10" s="1374"/>
      <c r="I10" s="1377"/>
      <c r="J10" s="1378"/>
      <c r="K10" s="1368"/>
      <c r="L10" s="1381">
        <v>98</v>
      </c>
      <c r="M10" s="1373" t="s">
        <v>1565</v>
      </c>
      <c r="N10" s="1374"/>
      <c r="O10" s="1374"/>
      <c r="P10" s="1374"/>
      <c r="Q10" s="1374"/>
      <c r="R10" s="1377"/>
      <c r="S10" s="1379"/>
      <c r="T10" s="1382"/>
      <c r="U10" s="1382"/>
      <c r="V10" s="1384"/>
    </row>
    <row r="11" spans="1:22" x14ac:dyDescent="0.25">
      <c r="A11" s="1380"/>
      <c r="B11" s="1381">
        <v>99</v>
      </c>
      <c r="C11" s="1373" t="s">
        <v>737</v>
      </c>
      <c r="D11" s="1374"/>
      <c r="E11" s="1374"/>
      <c r="F11" s="1374"/>
      <c r="G11" s="1374"/>
      <c r="H11" s="1374"/>
      <c r="I11" s="1377"/>
      <c r="J11" s="1378"/>
      <c r="K11" s="1385"/>
      <c r="L11" s="1386">
        <v>99</v>
      </c>
      <c r="M11" s="1387" t="s">
        <v>737</v>
      </c>
      <c r="N11" s="1388"/>
      <c r="O11" s="1388"/>
      <c r="P11" s="1388"/>
      <c r="Q11" s="1388"/>
      <c r="R11" s="1389"/>
      <c r="S11" s="1390"/>
      <c r="T11" s="1391"/>
      <c r="U11" s="1384"/>
      <c r="V11" s="1384"/>
    </row>
    <row r="12" spans="1:22" ht="13.5" customHeight="1" x14ac:dyDescent="0.25">
      <c r="A12" s="1392"/>
      <c r="B12" s="1388"/>
      <c r="C12" s="1388"/>
      <c r="D12" s="1388"/>
      <c r="E12" s="1388"/>
      <c r="F12" s="1388"/>
      <c r="G12" s="1388"/>
      <c r="H12" s="1388"/>
      <c r="I12" s="1389"/>
      <c r="J12" s="1378"/>
      <c r="K12" s="1393" t="s">
        <v>1810</v>
      </c>
      <c r="L12" s="2563" t="s">
        <v>1566</v>
      </c>
      <c r="M12" s="2563"/>
      <c r="N12" s="2563"/>
      <c r="O12" s="2563"/>
      <c r="P12" s="2563"/>
      <c r="Q12" s="2563"/>
      <c r="R12" s="2563"/>
      <c r="S12" s="2565"/>
      <c r="T12" s="1391"/>
      <c r="U12" s="1384"/>
      <c r="V12" s="1384"/>
    </row>
    <row r="13" spans="1:22" ht="13.5" customHeight="1" x14ac:dyDescent="0.2">
      <c r="A13" s="1365" t="s">
        <v>1811</v>
      </c>
      <c r="B13" s="2563" t="s">
        <v>1567</v>
      </c>
      <c r="C13" s="2563"/>
      <c r="D13" s="2563"/>
      <c r="E13" s="2563"/>
      <c r="F13" s="2563"/>
      <c r="G13" s="2563"/>
      <c r="H13" s="2563"/>
      <c r="I13" s="2563"/>
      <c r="J13" s="1370"/>
      <c r="K13" s="1393"/>
      <c r="L13" s="2564"/>
      <c r="M13" s="2564"/>
      <c r="N13" s="2564"/>
      <c r="O13" s="2564"/>
      <c r="P13" s="2564"/>
      <c r="Q13" s="2564"/>
      <c r="R13" s="2564"/>
      <c r="S13" s="2566"/>
      <c r="T13" s="1391"/>
      <c r="U13" s="1384"/>
      <c r="V13" s="1384"/>
    </row>
    <row r="14" spans="1:22" x14ac:dyDescent="0.25">
      <c r="A14" s="1369"/>
      <c r="B14" s="2564"/>
      <c r="C14" s="2564"/>
      <c r="D14" s="2564"/>
      <c r="E14" s="2564"/>
      <c r="F14" s="2564"/>
      <c r="G14" s="2564"/>
      <c r="H14" s="2564"/>
      <c r="I14" s="2564"/>
      <c r="J14" s="1370"/>
      <c r="K14" s="1368"/>
      <c r="L14" s="1372">
        <v>1</v>
      </c>
      <c r="M14" s="1373" t="s">
        <v>218</v>
      </c>
      <c r="N14" s="1368"/>
      <c r="O14" s="1368"/>
      <c r="P14" s="1368"/>
      <c r="Q14" s="1368"/>
      <c r="R14" s="1368"/>
      <c r="S14" s="1394"/>
      <c r="T14" s="1391"/>
      <c r="U14" s="1384"/>
      <c r="V14" s="1384"/>
    </row>
    <row r="15" spans="1:22" x14ac:dyDescent="0.25">
      <c r="A15" s="1369"/>
      <c r="B15" s="1372">
        <v>1</v>
      </c>
      <c r="C15" s="1373" t="s">
        <v>218</v>
      </c>
      <c r="D15" s="1374"/>
      <c r="E15" s="1374"/>
      <c r="F15" s="1373"/>
      <c r="G15" s="1373"/>
      <c r="H15" s="1373"/>
      <c r="I15" s="1377"/>
      <c r="J15" s="1378"/>
      <c r="K15" s="1368"/>
      <c r="L15" s="1381">
        <v>2</v>
      </c>
      <c r="M15" s="1373" t="str">
        <f>CONCATENATE("Non  ► ",K28,)</f>
        <v>Non  ► 8A.08</v>
      </c>
      <c r="N15" s="1368"/>
      <c r="O15" s="1368"/>
      <c r="P15" s="1368"/>
      <c r="Q15" s="1368"/>
      <c r="R15" s="1368"/>
      <c r="S15" s="1394"/>
      <c r="T15" s="1391"/>
      <c r="U15" s="1384"/>
      <c r="V15" s="1384"/>
    </row>
    <row r="16" spans="1:22" ht="13.5" customHeight="1" x14ac:dyDescent="0.25">
      <c r="A16" s="1369"/>
      <c r="B16" s="1381">
        <v>2</v>
      </c>
      <c r="C16" s="1373" t="s">
        <v>393</v>
      </c>
      <c r="D16" s="1374"/>
      <c r="E16" s="1374"/>
      <c r="F16" s="1373"/>
      <c r="G16" s="1373"/>
      <c r="H16" s="1373"/>
      <c r="I16" s="1377"/>
      <c r="J16" s="1378"/>
      <c r="K16" s="1368"/>
      <c r="L16" s="1381">
        <v>98</v>
      </c>
      <c r="M16" s="1373" t="str">
        <f>CONCATENATE("Ne Sait pas ► ",K28,)</f>
        <v>Ne Sait pas ► 8A.08</v>
      </c>
      <c r="N16" s="1368"/>
      <c r="O16" s="1368"/>
      <c r="P16" s="1368"/>
      <c r="Q16" s="1368"/>
      <c r="R16" s="1368"/>
      <c r="S16" s="1394"/>
      <c r="T16" s="1368"/>
      <c r="U16" s="1368"/>
      <c r="V16" s="1368"/>
    </row>
    <row r="17" spans="1:22" x14ac:dyDescent="0.25">
      <c r="A17" s="1369"/>
      <c r="B17" s="1381">
        <v>98</v>
      </c>
      <c r="C17" s="1373" t="s">
        <v>1565</v>
      </c>
      <c r="D17" s="1395"/>
      <c r="E17" s="1373"/>
      <c r="F17" s="1373"/>
      <c r="G17" s="1373"/>
      <c r="H17" s="1373"/>
      <c r="I17" s="1377"/>
      <c r="J17" s="1378"/>
      <c r="K17" s="1368"/>
      <c r="L17" s="1381">
        <v>99</v>
      </c>
      <c r="M17" s="1373" t="str">
        <f>CONCATENATE("Refus ► ",K28,)</f>
        <v>Refus ► 8A.08</v>
      </c>
      <c r="N17" s="1368"/>
      <c r="O17" s="1368"/>
      <c r="P17" s="1368"/>
      <c r="Q17" s="1368"/>
      <c r="R17" s="1368"/>
      <c r="S17" s="1394"/>
      <c r="T17" s="1368"/>
      <c r="U17" s="1368"/>
      <c r="V17" s="1368"/>
    </row>
    <row r="18" spans="1:22" x14ac:dyDescent="0.25">
      <c r="A18" s="1369"/>
      <c r="B18" s="1381">
        <v>99</v>
      </c>
      <c r="C18" s="1373" t="s">
        <v>737</v>
      </c>
      <c r="D18" s="1395"/>
      <c r="E18" s="1373"/>
      <c r="F18" s="1371"/>
      <c r="G18" s="1373"/>
      <c r="H18" s="1373"/>
      <c r="I18" s="1377"/>
      <c r="J18" s="1378"/>
      <c r="K18" s="1385"/>
      <c r="L18" s="1396"/>
      <c r="M18" s="1385"/>
      <c r="N18" s="1385"/>
      <c r="O18" s="1385"/>
      <c r="P18" s="1385"/>
      <c r="Q18" s="1385"/>
      <c r="R18" s="1385"/>
      <c r="S18" s="1397"/>
      <c r="T18" s="1368"/>
      <c r="U18" s="1368"/>
      <c r="V18" s="1368"/>
    </row>
    <row r="19" spans="1:22" ht="13.5" customHeight="1" x14ac:dyDescent="0.25">
      <c r="A19" s="1398"/>
      <c r="B19" s="1388"/>
      <c r="C19" s="1388"/>
      <c r="D19" s="1399"/>
      <c r="E19" s="1387"/>
      <c r="F19" s="1387"/>
      <c r="G19" s="1387"/>
      <c r="H19" s="1387"/>
      <c r="I19" s="1389"/>
      <c r="J19" s="1378"/>
      <c r="K19" s="1367" t="s">
        <v>1812</v>
      </c>
      <c r="L19" s="2563" t="s">
        <v>1762</v>
      </c>
      <c r="M19" s="2563"/>
      <c r="N19" s="2563"/>
      <c r="O19" s="2563"/>
      <c r="P19" s="2563"/>
      <c r="Q19" s="2563"/>
      <c r="R19" s="2563"/>
      <c r="S19" s="2565"/>
      <c r="T19" s="1368"/>
      <c r="U19" s="1368"/>
      <c r="V19" s="1368"/>
    </row>
    <row r="20" spans="1:22" ht="13.5" customHeight="1" x14ac:dyDescent="0.2">
      <c r="A20" s="1365" t="s">
        <v>1813</v>
      </c>
      <c r="B20" s="2563" t="s">
        <v>1568</v>
      </c>
      <c r="C20" s="2563"/>
      <c r="D20" s="2563"/>
      <c r="E20" s="2563"/>
      <c r="F20" s="2563"/>
      <c r="G20" s="2563"/>
      <c r="H20" s="2563"/>
      <c r="I20" s="2563"/>
      <c r="J20" s="1370"/>
      <c r="K20" s="1393"/>
      <c r="L20" s="2564"/>
      <c r="M20" s="2564"/>
      <c r="N20" s="2564"/>
      <c r="O20" s="2564"/>
      <c r="P20" s="2564"/>
      <c r="Q20" s="2564"/>
      <c r="R20" s="2564"/>
      <c r="S20" s="2566"/>
      <c r="T20" s="1368"/>
      <c r="U20" s="1368"/>
      <c r="V20" s="1368"/>
    </row>
    <row r="21" spans="1:22" ht="15" customHeight="1" x14ac:dyDescent="0.2">
      <c r="A21" s="1369"/>
      <c r="B21" s="2564"/>
      <c r="C21" s="2564"/>
      <c r="D21" s="2564"/>
      <c r="E21" s="2564"/>
      <c r="F21" s="2564"/>
      <c r="G21" s="2564"/>
      <c r="H21" s="2564"/>
      <c r="I21" s="2564"/>
      <c r="J21" s="1370"/>
      <c r="K21" s="1393"/>
      <c r="L21" s="2564"/>
      <c r="M21" s="2564"/>
      <c r="N21" s="2564"/>
      <c r="O21" s="2564"/>
      <c r="P21" s="2564"/>
      <c r="Q21" s="2564"/>
      <c r="R21" s="2564"/>
      <c r="S21" s="2566"/>
      <c r="T21" s="1368"/>
      <c r="U21" s="1368"/>
      <c r="V21" s="1368"/>
    </row>
    <row r="22" spans="1:22" ht="13.5" customHeight="1" x14ac:dyDescent="0.25">
      <c r="A22" s="1369"/>
      <c r="B22" s="1372">
        <v>1</v>
      </c>
      <c r="C22" s="1373" t="s">
        <v>218</v>
      </c>
      <c r="D22" s="1374"/>
      <c r="E22" s="1374"/>
      <c r="F22" s="1373"/>
      <c r="G22" s="1373"/>
      <c r="H22" s="1373"/>
      <c r="I22" s="1377"/>
      <c r="J22" s="1378"/>
      <c r="K22" s="1393"/>
      <c r="L22" s="2564"/>
      <c r="M22" s="2564"/>
      <c r="N22" s="2564"/>
      <c r="O22" s="2564"/>
      <c r="P22" s="2564"/>
      <c r="Q22" s="2564"/>
      <c r="R22" s="2564"/>
      <c r="S22" s="2566"/>
      <c r="T22" s="1373"/>
      <c r="U22" s="2561"/>
      <c r="V22" s="2562"/>
    </row>
    <row r="23" spans="1:22" x14ac:dyDescent="0.25">
      <c r="A23" s="1369"/>
      <c r="B23" s="1381">
        <v>2</v>
      </c>
      <c r="C23" s="1373" t="s">
        <v>393</v>
      </c>
      <c r="D23" s="1374"/>
      <c r="E23" s="1374"/>
      <c r="F23" s="1373"/>
      <c r="G23" s="1373"/>
      <c r="H23" s="1373"/>
      <c r="I23" s="1377"/>
      <c r="J23" s="1378"/>
      <c r="K23" s="1393"/>
      <c r="L23" s="1372">
        <v>1</v>
      </c>
      <c r="M23" s="1373" t="s">
        <v>1569</v>
      </c>
      <c r="N23" s="1368"/>
      <c r="O23" s="1368"/>
      <c r="P23" s="1384"/>
      <c r="Q23" s="1384"/>
      <c r="R23" s="1384"/>
      <c r="S23" s="1394"/>
      <c r="T23" s="1373"/>
      <c r="U23" s="1400"/>
      <c r="V23" s="1384"/>
    </row>
    <row r="24" spans="1:22" x14ac:dyDescent="0.25">
      <c r="A24" s="1369"/>
      <c r="B24" s="1381">
        <v>98</v>
      </c>
      <c r="C24" s="1373" t="s">
        <v>1565</v>
      </c>
      <c r="D24" s="1395"/>
      <c r="E24" s="1373"/>
      <c r="F24" s="1373"/>
      <c r="G24" s="1373"/>
      <c r="H24" s="1373"/>
      <c r="I24" s="1377"/>
      <c r="J24" s="1378"/>
      <c r="K24" s="1393"/>
      <c r="L24" s="1401">
        <v>2</v>
      </c>
      <c r="M24" s="1391" t="s">
        <v>1570</v>
      </c>
      <c r="N24" s="1384"/>
      <c r="O24" s="1384"/>
      <c r="P24" s="1384"/>
      <c r="Q24" s="1384"/>
      <c r="R24" s="1384"/>
      <c r="S24" s="1394"/>
      <c r="T24" s="1373"/>
      <c r="U24" s="1400"/>
      <c r="V24" s="1384"/>
    </row>
    <row r="25" spans="1:22" ht="13.5" customHeight="1" x14ac:dyDescent="0.25">
      <c r="A25" s="1369"/>
      <c r="B25" s="1381">
        <v>99</v>
      </c>
      <c r="C25" s="1373" t="s">
        <v>737</v>
      </c>
      <c r="D25" s="1395"/>
      <c r="E25" s="1373"/>
      <c r="F25" s="1373"/>
      <c r="G25" s="1373"/>
      <c r="H25" s="1373"/>
      <c r="I25" s="1377"/>
      <c r="J25" s="1378"/>
      <c r="K25" s="1393"/>
      <c r="L25" s="1401">
        <v>3</v>
      </c>
      <c r="M25" s="1391" t="s">
        <v>1571</v>
      </c>
      <c r="N25" s="1368"/>
      <c r="O25" s="1368"/>
      <c r="P25" s="1368"/>
      <c r="Q25" s="1368"/>
      <c r="R25" s="1368"/>
      <c r="S25" s="1394"/>
      <c r="T25" s="1368"/>
      <c r="U25" s="1368"/>
      <c r="V25" s="1368"/>
    </row>
    <row r="26" spans="1:22" ht="13.5" customHeight="1" x14ac:dyDescent="0.25">
      <c r="A26" s="1398"/>
      <c r="B26" s="1399"/>
      <c r="C26" s="1387"/>
      <c r="D26" s="1399"/>
      <c r="E26" s="1387"/>
      <c r="F26" s="1387"/>
      <c r="G26" s="1387"/>
      <c r="H26" s="1387"/>
      <c r="I26" s="1389"/>
      <c r="J26" s="1378"/>
      <c r="K26" s="1368"/>
      <c r="L26" s="1401">
        <v>98</v>
      </c>
      <c r="M26" s="1391" t="s">
        <v>1572</v>
      </c>
      <c r="N26" s="1368"/>
      <c r="O26" s="1368"/>
      <c r="P26" s="1368"/>
      <c r="Q26" s="1368"/>
      <c r="R26" s="1368"/>
      <c r="S26" s="1394"/>
      <c r="T26" s="1368"/>
      <c r="U26" s="1368"/>
      <c r="V26" s="1368"/>
    </row>
    <row r="27" spans="1:22" ht="13.5" customHeight="1" x14ac:dyDescent="0.25">
      <c r="A27" s="1365" t="s">
        <v>1814</v>
      </c>
      <c r="B27" s="2563" t="s">
        <v>1573</v>
      </c>
      <c r="C27" s="2563"/>
      <c r="D27" s="2563"/>
      <c r="E27" s="2563"/>
      <c r="F27" s="2563"/>
      <c r="G27" s="2563"/>
      <c r="H27" s="2563"/>
      <c r="I27" s="2563"/>
      <c r="J27" s="1370"/>
      <c r="K27" s="1385"/>
      <c r="L27" s="1643">
        <v>99</v>
      </c>
      <c r="M27" s="1644" t="s">
        <v>737</v>
      </c>
      <c r="N27" s="1385"/>
      <c r="O27" s="1385"/>
      <c r="P27" s="1385"/>
      <c r="Q27" s="1385"/>
      <c r="R27" s="1385"/>
      <c r="S27" s="1397"/>
      <c r="T27" s="1368"/>
      <c r="U27" s="1368"/>
      <c r="V27" s="1368"/>
    </row>
    <row r="28" spans="1:22" x14ac:dyDescent="0.2">
      <c r="A28" s="1369"/>
      <c r="B28" s="2564"/>
      <c r="C28" s="2564"/>
      <c r="D28" s="2564"/>
      <c r="E28" s="2564"/>
      <c r="F28" s="2564"/>
      <c r="G28" s="2564"/>
      <c r="H28" s="2564"/>
      <c r="I28" s="2564"/>
      <c r="J28" s="1370"/>
      <c r="K28" s="1367" t="s">
        <v>1815</v>
      </c>
      <c r="L28" s="2563" t="s">
        <v>2268</v>
      </c>
      <c r="M28" s="2563"/>
      <c r="N28" s="2563"/>
      <c r="O28" s="2563"/>
      <c r="P28" s="2563"/>
      <c r="Q28" s="2563"/>
      <c r="R28" s="2563"/>
      <c r="S28" s="2565"/>
      <c r="T28" s="1368"/>
      <c r="U28" s="1368"/>
      <c r="V28" s="1368"/>
    </row>
    <row r="29" spans="1:22" ht="13.5" customHeight="1" x14ac:dyDescent="0.25">
      <c r="A29" s="1369"/>
      <c r="B29" s="1372">
        <v>1</v>
      </c>
      <c r="C29" s="1373" t="s">
        <v>218</v>
      </c>
      <c r="D29" s="1374"/>
      <c r="E29" s="1374"/>
      <c r="F29" s="1373"/>
      <c r="G29" s="1373"/>
      <c r="H29" s="1373"/>
      <c r="I29" s="1377"/>
      <c r="J29" s="1378"/>
      <c r="K29" s="1393"/>
      <c r="L29" s="2564"/>
      <c r="M29" s="2564"/>
      <c r="N29" s="2564"/>
      <c r="O29" s="2564"/>
      <c r="P29" s="2564"/>
      <c r="Q29" s="2564"/>
      <c r="R29" s="2564"/>
      <c r="S29" s="2566"/>
      <c r="T29" s="1368"/>
      <c r="U29" s="1368"/>
      <c r="V29" s="1368"/>
    </row>
    <row r="30" spans="1:22" x14ac:dyDescent="0.25">
      <c r="A30" s="1369"/>
      <c r="B30" s="1381">
        <v>2</v>
      </c>
      <c r="C30" s="1373" t="s">
        <v>393</v>
      </c>
      <c r="D30" s="1374"/>
      <c r="E30" s="1374"/>
      <c r="F30" s="1373"/>
      <c r="G30" s="1373"/>
      <c r="H30" s="1373"/>
      <c r="I30" s="1377"/>
      <c r="J30" s="1378"/>
      <c r="K30" s="1393"/>
      <c r="L30" s="1372">
        <v>1</v>
      </c>
      <c r="M30" s="1373" t="s">
        <v>218</v>
      </c>
      <c r="N30" s="1384"/>
      <c r="O30" s="1384"/>
      <c r="P30" s="1384"/>
      <c r="Q30" s="1384"/>
      <c r="R30" s="1384"/>
      <c r="S30" s="1394"/>
      <c r="T30" s="1368"/>
      <c r="U30" s="1368"/>
      <c r="V30" s="1368"/>
    </row>
    <row r="31" spans="1:22" x14ac:dyDescent="0.25">
      <c r="A31" s="1369"/>
      <c r="B31" s="1381">
        <v>98</v>
      </c>
      <c r="C31" s="1373" t="s">
        <v>1565</v>
      </c>
      <c r="D31" s="1395"/>
      <c r="E31" s="1373"/>
      <c r="F31" s="1373"/>
      <c r="G31" s="1373"/>
      <c r="H31" s="1373"/>
      <c r="I31" s="1377"/>
      <c r="J31" s="1378"/>
      <c r="K31" s="1393"/>
      <c r="L31" s="1381">
        <v>2</v>
      </c>
      <c r="M31" s="1373" t="str">
        <f>CONCATENATE("Non  ► 8B.00")</f>
        <v>Non  ► 8B.00</v>
      </c>
      <c r="N31" s="1384"/>
      <c r="O31" s="1384"/>
      <c r="P31" s="1384"/>
      <c r="Q31" s="1384"/>
      <c r="R31" s="1384"/>
      <c r="S31" s="1394"/>
      <c r="T31" s="1368"/>
      <c r="U31" s="1368"/>
      <c r="V31" s="1368"/>
    </row>
    <row r="32" spans="1:22" x14ac:dyDescent="0.25">
      <c r="A32" s="1369"/>
      <c r="B32" s="1381">
        <v>99</v>
      </c>
      <c r="C32" s="1373" t="s">
        <v>737</v>
      </c>
      <c r="D32" s="1395"/>
      <c r="E32" s="1373"/>
      <c r="F32" s="1373"/>
      <c r="G32" s="1373"/>
      <c r="H32" s="1373"/>
      <c r="I32" s="1377"/>
      <c r="J32" s="1378"/>
      <c r="K32" s="1393"/>
      <c r="L32" s="1381">
        <v>98</v>
      </c>
      <c r="M32" s="1373" t="str">
        <f>CONCATENATE("Ne Sait pas ► 8B.00")</f>
        <v>Ne Sait pas ► 8B.00</v>
      </c>
      <c r="N32" s="1384"/>
      <c r="O32" s="1384"/>
      <c r="P32" s="1384"/>
      <c r="Q32" s="1384"/>
      <c r="R32" s="1384"/>
      <c r="S32" s="1394"/>
    </row>
    <row r="33" spans="1:19" x14ac:dyDescent="0.25">
      <c r="A33" s="1369"/>
      <c r="B33" s="1395"/>
      <c r="C33" s="1373"/>
      <c r="D33" s="1395"/>
      <c r="E33" s="1373"/>
      <c r="F33" s="1373"/>
      <c r="G33" s="1373"/>
      <c r="H33" s="1373"/>
      <c r="I33" s="1377"/>
      <c r="J33" s="1378"/>
      <c r="K33" s="1393"/>
      <c r="L33" s="1381">
        <v>99</v>
      </c>
      <c r="M33" s="1373" t="str">
        <f>CONCATENATE("Refus ► 8B.00")</f>
        <v>Refus ► 8B.00</v>
      </c>
      <c r="N33" s="1384"/>
      <c r="O33" s="1384"/>
      <c r="P33" s="1384"/>
      <c r="Q33" s="1384"/>
      <c r="R33" s="1384"/>
      <c r="S33" s="1394"/>
    </row>
    <row r="34" spans="1:19" ht="13.5" customHeight="1" x14ac:dyDescent="0.25">
      <c r="A34" s="1365" t="s">
        <v>1816</v>
      </c>
      <c r="B34" s="2563" t="s">
        <v>1574</v>
      </c>
      <c r="C34" s="2563"/>
      <c r="D34" s="2563"/>
      <c r="E34" s="2563"/>
      <c r="F34" s="2563"/>
      <c r="G34" s="2563"/>
      <c r="H34" s="2563"/>
      <c r="I34" s="2563"/>
      <c r="J34" s="1370"/>
      <c r="K34" s="1393"/>
      <c r="L34" s="1368"/>
      <c r="M34" s="1368"/>
      <c r="N34" s="1384"/>
      <c r="O34" s="1384"/>
      <c r="P34" s="1384"/>
      <c r="Q34" s="1384"/>
      <c r="R34" s="1384"/>
      <c r="S34" s="1394"/>
    </row>
    <row r="35" spans="1:19" x14ac:dyDescent="0.2">
      <c r="A35" s="1369"/>
      <c r="B35" s="2564"/>
      <c r="C35" s="2564"/>
      <c r="D35" s="2564"/>
      <c r="E35" s="2564"/>
      <c r="F35" s="2564"/>
      <c r="G35" s="2564"/>
      <c r="H35" s="2564"/>
      <c r="I35" s="2564"/>
      <c r="J35" s="1403"/>
      <c r="K35" s="1365" t="s">
        <v>1817</v>
      </c>
      <c r="L35" s="2563" t="s">
        <v>1763</v>
      </c>
      <c r="M35" s="2563"/>
      <c r="N35" s="2563"/>
      <c r="O35" s="2563"/>
      <c r="P35" s="2563"/>
      <c r="Q35" s="2563"/>
      <c r="R35" s="2563"/>
      <c r="S35" s="2565"/>
    </row>
    <row r="36" spans="1:19" x14ac:dyDescent="0.25">
      <c r="A36" s="1369"/>
      <c r="B36" s="1372">
        <v>1</v>
      </c>
      <c r="C36" s="1373" t="s">
        <v>218</v>
      </c>
      <c r="D36" s="1373"/>
      <c r="E36" s="1373"/>
      <c r="F36" s="1373"/>
      <c r="G36" s="1373"/>
      <c r="H36" s="1373"/>
      <c r="I36" s="1377"/>
      <c r="J36" s="1404"/>
      <c r="K36" s="1369"/>
      <c r="L36" s="2564"/>
      <c r="M36" s="2564"/>
      <c r="N36" s="2564"/>
      <c r="O36" s="2564"/>
      <c r="P36" s="2564"/>
      <c r="Q36" s="2564"/>
      <c r="R36" s="2564"/>
      <c r="S36" s="2566"/>
    </row>
    <row r="37" spans="1:19" x14ac:dyDescent="0.25">
      <c r="A37" s="1380"/>
      <c r="B37" s="1381">
        <v>2</v>
      </c>
      <c r="C37" s="1373" t="s">
        <v>393</v>
      </c>
      <c r="D37" s="1374"/>
      <c r="E37" s="1374"/>
      <c r="F37" s="1374"/>
      <c r="G37" s="1374"/>
      <c r="H37" s="1374"/>
      <c r="I37" s="1377"/>
      <c r="J37" s="1404"/>
      <c r="K37" s="1369"/>
      <c r="L37" s="2564"/>
      <c r="M37" s="2564"/>
      <c r="N37" s="2564"/>
      <c r="O37" s="2564"/>
      <c r="P37" s="2564"/>
      <c r="Q37" s="2564"/>
      <c r="R37" s="2564"/>
      <c r="S37" s="2566"/>
    </row>
    <row r="38" spans="1:19" x14ac:dyDescent="0.25">
      <c r="A38" s="1380"/>
      <c r="B38" s="1381">
        <v>98</v>
      </c>
      <c r="C38" s="1373" t="s">
        <v>1565</v>
      </c>
      <c r="D38" s="1374"/>
      <c r="E38" s="1374"/>
      <c r="F38" s="1374"/>
      <c r="G38" s="1374"/>
      <c r="H38" s="1374"/>
      <c r="I38" s="1377"/>
      <c r="J38" s="1404"/>
      <c r="K38" s="1369"/>
      <c r="L38" s="1372">
        <v>1</v>
      </c>
      <c r="M38" s="1373" t="s">
        <v>1569</v>
      </c>
      <c r="N38" s="1374"/>
      <c r="O38" s="1374"/>
      <c r="P38" s="1374"/>
      <c r="Q38" s="1374"/>
      <c r="R38" s="1374"/>
      <c r="S38" s="1379"/>
    </row>
    <row r="39" spans="1:19" x14ac:dyDescent="0.25">
      <c r="A39" s="1380"/>
      <c r="B39" s="1381">
        <v>99</v>
      </c>
      <c r="C39" s="1373" t="s">
        <v>737</v>
      </c>
      <c r="D39" s="1374"/>
      <c r="E39" s="1374"/>
      <c r="F39" s="1374"/>
      <c r="G39" s="1374"/>
      <c r="H39" s="1374"/>
      <c r="I39" s="1377"/>
      <c r="J39" s="1404"/>
      <c r="K39" s="1369"/>
      <c r="L39" s="1401">
        <v>2</v>
      </c>
      <c r="M39" s="1391" t="s">
        <v>1570</v>
      </c>
      <c r="N39" s="1374"/>
      <c r="O39" s="1374"/>
      <c r="P39" s="1374"/>
      <c r="Q39" s="1374"/>
      <c r="R39" s="1374"/>
      <c r="S39" s="1379"/>
    </row>
    <row r="40" spans="1:19" x14ac:dyDescent="0.25">
      <c r="A40" s="1380"/>
      <c r="B40" s="1395"/>
      <c r="C40" s="1373"/>
      <c r="D40" s="1374"/>
      <c r="E40" s="1374"/>
      <c r="F40" s="1374"/>
      <c r="G40" s="1374"/>
      <c r="H40" s="1374"/>
      <c r="I40" s="1377"/>
      <c r="J40" s="1404"/>
      <c r="K40" s="1369"/>
      <c r="L40" s="1401">
        <v>3</v>
      </c>
      <c r="M40" s="1391" t="s">
        <v>1571</v>
      </c>
      <c r="N40" s="1374"/>
      <c r="O40" s="1374"/>
      <c r="P40" s="1374"/>
      <c r="Q40" s="1374"/>
      <c r="R40" s="1374"/>
      <c r="S40" s="1379"/>
    </row>
    <row r="41" spans="1:19" x14ac:dyDescent="0.25">
      <c r="A41" s="1380"/>
      <c r="B41" s="1374"/>
      <c r="C41" s="1374"/>
      <c r="D41" s="1374"/>
      <c r="E41" s="1374"/>
      <c r="F41" s="1374"/>
      <c r="G41" s="1374"/>
      <c r="H41" s="1374"/>
      <c r="I41" s="1377"/>
      <c r="J41" s="1404"/>
      <c r="K41" s="1369"/>
      <c r="L41" s="1401">
        <v>98</v>
      </c>
      <c r="M41" s="1391" t="s">
        <v>1572</v>
      </c>
      <c r="N41" s="1374"/>
      <c r="O41" s="1374"/>
      <c r="P41" s="1374"/>
      <c r="Q41" s="1374"/>
      <c r="R41" s="1368"/>
      <c r="S41" s="1379"/>
    </row>
    <row r="42" spans="1:19" x14ac:dyDescent="0.25">
      <c r="A42" s="1380"/>
      <c r="B42" s="1374"/>
      <c r="C42" s="1374"/>
      <c r="D42" s="1374"/>
      <c r="E42" s="1374"/>
      <c r="F42" s="1374"/>
      <c r="G42" s="1374"/>
      <c r="H42" s="1374"/>
      <c r="I42" s="1377"/>
      <c r="J42" s="1404"/>
      <c r="K42" s="1369"/>
      <c r="L42" s="1402">
        <v>99</v>
      </c>
      <c r="M42" s="1391" t="s">
        <v>737</v>
      </c>
      <c r="N42" s="1368"/>
      <c r="O42" s="1368"/>
      <c r="P42" s="1368"/>
      <c r="Q42" s="1368"/>
      <c r="R42" s="1368"/>
      <c r="S42" s="1379"/>
    </row>
    <row r="43" spans="1:19" x14ac:dyDescent="0.25">
      <c r="A43" s="1392"/>
      <c r="B43" s="1388"/>
      <c r="C43" s="1388"/>
      <c r="D43" s="1388"/>
      <c r="E43" s="1388"/>
      <c r="F43" s="1388"/>
      <c r="G43" s="1388"/>
      <c r="H43" s="1388"/>
      <c r="I43" s="1389"/>
      <c r="J43" s="1405"/>
      <c r="K43" s="1406"/>
      <c r="L43" s="1385"/>
      <c r="M43" s="1385"/>
      <c r="N43" s="1385"/>
      <c r="O43" s="1385"/>
      <c r="P43" s="1385"/>
      <c r="Q43" s="1385"/>
      <c r="R43" s="1385"/>
      <c r="S43" s="1390"/>
    </row>
    <row r="48" spans="1:19" ht="18" customHeight="1" x14ac:dyDescent="0.25"/>
    <row r="49" spans="2:3" ht="18" customHeight="1" x14ac:dyDescent="0.25">
      <c r="B49" s="1124"/>
      <c r="C49" s="1391"/>
    </row>
    <row r="50" spans="2:3" ht="13.5" customHeight="1" x14ac:dyDescent="0.25"/>
    <row r="51" spans="2:3" ht="24.6" customHeight="1" x14ac:dyDescent="0.25"/>
    <row r="52" spans="2:3" ht="24.6" customHeight="1" x14ac:dyDescent="0.25"/>
    <row r="53" spans="2:3" ht="24.6" customHeight="1" x14ac:dyDescent="0.25"/>
    <row r="54" spans="2:3" ht="24.6" customHeight="1" x14ac:dyDescent="0.25"/>
    <row r="55" spans="2:3" ht="24.6" customHeight="1" x14ac:dyDescent="0.25"/>
    <row r="56" spans="2:3" ht="24.6" customHeight="1" x14ac:dyDescent="0.25"/>
    <row r="57" spans="2:3" ht="24.6" customHeight="1" x14ac:dyDescent="0.25"/>
    <row r="58" spans="2:3" ht="39.75" customHeight="1" x14ac:dyDescent="0.25"/>
    <row r="59" spans="2:3" ht="24.6" customHeight="1" x14ac:dyDescent="0.25"/>
    <row r="60" spans="2:3" ht="39.75" customHeight="1" x14ac:dyDescent="0.25"/>
  </sheetData>
  <mergeCells count="11">
    <mergeCell ref="B6:I7"/>
    <mergeCell ref="L6:S7"/>
    <mergeCell ref="L12:S13"/>
    <mergeCell ref="B13:I14"/>
    <mergeCell ref="B20:I21"/>
    <mergeCell ref="L19:S22"/>
    <mergeCell ref="U22:V22"/>
    <mergeCell ref="B27:I28"/>
    <mergeCell ref="L28:S29"/>
    <mergeCell ref="B34:I35"/>
    <mergeCell ref="L35:S37"/>
  </mergeCells>
  <pageMargins left="0.314" right="0.314" top="0.11799999999999999" bottom="0.27500000000000002" header="0.157" footer="0.11799999999999999"/>
  <pageSetup scale="96" firstPageNumber="50" orientation="landscape"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
  <sheetViews>
    <sheetView view="pageBreakPreview" zoomScaleNormal="130" zoomScaleSheetLayoutView="100" workbookViewId="0">
      <selection activeCell="C13" sqref="C13"/>
    </sheetView>
  </sheetViews>
  <sheetFormatPr baseColWidth="10" defaultColWidth="9.140625" defaultRowHeight="13.5" x14ac:dyDescent="0.25"/>
  <cols>
    <col min="1" max="1" width="5.5703125" style="1363" customWidth="1"/>
    <col min="2" max="2" width="22.7109375" style="1363" customWidth="1"/>
    <col min="3" max="3" width="16.42578125" style="1363" customWidth="1"/>
    <col min="4" max="4" width="6.85546875" style="1363" customWidth="1"/>
    <col min="5" max="5" width="5.85546875" style="1363" customWidth="1"/>
    <col min="6" max="6" width="11.85546875" style="1363" customWidth="1"/>
    <col min="7" max="7" width="17.7109375" style="1363" customWidth="1"/>
    <col min="8" max="8" width="15.28515625" style="1363" customWidth="1"/>
    <col min="9" max="9" width="4.5703125" style="1112" customWidth="1"/>
    <col min="10" max="10" width="5.140625" style="1112" customWidth="1"/>
    <col min="11" max="11" width="14.5703125" style="1112" customWidth="1"/>
    <col min="12" max="13" width="11.7109375" style="1112" customWidth="1"/>
    <col min="14" max="16384" width="9.140625" style="1112"/>
  </cols>
  <sheetData>
    <row r="1" spans="1:13" x14ac:dyDescent="0.25">
      <c r="A1" s="1362" t="s">
        <v>1824</v>
      </c>
    </row>
    <row r="2" spans="1:13" x14ac:dyDescent="0.25">
      <c r="A2" s="1362" t="s">
        <v>1575</v>
      </c>
    </row>
    <row r="3" spans="1:13" x14ac:dyDescent="0.25">
      <c r="A3" s="1362"/>
    </row>
    <row r="4" spans="1:13" x14ac:dyDescent="0.25">
      <c r="B4" s="719" t="s">
        <v>1818</v>
      </c>
      <c r="C4" s="7"/>
      <c r="D4" s="740"/>
      <c r="E4" s="740"/>
      <c r="F4" s="740"/>
    </row>
    <row r="5" spans="1:13" x14ac:dyDescent="0.25">
      <c r="B5" s="719"/>
      <c r="C5" s="7"/>
      <c r="D5" s="740"/>
      <c r="E5" s="740"/>
      <c r="F5" s="740"/>
    </row>
    <row r="6" spans="1:13" ht="12.75" customHeight="1" x14ac:dyDescent="0.25"/>
    <row r="7" spans="1:13" x14ac:dyDescent="0.25">
      <c r="A7" s="2577" t="s">
        <v>1819</v>
      </c>
      <c r="B7" s="1407"/>
      <c r="C7" s="1408"/>
      <c r="D7" s="1408"/>
      <c r="E7" s="1408"/>
      <c r="F7" s="1408"/>
      <c r="G7" s="1408"/>
      <c r="H7" s="1899" t="s">
        <v>2308</v>
      </c>
      <c r="I7" s="978"/>
      <c r="J7" s="1900" t="s">
        <v>1820</v>
      </c>
      <c r="K7" s="1901"/>
      <c r="L7" s="1902"/>
      <c r="M7" s="1903"/>
    </row>
    <row r="8" spans="1:13" ht="53.25" customHeight="1" x14ac:dyDescent="0.25">
      <c r="A8" s="2578"/>
      <c r="B8" s="2580"/>
      <c r="C8" s="1374"/>
      <c r="D8" s="1374"/>
      <c r="E8" s="1374"/>
      <c r="F8" s="1374"/>
      <c r="G8" s="1374"/>
      <c r="H8" s="2582" t="s">
        <v>630</v>
      </c>
      <c r="I8" s="978"/>
      <c r="J8" s="2584" t="s">
        <v>2437</v>
      </c>
      <c r="K8" s="2585"/>
      <c r="L8" s="2585"/>
      <c r="M8" s="2586"/>
    </row>
    <row r="9" spans="1:13" x14ac:dyDescent="0.25">
      <c r="A9" s="2578"/>
      <c r="B9" s="2580"/>
      <c r="C9" s="1374"/>
      <c r="D9" s="1374"/>
      <c r="E9" s="1374"/>
      <c r="F9" s="1374"/>
      <c r="G9" s="1374"/>
      <c r="H9" s="2583"/>
      <c r="I9" s="978"/>
      <c r="J9" s="1904"/>
      <c r="K9" s="1905"/>
      <c r="L9" s="1905"/>
      <c r="M9" s="1906"/>
    </row>
    <row r="10" spans="1:13" ht="14.25" thickBot="1" x14ac:dyDescent="0.3">
      <c r="A10" s="2579"/>
      <c r="B10" s="2581"/>
      <c r="C10" s="1409"/>
      <c r="D10" s="1409"/>
      <c r="E10" s="1409"/>
      <c r="F10" s="1409"/>
      <c r="G10" s="1410"/>
      <c r="H10" s="1907" t="s">
        <v>631</v>
      </c>
      <c r="I10" s="978"/>
      <c r="J10" s="1908"/>
      <c r="K10" s="1120" t="s">
        <v>632</v>
      </c>
      <c r="L10" s="1909" t="s">
        <v>633</v>
      </c>
      <c r="M10" s="1910"/>
    </row>
    <row r="11" spans="1:13" ht="30" customHeight="1" thickTop="1" x14ac:dyDescent="0.25">
      <c r="A11" s="1412" t="s">
        <v>165</v>
      </c>
      <c r="B11" s="1814" t="s">
        <v>2362</v>
      </c>
      <c r="C11" s="2587" t="str">
        <f>CONCATENATE("Produits ",TEXT(S7b_Conso_Al!A19,"0"), "à ",TEXT(S7b_Conso_Al!A40,"0")," (Mil/farine de mil, sorgho, fonio, maïs, galettes, riz, pain, pâtes alimentaires, etc.) ")</f>
        <v xml:space="preserve">Produits 1à 22 (Mil/farine de mil, sorgho, fonio, maïs, galettes, riz, pain, pâtes alimentaires, etc.) </v>
      </c>
      <c r="D11" s="2587"/>
      <c r="E11" s="2587"/>
      <c r="F11" s="2587"/>
      <c r="G11" s="2588"/>
      <c r="H11" s="1911"/>
      <c r="I11" s="978"/>
      <c r="J11" s="1912"/>
      <c r="K11" s="1198"/>
      <c r="L11" s="1198"/>
      <c r="M11" s="1913"/>
    </row>
    <row r="12" spans="1:13" ht="30" customHeight="1" x14ac:dyDescent="0.25">
      <c r="A12" s="1412" t="s">
        <v>167</v>
      </c>
      <c r="B12" s="1816" t="s">
        <v>2363</v>
      </c>
      <c r="C12" s="2571" t="str">
        <f>CONCATENATE("Produits ",TEXT(S7b_Conso_Al!A129,"0")," à ",TEXT(S7b_Conso_Al!A138,"0")," (Pommes de terre, ignames, plantain, manioc, taro, etc.)")</f>
        <v>Produits 104 à 113 (Pommes de terre, ignames, plantain, manioc, taro, etc.)</v>
      </c>
      <c r="D12" s="2571"/>
      <c r="E12" s="2571"/>
      <c r="F12" s="2571"/>
      <c r="G12" s="2572"/>
      <c r="H12" s="1914"/>
      <c r="I12" s="978"/>
      <c r="J12" s="2592" t="s">
        <v>1821</v>
      </c>
      <c r="K12" s="2593"/>
      <c r="L12" s="1915" t="s">
        <v>1822</v>
      </c>
      <c r="M12" s="1915" t="s">
        <v>1823</v>
      </c>
    </row>
    <row r="13" spans="1:13" ht="30" customHeight="1" x14ac:dyDescent="0.25">
      <c r="A13" s="1415" t="s">
        <v>563</v>
      </c>
      <c r="B13" s="1819" t="s">
        <v>2366</v>
      </c>
      <c r="C13" s="1817" t="str">
        <f>CONCATENATE("Produits ", TEXT(S7b_Conso_Al!A117,"0")," à ", TEXT(S7b_Conso_Al!A128,"0")," (Niébé, haricot, arachides et pâte d'arachide, etc.)")</f>
        <v>Produits 92 à 103 (Niébé, haricot, arachides et pâte d'arachide, etc.)</v>
      </c>
      <c r="D13" s="1817"/>
      <c r="E13" s="1817"/>
      <c r="F13" s="1817"/>
      <c r="G13" s="1817"/>
      <c r="H13" s="991"/>
      <c r="I13" s="978"/>
      <c r="J13" s="2567"/>
      <c r="K13" s="2568"/>
      <c r="L13" s="2589" t="s">
        <v>634</v>
      </c>
      <c r="M13" s="2589" t="s">
        <v>635</v>
      </c>
    </row>
    <row r="14" spans="1:13" ht="30" customHeight="1" x14ac:dyDescent="0.25">
      <c r="A14" s="1818" t="s">
        <v>564</v>
      </c>
      <c r="B14" s="1820" t="s">
        <v>2367</v>
      </c>
      <c r="C14" s="2573" t="str">
        <f>CONCATENATE("Produits ",TEXT(S7b_Conso_Al!A96,"0")," à ",TEXT(S7b_Conso_Al!A115,"0")," (Laitue, tomate, gombo, aubergine, poivron, haricot vert, concombre, etc.)")</f>
        <v>Produits 72 à 91 (Laitue, tomate, gombo, aubergine, poivron, haricot vert, concombre, etc.)</v>
      </c>
      <c r="D14" s="2573"/>
      <c r="E14" s="2573"/>
      <c r="F14" s="2573"/>
      <c r="G14" s="2574"/>
      <c r="H14" s="1914"/>
      <c r="I14" s="978"/>
      <c r="J14" s="2567"/>
      <c r="K14" s="2568"/>
      <c r="L14" s="2590"/>
      <c r="M14" s="2590"/>
    </row>
    <row r="15" spans="1:13" ht="30" customHeight="1" x14ac:dyDescent="0.25">
      <c r="A15" s="1415" t="s">
        <v>565</v>
      </c>
      <c r="B15" s="1815" t="s">
        <v>2368</v>
      </c>
      <c r="C15" s="2575" t="str">
        <f>CONCATENATE("Produits ",TEXT(S7b_Conso_Al!A42,"0")," à ", TEXT(S7b_Conso_Al!A63,"0"), " (Viande de boeuf, viande de mouton, poulet, poisson frais et sec, etc.)")</f>
        <v>Produits 23 à 43 (Viande de boeuf, viande de mouton, poulet, poisson frais et sec, etc.)</v>
      </c>
      <c r="D15" s="2575"/>
      <c r="E15" s="2575"/>
      <c r="F15" s="2575"/>
      <c r="G15" s="2576"/>
      <c r="H15" s="991"/>
      <c r="I15" s="978"/>
      <c r="J15" s="2567"/>
      <c r="K15" s="2568"/>
      <c r="L15" s="2591"/>
      <c r="M15" s="2591"/>
    </row>
    <row r="16" spans="1:13" ht="30" customHeight="1" thickBot="1" x14ac:dyDescent="0.3">
      <c r="A16" s="1415" t="s">
        <v>566</v>
      </c>
      <c r="B16" s="1819" t="s">
        <v>2369</v>
      </c>
      <c r="C16" s="1817" t="str">
        <f>CONCATENATE("Produits ",TEXT(S7b_Conso_Al!A83,"0")," à ",TEXT(S7b_Conso_Al!A94,"0"), " (Mangue, orange, citron, pastèque, melon, ananas, dattes, etc.)")</f>
        <v>Produits 60 à 71 (Mangue, orange, citron, pastèque, melon, ananas, dattes, etc.)</v>
      </c>
      <c r="D16" s="1817"/>
      <c r="E16" s="1817"/>
      <c r="F16" s="1817"/>
      <c r="G16" s="1817"/>
      <c r="H16" s="991"/>
      <c r="I16" s="978"/>
      <c r="J16" s="2569"/>
      <c r="K16" s="2570"/>
      <c r="L16" s="1916" t="s">
        <v>631</v>
      </c>
      <c r="M16" s="1917" t="s">
        <v>636</v>
      </c>
    </row>
    <row r="17" spans="1:14" ht="30" customHeight="1" thickTop="1" x14ac:dyDescent="0.25">
      <c r="A17" s="1415" t="s">
        <v>567</v>
      </c>
      <c r="B17" s="1819" t="s">
        <v>2370</v>
      </c>
      <c r="C17" s="1817" t="str">
        <f>CONCATENATE("Produits ",TEXT(S7b_Conso_Al!A65,"0")," à ",TEXT(S7b_Conso_Al!A73,"0"), " (Lait frais, lait en poudre, Yaourt, fromage, oeufs, etc.)")</f>
        <v>Produits 44 à 52 (Lait frais, lait en poudre, Yaourt, fromage, oeufs, etc.)</v>
      </c>
      <c r="D17" s="1817"/>
      <c r="E17" s="1817"/>
      <c r="F17" s="1817"/>
      <c r="G17" s="1817"/>
      <c r="H17" s="1413"/>
      <c r="J17" s="1417" t="s">
        <v>165</v>
      </c>
      <c r="K17" s="1418" t="s">
        <v>637</v>
      </c>
      <c r="L17" s="1419"/>
      <c r="M17" s="1709"/>
    </row>
    <row r="18" spans="1:14" ht="30" customHeight="1" x14ac:dyDescent="0.25">
      <c r="A18" s="1415" t="s">
        <v>568</v>
      </c>
      <c r="B18" s="1819" t="s">
        <v>2371</v>
      </c>
      <c r="C18" s="1817" t="str">
        <f>CONCATENATE("Produits ",TEXT(S7b_Conso_Al!A75,"0")," à ",TEXT(S7b_Conso_Al!A81,"0"), " (Beurre, huile de palme, huile d'arachide, etc.)")</f>
        <v>Produits 53 à 59 (Beurre, huile de palme, huile d'arachide, etc.)</v>
      </c>
      <c r="D18" s="1817"/>
      <c r="E18" s="1817"/>
      <c r="F18" s="1817"/>
      <c r="G18" s="1817"/>
      <c r="H18" s="1413"/>
      <c r="J18" s="1420" t="s">
        <v>167</v>
      </c>
      <c r="K18" s="1411" t="s">
        <v>638</v>
      </c>
      <c r="L18" s="1421"/>
      <c r="M18" s="1414"/>
    </row>
    <row r="19" spans="1:14" ht="30" customHeight="1" x14ac:dyDescent="0.25">
      <c r="A19" s="1415" t="s">
        <v>569</v>
      </c>
      <c r="B19" s="1819" t="s">
        <v>2372</v>
      </c>
      <c r="C19" s="1817" t="str">
        <f>CONCATENATE("Produits ",TEXT(S7b_Conso_Al!A140,"0")," à ",TEXT(S7b_Conso_Al!A143,"0"), " (Sucre en poudre et en morceau, bonbons, miel)")</f>
        <v>Produits 114 à 117 (Sucre en poudre et en morceau, bonbons, miel)</v>
      </c>
      <c r="D19" s="1817"/>
      <c r="E19" s="1817"/>
      <c r="F19" s="1817"/>
      <c r="G19" s="1817"/>
      <c r="H19" s="1413"/>
      <c r="J19" s="1422" t="s">
        <v>563</v>
      </c>
      <c r="K19" s="1423" t="s">
        <v>639</v>
      </c>
      <c r="L19" s="1413"/>
      <c r="M19" s="1416"/>
    </row>
    <row r="20" spans="1:14" ht="30" customHeight="1" x14ac:dyDescent="0.25">
      <c r="A20" s="1415">
        <v>10</v>
      </c>
      <c r="B20" s="1819" t="s">
        <v>2373</v>
      </c>
      <c r="C20" s="1817" t="str">
        <f>CONCATENATE("Produits ",TEXT(S7b_Conso_Al!A145,"0")," à ",TEXT(S7b_Conso_Al!A153,"0")," (piment, sel, cube maggi, ail, gingembre, etc.)")</f>
        <v>Produits 118 à 126 (piment, sel, cube maggi, ail, gingembre, etc.)</v>
      </c>
      <c r="D20" s="1817"/>
      <c r="E20" s="1817"/>
      <c r="F20" s="1817"/>
      <c r="G20" s="1817"/>
      <c r="H20" s="1413"/>
      <c r="J20" s="1422" t="s">
        <v>564</v>
      </c>
      <c r="K20" s="1423" t="s">
        <v>640</v>
      </c>
      <c r="L20" s="1413"/>
      <c r="M20" s="1416"/>
    </row>
    <row r="21" spans="1:14" ht="26.25" customHeight="1" x14ac:dyDescent="0.25">
      <c r="A21" s="1424"/>
      <c r="B21" s="1425"/>
      <c r="C21" s="1374"/>
      <c r="D21" s="1374"/>
      <c r="E21" s="1374"/>
      <c r="F21" s="1374"/>
      <c r="G21" s="1374"/>
      <c r="H21" s="1374"/>
      <c r="I21" s="1368"/>
      <c r="N21" s="1374"/>
    </row>
  </sheetData>
  <mergeCells count="12">
    <mergeCell ref="J13:K16"/>
    <mergeCell ref="C12:G12"/>
    <mergeCell ref="C14:G14"/>
    <mergeCell ref="C15:G15"/>
    <mergeCell ref="A7:A10"/>
    <mergeCell ref="B8:B10"/>
    <mergeCell ref="H8:H9"/>
    <mergeCell ref="J8:M8"/>
    <mergeCell ref="C11:G11"/>
    <mergeCell ref="L13:L15"/>
    <mergeCell ref="M13:M15"/>
    <mergeCell ref="J12:K12"/>
  </mergeCells>
  <pageMargins left="0.314" right="0.314" top="0.11799999999999999" bottom="0.27500000000000002" header="0.157" footer="0.11799999999999999"/>
  <pageSetup scale="89" firstPageNumber="50" orientation="landscape" r:id="rId1"/>
  <headerFooter>
    <oddFooter>&amp;C&amp;P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0"/>
  <sheetViews>
    <sheetView view="pageBreakPreview" zoomScaleNormal="100" zoomScaleSheetLayoutView="100" workbookViewId="0">
      <selection activeCell="D21" sqref="D21"/>
    </sheetView>
  </sheetViews>
  <sheetFormatPr baseColWidth="10" defaultColWidth="9.140625" defaultRowHeight="13.5" x14ac:dyDescent="0.25"/>
  <cols>
    <col min="1" max="1" width="5.42578125" style="832" customWidth="1"/>
    <col min="2" max="2" width="24.7109375" style="832" customWidth="1"/>
    <col min="3" max="3" width="9.85546875" style="832" customWidth="1"/>
    <col min="4" max="4" width="16.28515625" style="832" customWidth="1"/>
    <col min="5" max="5" width="13.7109375" style="832" customWidth="1"/>
    <col min="6" max="6" width="26.28515625" style="832" customWidth="1"/>
    <col min="7" max="7" width="20.5703125" style="832" customWidth="1"/>
    <col min="8" max="8" width="17.28515625" style="832" customWidth="1"/>
  </cols>
  <sheetData>
    <row r="1" spans="1:8" x14ac:dyDescent="0.25">
      <c r="A1" s="830" t="s">
        <v>2438</v>
      </c>
      <c r="B1" s="831"/>
      <c r="C1" s="831"/>
      <c r="D1" s="831"/>
      <c r="E1" s="831"/>
      <c r="F1" s="831"/>
      <c r="G1" s="831"/>
      <c r="H1" s="831"/>
    </row>
    <row r="2" spans="1:8" ht="20.25" x14ac:dyDescent="0.25">
      <c r="A2" s="445" t="s">
        <v>1446</v>
      </c>
      <c r="C2" s="833"/>
      <c r="D2" s="833"/>
      <c r="E2" s="716"/>
      <c r="F2" s="716"/>
      <c r="H2" s="833"/>
    </row>
    <row r="3" spans="1:8" ht="20.25" x14ac:dyDescent="0.25">
      <c r="A3" s="719" t="s">
        <v>2020</v>
      </c>
      <c r="B3" s="7" t="s">
        <v>370</v>
      </c>
      <c r="C3" s="833"/>
      <c r="D3" s="833"/>
      <c r="E3" s="716"/>
      <c r="F3" s="716"/>
      <c r="H3" s="833"/>
    </row>
    <row r="4" spans="1:8" ht="15.75" x14ac:dyDescent="0.2">
      <c r="A4" s="10"/>
      <c r="B4" s="716"/>
      <c r="C4" s="834"/>
      <c r="D4" s="834"/>
      <c r="E4" s="834"/>
      <c r="F4" s="834"/>
      <c r="G4" s="835"/>
      <c r="H4" s="10"/>
    </row>
    <row r="5" spans="1:8" x14ac:dyDescent="0.2">
      <c r="A5" s="836" t="s">
        <v>1829</v>
      </c>
      <c r="B5" s="837"/>
      <c r="C5" s="836" t="s">
        <v>1830</v>
      </c>
      <c r="D5" s="838" t="s">
        <v>1831</v>
      </c>
      <c r="E5" s="836" t="s">
        <v>1832</v>
      </c>
      <c r="F5" s="836" t="s">
        <v>1833</v>
      </c>
      <c r="G5" s="836" t="s">
        <v>1834</v>
      </c>
      <c r="H5" s="836" t="s">
        <v>1835</v>
      </c>
    </row>
    <row r="6" spans="1:8" ht="12.75" customHeight="1" x14ac:dyDescent="0.2">
      <c r="A6" s="2596" t="s">
        <v>805</v>
      </c>
      <c r="B6" s="2594" t="s">
        <v>806</v>
      </c>
      <c r="C6" s="2509"/>
      <c r="D6" s="2489" t="s">
        <v>807</v>
      </c>
      <c r="E6" s="2489" t="s">
        <v>808</v>
      </c>
      <c r="F6" s="2607" t="s">
        <v>2494</v>
      </c>
      <c r="G6" s="2489" t="s">
        <v>809</v>
      </c>
      <c r="H6" s="2489" t="s">
        <v>810</v>
      </c>
    </row>
    <row r="7" spans="1:8" ht="12.75" customHeight="1" x14ac:dyDescent="0.2">
      <c r="A7" s="2597"/>
      <c r="B7" s="2216"/>
      <c r="C7" s="2510"/>
      <c r="D7" s="2178"/>
      <c r="E7" s="2178"/>
      <c r="F7" s="2608"/>
      <c r="G7" s="2178"/>
      <c r="H7" s="2178"/>
    </row>
    <row r="8" spans="1:8" ht="17.25" customHeight="1" x14ac:dyDescent="0.2">
      <c r="A8" s="2597"/>
      <c r="B8" s="2595"/>
      <c r="C8" s="2537"/>
      <c r="D8" s="2193"/>
      <c r="E8" s="2193"/>
      <c r="F8" s="2609"/>
      <c r="G8" s="2193"/>
      <c r="H8" s="2193"/>
    </row>
    <row r="9" spans="1:8" ht="17.25" customHeight="1" x14ac:dyDescent="0.2">
      <c r="A9" s="2597"/>
      <c r="B9" s="2216" t="s">
        <v>811</v>
      </c>
      <c r="C9" s="2510"/>
      <c r="D9" s="141"/>
      <c r="E9" s="544"/>
      <c r="F9" s="544"/>
      <c r="G9" s="544"/>
      <c r="H9" s="544"/>
    </row>
    <row r="10" spans="1:8" ht="17.25" customHeight="1" x14ac:dyDescent="0.2">
      <c r="A10" s="2597"/>
      <c r="B10" s="2216" t="s">
        <v>812</v>
      </c>
      <c r="C10" s="2510"/>
      <c r="D10" s="141"/>
      <c r="E10" s="544"/>
      <c r="F10" s="544"/>
      <c r="G10" s="544"/>
      <c r="H10" s="544"/>
    </row>
    <row r="11" spans="1:8" ht="12.75" x14ac:dyDescent="0.2">
      <c r="A11" s="2597"/>
      <c r="B11" s="2599" t="s">
        <v>813</v>
      </c>
      <c r="C11" s="2600"/>
      <c r="D11" s="2603" t="s">
        <v>157</v>
      </c>
      <c r="E11" s="2605" t="s">
        <v>157</v>
      </c>
      <c r="F11" s="2605" t="s">
        <v>157</v>
      </c>
      <c r="G11" s="2605" t="s">
        <v>157</v>
      </c>
      <c r="H11" s="2605" t="s">
        <v>157</v>
      </c>
    </row>
    <row r="12" spans="1:8" ht="12.75" x14ac:dyDescent="0.2">
      <c r="A12" s="2597"/>
      <c r="B12" s="2599"/>
      <c r="C12" s="2600"/>
      <c r="D12" s="2603"/>
      <c r="E12" s="2605"/>
      <c r="F12" s="2605"/>
      <c r="G12" s="2605"/>
      <c r="H12" s="2605"/>
    </row>
    <row r="13" spans="1:8" ht="12.75" x14ac:dyDescent="0.2">
      <c r="A13" s="2597"/>
      <c r="B13" s="2599"/>
      <c r="C13" s="2600"/>
      <c r="D13" s="2603"/>
      <c r="E13" s="2605"/>
      <c r="F13" s="2605"/>
      <c r="G13" s="2605"/>
      <c r="H13" s="2605"/>
    </row>
    <row r="14" spans="1:8" ht="15" customHeight="1" thickBot="1" x14ac:dyDescent="0.25">
      <c r="A14" s="2598"/>
      <c r="B14" s="2601"/>
      <c r="C14" s="2602"/>
      <c r="D14" s="2604"/>
      <c r="E14" s="2606"/>
      <c r="F14" s="2606"/>
      <c r="G14" s="2606"/>
      <c r="H14" s="2606"/>
    </row>
    <row r="15" spans="1:8" ht="20.100000000000001" customHeight="1" thickTop="1" x14ac:dyDescent="0.25">
      <c r="A15" s="839" t="s">
        <v>165</v>
      </c>
      <c r="B15" s="840" t="s">
        <v>2515</v>
      </c>
      <c r="C15" s="841"/>
      <c r="D15" s="842"/>
      <c r="E15" s="843"/>
      <c r="F15" s="843"/>
      <c r="G15" s="843"/>
      <c r="H15" s="843"/>
    </row>
    <row r="16" spans="1:8" ht="20.100000000000001" customHeight="1" x14ac:dyDescent="0.25">
      <c r="A16" s="844" t="s">
        <v>167</v>
      </c>
      <c r="B16" s="840" t="s">
        <v>2516</v>
      </c>
      <c r="C16" s="845"/>
      <c r="D16" s="842"/>
      <c r="E16" s="843"/>
      <c r="F16" s="843"/>
      <c r="G16" s="843"/>
      <c r="H16" s="843"/>
    </row>
    <row r="17" spans="1:8" ht="20.100000000000001" customHeight="1" x14ac:dyDescent="0.25">
      <c r="A17" s="839" t="s">
        <v>563</v>
      </c>
      <c r="B17" s="840" t="s">
        <v>1256</v>
      </c>
      <c r="C17" s="845"/>
      <c r="D17" s="842"/>
      <c r="E17" s="843"/>
      <c r="F17" s="843"/>
      <c r="G17" s="843"/>
      <c r="H17" s="843"/>
    </row>
    <row r="18" spans="1:8" ht="20.100000000000001" customHeight="1" x14ac:dyDescent="0.25">
      <c r="A18" s="844" t="s">
        <v>564</v>
      </c>
      <c r="B18" s="846" t="s">
        <v>2517</v>
      </c>
      <c r="C18" s="845"/>
      <c r="D18" s="847"/>
      <c r="E18" s="848"/>
      <c r="F18" s="848"/>
      <c r="G18" s="848"/>
      <c r="H18" s="848"/>
    </row>
    <row r="19" spans="1:8" ht="20.100000000000001" customHeight="1" x14ac:dyDescent="0.25">
      <c r="A19" s="839" t="s">
        <v>565</v>
      </c>
      <c r="B19" s="846" t="s">
        <v>2514</v>
      </c>
      <c r="C19" s="845"/>
      <c r="D19" s="847"/>
      <c r="E19" s="848"/>
      <c r="F19" s="848"/>
      <c r="G19" s="848"/>
      <c r="H19" s="848"/>
    </row>
    <row r="20" spans="1:8" ht="20.100000000000001" customHeight="1" x14ac:dyDescent="0.25">
      <c r="A20" s="844" t="s">
        <v>566</v>
      </c>
      <c r="B20" s="846" t="s">
        <v>1255</v>
      </c>
      <c r="C20" s="845"/>
      <c r="D20" s="847"/>
      <c r="E20" s="848"/>
      <c r="F20" s="848"/>
      <c r="G20" s="848"/>
      <c r="H20" s="848"/>
    </row>
    <row r="21" spans="1:8" ht="20.100000000000001" customHeight="1" x14ac:dyDescent="0.25">
      <c r="A21" s="839" t="s">
        <v>567</v>
      </c>
      <c r="B21" s="846" t="s">
        <v>1765</v>
      </c>
      <c r="C21" s="845"/>
      <c r="D21" s="847"/>
      <c r="E21" s="848"/>
      <c r="F21" s="848"/>
      <c r="G21" s="848"/>
      <c r="H21" s="848"/>
    </row>
    <row r="22" spans="1:8" ht="20.100000000000001" customHeight="1" x14ac:dyDescent="0.25">
      <c r="A22" s="844" t="s">
        <v>568</v>
      </c>
      <c r="B22" s="846" t="s">
        <v>2518</v>
      </c>
      <c r="C22" s="845"/>
      <c r="D22" s="847"/>
      <c r="E22" s="848"/>
      <c r="F22" s="848"/>
      <c r="G22" s="848"/>
      <c r="H22" s="848"/>
    </row>
    <row r="23" spans="1:8" ht="20.100000000000001" customHeight="1" x14ac:dyDescent="0.25">
      <c r="A23" s="839" t="s">
        <v>569</v>
      </c>
      <c r="B23" s="846" t="s">
        <v>814</v>
      </c>
      <c r="C23" s="845"/>
      <c r="D23" s="847"/>
      <c r="E23" s="848"/>
      <c r="F23" s="848"/>
      <c r="G23" s="848"/>
      <c r="H23" s="848"/>
    </row>
    <row r="24" spans="1:8" ht="20.100000000000001" customHeight="1" x14ac:dyDescent="0.25">
      <c r="A24" s="844" t="s">
        <v>1257</v>
      </c>
      <c r="B24" s="846" t="s">
        <v>1279</v>
      </c>
      <c r="C24" s="845"/>
      <c r="D24" s="847"/>
      <c r="E24" s="848"/>
      <c r="F24" s="848"/>
      <c r="G24" s="848"/>
      <c r="H24" s="848"/>
    </row>
    <row r="25" spans="1:8" ht="20.100000000000001" customHeight="1" x14ac:dyDescent="0.25">
      <c r="A25" s="844" t="s">
        <v>1258</v>
      </c>
      <c r="B25" s="846" t="s">
        <v>1764</v>
      </c>
      <c r="C25" s="845"/>
      <c r="D25" s="847"/>
      <c r="E25" s="848"/>
      <c r="F25" s="848"/>
      <c r="G25" s="848"/>
      <c r="H25" s="848"/>
    </row>
    <row r="26" spans="1:8" ht="20.100000000000001" customHeight="1" x14ac:dyDescent="0.25">
      <c r="A26" s="844" t="s">
        <v>1259</v>
      </c>
      <c r="B26" s="846" t="s">
        <v>815</v>
      </c>
      <c r="C26" s="845"/>
      <c r="D26" s="847"/>
      <c r="E26" s="848"/>
      <c r="F26" s="848"/>
      <c r="G26" s="848"/>
      <c r="H26" s="848"/>
    </row>
    <row r="27" spans="1:8" ht="20.100000000000001" customHeight="1" x14ac:dyDescent="0.25">
      <c r="A27" s="844" t="s">
        <v>1837</v>
      </c>
      <c r="B27" s="846" t="s">
        <v>816</v>
      </c>
      <c r="C27" s="845"/>
      <c r="D27" s="847"/>
      <c r="E27" s="848"/>
      <c r="F27" s="848"/>
      <c r="G27" s="848"/>
      <c r="H27" s="848"/>
    </row>
    <row r="28" spans="1:8" ht="20.100000000000001" customHeight="1" x14ac:dyDescent="0.25"/>
    <row r="29" spans="1:8" ht="20.100000000000001" customHeight="1" x14ac:dyDescent="0.25"/>
    <row r="30" spans="1:8" ht="20.100000000000001" customHeight="1" x14ac:dyDescent="0.25"/>
    <row r="31" spans="1:8" ht="20.100000000000001" customHeight="1" x14ac:dyDescent="0.25"/>
    <row r="32" spans="1:8"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17.100000000000001" customHeight="1" x14ac:dyDescent="0.25"/>
    <row r="43" ht="20.100000000000001" customHeight="1" x14ac:dyDescent="0.25"/>
    <row r="44" ht="20.100000000000001" customHeight="1" x14ac:dyDescent="0.25"/>
    <row r="45" ht="27"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5.5" customHeight="1" x14ac:dyDescent="0.25"/>
    <row r="56" ht="20.100000000000001" customHeight="1" x14ac:dyDescent="0.25"/>
    <row r="57" ht="27.75" customHeight="1" x14ac:dyDescent="0.25"/>
    <row r="58" ht="20.100000000000001" customHeight="1" x14ac:dyDescent="0.25"/>
    <row r="59" ht="20.100000000000001" customHeight="1" x14ac:dyDescent="0.25"/>
    <row r="60" ht="20.100000000000001" customHeight="1" x14ac:dyDescent="0.25"/>
  </sheetData>
  <mergeCells count="15">
    <mergeCell ref="G11:G14"/>
    <mergeCell ref="H11:H14"/>
    <mergeCell ref="E11:E14"/>
    <mergeCell ref="G6:G8"/>
    <mergeCell ref="H6:H8"/>
    <mergeCell ref="E6:E8"/>
    <mergeCell ref="F6:F8"/>
    <mergeCell ref="F11:F14"/>
    <mergeCell ref="B9:C9"/>
    <mergeCell ref="B10:C10"/>
    <mergeCell ref="B6:C8"/>
    <mergeCell ref="D6:D8"/>
    <mergeCell ref="A6:A14"/>
    <mergeCell ref="B11:C14"/>
    <mergeCell ref="D11:D14"/>
  </mergeCells>
  <pageMargins left="0.314" right="0.314" top="0.11799999999999999" bottom="0.27500000000000002" header="0.157" footer="0.11799999999999999"/>
  <pageSetup firstPageNumber="57" orientation="landscape" r:id="rId1"/>
  <headerFooter>
    <oddFooter>&amp;C&amp;P</oddFooter>
  </headerFooter>
  <rowBreaks count="1" manualBreakCount="1">
    <brk id="39"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3"/>
  <sheetViews>
    <sheetView view="pageBreakPreview" zoomScale="90" zoomScaleNormal="130" zoomScaleSheetLayoutView="90" zoomScalePageLayoutView="110" workbookViewId="0">
      <selection activeCell="B27" sqref="B27"/>
    </sheetView>
  </sheetViews>
  <sheetFormatPr baseColWidth="10" defaultColWidth="9.140625" defaultRowHeight="12.75" x14ac:dyDescent="0.2"/>
  <cols>
    <col min="1" max="1" width="8.5703125" style="10" customWidth="1"/>
    <col min="2" max="2" width="71.140625" style="10" customWidth="1"/>
    <col min="3" max="3" width="22.5703125" style="10" customWidth="1"/>
    <col min="4" max="4" width="33.140625" style="10" customWidth="1"/>
    <col min="5" max="16384" width="9.140625" style="10"/>
  </cols>
  <sheetData>
    <row r="1" spans="1:5" x14ac:dyDescent="0.2">
      <c r="A1" s="715" t="s">
        <v>1828</v>
      </c>
      <c r="B1" s="3"/>
      <c r="C1" s="3"/>
      <c r="D1" s="1918"/>
    </row>
    <row r="2" spans="1:5" x14ac:dyDescent="0.2">
      <c r="A2" s="445" t="s">
        <v>1420</v>
      </c>
      <c r="B2" s="3"/>
      <c r="C2" s="3"/>
      <c r="D2" s="1918"/>
    </row>
    <row r="3" spans="1:5" x14ac:dyDescent="0.2">
      <c r="A3" s="445"/>
      <c r="B3" s="3"/>
      <c r="C3" s="1918"/>
      <c r="D3" s="1918"/>
    </row>
    <row r="4" spans="1:5" x14ac:dyDescent="0.2">
      <c r="C4" s="7"/>
      <c r="D4" s="7"/>
    </row>
    <row r="5" spans="1:5" ht="13.5" x14ac:dyDescent="0.25">
      <c r="A5" s="719"/>
      <c r="B5" s="7"/>
      <c r="C5" s="718"/>
      <c r="D5" s="7"/>
    </row>
    <row r="6" spans="1:5" ht="13.5" x14ac:dyDescent="0.25">
      <c r="A6" s="723" t="s">
        <v>1825</v>
      </c>
      <c r="B6" s="964"/>
      <c r="C6" s="725" t="s">
        <v>1826</v>
      </c>
      <c r="D6" s="725" t="s">
        <v>1827</v>
      </c>
    </row>
    <row r="7" spans="1:5" x14ac:dyDescent="0.2">
      <c r="A7" s="2610" t="s">
        <v>677</v>
      </c>
      <c r="B7" s="2614" t="s">
        <v>678</v>
      </c>
      <c r="C7" s="2508" t="s">
        <v>1078</v>
      </c>
      <c r="D7" s="2489" t="s">
        <v>505</v>
      </c>
    </row>
    <row r="8" spans="1:5" x14ac:dyDescent="0.2">
      <c r="A8" s="2611"/>
      <c r="B8" s="2615"/>
      <c r="C8" s="2618"/>
      <c r="D8" s="2620"/>
    </row>
    <row r="9" spans="1:5" x14ac:dyDescent="0.2">
      <c r="A9" s="2611"/>
      <c r="B9" s="2615"/>
      <c r="C9" s="2619"/>
      <c r="D9" s="2621"/>
    </row>
    <row r="10" spans="1:5" ht="13.5" x14ac:dyDescent="0.25">
      <c r="A10" s="2611"/>
      <c r="B10" s="2615"/>
      <c r="C10" s="1246" t="s">
        <v>302</v>
      </c>
      <c r="D10" s="2622" t="s">
        <v>506</v>
      </c>
    </row>
    <row r="11" spans="1:5" ht="13.5" x14ac:dyDescent="0.25">
      <c r="A11" s="2612"/>
      <c r="B11" s="2616"/>
      <c r="C11" s="726" t="s">
        <v>682</v>
      </c>
      <c r="D11" s="2603"/>
    </row>
    <row r="12" spans="1:5" ht="14.25" thickBot="1" x14ac:dyDescent="0.3">
      <c r="A12" s="2613"/>
      <c r="B12" s="2617"/>
      <c r="C12" s="727" t="s">
        <v>31</v>
      </c>
      <c r="D12" s="2623"/>
    </row>
    <row r="13" spans="1:5" ht="24.95" customHeight="1" thickTop="1" x14ac:dyDescent="0.25">
      <c r="A13" s="1250">
        <v>201</v>
      </c>
      <c r="B13" s="1249" t="s">
        <v>1193</v>
      </c>
      <c r="C13" s="1045"/>
      <c r="D13" s="1919"/>
    </row>
    <row r="14" spans="1:5" ht="24.95" customHeight="1" x14ac:dyDescent="0.25">
      <c r="A14" s="1250">
        <f>A13+1</f>
        <v>202</v>
      </c>
      <c r="B14" s="973" t="s">
        <v>509</v>
      </c>
      <c r="C14" s="728"/>
      <c r="D14" s="146"/>
      <c r="E14" s="1920"/>
    </row>
    <row r="15" spans="1:5" ht="24.95" customHeight="1" x14ac:dyDescent="0.25">
      <c r="A15" s="1250">
        <f t="shared" ref="A15:A29" si="0">A14+1</f>
        <v>203</v>
      </c>
      <c r="B15" s="973" t="s">
        <v>508</v>
      </c>
      <c r="C15" s="728"/>
      <c r="D15" s="146"/>
    </row>
    <row r="16" spans="1:5" ht="24.95" customHeight="1" x14ac:dyDescent="0.25">
      <c r="A16" s="1250">
        <f t="shared" si="0"/>
        <v>204</v>
      </c>
      <c r="B16" s="973" t="s">
        <v>1766</v>
      </c>
      <c r="C16" s="728"/>
      <c r="D16" s="146"/>
    </row>
    <row r="17" spans="1:5" ht="24.95" customHeight="1" x14ac:dyDescent="0.25">
      <c r="A17" s="1250">
        <f t="shared" si="0"/>
        <v>205</v>
      </c>
      <c r="B17" s="973" t="s">
        <v>1767</v>
      </c>
      <c r="C17" s="728"/>
      <c r="D17" s="146"/>
    </row>
    <row r="18" spans="1:5" ht="24.95" customHeight="1" x14ac:dyDescent="0.25">
      <c r="A18" s="1250">
        <f t="shared" si="0"/>
        <v>206</v>
      </c>
      <c r="B18" s="973" t="s">
        <v>1321</v>
      </c>
      <c r="C18" s="728"/>
      <c r="D18" s="146"/>
      <c r="E18" s="1920"/>
    </row>
    <row r="19" spans="1:5" ht="24.95" customHeight="1" x14ac:dyDescent="0.25">
      <c r="A19" s="1250">
        <f t="shared" si="0"/>
        <v>207</v>
      </c>
      <c r="B19" s="973" t="s">
        <v>507</v>
      </c>
      <c r="C19" s="146"/>
      <c r="D19" s="1326"/>
      <c r="E19" s="1920"/>
    </row>
    <row r="20" spans="1:5" ht="24.95" customHeight="1" x14ac:dyDescent="0.25">
      <c r="A20" s="1250">
        <f t="shared" si="0"/>
        <v>208</v>
      </c>
      <c r="B20" s="973" t="s">
        <v>1531</v>
      </c>
      <c r="C20" s="728"/>
      <c r="D20" s="146"/>
      <c r="E20" s="1920"/>
    </row>
    <row r="21" spans="1:5" ht="24.95" customHeight="1" x14ac:dyDescent="0.25">
      <c r="A21" s="1250">
        <f t="shared" si="0"/>
        <v>209</v>
      </c>
      <c r="B21" s="973" t="s">
        <v>1532</v>
      </c>
      <c r="C21" s="728"/>
      <c r="D21" s="146"/>
      <c r="E21" s="1920"/>
    </row>
    <row r="22" spans="1:5" ht="24.95" customHeight="1" x14ac:dyDescent="0.25">
      <c r="A22" s="1250">
        <f t="shared" si="0"/>
        <v>210</v>
      </c>
      <c r="B22" s="973" t="s">
        <v>1524</v>
      </c>
      <c r="C22" s="728"/>
      <c r="D22" s="146"/>
      <c r="E22" s="1920"/>
    </row>
    <row r="23" spans="1:5" ht="24.95" customHeight="1" x14ac:dyDescent="0.25">
      <c r="A23" s="1250">
        <f t="shared" si="0"/>
        <v>211</v>
      </c>
      <c r="B23" s="973" t="s">
        <v>1320</v>
      </c>
      <c r="C23" s="728"/>
      <c r="D23" s="146"/>
      <c r="E23" s="1920"/>
    </row>
    <row r="24" spans="1:5" ht="24.95" customHeight="1" x14ac:dyDescent="0.25">
      <c r="A24" s="1250">
        <f t="shared" si="0"/>
        <v>212</v>
      </c>
      <c r="B24" s="973" t="s">
        <v>2328</v>
      </c>
      <c r="C24" s="728"/>
      <c r="D24" s="146"/>
      <c r="E24" s="1920"/>
    </row>
    <row r="25" spans="1:5" ht="24.95" customHeight="1" x14ac:dyDescent="0.25">
      <c r="A25" s="1250">
        <f t="shared" si="0"/>
        <v>213</v>
      </c>
      <c r="B25" s="973" t="s">
        <v>1771</v>
      </c>
      <c r="C25" s="728"/>
      <c r="D25" s="146"/>
      <c r="E25" s="1920"/>
    </row>
    <row r="26" spans="1:5" ht="24.95" customHeight="1" x14ac:dyDescent="0.25">
      <c r="A26" s="1250">
        <f t="shared" si="0"/>
        <v>214</v>
      </c>
      <c r="B26" s="973" t="s">
        <v>2329</v>
      </c>
      <c r="C26" s="728"/>
      <c r="D26" s="146"/>
      <c r="E26" s="1920"/>
    </row>
    <row r="27" spans="1:5" ht="24.95" customHeight="1" x14ac:dyDescent="0.25">
      <c r="A27" s="1250">
        <f t="shared" si="0"/>
        <v>215</v>
      </c>
      <c r="B27" s="973" t="s">
        <v>2330</v>
      </c>
      <c r="C27" s="728"/>
      <c r="D27" s="146"/>
      <c r="E27" s="1920"/>
    </row>
    <row r="28" spans="1:5" ht="24.95" customHeight="1" x14ac:dyDescent="0.25">
      <c r="A28" s="1250">
        <f t="shared" si="0"/>
        <v>216</v>
      </c>
      <c r="B28" s="965" t="s">
        <v>1319</v>
      </c>
      <c r="C28" s="1325"/>
      <c r="D28" s="1921"/>
    </row>
    <row r="29" spans="1:5" ht="24.95" customHeight="1" x14ac:dyDescent="0.25">
      <c r="A29" s="1250">
        <f t="shared" si="0"/>
        <v>217</v>
      </c>
      <c r="B29" s="1273" t="s">
        <v>685</v>
      </c>
      <c r="C29" s="1922"/>
      <c r="D29" s="146"/>
      <c r="E29" s="1920"/>
    </row>
    <row r="30" spans="1:5" ht="13.5" x14ac:dyDescent="0.2">
      <c r="B30" s="380"/>
      <c r="C30" s="1132"/>
    </row>
    <row r="31" spans="1:5" ht="13.5" x14ac:dyDescent="0.2">
      <c r="B31" s="380"/>
      <c r="C31" s="1132"/>
    </row>
    <row r="32" spans="1:5" ht="13.5" x14ac:dyDescent="0.2">
      <c r="B32" s="380"/>
      <c r="C32" s="1132"/>
    </row>
    <row r="33" spans="2:3" ht="13.5" x14ac:dyDescent="0.2">
      <c r="B33" s="380"/>
      <c r="C33" s="1132"/>
    </row>
  </sheetData>
  <mergeCells count="5">
    <mergeCell ref="A7:A12"/>
    <mergeCell ref="B7:B12"/>
    <mergeCell ref="C7:C9"/>
    <mergeCell ref="D7:D9"/>
    <mergeCell ref="D10:D12"/>
  </mergeCells>
  <pageMargins left="0.314" right="0.314" top="0.11799999999999999" bottom="0.27500000000000002" header="0.157" footer="0.11799999999999999"/>
  <pageSetup scale="97" firstPageNumber="51" orientation="landscape" r:id="rId1"/>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7"/>
  <sheetViews>
    <sheetView view="pageBreakPreview" zoomScale="90" zoomScaleNormal="80" zoomScaleSheetLayoutView="90" workbookViewId="0">
      <selection activeCell="AH29" sqref="AH29"/>
    </sheetView>
  </sheetViews>
  <sheetFormatPr baseColWidth="10" defaultColWidth="9.140625" defaultRowHeight="12.75" x14ac:dyDescent="0.2"/>
  <cols>
    <col min="1" max="1" width="8.5703125" style="10" customWidth="1"/>
    <col min="2" max="2" width="84" style="10" customWidth="1"/>
    <col min="3" max="4" width="20.42578125" style="10" customWidth="1"/>
    <col min="5" max="16384" width="9.140625" style="10"/>
  </cols>
  <sheetData>
    <row r="1" spans="1:5" x14ac:dyDescent="0.2">
      <c r="A1" s="715" t="s">
        <v>1836</v>
      </c>
      <c r="B1" s="3"/>
      <c r="C1" s="3"/>
      <c r="D1" s="1918"/>
    </row>
    <row r="2" spans="1:5" x14ac:dyDescent="0.2">
      <c r="A2" s="445" t="s">
        <v>1447</v>
      </c>
      <c r="C2" s="3"/>
      <c r="D2" s="3"/>
    </row>
    <row r="3" spans="1:5" ht="15.75" customHeight="1" x14ac:dyDescent="0.2">
      <c r="A3" s="445"/>
      <c r="C3" s="3"/>
      <c r="D3" s="3"/>
    </row>
    <row r="4" spans="1:5" ht="13.5" x14ac:dyDescent="0.25">
      <c r="A4" s="723" t="s">
        <v>1838</v>
      </c>
      <c r="B4" s="964"/>
      <c r="C4" s="725" t="s">
        <v>1839</v>
      </c>
      <c r="D4" s="725" t="s">
        <v>1840</v>
      </c>
    </row>
    <row r="5" spans="1:5" x14ac:dyDescent="0.2">
      <c r="A5" s="2610" t="s">
        <v>677</v>
      </c>
      <c r="B5" s="2625" t="s">
        <v>678</v>
      </c>
      <c r="C5" s="2489" t="s">
        <v>679</v>
      </c>
      <c r="D5" s="2489" t="s">
        <v>510</v>
      </c>
    </row>
    <row r="6" spans="1:5" x14ac:dyDescent="0.2">
      <c r="A6" s="2611"/>
      <c r="B6" s="2387"/>
      <c r="C6" s="2620"/>
      <c r="D6" s="2620"/>
    </row>
    <row r="7" spans="1:5" x14ac:dyDescent="0.2">
      <c r="A7" s="2611"/>
      <c r="B7" s="2387"/>
      <c r="C7" s="2621"/>
      <c r="D7" s="2621"/>
    </row>
    <row r="8" spans="1:5" ht="13.5" x14ac:dyDescent="0.25">
      <c r="A8" s="2611"/>
      <c r="B8" s="2387"/>
      <c r="C8" s="1246" t="s">
        <v>302</v>
      </c>
      <c r="D8" s="2603" t="s">
        <v>506</v>
      </c>
    </row>
    <row r="9" spans="1:5" x14ac:dyDescent="0.2">
      <c r="A9" s="2611"/>
      <c r="B9" s="2387"/>
      <c r="C9" s="2628" t="s">
        <v>683</v>
      </c>
      <c r="D9" s="2627"/>
    </row>
    <row r="10" spans="1:5" x14ac:dyDescent="0.2">
      <c r="A10" s="2611"/>
      <c r="B10" s="2387"/>
      <c r="C10" s="2629"/>
      <c r="D10" s="2627"/>
    </row>
    <row r="11" spans="1:5" ht="14.25" thickBot="1" x14ac:dyDescent="0.25">
      <c r="A11" s="2624"/>
      <c r="B11" s="2626"/>
      <c r="C11" s="730" t="s">
        <v>31</v>
      </c>
      <c r="D11" s="2623"/>
    </row>
    <row r="12" spans="1:5" s="1924" customFormat="1" ht="18.95" customHeight="1" thickTop="1" x14ac:dyDescent="0.2">
      <c r="A12" s="1272">
        <v>301</v>
      </c>
      <c r="B12" s="1317" t="s">
        <v>1520</v>
      </c>
      <c r="C12" s="745"/>
      <c r="D12" s="1923"/>
      <c r="E12" s="1920"/>
    </row>
    <row r="13" spans="1:5" s="1924" customFormat="1" ht="18.95" customHeight="1" x14ac:dyDescent="0.2">
      <c r="A13" s="1272">
        <f>A12+1</f>
        <v>302</v>
      </c>
      <c r="B13" s="1925" t="s">
        <v>2269</v>
      </c>
      <c r="C13" s="1044"/>
      <c r="D13" s="1921"/>
      <c r="E13" s="1920"/>
    </row>
    <row r="14" spans="1:5" s="1924" customFormat="1" ht="18.95" customHeight="1" x14ac:dyDescent="0.2">
      <c r="A14" s="1272">
        <f t="shared" ref="A14:A33" si="0">A13+1</f>
        <v>303</v>
      </c>
      <c r="B14" s="1327" t="s">
        <v>511</v>
      </c>
      <c r="C14" s="1044"/>
      <c r="D14" s="1921"/>
      <c r="E14" s="1920"/>
    </row>
    <row r="15" spans="1:5" s="1924" customFormat="1" ht="18.95" customHeight="1" x14ac:dyDescent="0.2">
      <c r="A15" s="1272">
        <f t="shared" si="0"/>
        <v>304</v>
      </c>
      <c r="B15" s="1926" t="s">
        <v>1769</v>
      </c>
      <c r="C15" s="1273"/>
      <c r="D15" s="1273"/>
      <c r="E15" s="1920"/>
    </row>
    <row r="16" spans="1:5" s="1924" customFormat="1" ht="18.95" customHeight="1" x14ac:dyDescent="0.2">
      <c r="A16" s="1272">
        <f t="shared" si="0"/>
        <v>305</v>
      </c>
      <c r="B16" s="1328" t="s">
        <v>1251</v>
      </c>
      <c r="C16" s="1273"/>
      <c r="D16" s="1273"/>
      <c r="E16" s="1920"/>
    </row>
    <row r="17" spans="1:5" s="1924" customFormat="1" ht="18.95" customHeight="1" x14ac:dyDescent="0.2">
      <c r="A17" s="1272">
        <f t="shared" si="0"/>
        <v>306</v>
      </c>
      <c r="B17" s="1133" t="s">
        <v>514</v>
      </c>
      <c r="C17" s="1273"/>
      <c r="D17" s="1273"/>
      <c r="E17" s="1920"/>
    </row>
    <row r="18" spans="1:5" s="1924" customFormat="1" ht="18.95" customHeight="1" x14ac:dyDescent="0.2">
      <c r="A18" s="1272">
        <f t="shared" si="0"/>
        <v>307</v>
      </c>
      <c r="B18" s="1133" t="s">
        <v>515</v>
      </c>
      <c r="C18" s="1273"/>
      <c r="D18" s="1273"/>
      <c r="E18" s="1920"/>
    </row>
    <row r="19" spans="1:5" s="1924" customFormat="1" ht="18.95" customHeight="1" x14ac:dyDescent="0.2">
      <c r="A19" s="1272">
        <f t="shared" si="0"/>
        <v>308</v>
      </c>
      <c r="B19" s="1133" t="s">
        <v>611</v>
      </c>
      <c r="C19" s="1273"/>
      <c r="D19" s="1273"/>
      <c r="E19" s="1920"/>
    </row>
    <row r="20" spans="1:5" s="1924" customFormat="1" ht="18.95" customHeight="1" x14ac:dyDescent="0.2">
      <c r="A20" s="1272">
        <f t="shared" si="0"/>
        <v>309</v>
      </c>
      <c r="B20" s="1070" t="s">
        <v>522</v>
      </c>
      <c r="C20" s="1273"/>
      <c r="D20" s="1273"/>
      <c r="E20" s="1920"/>
    </row>
    <row r="21" spans="1:5" s="1924" customFormat="1" ht="18.95" customHeight="1" x14ac:dyDescent="0.2">
      <c r="A21" s="1272">
        <f t="shared" si="0"/>
        <v>310</v>
      </c>
      <c r="B21" s="1133" t="s">
        <v>521</v>
      </c>
      <c r="C21" s="1273"/>
      <c r="D21" s="1273"/>
      <c r="E21" s="1920"/>
    </row>
    <row r="22" spans="1:5" s="1924" customFormat="1" ht="18.95" customHeight="1" x14ac:dyDescent="0.2">
      <c r="A22" s="1272">
        <f t="shared" si="0"/>
        <v>311</v>
      </c>
      <c r="B22" s="1329" t="s">
        <v>1533</v>
      </c>
      <c r="C22" s="1273"/>
      <c r="D22" s="1273"/>
      <c r="E22" s="1920"/>
    </row>
    <row r="23" spans="1:5" s="1924" customFormat="1" ht="18.95" customHeight="1" x14ac:dyDescent="0.2">
      <c r="A23" s="1272">
        <f t="shared" si="0"/>
        <v>312</v>
      </c>
      <c r="B23" s="1329" t="s">
        <v>1768</v>
      </c>
      <c r="C23" s="1273"/>
      <c r="D23" s="1273"/>
      <c r="E23" s="1920"/>
    </row>
    <row r="24" spans="1:5" s="1924" customFormat="1" ht="18.95" customHeight="1" x14ac:dyDescent="0.2">
      <c r="A24" s="1272">
        <f t="shared" si="0"/>
        <v>313</v>
      </c>
      <c r="B24" s="1133" t="s">
        <v>2439</v>
      </c>
      <c r="C24" s="1273"/>
      <c r="D24" s="1273"/>
      <c r="E24" s="1920"/>
    </row>
    <row r="25" spans="1:5" s="1924" customFormat="1" ht="18.95" customHeight="1" x14ac:dyDescent="0.2">
      <c r="A25" s="1272">
        <f t="shared" si="0"/>
        <v>314</v>
      </c>
      <c r="B25" s="1329" t="s">
        <v>1526</v>
      </c>
      <c r="C25" s="1273"/>
      <c r="D25" s="1273"/>
      <c r="E25" s="1920"/>
    </row>
    <row r="26" spans="1:5" s="1924" customFormat="1" ht="18.95" customHeight="1" x14ac:dyDescent="0.2">
      <c r="A26" s="1272">
        <f t="shared" si="0"/>
        <v>315</v>
      </c>
      <c r="B26" s="1133" t="s">
        <v>1525</v>
      </c>
      <c r="C26" s="1273"/>
      <c r="D26" s="1273"/>
      <c r="E26" s="1920"/>
    </row>
    <row r="27" spans="1:5" s="1924" customFormat="1" ht="18.95" customHeight="1" x14ac:dyDescent="0.2">
      <c r="A27" s="1272">
        <f t="shared" si="0"/>
        <v>316</v>
      </c>
      <c r="B27" s="1133" t="s">
        <v>2299</v>
      </c>
      <c r="C27" s="1273"/>
      <c r="D27" s="1273"/>
      <c r="E27" s="1920"/>
    </row>
    <row r="28" spans="1:5" s="1924" customFormat="1" ht="18.95" customHeight="1" x14ac:dyDescent="0.2">
      <c r="A28" s="1272">
        <f t="shared" si="0"/>
        <v>317</v>
      </c>
      <c r="B28" s="1133" t="s">
        <v>2271</v>
      </c>
      <c r="C28" s="1273"/>
      <c r="D28" s="1273"/>
      <c r="E28" s="1920"/>
    </row>
    <row r="29" spans="1:5" s="1924" customFormat="1" ht="18.95" customHeight="1" x14ac:dyDescent="0.2">
      <c r="A29" s="1272">
        <f t="shared" si="0"/>
        <v>318</v>
      </c>
      <c r="B29" s="1133" t="s">
        <v>517</v>
      </c>
      <c r="C29" s="1273"/>
      <c r="D29" s="1273"/>
      <c r="E29" s="1920"/>
    </row>
    <row r="30" spans="1:5" s="1924" customFormat="1" ht="18.95" customHeight="1" x14ac:dyDescent="0.2">
      <c r="A30" s="1272">
        <f t="shared" si="0"/>
        <v>319</v>
      </c>
      <c r="B30" s="1133" t="s">
        <v>518</v>
      </c>
      <c r="C30" s="1273"/>
      <c r="D30" s="1273"/>
      <c r="E30" s="1920"/>
    </row>
    <row r="31" spans="1:5" s="1924" customFormat="1" ht="18.95" customHeight="1" x14ac:dyDescent="0.2">
      <c r="A31" s="1272">
        <f t="shared" si="0"/>
        <v>320</v>
      </c>
      <c r="B31" s="965" t="s">
        <v>516</v>
      </c>
      <c r="C31" s="1273"/>
      <c r="D31" s="1273"/>
      <c r="E31" s="1920"/>
    </row>
    <row r="32" spans="1:5" s="1924" customFormat="1" ht="18.95" customHeight="1" x14ac:dyDescent="0.2">
      <c r="A32" s="1272">
        <f t="shared" si="0"/>
        <v>321</v>
      </c>
      <c r="B32" s="965" t="s">
        <v>2270</v>
      </c>
      <c r="C32" s="1273"/>
      <c r="D32" s="1273"/>
      <c r="E32" s="1920"/>
    </row>
    <row r="33" spans="1:5" s="1924" customFormat="1" ht="18.95" customHeight="1" x14ac:dyDescent="0.2">
      <c r="A33" s="1272">
        <f t="shared" si="0"/>
        <v>322</v>
      </c>
      <c r="B33" s="965" t="s">
        <v>2331</v>
      </c>
      <c r="C33" s="1273"/>
      <c r="D33" s="1273"/>
      <c r="E33" s="1920"/>
    </row>
    <row r="34" spans="1:5" ht="18.95" customHeight="1" x14ac:dyDescent="0.25">
      <c r="A34" s="80"/>
      <c r="B34" s="80"/>
      <c r="C34" s="80"/>
      <c r="D34" s="80"/>
    </row>
    <row r="35" spans="1:5" ht="13.5" x14ac:dyDescent="0.25">
      <c r="A35" s="80"/>
      <c r="B35" s="80"/>
      <c r="C35" s="80"/>
      <c r="D35" s="80"/>
    </row>
    <row r="36" spans="1:5" ht="13.5" x14ac:dyDescent="0.25">
      <c r="A36" s="80"/>
      <c r="B36" s="80"/>
      <c r="C36" s="80"/>
      <c r="D36" s="80"/>
    </row>
    <row r="37" spans="1:5" ht="13.5" x14ac:dyDescent="0.25">
      <c r="A37" s="80"/>
      <c r="B37" s="80"/>
      <c r="C37" s="80"/>
      <c r="D37" s="80"/>
    </row>
    <row r="38" spans="1:5" ht="13.5" x14ac:dyDescent="0.25">
      <c r="A38" s="80"/>
      <c r="B38" s="80"/>
      <c r="C38" s="80"/>
      <c r="D38" s="80"/>
    </row>
    <row r="39" spans="1:5" ht="13.5" x14ac:dyDescent="0.25">
      <c r="A39" s="80"/>
      <c r="B39" s="80"/>
      <c r="C39" s="80"/>
      <c r="D39" s="80"/>
    </row>
    <row r="40" spans="1:5" ht="13.5" x14ac:dyDescent="0.25">
      <c r="A40" s="80"/>
      <c r="B40" s="80"/>
      <c r="C40" s="80"/>
      <c r="D40" s="80"/>
    </row>
    <row r="41" spans="1:5" ht="13.5" x14ac:dyDescent="0.25">
      <c r="A41" s="80"/>
      <c r="B41" s="80"/>
      <c r="C41" s="80"/>
      <c r="D41" s="80"/>
    </row>
    <row r="47" spans="1:5" ht="15.75" x14ac:dyDescent="0.2">
      <c r="A47" s="452"/>
      <c r="B47" s="452"/>
      <c r="C47" s="452"/>
      <c r="D47" s="452"/>
    </row>
  </sheetData>
  <mergeCells count="6">
    <mergeCell ref="A5:A11"/>
    <mergeCell ref="B5:B11"/>
    <mergeCell ref="C5:C7"/>
    <mergeCell ref="D5:D7"/>
    <mergeCell ref="D8:D11"/>
    <mergeCell ref="C9:C10"/>
  </mergeCells>
  <pageMargins left="0.314" right="0.314" top="0.11799999999999999" bottom="0.27500000000000002" header="0.157" footer="0.11799999999999999"/>
  <pageSetup firstPageNumber="52" orientation="landscape" r:id="rId1"/>
  <headerFooter>
    <oddFooter>&amp;C&amp;P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8"/>
  <sheetViews>
    <sheetView view="pageBreakPreview" zoomScale="90" zoomScaleNormal="90" zoomScaleSheetLayoutView="90" zoomScalePageLayoutView="70" workbookViewId="0">
      <selection activeCell="B18" sqref="B18"/>
    </sheetView>
  </sheetViews>
  <sheetFormatPr baseColWidth="10" defaultColWidth="9.140625" defaultRowHeight="12.75" x14ac:dyDescent="0.2"/>
  <cols>
    <col min="1" max="1" width="8.5703125" style="10" customWidth="1"/>
    <col min="2" max="2" width="81.7109375" style="10" customWidth="1"/>
    <col min="3" max="3" width="20.42578125" style="10" customWidth="1"/>
    <col min="4" max="4" width="23.140625" style="10" customWidth="1"/>
    <col min="5" max="16384" width="9.140625" style="10"/>
  </cols>
  <sheetData>
    <row r="1" spans="1:5" x14ac:dyDescent="0.2">
      <c r="A1" s="715" t="s">
        <v>1836</v>
      </c>
      <c r="B1" s="3"/>
      <c r="C1" s="3"/>
      <c r="D1" s="1918"/>
    </row>
    <row r="2" spans="1:5" x14ac:dyDescent="0.2">
      <c r="A2" s="445" t="s">
        <v>1421</v>
      </c>
      <c r="C2" s="3"/>
      <c r="D2" s="3"/>
    </row>
    <row r="3" spans="1:5" x14ac:dyDescent="0.2">
      <c r="A3" s="445"/>
      <c r="C3" s="3"/>
      <c r="D3" s="3"/>
    </row>
    <row r="4" spans="1:5" ht="13.5" x14ac:dyDescent="0.25">
      <c r="A4" s="723" t="s">
        <v>1909</v>
      </c>
      <c r="B4" s="964"/>
      <c r="C4" s="725" t="s">
        <v>1910</v>
      </c>
      <c r="D4" s="725" t="s">
        <v>1911</v>
      </c>
    </row>
    <row r="5" spans="1:5" x14ac:dyDescent="0.2">
      <c r="A5" s="2610" t="s">
        <v>677</v>
      </c>
      <c r="B5" s="2625" t="s">
        <v>678</v>
      </c>
      <c r="C5" s="2489" t="s">
        <v>680</v>
      </c>
      <c r="D5" s="2489" t="s">
        <v>613</v>
      </c>
    </row>
    <row r="6" spans="1:5" x14ac:dyDescent="0.2">
      <c r="A6" s="2611"/>
      <c r="B6" s="2387"/>
      <c r="C6" s="2620"/>
      <c r="D6" s="2620"/>
    </row>
    <row r="7" spans="1:5" ht="18.75" customHeight="1" x14ac:dyDescent="0.2">
      <c r="A7" s="2611"/>
      <c r="B7" s="2387"/>
      <c r="C7" s="2621"/>
      <c r="D7" s="2621"/>
    </row>
    <row r="8" spans="1:5" ht="13.5" x14ac:dyDescent="0.25">
      <c r="A8" s="2611"/>
      <c r="B8" s="2387"/>
      <c r="C8" s="1246" t="s">
        <v>302</v>
      </c>
      <c r="D8" s="2603" t="s">
        <v>506</v>
      </c>
    </row>
    <row r="9" spans="1:5" x14ac:dyDescent="0.2">
      <c r="A9" s="2611"/>
      <c r="B9" s="2387"/>
      <c r="C9" s="2628" t="s">
        <v>684</v>
      </c>
      <c r="D9" s="2627"/>
    </row>
    <row r="10" spans="1:5" x14ac:dyDescent="0.2">
      <c r="A10" s="2611"/>
      <c r="B10" s="2387"/>
      <c r="C10" s="2629"/>
      <c r="D10" s="2627"/>
    </row>
    <row r="11" spans="1:5" ht="14.25" thickBot="1" x14ac:dyDescent="0.25">
      <c r="A11" s="2624"/>
      <c r="B11" s="2626"/>
      <c r="C11" s="730" t="s">
        <v>31</v>
      </c>
      <c r="D11" s="2623"/>
    </row>
    <row r="12" spans="1:5" ht="20.100000000000001" customHeight="1" thickTop="1" x14ac:dyDescent="0.25">
      <c r="A12" s="1272">
        <v>401</v>
      </c>
      <c r="B12" s="1323" t="s">
        <v>612</v>
      </c>
      <c r="C12" s="146"/>
      <c r="D12" s="146"/>
      <c r="E12" s="1920"/>
    </row>
    <row r="13" spans="1:5" ht="20.100000000000001" customHeight="1" x14ac:dyDescent="0.25">
      <c r="A13" s="1272">
        <f>A12+1</f>
        <v>402</v>
      </c>
      <c r="B13" s="1133" t="s">
        <v>617</v>
      </c>
      <c r="C13" s="146"/>
      <c r="D13" s="146"/>
      <c r="E13" s="1920"/>
    </row>
    <row r="14" spans="1:5" ht="20.100000000000001" customHeight="1" x14ac:dyDescent="0.25">
      <c r="A14" s="1272">
        <f t="shared" ref="A14:A29" si="0">A13+1</f>
        <v>403</v>
      </c>
      <c r="B14" s="1133" t="s">
        <v>512</v>
      </c>
      <c r="C14" s="146"/>
      <c r="D14" s="146"/>
      <c r="E14" s="1927"/>
    </row>
    <row r="15" spans="1:5" ht="29.25" customHeight="1" x14ac:dyDescent="0.25">
      <c r="A15" s="1272">
        <f t="shared" si="0"/>
        <v>404</v>
      </c>
      <c r="B15" s="1133" t="s">
        <v>513</v>
      </c>
      <c r="C15" s="146"/>
      <c r="D15" s="146"/>
      <c r="E15" s="1927"/>
    </row>
    <row r="16" spans="1:5" ht="19.5" customHeight="1" x14ac:dyDescent="0.25">
      <c r="A16" s="1272">
        <f t="shared" si="0"/>
        <v>405</v>
      </c>
      <c r="B16" s="1133" t="s">
        <v>1774</v>
      </c>
      <c r="C16" s="146"/>
      <c r="D16" s="146"/>
      <c r="E16" s="1927"/>
    </row>
    <row r="17" spans="1:5" ht="20.100000000000001" customHeight="1" x14ac:dyDescent="0.25">
      <c r="A17" s="1272">
        <f t="shared" si="0"/>
        <v>406</v>
      </c>
      <c r="B17" s="1133" t="s">
        <v>2272</v>
      </c>
      <c r="C17" s="146"/>
      <c r="D17" s="146"/>
      <c r="E17" s="1920"/>
    </row>
    <row r="18" spans="1:5" ht="20.100000000000001" customHeight="1" x14ac:dyDescent="0.25">
      <c r="A18" s="1272">
        <f t="shared" si="0"/>
        <v>407</v>
      </c>
      <c r="B18" s="1133" t="s">
        <v>1773</v>
      </c>
      <c r="C18" s="146"/>
      <c r="D18" s="146"/>
      <c r="E18" s="1920"/>
    </row>
    <row r="19" spans="1:5" ht="20.100000000000001" customHeight="1" x14ac:dyDescent="0.25">
      <c r="A19" s="1272">
        <f t="shared" si="0"/>
        <v>408</v>
      </c>
      <c r="B19" s="1133" t="s">
        <v>1253</v>
      </c>
      <c r="C19" s="146"/>
      <c r="D19" s="146"/>
      <c r="E19" s="1920"/>
    </row>
    <row r="20" spans="1:5" ht="20.100000000000001" customHeight="1" x14ac:dyDescent="0.25">
      <c r="A20" s="1272">
        <f t="shared" si="0"/>
        <v>409</v>
      </c>
      <c r="B20" s="1330" t="s">
        <v>1252</v>
      </c>
      <c r="C20" s="146"/>
      <c r="D20" s="717"/>
      <c r="E20" s="1920"/>
    </row>
    <row r="21" spans="1:5" ht="20.100000000000001" customHeight="1" x14ac:dyDescent="0.25">
      <c r="A21" s="1272">
        <f t="shared" si="0"/>
        <v>410</v>
      </c>
      <c r="B21" s="1323" t="s">
        <v>614</v>
      </c>
      <c r="C21" s="146"/>
      <c r="D21" s="146"/>
      <c r="E21" s="1920"/>
    </row>
    <row r="22" spans="1:5" ht="20.100000000000001" customHeight="1" x14ac:dyDescent="0.25">
      <c r="A22" s="1272">
        <f t="shared" si="0"/>
        <v>411</v>
      </c>
      <c r="B22" s="1323" t="s">
        <v>537</v>
      </c>
      <c r="C22" s="146"/>
      <c r="D22" s="146"/>
      <c r="E22" s="1920"/>
    </row>
    <row r="23" spans="1:5" ht="20.100000000000001" customHeight="1" x14ac:dyDescent="0.25">
      <c r="A23" s="1272">
        <f t="shared" si="0"/>
        <v>412</v>
      </c>
      <c r="B23" s="1323" t="s">
        <v>1188</v>
      </c>
      <c r="C23" s="146"/>
      <c r="D23" s="146"/>
      <c r="E23" s="1920"/>
    </row>
    <row r="24" spans="1:5" ht="20.100000000000001" customHeight="1" x14ac:dyDescent="0.25">
      <c r="A24" s="1272">
        <f t="shared" si="0"/>
        <v>413</v>
      </c>
      <c r="B24" s="973" t="s">
        <v>1189</v>
      </c>
      <c r="C24" s="146"/>
      <c r="D24" s="146"/>
      <c r="E24" s="1920"/>
    </row>
    <row r="25" spans="1:5" ht="20.100000000000001" customHeight="1" x14ac:dyDescent="0.25">
      <c r="A25" s="1272">
        <f t="shared" si="0"/>
        <v>414</v>
      </c>
      <c r="B25" s="973" t="s">
        <v>1254</v>
      </c>
      <c r="C25" s="146"/>
      <c r="D25" s="146"/>
      <c r="E25" s="1920"/>
    </row>
    <row r="26" spans="1:5" ht="20.100000000000001" customHeight="1" x14ac:dyDescent="0.25">
      <c r="A26" s="1272">
        <f t="shared" si="0"/>
        <v>415</v>
      </c>
      <c r="B26" s="1273" t="s">
        <v>1322</v>
      </c>
      <c r="C26" s="146"/>
      <c r="D26" s="146"/>
      <c r="E26" s="1920"/>
    </row>
    <row r="27" spans="1:5" ht="20.100000000000001" customHeight="1" x14ac:dyDescent="0.25">
      <c r="A27" s="1272">
        <f t="shared" si="0"/>
        <v>416</v>
      </c>
      <c r="B27" s="1273" t="s">
        <v>1323</v>
      </c>
      <c r="C27" s="146"/>
      <c r="D27" s="146"/>
      <c r="E27" s="1920"/>
    </row>
    <row r="28" spans="1:5" ht="20.100000000000001" customHeight="1" x14ac:dyDescent="0.25">
      <c r="A28" s="1272">
        <f t="shared" si="0"/>
        <v>417</v>
      </c>
      <c r="B28" s="1273" t="s">
        <v>2306</v>
      </c>
      <c r="C28" s="146"/>
      <c r="D28" s="146"/>
      <c r="E28" s="1920"/>
    </row>
    <row r="29" spans="1:5" ht="20.100000000000001" customHeight="1" x14ac:dyDescent="0.25">
      <c r="A29" s="1272">
        <f t="shared" si="0"/>
        <v>418</v>
      </c>
      <c r="B29" s="965" t="s">
        <v>520</v>
      </c>
      <c r="C29" s="146"/>
      <c r="D29" s="146"/>
      <c r="E29" s="1920"/>
    </row>
    <row r="30" spans="1:5" ht="13.5" x14ac:dyDescent="0.25">
      <c r="A30" s="80"/>
      <c r="B30" s="80"/>
      <c r="C30" s="80"/>
      <c r="D30" s="80"/>
    </row>
    <row r="31" spans="1:5" ht="13.5" x14ac:dyDescent="0.25">
      <c r="A31" s="80"/>
      <c r="B31" s="80"/>
      <c r="C31" s="80"/>
      <c r="D31" s="80"/>
    </row>
    <row r="32" spans="1:5" ht="13.5" x14ac:dyDescent="0.25">
      <c r="A32" s="80"/>
      <c r="B32" s="80"/>
      <c r="C32" s="80"/>
      <c r="D32" s="80"/>
    </row>
    <row r="38" spans="1:4" ht="15.75" x14ac:dyDescent="0.2">
      <c r="A38" s="452"/>
      <c r="B38" s="452"/>
      <c r="C38" s="452"/>
      <c r="D38" s="452"/>
    </row>
  </sheetData>
  <mergeCells count="6">
    <mergeCell ref="A5:A11"/>
    <mergeCell ref="B5:B11"/>
    <mergeCell ref="C5:C7"/>
    <mergeCell ref="D5:D7"/>
    <mergeCell ref="D8:D11"/>
    <mergeCell ref="C9:C10"/>
  </mergeCells>
  <pageMargins left="0.314" right="0.314" top="0.11799999999999999" bottom="0.27500000000000002" header="0.157" footer="0.11799999999999999"/>
  <pageSetup firstPageNumber="53" orientation="landscape"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K169"/>
  <sheetViews>
    <sheetView showGridLines="0" view="pageBreakPreview" topLeftCell="B1" zoomScale="90" zoomScaleNormal="120" zoomScaleSheetLayoutView="90" workbookViewId="0">
      <selection activeCell="J24" sqref="J24"/>
    </sheetView>
  </sheetViews>
  <sheetFormatPr baseColWidth="10" defaultColWidth="2.7109375" defaultRowHeight="15.75" x14ac:dyDescent="0.25"/>
  <cols>
    <col min="1" max="1" width="2.85546875" style="1449" customWidth="1"/>
    <col min="2" max="2" width="67.140625" style="1447" bestFit="1" customWidth="1"/>
    <col min="3" max="3" width="3" style="1450" bestFit="1" customWidth="1"/>
    <col min="4" max="4" width="1.42578125" style="1451" customWidth="1"/>
    <col min="5" max="5" width="2.85546875" style="1447" customWidth="1"/>
    <col min="6" max="6" width="2.85546875" style="1446" customWidth="1"/>
    <col min="7" max="7" width="55" style="1447" customWidth="1"/>
    <col min="8" max="8" width="2.85546875" style="1447" customWidth="1"/>
    <col min="9" max="9" width="4.42578125" style="1447" customWidth="1"/>
    <col min="10" max="10" width="4" style="1448" bestFit="1" customWidth="1"/>
    <col min="11" max="16384" width="2.7109375" style="978"/>
  </cols>
  <sheetData>
    <row r="1" spans="1:11" s="6" customFormat="1" ht="20.100000000000001" customHeight="1" x14ac:dyDescent="0.25">
      <c r="A1" s="2151" t="s">
        <v>18</v>
      </c>
      <c r="B1" s="2151"/>
      <c r="C1" s="2151"/>
      <c r="D1" s="2151"/>
      <c r="E1" s="2151"/>
      <c r="F1" s="2151"/>
      <c r="G1" s="2151"/>
      <c r="H1" s="2151"/>
      <c r="I1" s="2151"/>
      <c r="J1" s="2151"/>
    </row>
    <row r="2" spans="1:11" s="6" customFormat="1" ht="20.100000000000001" customHeight="1" x14ac:dyDescent="0.25">
      <c r="A2" s="1426"/>
      <c r="B2" s="1427"/>
      <c r="C2" s="1428"/>
      <c r="D2" s="1429"/>
      <c r="E2" s="1430"/>
      <c r="F2" s="1431"/>
      <c r="G2" s="1427"/>
      <c r="H2" s="1427"/>
      <c r="I2" s="1427"/>
      <c r="J2" s="1428"/>
      <c r="K2" s="1432"/>
    </row>
    <row r="3" spans="1:11" s="1432" customFormat="1" ht="14.1" customHeight="1" x14ac:dyDescent="0.2">
      <c r="A3" s="1283">
        <v>0</v>
      </c>
      <c r="B3" s="1433" t="s">
        <v>1157</v>
      </c>
      <c r="C3" s="1428"/>
      <c r="D3" s="1429"/>
      <c r="E3" s="1434"/>
      <c r="F3" s="1810">
        <v>10</v>
      </c>
      <c r="G3" s="1433" t="s">
        <v>1165</v>
      </c>
      <c r="H3" s="1428"/>
      <c r="I3" s="1436"/>
      <c r="J3" s="1428"/>
      <c r="K3" s="1436"/>
    </row>
    <row r="4" spans="1:11" s="1436" customFormat="1" ht="18" customHeight="1" x14ac:dyDescent="0.2">
      <c r="A4" s="1284"/>
      <c r="B4" s="643" t="s">
        <v>1159</v>
      </c>
      <c r="C4" s="1428">
        <v>3</v>
      </c>
      <c r="D4" s="1429"/>
      <c r="E4" s="1434"/>
      <c r="F4" s="1810"/>
      <c r="G4" s="1442" t="s">
        <v>1451</v>
      </c>
      <c r="J4" s="1428">
        <v>47</v>
      </c>
    </row>
    <row r="5" spans="1:11" s="1436" customFormat="1" ht="18" customHeight="1" x14ac:dyDescent="0.2">
      <c r="A5" s="1284"/>
      <c r="B5" s="643" t="s">
        <v>1158</v>
      </c>
      <c r="C5" s="1428">
        <v>3</v>
      </c>
      <c r="D5" s="1429"/>
      <c r="E5" s="1434"/>
      <c r="F5" s="1810"/>
      <c r="G5" s="1442" t="s">
        <v>2382</v>
      </c>
      <c r="J5" s="1428">
        <v>48</v>
      </c>
    </row>
    <row r="6" spans="1:11" s="1436" customFormat="1" ht="18" customHeight="1" x14ac:dyDescent="0.2">
      <c r="A6" s="1284"/>
      <c r="B6" s="643" t="s">
        <v>1160</v>
      </c>
      <c r="C6" s="1428">
        <v>3</v>
      </c>
      <c r="D6" s="1429"/>
      <c r="E6" s="1434"/>
      <c r="F6" s="1810"/>
      <c r="G6" s="1442"/>
    </row>
    <row r="7" spans="1:11" s="1436" customFormat="1" ht="18" customHeight="1" x14ac:dyDescent="0.25">
      <c r="A7" s="1283">
        <v>1</v>
      </c>
      <c r="B7" s="1433" t="s">
        <v>1161</v>
      </c>
      <c r="C7" s="1428">
        <v>4</v>
      </c>
      <c r="D7" s="1429"/>
      <c r="E7" s="1434"/>
      <c r="F7" s="1440">
        <v>11</v>
      </c>
      <c r="G7" s="1846" t="s">
        <v>1450</v>
      </c>
      <c r="H7" s="1444"/>
      <c r="I7" s="1444"/>
      <c r="J7" s="1847">
        <v>55</v>
      </c>
      <c r="K7" s="1444"/>
    </row>
    <row r="8" spans="1:11" s="1436" customFormat="1" ht="18" customHeight="1" x14ac:dyDescent="0.25">
      <c r="A8" s="1285">
        <v>2</v>
      </c>
      <c r="B8" s="1433" t="s">
        <v>2061</v>
      </c>
      <c r="C8" s="1428">
        <v>8</v>
      </c>
      <c r="D8" s="1429"/>
      <c r="E8" s="1434"/>
      <c r="F8" s="1440">
        <v>12</v>
      </c>
      <c r="G8" s="1846" t="s">
        <v>1166</v>
      </c>
      <c r="H8" s="1444"/>
      <c r="I8" s="1444"/>
      <c r="J8" s="1847">
        <v>58</v>
      </c>
      <c r="K8" s="1444"/>
    </row>
    <row r="9" spans="1:11" s="1436" customFormat="1" ht="18" customHeight="1" x14ac:dyDescent="0.25">
      <c r="A9" s="1283">
        <v>3</v>
      </c>
      <c r="B9" s="1433" t="s">
        <v>1162</v>
      </c>
      <c r="C9" s="1428">
        <v>12</v>
      </c>
      <c r="D9" s="1429"/>
      <c r="E9" s="1434"/>
      <c r="F9" s="1846">
        <v>13</v>
      </c>
      <c r="G9" s="1852" t="s">
        <v>2295</v>
      </c>
      <c r="H9" s="1440"/>
      <c r="I9" s="1444"/>
      <c r="J9" s="1847"/>
      <c r="K9" s="1444"/>
    </row>
    <row r="10" spans="1:11" s="1436" customFormat="1" ht="18" customHeight="1" x14ac:dyDescent="0.25">
      <c r="A10" s="1438">
        <v>4</v>
      </c>
      <c r="B10" s="1433" t="s">
        <v>2381</v>
      </c>
      <c r="C10" s="1428"/>
      <c r="D10" s="1429"/>
      <c r="E10" s="1434"/>
      <c r="F10" s="1427"/>
      <c r="G10" s="1848" t="s">
        <v>1168</v>
      </c>
      <c r="H10" s="1440"/>
      <c r="I10" s="1444"/>
      <c r="J10" s="1847">
        <v>60</v>
      </c>
      <c r="K10" s="1444"/>
    </row>
    <row r="11" spans="1:11" s="1436" customFormat="1" ht="18" customHeight="1" x14ac:dyDescent="0.25">
      <c r="A11" s="1441"/>
      <c r="B11" s="1442" t="s">
        <v>1164</v>
      </c>
      <c r="C11" s="1428">
        <v>17</v>
      </c>
      <c r="D11" s="1429"/>
      <c r="E11" s="1434"/>
      <c r="F11" s="1427"/>
      <c r="G11" s="1427" t="s">
        <v>1169</v>
      </c>
      <c r="H11" s="1440"/>
      <c r="I11" s="1444"/>
      <c r="J11" s="1847">
        <v>61</v>
      </c>
      <c r="K11" s="1444"/>
    </row>
    <row r="12" spans="1:11" s="1436" customFormat="1" ht="18" customHeight="1" x14ac:dyDescent="0.25">
      <c r="A12" s="1283"/>
      <c r="B12" s="1442" t="s">
        <v>2062</v>
      </c>
      <c r="C12" s="1428">
        <v>18</v>
      </c>
      <c r="D12" s="1429"/>
      <c r="E12" s="1434"/>
      <c r="F12" s="1846">
        <v>14</v>
      </c>
      <c r="G12" s="1846" t="s">
        <v>1170</v>
      </c>
      <c r="H12" s="1440"/>
      <c r="I12" s="1444"/>
      <c r="J12" s="1847">
        <v>62</v>
      </c>
      <c r="K12" s="1444"/>
    </row>
    <row r="13" spans="1:11" s="1436" customFormat="1" ht="18" customHeight="1" x14ac:dyDescent="0.25">
      <c r="A13" s="1441"/>
      <c r="B13" s="1442" t="s">
        <v>2063</v>
      </c>
      <c r="C13" s="1428">
        <v>23</v>
      </c>
      <c r="D13" s="1429"/>
      <c r="E13" s="1434"/>
      <c r="F13" s="1846">
        <v>15</v>
      </c>
      <c r="G13" s="1849" t="s">
        <v>1171</v>
      </c>
      <c r="H13" s="1440"/>
      <c r="I13" s="1444"/>
      <c r="J13" s="1847">
        <v>63</v>
      </c>
      <c r="K13" s="1444"/>
    </row>
    <row r="14" spans="1:11" s="1436" customFormat="1" ht="18" customHeight="1" x14ac:dyDescent="0.25">
      <c r="A14" s="1438">
        <v>5</v>
      </c>
      <c r="B14" s="1433" t="s">
        <v>1167</v>
      </c>
      <c r="C14" s="1428">
        <v>25</v>
      </c>
      <c r="D14" s="1429"/>
      <c r="E14" s="1434"/>
      <c r="F14" s="1846">
        <v>16</v>
      </c>
      <c r="G14" s="1849" t="s">
        <v>1173</v>
      </c>
      <c r="H14" s="1440"/>
      <c r="I14" s="1444"/>
      <c r="J14" s="1847"/>
      <c r="K14" s="1444"/>
    </row>
    <row r="15" spans="1:11" s="1436" customFormat="1" ht="18" customHeight="1" x14ac:dyDescent="0.25">
      <c r="A15" s="1438">
        <v>6</v>
      </c>
      <c r="B15" s="1433" t="s">
        <v>1449</v>
      </c>
      <c r="C15" s="1428">
        <v>27</v>
      </c>
      <c r="D15" s="1429"/>
      <c r="E15" s="1434"/>
      <c r="F15" s="1427"/>
      <c r="G15" s="1427" t="s">
        <v>1176</v>
      </c>
      <c r="H15" s="1440"/>
      <c r="I15" s="1444"/>
      <c r="J15" s="1847">
        <v>64</v>
      </c>
      <c r="K15" s="1444"/>
    </row>
    <row r="16" spans="1:11" s="1436" customFormat="1" ht="18" customHeight="1" x14ac:dyDescent="0.25">
      <c r="A16" s="1438">
        <v>7</v>
      </c>
      <c r="B16" s="1433" t="s">
        <v>1452</v>
      </c>
      <c r="C16" s="1428"/>
      <c r="D16" s="1429"/>
      <c r="E16" s="1434"/>
      <c r="F16" s="1427"/>
      <c r="G16" s="1848" t="s">
        <v>1175</v>
      </c>
      <c r="H16" s="1846"/>
      <c r="I16" s="1444"/>
      <c r="J16" s="1847">
        <v>75</v>
      </c>
      <c r="K16" s="1444"/>
    </row>
    <row r="17" spans="1:11" s="1436" customFormat="1" ht="18" customHeight="1" x14ac:dyDescent="0.25">
      <c r="A17" s="1441"/>
      <c r="B17" s="1436" t="s">
        <v>2064</v>
      </c>
      <c r="C17" s="1428">
        <v>29</v>
      </c>
      <c r="D17" s="1429"/>
      <c r="E17" s="1434"/>
      <c r="F17" s="1427"/>
      <c r="G17" s="1848" t="s">
        <v>1174</v>
      </c>
      <c r="H17" s="1440"/>
      <c r="I17" s="1444"/>
      <c r="J17" s="1847">
        <v>77</v>
      </c>
      <c r="K17" s="1444"/>
    </row>
    <row r="18" spans="1:11" s="1436" customFormat="1" ht="18" customHeight="1" x14ac:dyDescent="0.25">
      <c r="A18" s="1441"/>
      <c r="B18" s="1436" t="s">
        <v>2396</v>
      </c>
      <c r="C18" s="1439">
        <v>31</v>
      </c>
      <c r="D18" s="1429"/>
      <c r="E18" s="1434"/>
      <c r="F18" s="1846">
        <v>17</v>
      </c>
      <c r="G18" s="1845" t="s">
        <v>1177</v>
      </c>
      <c r="H18" s="1440"/>
      <c r="I18" s="1444"/>
      <c r="J18" s="1847">
        <v>81</v>
      </c>
      <c r="K18" s="1444"/>
    </row>
    <row r="19" spans="1:11" s="1436" customFormat="1" ht="18" customHeight="1" x14ac:dyDescent="0.25">
      <c r="A19" s="1435">
        <v>8</v>
      </c>
      <c r="B19" s="1433" t="s">
        <v>1552</v>
      </c>
      <c r="C19" s="1427"/>
      <c r="D19" s="1427"/>
      <c r="E19" s="1434"/>
      <c r="F19" s="1846">
        <v>18</v>
      </c>
      <c r="G19" s="1846" t="s">
        <v>2065</v>
      </c>
      <c r="H19" s="1445"/>
      <c r="I19" s="1444"/>
      <c r="J19" s="1847">
        <v>90</v>
      </c>
      <c r="K19" s="1444"/>
    </row>
    <row r="20" spans="1:11" s="1436" customFormat="1" ht="18" customHeight="1" x14ac:dyDescent="0.25">
      <c r="A20" s="1431"/>
      <c r="B20" s="1436" t="s">
        <v>1576</v>
      </c>
      <c r="C20" s="1428">
        <v>38</v>
      </c>
      <c r="D20" s="1427"/>
      <c r="E20" s="1434"/>
      <c r="F20" s="1846">
        <v>19</v>
      </c>
      <c r="G20" s="1846" t="s">
        <v>1181</v>
      </c>
      <c r="H20" s="1445"/>
      <c r="I20" s="1444"/>
      <c r="J20" s="1847">
        <v>93</v>
      </c>
      <c r="K20" s="1444"/>
    </row>
    <row r="21" spans="1:11" s="1436" customFormat="1" ht="18" customHeight="1" x14ac:dyDescent="0.25">
      <c r="A21" s="1431"/>
      <c r="B21" s="1436" t="s">
        <v>1577</v>
      </c>
      <c r="C21" s="1428">
        <v>39</v>
      </c>
      <c r="D21" s="1427"/>
      <c r="E21" s="1434"/>
      <c r="F21" s="1846">
        <v>20</v>
      </c>
      <c r="G21" s="1846" t="s">
        <v>2066</v>
      </c>
      <c r="H21" s="1445"/>
      <c r="I21" s="1444"/>
      <c r="J21" s="1847">
        <v>94</v>
      </c>
      <c r="K21" s="1444"/>
    </row>
    <row r="22" spans="1:11" s="1436" customFormat="1" ht="18" customHeight="1" x14ac:dyDescent="0.25">
      <c r="A22" s="1435">
        <v>9</v>
      </c>
      <c r="B22" s="749" t="s">
        <v>2333</v>
      </c>
      <c r="E22" s="1434"/>
      <c r="F22" s="1846"/>
      <c r="G22" s="1849" t="s">
        <v>2399</v>
      </c>
      <c r="H22" s="1850"/>
      <c r="I22" s="1444"/>
      <c r="J22" s="1847">
        <v>95</v>
      </c>
      <c r="K22" s="1444"/>
    </row>
    <row r="23" spans="1:11" s="1436" customFormat="1" ht="18" customHeight="1" x14ac:dyDescent="0.25">
      <c r="A23" s="1435"/>
      <c r="B23" s="1437" t="s">
        <v>1466</v>
      </c>
      <c r="C23" s="1439">
        <v>40</v>
      </c>
      <c r="D23" s="1429"/>
      <c r="E23" s="1434"/>
      <c r="F23" s="1846"/>
      <c r="G23" s="1849" t="s">
        <v>2395</v>
      </c>
      <c r="H23" s="1444"/>
      <c r="I23" s="1444"/>
      <c r="J23" s="1847">
        <v>96</v>
      </c>
      <c r="K23" s="1444"/>
    </row>
    <row r="24" spans="1:11" s="1436" customFormat="1" ht="18" customHeight="1" x14ac:dyDescent="0.25">
      <c r="A24" s="1435"/>
      <c r="B24" s="1041" t="s">
        <v>1453</v>
      </c>
      <c r="C24" s="1439">
        <v>41</v>
      </c>
      <c r="D24" s="1429"/>
      <c r="E24" s="1434"/>
      <c r="F24" s="1846"/>
      <c r="G24" s="1849" t="s">
        <v>39</v>
      </c>
      <c r="H24" s="1444"/>
      <c r="I24" s="1444"/>
      <c r="J24" s="1847">
        <v>97</v>
      </c>
      <c r="K24" s="1444"/>
    </row>
    <row r="25" spans="1:11" s="1436" customFormat="1" ht="18" customHeight="1" x14ac:dyDescent="0.25">
      <c r="A25" s="1439"/>
      <c r="B25" s="1041" t="s">
        <v>1454</v>
      </c>
      <c r="C25" s="1687">
        <v>42</v>
      </c>
      <c r="D25" s="1688"/>
      <c r="E25" s="1434"/>
      <c r="F25" s="1851"/>
      <c r="G25" s="1444"/>
      <c r="H25" s="1444"/>
      <c r="I25" s="1444"/>
      <c r="J25" s="1847"/>
      <c r="K25" s="1444"/>
    </row>
    <row r="26" spans="1:11" s="1436" customFormat="1" ht="18" customHeight="1" x14ac:dyDescent="0.25">
      <c r="A26" s="1439"/>
      <c r="B26" s="1442" t="s">
        <v>1455</v>
      </c>
      <c r="C26" s="1687">
        <v>43</v>
      </c>
      <c r="D26" s="1688"/>
      <c r="E26" s="1434"/>
      <c r="F26" s="1435"/>
      <c r="G26" s="1444"/>
      <c r="H26" s="1444"/>
      <c r="I26" s="1444"/>
      <c r="J26" s="1428"/>
      <c r="K26" s="981"/>
    </row>
    <row r="27" spans="1:11" s="1436" customFormat="1" ht="18" customHeight="1" x14ac:dyDescent="0.25">
      <c r="A27" s="1439"/>
      <c r="B27" s="1442" t="s">
        <v>1456</v>
      </c>
      <c r="C27" s="1687">
        <v>44</v>
      </c>
      <c r="D27" s="1688"/>
      <c r="E27" s="1434"/>
      <c r="F27" s="1690"/>
      <c r="G27" s="1444"/>
      <c r="H27" s="1444"/>
      <c r="I27" s="1444"/>
      <c r="J27" s="1428"/>
      <c r="K27" s="981"/>
    </row>
    <row r="28" spans="1:11" s="1436" customFormat="1" ht="18" customHeight="1" x14ac:dyDescent="0.25">
      <c r="A28" s="1439"/>
      <c r="B28" s="1442" t="s">
        <v>1457</v>
      </c>
      <c r="C28" s="1441">
        <v>45</v>
      </c>
      <c r="D28" s="1688"/>
      <c r="E28" s="1434"/>
      <c r="F28" s="1690"/>
      <c r="G28" s="1444"/>
      <c r="H28" s="1444"/>
      <c r="I28" s="1444"/>
      <c r="J28" s="1428"/>
      <c r="K28" s="981"/>
    </row>
    <row r="29" spans="1:11" s="1436" customFormat="1" ht="18" customHeight="1" x14ac:dyDescent="0.25">
      <c r="C29" s="1441"/>
      <c r="D29" s="1438"/>
      <c r="E29" s="1434"/>
      <c r="F29" s="1690"/>
      <c r="G29" s="1444"/>
      <c r="H29" s="1444"/>
      <c r="I29" s="1444"/>
      <c r="J29" s="1428"/>
      <c r="K29" s="981"/>
    </row>
    <row r="30" spans="1:11" s="981" customFormat="1" ht="18" customHeight="1" x14ac:dyDescent="0.25">
      <c r="A30" s="1436"/>
      <c r="B30" s="1436"/>
      <c r="C30" s="1441"/>
      <c r="D30" s="1445"/>
      <c r="E30" s="1689"/>
      <c r="F30" s="1690"/>
      <c r="G30" s="1444"/>
      <c r="H30" s="1444"/>
      <c r="I30" s="1444"/>
      <c r="J30" s="1428"/>
    </row>
    <row r="31" spans="1:11" s="981" customFormat="1" ht="18" customHeight="1" x14ac:dyDescent="0.25">
      <c r="A31" s="1436"/>
      <c r="B31" s="1436"/>
      <c r="C31" s="1441"/>
      <c r="D31" s="1445"/>
      <c r="E31" s="1689"/>
      <c r="F31" s="1431"/>
      <c r="G31" s="1444"/>
      <c r="H31" s="1444"/>
      <c r="I31" s="1444"/>
      <c r="J31" s="1428"/>
    </row>
    <row r="32" spans="1:11" s="981" customFormat="1" ht="18" customHeight="1" x14ac:dyDescent="0.25">
      <c r="A32" s="1441"/>
      <c r="B32" s="1443"/>
      <c r="C32" s="1441"/>
      <c r="D32" s="1445"/>
      <c r="E32" s="1436"/>
      <c r="F32" s="1431"/>
      <c r="G32" s="1444"/>
      <c r="H32" s="1444"/>
      <c r="I32" s="1444"/>
      <c r="J32" s="1428"/>
    </row>
    <row r="33" spans="1:10" s="981" customFormat="1" ht="18" customHeight="1" x14ac:dyDescent="0.25">
      <c r="A33" s="1441"/>
      <c r="B33" s="1436"/>
      <c r="C33" s="1441"/>
      <c r="D33" s="1445"/>
      <c r="E33" s="1444"/>
      <c r="F33" s="1431"/>
      <c r="G33" s="1444"/>
      <c r="H33" s="1444"/>
      <c r="I33" s="1444"/>
      <c r="J33" s="1428"/>
    </row>
    <row r="34" spans="1:10" s="981" customFormat="1" x14ac:dyDescent="0.25">
      <c r="A34" s="1441"/>
      <c r="B34" s="1436"/>
      <c r="C34" s="1441"/>
      <c r="D34" s="1445"/>
      <c r="E34" s="1444"/>
      <c r="F34" s="1431"/>
      <c r="G34" s="1444"/>
      <c r="H34" s="1444"/>
      <c r="I34" s="1444"/>
      <c r="J34" s="1428"/>
    </row>
    <row r="35" spans="1:10" s="981" customFormat="1" x14ac:dyDescent="0.25">
      <c r="A35" s="1441"/>
      <c r="B35" s="1436"/>
      <c r="C35" s="1441"/>
      <c r="D35" s="1445"/>
      <c r="E35" s="1444"/>
      <c r="F35" s="1431"/>
      <c r="G35" s="1444"/>
      <c r="H35" s="1444"/>
      <c r="I35" s="1444"/>
      <c r="J35" s="1428"/>
    </row>
    <row r="36" spans="1:10" s="981" customFormat="1" ht="14.25" customHeight="1" x14ac:dyDescent="0.25">
      <c r="A36" s="1283"/>
      <c r="B36" s="1444"/>
      <c r="C36" s="1441"/>
      <c r="D36" s="1445"/>
      <c r="E36" s="1444"/>
      <c r="F36" s="1431"/>
      <c r="G36" s="1444"/>
      <c r="H36" s="1444"/>
      <c r="I36" s="1444"/>
      <c r="J36" s="1428"/>
    </row>
    <row r="37" spans="1:10" s="981" customFormat="1" ht="15" customHeight="1" x14ac:dyDescent="0.25">
      <c r="A37" s="1426"/>
      <c r="B37" s="1443"/>
      <c r="C37" s="1441"/>
      <c r="D37" s="1445"/>
      <c r="E37" s="1444"/>
      <c r="F37" s="1431"/>
      <c r="G37" s="1444"/>
      <c r="H37" s="1444"/>
      <c r="I37" s="1444"/>
      <c r="J37" s="1428"/>
    </row>
    <row r="38" spans="1:10" s="981" customFormat="1" x14ac:dyDescent="0.25">
      <c r="A38" s="1426"/>
      <c r="B38" s="1443"/>
      <c r="C38" s="1441"/>
      <c r="D38" s="1445"/>
      <c r="E38" s="1444"/>
      <c r="F38" s="1431"/>
      <c r="G38" s="1444"/>
      <c r="H38" s="1444"/>
      <c r="I38" s="1444"/>
      <c r="J38" s="1428"/>
    </row>
    <row r="39" spans="1:10" s="981" customFormat="1" x14ac:dyDescent="0.25">
      <c r="A39" s="1283"/>
      <c r="B39" s="1444"/>
      <c r="C39" s="1441"/>
      <c r="D39" s="1445"/>
      <c r="E39" s="1444"/>
      <c r="F39" s="1431"/>
      <c r="G39" s="1444"/>
      <c r="H39" s="1444"/>
      <c r="I39" s="1444"/>
      <c r="J39" s="1428"/>
    </row>
    <row r="40" spans="1:10" s="981" customFormat="1" x14ac:dyDescent="0.25">
      <c r="A40" s="1283"/>
      <c r="B40" s="1444"/>
      <c r="C40" s="1441"/>
      <c r="D40" s="1445"/>
      <c r="E40" s="1444"/>
      <c r="F40" s="1431"/>
      <c r="G40" s="1444"/>
      <c r="H40" s="1444"/>
      <c r="I40" s="1444"/>
      <c r="J40" s="1428"/>
    </row>
    <row r="41" spans="1:10" s="981" customFormat="1" x14ac:dyDescent="0.25">
      <c r="A41" s="1283"/>
      <c r="B41" s="1444"/>
      <c r="C41" s="1441"/>
      <c r="D41" s="1445"/>
      <c r="E41" s="1444"/>
      <c r="F41" s="1431"/>
      <c r="G41" s="1444"/>
      <c r="H41" s="1444"/>
      <c r="I41" s="1444"/>
      <c r="J41" s="1428"/>
    </row>
    <row r="42" spans="1:10" s="981" customFormat="1" x14ac:dyDescent="0.25">
      <c r="A42" s="1283"/>
      <c r="B42" s="1444"/>
      <c r="C42" s="1441"/>
      <c r="D42" s="1445"/>
      <c r="E42" s="1444"/>
      <c r="F42" s="1431"/>
      <c r="G42" s="1444"/>
      <c r="H42" s="1444"/>
      <c r="I42" s="1444"/>
      <c r="J42" s="1428"/>
    </row>
    <row r="43" spans="1:10" s="981" customFormat="1" x14ac:dyDescent="0.25">
      <c r="A43" s="1445"/>
      <c r="B43" s="1444"/>
      <c r="C43" s="1441"/>
      <c r="D43" s="1445"/>
      <c r="E43" s="1444"/>
      <c r="F43" s="1431"/>
      <c r="G43" s="1444"/>
      <c r="H43" s="1444"/>
      <c r="I43" s="1444"/>
      <c r="J43" s="1428"/>
    </row>
    <row r="44" spans="1:10" s="981" customFormat="1" x14ac:dyDescent="0.25">
      <c r="A44" s="1426"/>
      <c r="B44" s="1444"/>
      <c r="C44" s="1441"/>
      <c r="D44" s="1445"/>
      <c r="E44" s="1444"/>
      <c r="F44" s="1431"/>
      <c r="G44" s="1444"/>
      <c r="H44" s="1444"/>
      <c r="I44" s="1444"/>
      <c r="J44" s="1428"/>
    </row>
    <row r="45" spans="1:10" s="981" customFormat="1" x14ac:dyDescent="0.25">
      <c r="A45" s="1426"/>
      <c r="B45" s="1444"/>
      <c r="C45" s="1441"/>
      <c r="D45" s="1445"/>
      <c r="E45" s="1444"/>
      <c r="F45" s="1431"/>
      <c r="G45" s="1444"/>
      <c r="H45" s="1444"/>
      <c r="I45" s="1444"/>
      <c r="J45" s="1428"/>
    </row>
    <row r="46" spans="1:10" s="981" customFormat="1" x14ac:dyDescent="0.25">
      <c r="A46" s="1426"/>
      <c r="B46" s="1444"/>
      <c r="C46" s="1441"/>
      <c r="D46" s="1445"/>
      <c r="E46" s="1444"/>
      <c r="F46" s="1431"/>
      <c r="G46" s="1444"/>
      <c r="H46" s="1444"/>
      <c r="I46" s="1444"/>
      <c r="J46" s="1428"/>
    </row>
    <row r="47" spans="1:10" s="981" customFormat="1" x14ac:dyDescent="0.25">
      <c r="A47" s="1426"/>
      <c r="B47" s="1444"/>
      <c r="C47" s="1441"/>
      <c r="D47" s="1445"/>
      <c r="E47" s="1444"/>
      <c r="F47" s="1431"/>
      <c r="G47" s="1444"/>
      <c r="H47" s="1444"/>
      <c r="I47" s="1444"/>
      <c r="J47" s="1428"/>
    </row>
    <row r="48" spans="1:10" s="981" customFormat="1" x14ac:dyDescent="0.25">
      <c r="A48" s="1426"/>
      <c r="B48" s="1444"/>
      <c r="C48" s="1441"/>
      <c r="D48" s="1445"/>
      <c r="E48" s="1444"/>
      <c r="F48" s="1431"/>
      <c r="G48" s="1444"/>
      <c r="H48" s="1444"/>
      <c r="I48" s="1444"/>
      <c r="J48" s="1428"/>
    </row>
    <row r="49" spans="1:10" s="981" customFormat="1" x14ac:dyDescent="0.25">
      <c r="A49" s="1426"/>
      <c r="B49" s="1444"/>
      <c r="C49" s="1441"/>
      <c r="D49" s="1445"/>
      <c r="E49" s="1444"/>
      <c r="F49" s="1431"/>
      <c r="G49" s="1444"/>
      <c r="H49" s="1444"/>
      <c r="I49" s="1444"/>
      <c r="J49" s="1428"/>
    </row>
    <row r="50" spans="1:10" s="981" customFormat="1" x14ac:dyDescent="0.25">
      <c r="A50" s="1426"/>
      <c r="B50" s="1444"/>
      <c r="C50" s="1441"/>
      <c r="D50" s="1445"/>
      <c r="E50" s="1444"/>
      <c r="F50" s="1431"/>
      <c r="G50" s="1444"/>
      <c r="H50" s="1444"/>
      <c r="I50" s="1444"/>
      <c r="J50" s="1428"/>
    </row>
    <row r="51" spans="1:10" s="981" customFormat="1" x14ac:dyDescent="0.25">
      <c r="A51" s="1426"/>
      <c r="B51" s="1444"/>
      <c r="C51" s="1441"/>
      <c r="D51" s="1445"/>
      <c r="E51" s="1444"/>
      <c r="F51" s="1431"/>
      <c r="G51" s="1444"/>
      <c r="H51" s="1444"/>
      <c r="I51" s="1444"/>
      <c r="J51" s="1428"/>
    </row>
    <row r="52" spans="1:10" s="981" customFormat="1" x14ac:dyDescent="0.25">
      <c r="A52" s="1426"/>
      <c r="B52" s="1444"/>
      <c r="C52" s="1441"/>
      <c r="D52" s="1445"/>
      <c r="E52" s="1444"/>
      <c r="F52" s="1431"/>
      <c r="G52" s="1444"/>
      <c r="H52" s="1444"/>
      <c r="I52" s="1444"/>
      <c r="J52" s="1428"/>
    </row>
    <row r="53" spans="1:10" s="981" customFormat="1" x14ac:dyDescent="0.25">
      <c r="A53" s="1426"/>
      <c r="B53" s="1444"/>
      <c r="C53" s="1441"/>
      <c r="D53" s="1445"/>
      <c r="E53" s="1444"/>
      <c r="F53" s="1431"/>
      <c r="G53" s="1444"/>
      <c r="H53" s="1444"/>
      <c r="I53" s="1444"/>
      <c r="J53" s="1428"/>
    </row>
    <row r="54" spans="1:10" s="981" customFormat="1" x14ac:dyDescent="0.25">
      <c r="A54" s="1426"/>
      <c r="B54" s="1444"/>
      <c r="C54" s="1441"/>
      <c r="D54" s="1445"/>
      <c r="E54" s="1444"/>
      <c r="F54" s="1431"/>
      <c r="G54" s="1444"/>
      <c r="H54" s="1444"/>
      <c r="I54" s="1444"/>
      <c r="J54" s="1428"/>
    </row>
    <row r="55" spans="1:10" s="981" customFormat="1" x14ac:dyDescent="0.25">
      <c r="A55" s="1426"/>
      <c r="B55" s="1444"/>
      <c r="C55" s="1441"/>
      <c r="D55" s="1445"/>
      <c r="E55" s="1444"/>
      <c r="F55" s="1431"/>
      <c r="G55" s="1444"/>
      <c r="H55" s="1444"/>
      <c r="I55" s="1444"/>
      <c r="J55" s="1428"/>
    </row>
    <row r="56" spans="1:10" s="981" customFormat="1" x14ac:dyDescent="0.25">
      <c r="A56" s="1426"/>
      <c r="B56" s="1444"/>
      <c r="C56" s="1441"/>
      <c r="D56" s="1445"/>
      <c r="E56" s="1444"/>
      <c r="F56" s="1431"/>
      <c r="G56" s="1444"/>
      <c r="H56" s="1444"/>
      <c r="I56" s="1444"/>
      <c r="J56" s="1428"/>
    </row>
    <row r="57" spans="1:10" s="981" customFormat="1" x14ac:dyDescent="0.25">
      <c r="A57" s="1426"/>
      <c r="B57" s="1444"/>
      <c r="C57" s="1441"/>
      <c r="D57" s="1445"/>
      <c r="E57" s="1444"/>
      <c r="F57" s="1431"/>
      <c r="G57" s="1444"/>
      <c r="H57" s="1444"/>
      <c r="I57" s="1444"/>
      <c r="J57" s="1428"/>
    </row>
    <row r="58" spans="1:10" s="981" customFormat="1" x14ac:dyDescent="0.25">
      <c r="A58" s="1426"/>
      <c r="B58" s="1444"/>
      <c r="C58" s="1441"/>
      <c r="D58" s="1445"/>
      <c r="E58" s="1444"/>
      <c r="F58" s="1431"/>
      <c r="G58" s="1444"/>
      <c r="H58" s="1444"/>
      <c r="I58" s="1444"/>
      <c r="J58" s="1428"/>
    </row>
    <row r="59" spans="1:10" s="981" customFormat="1" x14ac:dyDescent="0.25">
      <c r="A59" s="1426"/>
      <c r="B59" s="1444"/>
      <c r="C59" s="1441"/>
      <c r="D59" s="1445"/>
      <c r="E59" s="1444"/>
      <c r="F59" s="1431"/>
      <c r="G59" s="1444"/>
      <c r="H59" s="1444"/>
      <c r="I59" s="1444"/>
      <c r="J59" s="1428"/>
    </row>
    <row r="60" spans="1:10" s="981" customFormat="1" x14ac:dyDescent="0.25">
      <c r="A60" s="1426"/>
      <c r="B60" s="1444"/>
      <c r="C60" s="1441"/>
      <c r="D60" s="1445"/>
      <c r="E60" s="1444"/>
      <c r="F60" s="1431"/>
      <c r="G60" s="1444"/>
      <c r="H60" s="1444"/>
      <c r="I60" s="1444"/>
      <c r="J60" s="1428"/>
    </row>
    <row r="61" spans="1:10" s="981" customFormat="1" x14ac:dyDescent="0.25">
      <c r="A61" s="1426"/>
      <c r="B61" s="1444"/>
      <c r="C61" s="1441"/>
      <c r="D61" s="1445"/>
      <c r="E61" s="1444"/>
      <c r="F61" s="1431"/>
      <c r="G61" s="1444"/>
      <c r="H61" s="1444"/>
      <c r="I61" s="1444"/>
      <c r="J61" s="1428"/>
    </row>
    <row r="62" spans="1:10" s="981" customFormat="1" x14ac:dyDescent="0.25">
      <c r="A62" s="1426"/>
      <c r="B62" s="1444"/>
      <c r="C62" s="1441"/>
      <c r="D62" s="1445"/>
      <c r="E62" s="1444"/>
      <c r="F62" s="1431"/>
      <c r="G62" s="1444"/>
      <c r="H62" s="1444"/>
      <c r="I62" s="1444"/>
      <c r="J62" s="1428"/>
    </row>
    <row r="63" spans="1:10" s="981" customFormat="1" x14ac:dyDescent="0.25">
      <c r="A63" s="1426"/>
      <c r="B63" s="1444"/>
      <c r="C63" s="1441"/>
      <c r="D63" s="1445"/>
      <c r="E63" s="1444"/>
      <c r="F63" s="1431"/>
      <c r="G63" s="1444"/>
      <c r="H63" s="1444"/>
      <c r="I63" s="1444"/>
      <c r="J63" s="1428"/>
    </row>
    <row r="64" spans="1:10" s="981" customFormat="1" x14ac:dyDescent="0.25">
      <c r="A64" s="1426"/>
      <c r="B64" s="1444"/>
      <c r="C64" s="1441"/>
      <c r="D64" s="1445"/>
      <c r="E64" s="1444"/>
      <c r="F64" s="1431"/>
      <c r="G64" s="1444"/>
      <c r="H64" s="1444"/>
      <c r="I64" s="1444"/>
      <c r="J64" s="1428"/>
    </row>
    <row r="65" spans="1:10" s="981" customFormat="1" x14ac:dyDescent="0.25">
      <c r="A65" s="1426"/>
      <c r="B65" s="1444"/>
      <c r="C65" s="1441"/>
      <c r="D65" s="1445"/>
      <c r="E65" s="1444"/>
      <c r="F65" s="1431"/>
      <c r="G65" s="1444"/>
      <c r="H65" s="1444"/>
      <c r="I65" s="1444"/>
      <c r="J65" s="1428"/>
    </row>
    <row r="66" spans="1:10" s="981" customFormat="1" x14ac:dyDescent="0.25">
      <c r="A66" s="1426"/>
      <c r="B66" s="1444"/>
      <c r="C66" s="1441"/>
      <c r="D66" s="1445"/>
      <c r="E66" s="1444"/>
      <c r="F66" s="1431"/>
      <c r="G66" s="1444"/>
      <c r="H66" s="1444"/>
      <c r="I66" s="1444"/>
      <c r="J66" s="1428"/>
    </row>
    <row r="67" spans="1:10" s="981" customFormat="1" x14ac:dyDescent="0.25">
      <c r="A67" s="1426"/>
      <c r="B67" s="1444"/>
      <c r="C67" s="1441"/>
      <c r="D67" s="1445"/>
      <c r="E67" s="1444"/>
      <c r="F67" s="1431"/>
      <c r="G67" s="1444"/>
      <c r="H67" s="1444"/>
      <c r="I67" s="1444"/>
      <c r="J67" s="1428"/>
    </row>
    <row r="68" spans="1:10" s="981" customFormat="1" x14ac:dyDescent="0.25">
      <c r="A68" s="1426"/>
      <c r="B68" s="1444"/>
      <c r="C68" s="1441"/>
      <c r="D68" s="1445"/>
      <c r="E68" s="1444"/>
      <c r="F68" s="1431"/>
      <c r="G68" s="1444"/>
      <c r="H68" s="1444"/>
      <c r="I68" s="1444"/>
      <c r="J68" s="1428"/>
    </row>
    <row r="69" spans="1:10" s="981" customFormat="1" x14ac:dyDescent="0.25">
      <c r="A69" s="1426"/>
      <c r="B69" s="1444"/>
      <c r="C69" s="1441"/>
      <c r="D69" s="1445"/>
      <c r="E69" s="1444"/>
      <c r="F69" s="1431"/>
      <c r="G69" s="1444"/>
      <c r="H69" s="1444"/>
      <c r="I69" s="1444"/>
      <c r="J69" s="1428"/>
    </row>
    <row r="70" spans="1:10" s="981" customFormat="1" x14ac:dyDescent="0.25">
      <c r="A70" s="1426"/>
      <c r="B70" s="1444"/>
      <c r="C70" s="1441"/>
      <c r="D70" s="1445"/>
      <c r="E70" s="1444"/>
      <c r="F70" s="1431"/>
      <c r="G70" s="1444"/>
      <c r="H70" s="1444"/>
      <c r="I70" s="1444"/>
      <c r="J70" s="1428"/>
    </row>
    <row r="71" spans="1:10" s="981" customFormat="1" x14ac:dyDescent="0.25">
      <c r="A71" s="1426"/>
      <c r="B71" s="1444"/>
      <c r="C71" s="1441"/>
      <c r="D71" s="1445"/>
      <c r="E71" s="1444"/>
      <c r="F71" s="1431"/>
      <c r="G71" s="1444"/>
      <c r="H71" s="1444"/>
      <c r="I71" s="1444"/>
      <c r="J71" s="1428"/>
    </row>
    <row r="72" spans="1:10" s="981" customFormat="1" x14ac:dyDescent="0.25">
      <c r="A72" s="1426"/>
      <c r="B72" s="1444"/>
      <c r="C72" s="1441"/>
      <c r="D72" s="1445"/>
      <c r="E72" s="1444"/>
      <c r="F72" s="1431"/>
      <c r="G72" s="1444"/>
      <c r="H72" s="1444"/>
      <c r="I72" s="1444"/>
      <c r="J72" s="1428"/>
    </row>
    <row r="73" spans="1:10" s="981" customFormat="1" x14ac:dyDescent="0.25">
      <c r="A73" s="1426"/>
      <c r="B73" s="1444"/>
      <c r="C73" s="1441"/>
      <c r="D73" s="1445"/>
      <c r="E73" s="1444"/>
      <c r="F73" s="1431"/>
      <c r="G73" s="1444"/>
      <c r="H73" s="1444"/>
      <c r="I73" s="1444"/>
      <c r="J73" s="1428"/>
    </row>
    <row r="74" spans="1:10" s="981" customFormat="1" x14ac:dyDescent="0.25">
      <c r="A74" s="1426"/>
      <c r="B74" s="1444"/>
      <c r="C74" s="1441"/>
      <c r="D74" s="1445"/>
      <c r="E74" s="1444"/>
      <c r="F74" s="1431"/>
      <c r="G74" s="1444"/>
      <c r="H74" s="1444"/>
      <c r="I74" s="1444"/>
      <c r="J74" s="1428"/>
    </row>
    <row r="75" spans="1:10" s="981" customFormat="1" x14ac:dyDescent="0.25">
      <c r="A75" s="1426"/>
      <c r="B75" s="1444"/>
      <c r="C75" s="1441"/>
      <c r="D75" s="1445"/>
      <c r="E75" s="1444"/>
      <c r="F75" s="1431"/>
      <c r="G75" s="1444"/>
      <c r="H75" s="1444"/>
      <c r="I75" s="1444"/>
      <c r="J75" s="1428"/>
    </row>
    <row r="76" spans="1:10" s="981" customFormat="1" x14ac:dyDescent="0.25">
      <c r="A76" s="1426"/>
      <c r="B76" s="1444"/>
      <c r="C76" s="1441"/>
      <c r="D76" s="1445"/>
      <c r="E76" s="1444"/>
      <c r="F76" s="1431"/>
      <c r="G76" s="1444"/>
      <c r="H76" s="1444"/>
      <c r="I76" s="1444"/>
      <c r="J76" s="1428"/>
    </row>
    <row r="77" spans="1:10" s="981" customFormat="1" x14ac:dyDescent="0.25">
      <c r="A77" s="1426"/>
      <c r="B77" s="1444"/>
      <c r="C77" s="1441"/>
      <c r="D77" s="1445"/>
      <c r="E77" s="1444"/>
      <c r="F77" s="1431"/>
      <c r="G77" s="1444"/>
      <c r="H77" s="1444"/>
      <c r="I77" s="1444"/>
      <c r="J77" s="1428"/>
    </row>
    <row r="78" spans="1:10" s="981" customFormat="1" x14ac:dyDescent="0.25">
      <c r="A78" s="1426"/>
      <c r="B78" s="1444"/>
      <c r="C78" s="1441"/>
      <c r="D78" s="1445"/>
      <c r="E78" s="1444"/>
      <c r="F78" s="1431"/>
      <c r="G78" s="1444"/>
      <c r="H78" s="1444"/>
      <c r="I78" s="1444"/>
      <c r="J78" s="1428"/>
    </row>
    <row r="79" spans="1:10" s="981" customFormat="1" x14ac:dyDescent="0.25">
      <c r="A79" s="1426"/>
      <c r="B79" s="1444"/>
      <c r="C79" s="1441"/>
      <c r="D79" s="1445"/>
      <c r="E79" s="1444"/>
      <c r="F79" s="1431"/>
      <c r="G79" s="1444"/>
      <c r="H79" s="1444"/>
      <c r="I79" s="1444"/>
      <c r="J79" s="1428"/>
    </row>
    <row r="80" spans="1:10" s="981" customFormat="1" x14ac:dyDescent="0.25">
      <c r="A80" s="1426"/>
      <c r="B80" s="1444"/>
      <c r="C80" s="1441"/>
      <c r="D80" s="1445"/>
      <c r="E80" s="1444"/>
      <c r="F80" s="1431"/>
      <c r="G80" s="1444"/>
      <c r="H80" s="1444"/>
      <c r="I80" s="1444"/>
      <c r="J80" s="1428"/>
    </row>
    <row r="81" spans="1:10" s="981" customFormat="1" x14ac:dyDescent="0.25">
      <c r="A81" s="1426"/>
      <c r="B81" s="1444"/>
      <c r="C81" s="1441"/>
      <c r="D81" s="1445"/>
      <c r="E81" s="1444"/>
      <c r="F81" s="1431"/>
      <c r="G81" s="1444"/>
      <c r="H81" s="1444"/>
      <c r="I81" s="1444"/>
      <c r="J81" s="1428"/>
    </row>
    <row r="82" spans="1:10" s="981" customFormat="1" x14ac:dyDescent="0.25">
      <c r="A82" s="1426"/>
      <c r="B82" s="1444"/>
      <c r="C82" s="1441"/>
      <c r="D82" s="1445"/>
      <c r="E82" s="1444"/>
      <c r="F82" s="1431"/>
      <c r="G82" s="1444"/>
      <c r="H82" s="1444"/>
      <c r="I82" s="1444"/>
      <c r="J82" s="1428"/>
    </row>
    <row r="83" spans="1:10" s="981" customFormat="1" x14ac:dyDescent="0.25">
      <c r="A83" s="1426"/>
      <c r="B83" s="1444"/>
      <c r="C83" s="1441"/>
      <c r="D83" s="1445"/>
      <c r="E83" s="1444"/>
      <c r="F83" s="1431"/>
      <c r="G83" s="1444"/>
      <c r="H83" s="1444"/>
      <c r="I83" s="1444"/>
      <c r="J83" s="1428"/>
    </row>
    <row r="84" spans="1:10" s="981" customFormat="1" x14ac:dyDescent="0.25">
      <c r="A84" s="1426"/>
      <c r="B84" s="1444"/>
      <c r="C84" s="1441"/>
      <c r="D84" s="1445"/>
      <c r="E84" s="1444"/>
      <c r="F84" s="1431"/>
      <c r="G84" s="1444"/>
      <c r="H84" s="1444"/>
      <c r="I84" s="1444"/>
      <c r="J84" s="1428"/>
    </row>
    <row r="85" spans="1:10" s="981" customFormat="1" x14ac:dyDescent="0.25">
      <c r="A85" s="1426"/>
      <c r="B85" s="1444"/>
      <c r="C85" s="1441"/>
      <c r="D85" s="1445"/>
      <c r="E85" s="1444"/>
      <c r="F85" s="1431"/>
      <c r="G85" s="1444"/>
      <c r="H85" s="1444"/>
      <c r="I85" s="1444"/>
      <c r="J85" s="1428"/>
    </row>
    <row r="86" spans="1:10" s="981" customFormat="1" x14ac:dyDescent="0.25">
      <c r="A86" s="1426"/>
      <c r="B86" s="1444"/>
      <c r="C86" s="1441"/>
      <c r="D86" s="1445"/>
      <c r="E86" s="1444"/>
      <c r="F86" s="1431"/>
      <c r="G86" s="1444"/>
      <c r="H86" s="1444"/>
      <c r="I86" s="1444"/>
      <c r="J86" s="1428"/>
    </row>
    <row r="87" spans="1:10" s="981" customFormat="1" x14ac:dyDescent="0.25">
      <c r="A87" s="1426"/>
      <c r="B87" s="1444"/>
      <c r="C87" s="1441"/>
      <c r="D87" s="1445"/>
      <c r="E87" s="1444"/>
      <c r="F87" s="1431"/>
      <c r="G87" s="1444"/>
      <c r="H87" s="1444"/>
      <c r="I87" s="1444"/>
      <c r="J87" s="1428"/>
    </row>
    <row r="88" spans="1:10" s="981" customFormat="1" x14ac:dyDescent="0.25">
      <c r="A88" s="1426"/>
      <c r="B88" s="1444"/>
      <c r="C88" s="1441"/>
      <c r="D88" s="1445"/>
      <c r="E88" s="1444"/>
      <c r="F88" s="1431"/>
      <c r="G88" s="1444"/>
      <c r="H88" s="1444"/>
      <c r="I88" s="1444"/>
      <c r="J88" s="1428"/>
    </row>
    <row r="89" spans="1:10" s="981" customFormat="1" x14ac:dyDescent="0.25">
      <c r="A89" s="1426"/>
      <c r="B89" s="1444"/>
      <c r="C89" s="1441"/>
      <c r="D89" s="1445"/>
      <c r="E89" s="1444"/>
      <c r="F89" s="1431"/>
      <c r="G89" s="1444"/>
      <c r="H89" s="1444"/>
      <c r="I89" s="1444"/>
      <c r="J89" s="1428"/>
    </row>
    <row r="90" spans="1:10" s="981" customFormat="1" x14ac:dyDescent="0.25">
      <c r="A90" s="1426"/>
      <c r="B90" s="1444"/>
      <c r="C90" s="1441"/>
      <c r="D90" s="1445"/>
      <c r="E90" s="1444"/>
      <c r="F90" s="1431"/>
      <c r="G90" s="1444"/>
      <c r="H90" s="1444"/>
      <c r="I90" s="1444"/>
      <c r="J90" s="1428"/>
    </row>
    <row r="91" spans="1:10" s="981" customFormat="1" x14ac:dyDescent="0.25">
      <c r="A91" s="1426"/>
      <c r="B91" s="1444"/>
      <c r="C91" s="1441"/>
      <c r="D91" s="1445"/>
      <c r="E91" s="1444"/>
      <c r="F91" s="1431"/>
      <c r="G91" s="1444"/>
      <c r="H91" s="1444"/>
      <c r="I91" s="1444"/>
      <c r="J91" s="1428"/>
    </row>
    <row r="92" spans="1:10" s="981" customFormat="1" x14ac:dyDescent="0.25">
      <c r="A92" s="1426"/>
      <c r="B92" s="1444"/>
      <c r="C92" s="1441"/>
      <c r="D92" s="1445"/>
      <c r="E92" s="1444"/>
      <c r="F92" s="1431"/>
      <c r="G92" s="1444"/>
      <c r="H92" s="1444"/>
      <c r="I92" s="1444"/>
      <c r="J92" s="1428"/>
    </row>
    <row r="93" spans="1:10" s="981" customFormat="1" x14ac:dyDescent="0.25">
      <c r="A93" s="1426"/>
      <c r="B93" s="1444"/>
      <c r="C93" s="1441"/>
      <c r="D93" s="1445"/>
      <c r="E93" s="1444"/>
      <c r="F93" s="1431"/>
      <c r="G93" s="1444"/>
      <c r="H93" s="1444"/>
      <c r="I93" s="1444"/>
      <c r="J93" s="1428"/>
    </row>
    <row r="94" spans="1:10" s="981" customFormat="1" x14ac:dyDescent="0.25">
      <c r="A94" s="1426"/>
      <c r="B94" s="1444"/>
      <c r="C94" s="1441"/>
      <c r="D94" s="1445"/>
      <c r="E94" s="1444"/>
      <c r="F94" s="1431"/>
      <c r="G94" s="1444"/>
      <c r="H94" s="1444"/>
      <c r="I94" s="1444"/>
      <c r="J94" s="1428"/>
    </row>
    <row r="95" spans="1:10" s="981" customFormat="1" x14ac:dyDescent="0.25">
      <c r="A95" s="1426"/>
      <c r="B95" s="1444"/>
      <c r="C95" s="1441"/>
      <c r="D95" s="1445"/>
      <c r="E95" s="1444"/>
      <c r="F95" s="1431"/>
      <c r="G95" s="1444"/>
      <c r="H95" s="1444"/>
      <c r="I95" s="1444"/>
      <c r="J95" s="1428"/>
    </row>
    <row r="96" spans="1:10" s="981" customFormat="1" x14ac:dyDescent="0.25">
      <c r="A96" s="1426"/>
      <c r="B96" s="1444"/>
      <c r="C96" s="1441"/>
      <c r="D96" s="1445"/>
      <c r="E96" s="1444"/>
      <c r="F96" s="1431"/>
      <c r="G96" s="1444"/>
      <c r="H96" s="1444"/>
      <c r="I96" s="1444"/>
      <c r="J96" s="1428"/>
    </row>
    <row r="97" spans="1:10" s="981" customFormat="1" x14ac:dyDescent="0.25">
      <c r="A97" s="1426"/>
      <c r="B97" s="1444"/>
      <c r="C97" s="1441"/>
      <c r="D97" s="1445"/>
      <c r="E97" s="1444"/>
      <c r="F97" s="1431"/>
      <c r="G97" s="1444"/>
      <c r="H97" s="1444"/>
      <c r="I97" s="1444"/>
      <c r="J97" s="1428"/>
    </row>
    <row r="98" spans="1:10" s="981" customFormat="1" x14ac:dyDescent="0.25">
      <c r="A98" s="1426"/>
      <c r="B98" s="1444"/>
      <c r="C98" s="1441"/>
      <c r="D98" s="1445"/>
      <c r="E98" s="1444"/>
      <c r="F98" s="1431"/>
      <c r="G98" s="1444"/>
      <c r="H98" s="1444"/>
      <c r="I98" s="1444"/>
      <c r="J98" s="1428"/>
    </row>
    <row r="99" spans="1:10" s="981" customFormat="1" x14ac:dyDescent="0.25">
      <c r="A99" s="1426"/>
      <c r="B99" s="1444"/>
      <c r="C99" s="1441"/>
      <c r="D99" s="1445"/>
      <c r="E99" s="1444"/>
      <c r="F99" s="1431"/>
      <c r="G99" s="1444"/>
      <c r="H99" s="1444"/>
      <c r="I99" s="1444"/>
      <c r="J99" s="1428"/>
    </row>
    <row r="100" spans="1:10" s="981" customFormat="1" x14ac:dyDescent="0.25">
      <c r="A100" s="1426"/>
      <c r="B100" s="1444"/>
      <c r="C100" s="1441"/>
      <c r="D100" s="1445"/>
      <c r="E100" s="1444"/>
      <c r="F100" s="1431"/>
      <c r="G100" s="1444"/>
      <c r="H100" s="1444"/>
      <c r="I100" s="1444"/>
      <c r="J100" s="1428"/>
    </row>
    <row r="101" spans="1:10" s="981" customFormat="1" x14ac:dyDescent="0.25">
      <c r="A101" s="1426"/>
      <c r="B101" s="1444"/>
      <c r="C101" s="1441"/>
      <c r="D101" s="1445"/>
      <c r="E101" s="1444"/>
      <c r="F101" s="1431"/>
      <c r="G101" s="1444"/>
      <c r="H101" s="1444"/>
      <c r="I101" s="1444"/>
      <c r="J101" s="1428"/>
    </row>
    <row r="102" spans="1:10" s="981" customFormat="1" x14ac:dyDescent="0.25">
      <c r="A102" s="1426"/>
      <c r="B102" s="1444"/>
      <c r="C102" s="1441"/>
      <c r="D102" s="1445"/>
      <c r="E102" s="1444"/>
      <c r="F102" s="1431"/>
      <c r="G102" s="1444"/>
      <c r="H102" s="1444"/>
      <c r="I102" s="1444"/>
      <c r="J102" s="1428"/>
    </row>
    <row r="103" spans="1:10" s="981" customFormat="1" x14ac:dyDescent="0.25">
      <c r="A103" s="1426"/>
      <c r="B103" s="1444"/>
      <c r="C103" s="1441"/>
      <c r="D103" s="1445"/>
      <c r="E103" s="1444"/>
      <c r="F103" s="1431"/>
      <c r="G103" s="1444"/>
      <c r="H103" s="1444"/>
      <c r="I103" s="1444"/>
      <c r="J103" s="1428"/>
    </row>
    <row r="104" spans="1:10" s="981" customFormat="1" x14ac:dyDescent="0.25">
      <c r="A104" s="1426"/>
      <c r="B104" s="1444"/>
      <c r="C104" s="1441"/>
      <c r="D104" s="1445"/>
      <c r="E104" s="1444"/>
      <c r="F104" s="1431"/>
      <c r="G104" s="1444"/>
      <c r="H104" s="1444"/>
      <c r="I104" s="1444"/>
      <c r="J104" s="1428"/>
    </row>
    <row r="105" spans="1:10" s="981" customFormat="1" x14ac:dyDescent="0.25">
      <c r="A105" s="1426"/>
      <c r="B105" s="1444"/>
      <c r="C105" s="1441"/>
      <c r="D105" s="1445"/>
      <c r="E105" s="1444"/>
      <c r="F105" s="1431"/>
      <c r="G105" s="1444"/>
      <c r="H105" s="1444"/>
      <c r="I105" s="1444"/>
      <c r="J105" s="1428"/>
    </row>
    <row r="106" spans="1:10" s="981" customFormat="1" x14ac:dyDescent="0.25">
      <c r="A106" s="1426"/>
      <c r="B106" s="1444"/>
      <c r="C106" s="1441"/>
      <c r="D106" s="1445"/>
      <c r="E106" s="1444"/>
      <c r="F106" s="1431"/>
      <c r="G106" s="1444"/>
      <c r="H106" s="1444"/>
      <c r="I106" s="1444"/>
      <c r="J106" s="1428"/>
    </row>
    <row r="107" spans="1:10" s="981" customFormat="1" x14ac:dyDescent="0.25">
      <c r="A107" s="1426"/>
      <c r="B107" s="1444"/>
      <c r="C107" s="1441"/>
      <c r="D107" s="1445"/>
      <c r="E107" s="1444"/>
      <c r="F107" s="1431"/>
      <c r="G107" s="1444"/>
      <c r="H107" s="1444"/>
      <c r="I107" s="1444"/>
      <c r="J107" s="1428"/>
    </row>
    <row r="108" spans="1:10" s="981" customFormat="1" x14ac:dyDescent="0.25">
      <c r="A108" s="1426"/>
      <c r="B108" s="1444"/>
      <c r="C108" s="1441"/>
      <c r="D108" s="1445"/>
      <c r="E108" s="1444"/>
      <c r="F108" s="1431"/>
      <c r="G108" s="1444"/>
      <c r="H108" s="1444"/>
      <c r="I108" s="1444"/>
      <c r="J108" s="1428"/>
    </row>
    <row r="109" spans="1:10" s="981" customFormat="1" x14ac:dyDescent="0.25">
      <c r="A109" s="1426"/>
      <c r="B109" s="1444"/>
      <c r="C109" s="1441"/>
      <c r="D109" s="1445"/>
      <c r="E109" s="1444"/>
      <c r="F109" s="1431"/>
      <c r="G109" s="1444"/>
      <c r="H109" s="1444"/>
      <c r="I109" s="1444"/>
      <c r="J109" s="1428"/>
    </row>
    <row r="110" spans="1:10" s="981" customFormat="1" x14ac:dyDescent="0.25">
      <c r="A110" s="1426"/>
      <c r="B110" s="1444"/>
      <c r="C110" s="1441"/>
      <c r="D110" s="1445"/>
      <c r="E110" s="1444"/>
      <c r="F110" s="1431"/>
      <c r="G110" s="1444"/>
      <c r="H110" s="1444"/>
      <c r="I110" s="1444"/>
      <c r="J110" s="1428"/>
    </row>
    <row r="111" spans="1:10" s="981" customFormat="1" x14ac:dyDescent="0.25">
      <c r="A111" s="1426"/>
      <c r="B111" s="1444"/>
      <c r="C111" s="1441"/>
      <c r="D111" s="1445"/>
      <c r="E111" s="1444"/>
      <c r="F111" s="1431"/>
      <c r="G111" s="1444"/>
      <c r="H111" s="1444"/>
      <c r="I111" s="1444"/>
      <c r="J111" s="1428"/>
    </row>
    <row r="112" spans="1:10" s="981" customFormat="1" x14ac:dyDescent="0.25">
      <c r="A112" s="1426"/>
      <c r="B112" s="1444"/>
      <c r="C112" s="1441"/>
      <c r="D112" s="1445"/>
      <c r="E112" s="1444"/>
      <c r="F112" s="1431"/>
      <c r="G112" s="1444"/>
      <c r="H112" s="1444"/>
      <c r="I112" s="1444"/>
      <c r="J112" s="1428"/>
    </row>
    <row r="113" spans="1:10" s="981" customFormat="1" x14ac:dyDescent="0.25">
      <c r="A113" s="1426"/>
      <c r="B113" s="1444"/>
      <c r="C113" s="1441"/>
      <c r="D113" s="1445"/>
      <c r="E113" s="1444"/>
      <c r="F113" s="1431"/>
      <c r="G113" s="1444"/>
      <c r="H113" s="1444"/>
      <c r="I113" s="1444"/>
      <c r="J113" s="1428"/>
    </row>
    <row r="114" spans="1:10" s="981" customFormat="1" x14ac:dyDescent="0.25">
      <c r="A114" s="1426"/>
      <c r="B114" s="1444"/>
      <c r="C114" s="1441"/>
      <c r="D114" s="1445"/>
      <c r="E114" s="1444"/>
      <c r="F114" s="1431"/>
      <c r="G114" s="1444"/>
      <c r="H114" s="1444"/>
      <c r="I114" s="1444"/>
      <c r="J114" s="1428"/>
    </row>
    <row r="115" spans="1:10" s="981" customFormat="1" x14ac:dyDescent="0.25">
      <c r="A115" s="1426"/>
      <c r="B115" s="1444"/>
      <c r="C115" s="1441"/>
      <c r="D115" s="1445"/>
      <c r="E115" s="1444"/>
      <c r="F115" s="1431"/>
      <c r="G115" s="1444"/>
      <c r="H115" s="1444"/>
      <c r="I115" s="1444"/>
      <c r="J115" s="1428"/>
    </row>
    <row r="116" spans="1:10" s="981" customFormat="1" x14ac:dyDescent="0.25">
      <c r="A116" s="1426"/>
      <c r="B116" s="1444"/>
      <c r="C116" s="1441"/>
      <c r="D116" s="1445"/>
      <c r="E116" s="1444"/>
      <c r="F116" s="1431"/>
      <c r="G116" s="1444"/>
      <c r="H116" s="1444"/>
      <c r="I116" s="1444"/>
      <c r="J116" s="1428"/>
    </row>
    <row r="117" spans="1:10" s="981" customFormat="1" x14ac:dyDescent="0.25">
      <c r="A117" s="1426"/>
      <c r="B117" s="1444"/>
      <c r="C117" s="1441"/>
      <c r="D117" s="1445"/>
      <c r="E117" s="1444"/>
      <c r="F117" s="1431"/>
      <c r="G117" s="1444"/>
      <c r="H117" s="1444"/>
      <c r="I117" s="1444"/>
      <c r="J117" s="1428"/>
    </row>
    <row r="118" spans="1:10" s="981" customFormat="1" x14ac:dyDescent="0.25">
      <c r="A118" s="1426"/>
      <c r="B118" s="1444"/>
      <c r="C118" s="1441"/>
      <c r="D118" s="1445"/>
      <c r="E118" s="1444"/>
      <c r="F118" s="1431"/>
      <c r="G118" s="1444"/>
      <c r="H118" s="1444"/>
      <c r="I118" s="1444"/>
      <c r="J118" s="1428"/>
    </row>
    <row r="119" spans="1:10" s="981" customFormat="1" x14ac:dyDescent="0.25">
      <c r="A119" s="1426"/>
      <c r="B119" s="1444"/>
      <c r="C119" s="1441"/>
      <c r="D119" s="1445"/>
      <c r="E119" s="1444"/>
      <c r="F119" s="1431"/>
      <c r="G119" s="1444"/>
      <c r="H119" s="1444"/>
      <c r="I119" s="1444"/>
      <c r="J119" s="1428"/>
    </row>
    <row r="120" spans="1:10" s="981" customFormat="1" x14ac:dyDescent="0.25">
      <c r="A120" s="1426"/>
      <c r="B120" s="1444"/>
      <c r="C120" s="1441"/>
      <c r="D120" s="1445"/>
      <c r="E120" s="1444"/>
      <c r="F120" s="1431"/>
      <c r="G120" s="1444"/>
      <c r="H120" s="1444"/>
      <c r="I120" s="1444"/>
      <c r="J120" s="1428"/>
    </row>
    <row r="121" spans="1:10" s="981" customFormat="1" x14ac:dyDescent="0.25">
      <c r="A121" s="1426"/>
      <c r="B121" s="1444"/>
      <c r="C121" s="1441"/>
      <c r="D121" s="1445"/>
      <c r="E121" s="1444"/>
      <c r="F121" s="1431"/>
      <c r="G121" s="1444"/>
      <c r="H121" s="1444"/>
      <c r="I121" s="1444"/>
      <c r="J121" s="1428"/>
    </row>
    <row r="122" spans="1:10" s="981" customFormat="1" x14ac:dyDescent="0.25">
      <c r="A122" s="1426"/>
      <c r="B122" s="1444"/>
      <c r="C122" s="1441"/>
      <c r="D122" s="1445"/>
      <c r="E122" s="1444"/>
      <c r="F122" s="1431"/>
      <c r="G122" s="1444"/>
      <c r="H122" s="1444"/>
      <c r="I122" s="1444"/>
      <c r="J122" s="1428"/>
    </row>
    <row r="123" spans="1:10" s="981" customFormat="1" x14ac:dyDescent="0.25">
      <c r="A123" s="1426"/>
      <c r="B123" s="1444"/>
      <c r="C123" s="1441"/>
      <c r="D123" s="1445"/>
      <c r="E123" s="1444"/>
      <c r="F123" s="1431"/>
      <c r="G123" s="1444"/>
      <c r="H123" s="1444"/>
      <c r="I123" s="1444"/>
      <c r="J123" s="1428"/>
    </row>
    <row r="124" spans="1:10" s="981" customFormat="1" x14ac:dyDescent="0.25">
      <c r="A124" s="1426"/>
      <c r="B124" s="1444"/>
      <c r="C124" s="1441"/>
      <c r="D124" s="1445"/>
      <c r="E124" s="1444"/>
      <c r="F124" s="1431"/>
      <c r="G124" s="1444"/>
      <c r="H124" s="1444"/>
      <c r="I124" s="1444"/>
      <c r="J124" s="1428"/>
    </row>
    <row r="125" spans="1:10" s="981" customFormat="1" x14ac:dyDescent="0.25">
      <c r="A125" s="1426"/>
      <c r="B125" s="1444"/>
      <c r="C125" s="1441"/>
      <c r="D125" s="1445"/>
      <c r="E125" s="1444"/>
      <c r="F125" s="1431"/>
      <c r="G125" s="1444"/>
      <c r="H125" s="1444"/>
      <c r="I125" s="1444"/>
      <c r="J125" s="1428"/>
    </row>
    <row r="126" spans="1:10" s="981" customFormat="1" x14ac:dyDescent="0.25">
      <c r="A126" s="1426"/>
      <c r="B126" s="1444"/>
      <c r="C126" s="1441"/>
      <c r="D126" s="1445"/>
      <c r="E126" s="1444"/>
      <c r="F126" s="1431"/>
      <c r="G126" s="1444"/>
      <c r="H126" s="1444"/>
      <c r="I126" s="1444"/>
      <c r="J126" s="1428"/>
    </row>
    <row r="127" spans="1:10" s="981" customFormat="1" x14ac:dyDescent="0.25">
      <c r="A127" s="1426"/>
      <c r="B127" s="1444"/>
      <c r="C127" s="1441"/>
      <c r="D127" s="1445"/>
      <c r="E127" s="1444"/>
      <c r="F127" s="1431"/>
      <c r="G127" s="1444"/>
      <c r="H127" s="1444"/>
      <c r="I127" s="1444"/>
      <c r="J127" s="1428"/>
    </row>
    <row r="128" spans="1:10" s="981" customFormat="1" x14ac:dyDescent="0.25">
      <c r="A128" s="1426"/>
      <c r="B128" s="1444"/>
      <c r="C128" s="1441"/>
      <c r="D128" s="1445"/>
      <c r="E128" s="1444"/>
      <c r="F128" s="1431"/>
      <c r="G128" s="1444"/>
      <c r="H128" s="1444"/>
      <c r="I128" s="1444"/>
      <c r="J128" s="1428"/>
    </row>
    <row r="129" spans="1:10" s="981" customFormat="1" x14ac:dyDescent="0.25">
      <c r="A129" s="1426"/>
      <c r="B129" s="1444"/>
      <c r="C129" s="1441"/>
      <c r="D129" s="1445"/>
      <c r="E129" s="1444"/>
      <c r="F129" s="1431"/>
      <c r="G129" s="1444"/>
      <c r="H129" s="1444"/>
      <c r="I129" s="1444"/>
      <c r="J129" s="1428"/>
    </row>
    <row r="130" spans="1:10" s="981" customFormat="1" x14ac:dyDescent="0.25">
      <c r="A130" s="1426"/>
      <c r="B130" s="1444"/>
      <c r="C130" s="1441"/>
      <c r="D130" s="1445"/>
      <c r="E130" s="1444"/>
      <c r="F130" s="1431"/>
      <c r="G130" s="1444"/>
      <c r="H130" s="1444"/>
      <c r="I130" s="1444"/>
      <c r="J130" s="1428"/>
    </row>
    <row r="131" spans="1:10" s="981" customFormat="1" x14ac:dyDescent="0.25">
      <c r="A131" s="1426"/>
      <c r="B131" s="1444"/>
      <c r="C131" s="1441"/>
      <c r="D131" s="1445"/>
      <c r="E131" s="1444"/>
      <c r="F131" s="1431"/>
      <c r="G131" s="1444"/>
      <c r="H131" s="1444"/>
      <c r="I131" s="1444"/>
      <c r="J131" s="1428"/>
    </row>
    <row r="132" spans="1:10" s="981" customFormat="1" x14ac:dyDescent="0.25">
      <c r="A132" s="1426"/>
      <c r="B132" s="1444"/>
      <c r="C132" s="1441"/>
      <c r="D132" s="1445"/>
      <c r="E132" s="1444"/>
      <c r="F132" s="1431"/>
      <c r="G132" s="1444"/>
      <c r="H132" s="1444"/>
      <c r="I132" s="1444"/>
      <c r="J132" s="1428"/>
    </row>
    <row r="133" spans="1:10" s="981" customFormat="1" x14ac:dyDescent="0.25">
      <c r="A133" s="1426"/>
      <c r="B133" s="1444"/>
      <c r="C133" s="1441"/>
      <c r="D133" s="1445"/>
      <c r="E133" s="1444"/>
      <c r="F133" s="1431"/>
      <c r="G133" s="1444"/>
      <c r="H133" s="1444"/>
      <c r="I133" s="1444"/>
      <c r="J133" s="1428"/>
    </row>
    <row r="134" spans="1:10" s="981" customFormat="1" x14ac:dyDescent="0.25">
      <c r="A134" s="1426"/>
      <c r="B134" s="1444"/>
      <c r="C134" s="1441"/>
      <c r="D134" s="1445"/>
      <c r="E134" s="1444"/>
      <c r="F134" s="1431"/>
      <c r="G134" s="1444"/>
      <c r="H134" s="1444"/>
      <c r="I134" s="1444"/>
      <c r="J134" s="1428"/>
    </row>
    <row r="135" spans="1:10" s="981" customFormat="1" x14ac:dyDescent="0.25">
      <c r="A135" s="1426"/>
      <c r="B135" s="1444"/>
      <c r="C135" s="1441"/>
      <c r="D135" s="1445"/>
      <c r="E135" s="1444"/>
      <c r="F135" s="1431"/>
      <c r="G135" s="1444"/>
      <c r="H135" s="1444"/>
      <c r="I135" s="1444"/>
      <c r="J135" s="1428"/>
    </row>
    <row r="136" spans="1:10" s="981" customFormat="1" x14ac:dyDescent="0.25">
      <c r="A136" s="1426"/>
      <c r="B136" s="1444"/>
      <c r="C136" s="1441"/>
      <c r="D136" s="1445"/>
      <c r="E136" s="1444"/>
      <c r="F136" s="1431"/>
      <c r="G136" s="1444"/>
      <c r="H136" s="1444"/>
      <c r="I136" s="1444"/>
      <c r="J136" s="1428"/>
    </row>
    <row r="137" spans="1:10" s="981" customFormat="1" x14ac:dyDescent="0.25">
      <c r="A137" s="1426"/>
      <c r="B137" s="1444"/>
      <c r="C137" s="1441"/>
      <c r="D137" s="1445"/>
      <c r="E137" s="1444"/>
      <c r="F137" s="1431"/>
      <c r="G137" s="1444"/>
      <c r="H137" s="1444"/>
      <c r="I137" s="1444"/>
      <c r="J137" s="1428"/>
    </row>
    <row r="138" spans="1:10" s="981" customFormat="1" x14ac:dyDescent="0.25">
      <c r="A138" s="1426"/>
      <c r="B138" s="1444"/>
      <c r="C138" s="1441"/>
      <c r="D138" s="1445"/>
      <c r="E138" s="1444"/>
      <c r="F138" s="1431"/>
      <c r="G138" s="1444"/>
      <c r="H138" s="1444"/>
      <c r="I138" s="1444"/>
      <c r="J138" s="1428"/>
    </row>
    <row r="139" spans="1:10" s="981" customFormat="1" x14ac:dyDescent="0.25">
      <c r="A139" s="1426"/>
      <c r="B139" s="1444"/>
      <c r="C139" s="1441"/>
      <c r="D139" s="1445"/>
      <c r="E139" s="1444"/>
      <c r="F139" s="1431"/>
      <c r="G139" s="1444"/>
      <c r="H139" s="1444"/>
      <c r="I139" s="1444"/>
      <c r="J139" s="1428"/>
    </row>
    <row r="140" spans="1:10" s="981" customFormat="1" x14ac:dyDescent="0.25">
      <c r="A140" s="1426"/>
      <c r="B140" s="1444"/>
      <c r="C140" s="1441"/>
      <c r="D140" s="1445"/>
      <c r="E140" s="1444"/>
      <c r="F140" s="1431"/>
      <c r="G140" s="1444"/>
      <c r="H140" s="1444"/>
      <c r="I140" s="1444"/>
      <c r="J140" s="1428"/>
    </row>
    <row r="141" spans="1:10" s="981" customFormat="1" x14ac:dyDescent="0.25">
      <c r="A141" s="1426"/>
      <c r="B141" s="1444"/>
      <c r="C141" s="1441"/>
      <c r="D141" s="1445"/>
      <c r="E141" s="1444"/>
      <c r="F141" s="1431"/>
      <c r="G141" s="1444"/>
      <c r="H141" s="1444"/>
      <c r="I141" s="1444"/>
      <c r="J141" s="1428"/>
    </row>
    <row r="142" spans="1:10" s="981" customFormat="1" x14ac:dyDescent="0.25">
      <c r="A142" s="1426"/>
      <c r="B142" s="1444"/>
      <c r="C142" s="1441"/>
      <c r="D142" s="1445"/>
      <c r="E142" s="1444"/>
      <c r="F142" s="1431"/>
      <c r="G142" s="1444"/>
      <c r="H142" s="1444"/>
      <c r="I142" s="1444"/>
      <c r="J142" s="1428"/>
    </row>
    <row r="143" spans="1:10" s="981" customFormat="1" x14ac:dyDescent="0.25">
      <c r="A143" s="1426"/>
      <c r="B143" s="1444"/>
      <c r="C143" s="1441"/>
      <c r="D143" s="1445"/>
      <c r="E143" s="1444"/>
      <c r="F143" s="1431"/>
      <c r="G143" s="1444"/>
      <c r="H143" s="1444"/>
      <c r="I143" s="1444"/>
      <c r="J143" s="1428"/>
    </row>
    <row r="144" spans="1:10" s="981" customFormat="1" x14ac:dyDescent="0.25">
      <c r="A144" s="1426"/>
      <c r="B144" s="1444"/>
      <c r="C144" s="1441"/>
      <c r="D144" s="1445"/>
      <c r="E144" s="1444"/>
      <c r="F144" s="1431"/>
      <c r="G144" s="1444"/>
      <c r="H144" s="1444"/>
      <c r="I144" s="1444"/>
      <c r="J144" s="1428"/>
    </row>
    <row r="145" spans="1:11" s="981" customFormat="1" x14ac:dyDescent="0.25">
      <c r="A145" s="1426"/>
      <c r="B145" s="1444"/>
      <c r="C145" s="1441"/>
      <c r="D145" s="1445"/>
      <c r="E145" s="1444"/>
      <c r="F145" s="1431"/>
      <c r="G145" s="1444"/>
      <c r="H145" s="1444"/>
      <c r="I145" s="1444"/>
      <c r="J145" s="1428"/>
    </row>
    <row r="146" spans="1:11" s="981" customFormat="1" x14ac:dyDescent="0.25">
      <c r="A146" s="1426"/>
      <c r="B146" s="1444"/>
      <c r="C146" s="1441"/>
      <c r="D146" s="1445"/>
      <c r="E146" s="1444"/>
      <c r="F146" s="1431"/>
      <c r="G146" s="1444"/>
      <c r="H146" s="1444"/>
      <c r="I146" s="1444"/>
      <c r="J146" s="1428"/>
    </row>
    <row r="147" spans="1:11" s="981" customFormat="1" x14ac:dyDescent="0.25">
      <c r="A147" s="1426"/>
      <c r="B147" s="1444"/>
      <c r="C147" s="1441"/>
      <c r="D147" s="1445"/>
      <c r="E147" s="1444"/>
      <c r="F147" s="1431"/>
      <c r="G147" s="1444"/>
      <c r="H147" s="1444"/>
      <c r="I147" s="1444"/>
      <c r="J147" s="1428"/>
    </row>
    <row r="148" spans="1:11" s="981" customFormat="1" x14ac:dyDescent="0.25">
      <c r="A148" s="1426"/>
      <c r="B148" s="1444"/>
      <c r="C148" s="1441"/>
      <c r="D148" s="1445"/>
      <c r="E148" s="1444"/>
      <c r="F148" s="1431"/>
      <c r="G148" s="1444"/>
      <c r="H148" s="1444"/>
      <c r="I148" s="1444"/>
      <c r="J148" s="1428"/>
    </row>
    <row r="149" spans="1:11" s="981" customFormat="1" x14ac:dyDescent="0.25">
      <c r="A149" s="1426"/>
      <c r="B149" s="1444"/>
      <c r="C149" s="1441"/>
      <c r="D149" s="1445"/>
      <c r="E149" s="1444"/>
      <c r="F149" s="1431"/>
      <c r="G149" s="1444"/>
      <c r="H149" s="1444"/>
      <c r="I149" s="1444"/>
      <c r="J149" s="1428"/>
    </row>
    <row r="150" spans="1:11" s="981" customFormat="1" x14ac:dyDescent="0.25">
      <c r="A150" s="1426"/>
      <c r="B150" s="1444"/>
      <c r="C150" s="1441"/>
      <c r="D150" s="1445"/>
      <c r="E150" s="1444"/>
      <c r="F150" s="1431"/>
      <c r="G150" s="1444"/>
      <c r="H150" s="1444"/>
      <c r="I150" s="1444"/>
      <c r="J150" s="1428"/>
    </row>
    <row r="151" spans="1:11" s="981" customFormat="1" x14ac:dyDescent="0.25">
      <c r="A151" s="1426"/>
      <c r="B151" s="1444"/>
      <c r="C151" s="1441"/>
      <c r="D151" s="1445"/>
      <c r="E151" s="1444"/>
      <c r="F151" s="1431"/>
      <c r="G151" s="1444"/>
      <c r="H151" s="1444"/>
      <c r="I151" s="1444"/>
      <c r="J151" s="1428"/>
    </row>
    <row r="152" spans="1:11" s="981" customFormat="1" x14ac:dyDescent="0.25">
      <c r="A152" s="1426"/>
      <c r="B152" s="1444"/>
      <c r="C152" s="1441"/>
      <c r="D152" s="1445"/>
      <c r="E152" s="1444"/>
      <c r="F152" s="1431"/>
      <c r="G152" s="1444"/>
      <c r="H152" s="1444"/>
      <c r="I152" s="1444"/>
      <c r="J152" s="1428"/>
    </row>
    <row r="153" spans="1:11" s="981" customFormat="1" x14ac:dyDescent="0.25">
      <c r="A153" s="1426"/>
      <c r="B153" s="1444"/>
      <c r="C153" s="1441"/>
      <c r="D153" s="1445"/>
      <c r="E153" s="1444"/>
      <c r="F153" s="1431"/>
      <c r="G153" s="1444"/>
      <c r="H153" s="1444"/>
      <c r="I153" s="1444"/>
      <c r="J153" s="1428"/>
    </row>
    <row r="154" spans="1:11" s="981" customFormat="1" x14ac:dyDescent="0.25">
      <c r="A154" s="1426"/>
      <c r="B154" s="1444"/>
      <c r="C154" s="1441"/>
      <c r="D154" s="1445"/>
      <c r="E154" s="1444"/>
      <c r="F154" s="1431"/>
      <c r="G154" s="1444"/>
      <c r="H154" s="1444"/>
      <c r="I154" s="1447"/>
      <c r="J154" s="1448"/>
    </row>
    <row r="155" spans="1:11" s="981" customFormat="1" x14ac:dyDescent="0.25">
      <c r="A155" s="1426"/>
      <c r="B155" s="1444"/>
      <c r="C155" s="1441"/>
      <c r="D155" s="1445"/>
      <c r="E155" s="1444"/>
      <c r="F155" s="1431"/>
      <c r="G155" s="1444"/>
      <c r="H155" s="1444"/>
      <c r="I155" s="1447"/>
      <c r="J155" s="1448"/>
    </row>
    <row r="156" spans="1:11" s="981" customFormat="1" x14ac:dyDescent="0.25">
      <c r="A156" s="1426"/>
      <c r="B156" s="1444"/>
      <c r="C156" s="1441"/>
      <c r="D156" s="1445"/>
      <c r="E156" s="1444"/>
      <c r="F156" s="1431"/>
      <c r="G156" s="1444"/>
      <c r="H156" s="1444"/>
      <c r="I156" s="1447"/>
      <c r="J156" s="1448"/>
      <c r="K156" s="978"/>
    </row>
    <row r="157" spans="1:11" s="981" customFormat="1" x14ac:dyDescent="0.25">
      <c r="A157" s="1426"/>
      <c r="B157" s="1444"/>
      <c r="C157" s="1441"/>
      <c r="D157" s="1445"/>
      <c r="E157" s="1444"/>
      <c r="F157" s="1431"/>
      <c r="G157" s="1444"/>
      <c r="H157" s="1444"/>
      <c r="I157" s="1447"/>
      <c r="J157" s="1448"/>
      <c r="K157" s="978"/>
    </row>
    <row r="158" spans="1:11" s="981" customFormat="1" x14ac:dyDescent="0.25">
      <c r="A158" s="1426"/>
      <c r="B158" s="1444"/>
      <c r="C158" s="1441"/>
      <c r="D158" s="1445"/>
      <c r="E158" s="1444"/>
      <c r="F158" s="1431"/>
      <c r="G158" s="1444"/>
      <c r="H158" s="1444"/>
      <c r="I158" s="1447"/>
      <c r="J158" s="1448"/>
      <c r="K158" s="978"/>
    </row>
    <row r="159" spans="1:11" s="981" customFormat="1" x14ac:dyDescent="0.25">
      <c r="A159" s="1426"/>
      <c r="B159" s="1444"/>
      <c r="C159" s="1441"/>
      <c r="D159" s="1445"/>
      <c r="E159" s="1444"/>
      <c r="F159" s="1431"/>
      <c r="G159" s="1444"/>
      <c r="H159" s="1444"/>
      <c r="I159" s="1447"/>
      <c r="J159" s="1448"/>
      <c r="K159" s="978"/>
    </row>
    <row r="160" spans="1:11" s="981" customFormat="1" x14ac:dyDescent="0.25">
      <c r="A160" s="1426"/>
      <c r="B160" s="1444"/>
      <c r="C160" s="1441"/>
      <c r="D160" s="1445"/>
      <c r="E160" s="1444"/>
      <c r="F160" s="1431"/>
      <c r="G160" s="1447"/>
      <c r="H160" s="1447"/>
      <c r="I160" s="1447"/>
      <c r="J160" s="1448"/>
      <c r="K160" s="978"/>
    </row>
    <row r="161" spans="1:11" s="981" customFormat="1" x14ac:dyDescent="0.25">
      <c r="A161" s="1426"/>
      <c r="B161" s="1444"/>
      <c r="C161" s="1441"/>
      <c r="D161" s="1445"/>
      <c r="E161" s="1444"/>
      <c r="F161" s="1431"/>
      <c r="G161" s="1447"/>
      <c r="H161" s="1447"/>
      <c r="I161" s="1447"/>
      <c r="J161" s="1448"/>
      <c r="K161" s="978"/>
    </row>
    <row r="162" spans="1:11" s="981" customFormat="1" x14ac:dyDescent="0.25">
      <c r="A162" s="1426"/>
      <c r="B162" s="1444"/>
      <c r="C162" s="1450"/>
      <c r="D162" s="1445"/>
      <c r="E162" s="1444"/>
      <c r="F162" s="1431"/>
      <c r="G162" s="1447"/>
      <c r="H162" s="1447"/>
      <c r="I162" s="1447"/>
      <c r="J162" s="1448"/>
      <c r="K162" s="978"/>
    </row>
    <row r="163" spans="1:11" s="981" customFormat="1" x14ac:dyDescent="0.25">
      <c r="A163" s="1426"/>
      <c r="B163" s="1444"/>
      <c r="C163" s="1450"/>
      <c r="D163" s="1445"/>
      <c r="E163" s="1444"/>
      <c r="F163" s="1431"/>
      <c r="G163" s="1447"/>
      <c r="H163" s="1447"/>
      <c r="I163" s="1447"/>
      <c r="J163" s="1448"/>
      <c r="K163" s="978"/>
    </row>
    <row r="164" spans="1:11" s="981" customFormat="1" x14ac:dyDescent="0.25">
      <c r="A164" s="1426"/>
      <c r="B164" s="1444"/>
      <c r="C164" s="1450"/>
      <c r="D164" s="1445"/>
      <c r="E164" s="1444"/>
      <c r="F164" s="1446"/>
      <c r="G164" s="1447"/>
      <c r="H164" s="1447"/>
      <c r="I164" s="1447"/>
      <c r="J164" s="1448"/>
      <c r="K164" s="978"/>
    </row>
    <row r="165" spans="1:11" s="981" customFormat="1" x14ac:dyDescent="0.25">
      <c r="A165" s="1426"/>
      <c r="B165" s="1444"/>
      <c r="C165" s="1450"/>
      <c r="D165" s="1445"/>
      <c r="E165" s="1444"/>
      <c r="F165" s="1446"/>
      <c r="G165" s="1447"/>
      <c r="H165" s="1447"/>
      <c r="I165" s="1447"/>
      <c r="J165" s="1448"/>
      <c r="K165" s="978"/>
    </row>
    <row r="166" spans="1:11" s="981" customFormat="1" x14ac:dyDescent="0.25">
      <c r="A166" s="1426"/>
      <c r="B166" s="1444"/>
      <c r="C166" s="1450"/>
      <c r="D166" s="1445"/>
      <c r="E166" s="1444"/>
      <c r="F166" s="1446"/>
      <c r="G166" s="1447"/>
      <c r="H166" s="1447"/>
      <c r="I166" s="1447"/>
      <c r="J166" s="1448"/>
      <c r="K166" s="978"/>
    </row>
    <row r="167" spans="1:11" x14ac:dyDescent="0.25">
      <c r="A167" s="1426"/>
      <c r="B167" s="1444"/>
      <c r="E167" s="1444"/>
    </row>
    <row r="168" spans="1:11" x14ac:dyDescent="0.25">
      <c r="A168" s="1426"/>
      <c r="B168" s="1444"/>
      <c r="E168" s="1444"/>
    </row>
    <row r="169" spans="1:11" x14ac:dyDescent="0.25">
      <c r="E169" s="1444"/>
    </row>
  </sheetData>
  <mergeCells count="1">
    <mergeCell ref="A1:J1"/>
  </mergeCells>
  <pageMargins left="0.314" right="0.314" top="0.11799999999999999" bottom="0.27500000000000002" header="0.157" footer="0.11799999999999999"/>
  <pageSetup scale="88" firstPageNumber="2" orientation="landscape"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view="pageBreakPreview" zoomScale="90" zoomScaleNormal="100" zoomScaleSheetLayoutView="90" workbookViewId="0">
      <selection activeCell="C16" sqref="C16"/>
    </sheetView>
  </sheetViews>
  <sheetFormatPr baseColWidth="10" defaultColWidth="9.140625" defaultRowHeight="12.75" x14ac:dyDescent="0.2"/>
  <cols>
    <col min="1" max="1" width="7.7109375" style="10" customWidth="1"/>
    <col min="2" max="2" width="92" style="10" customWidth="1"/>
    <col min="3" max="3" width="18.28515625" style="10" customWidth="1"/>
    <col min="4" max="4" width="17.7109375" style="10" customWidth="1"/>
  </cols>
  <sheetData>
    <row r="1" spans="1:5" x14ac:dyDescent="0.2">
      <c r="A1" s="715" t="s">
        <v>1836</v>
      </c>
      <c r="B1" s="721"/>
      <c r="C1" s="721"/>
      <c r="D1" s="722"/>
    </row>
    <row r="2" spans="1:5" ht="15.75" x14ac:dyDescent="0.2">
      <c r="A2" s="445" t="s">
        <v>1423</v>
      </c>
      <c r="B2" s="452"/>
      <c r="C2" s="452"/>
      <c r="D2" s="452"/>
    </row>
    <row r="3" spans="1:5" ht="15.75" x14ac:dyDescent="0.2">
      <c r="A3" s="452"/>
      <c r="B3" s="452"/>
      <c r="C3" s="452"/>
      <c r="D3" s="452"/>
    </row>
    <row r="4" spans="1:5" ht="13.5" x14ac:dyDescent="0.25">
      <c r="A4" s="723" t="s">
        <v>1912</v>
      </c>
      <c r="B4" s="724"/>
      <c r="C4" s="725" t="s">
        <v>1913</v>
      </c>
      <c r="D4" s="725" t="s">
        <v>1914</v>
      </c>
    </row>
    <row r="5" spans="1:5" ht="40.5" x14ac:dyDescent="0.2">
      <c r="A5" s="2610" t="s">
        <v>677</v>
      </c>
      <c r="B5" s="2625" t="s">
        <v>1422</v>
      </c>
      <c r="C5" s="732" t="s">
        <v>681</v>
      </c>
      <c r="D5" s="733" t="s">
        <v>523</v>
      </c>
    </row>
    <row r="6" spans="1:5" ht="13.5" x14ac:dyDescent="0.25">
      <c r="A6" s="2630"/>
      <c r="B6" s="2632"/>
      <c r="C6" s="734" t="s">
        <v>302</v>
      </c>
      <c r="D6" s="2634" t="s">
        <v>506</v>
      </c>
    </row>
    <row r="7" spans="1:5" x14ac:dyDescent="0.2">
      <c r="A7" s="2630"/>
      <c r="B7" s="2632"/>
      <c r="C7" s="2628" t="s">
        <v>682</v>
      </c>
      <c r="D7" s="2635"/>
    </row>
    <row r="8" spans="1:5" x14ac:dyDescent="0.2">
      <c r="A8" s="2630"/>
      <c r="B8" s="2632"/>
      <c r="C8" s="2629"/>
      <c r="D8" s="2635"/>
    </row>
    <row r="9" spans="1:5" ht="14.25" thickBot="1" x14ac:dyDescent="0.25">
      <c r="A9" s="2631"/>
      <c r="B9" s="2633"/>
      <c r="C9" s="735" t="s">
        <v>31</v>
      </c>
      <c r="D9" s="2636"/>
    </row>
    <row r="10" spans="1:5" ht="22.5" customHeight="1" thickTop="1" x14ac:dyDescent="0.2">
      <c r="A10" s="1277">
        <v>501</v>
      </c>
      <c r="B10" s="1249" t="s">
        <v>524</v>
      </c>
      <c r="C10" s="1274"/>
      <c r="D10" s="1275"/>
      <c r="E10" s="1324"/>
    </row>
    <row r="11" spans="1:5" ht="22.5" customHeight="1" x14ac:dyDescent="0.2">
      <c r="A11" s="1343">
        <f>A10+1</f>
        <v>502</v>
      </c>
      <c r="B11" s="1331" t="s">
        <v>527</v>
      </c>
      <c r="C11" s="745"/>
      <c r="D11" s="1319"/>
      <c r="E11" s="1324"/>
    </row>
    <row r="12" spans="1:5" ht="22.5" customHeight="1" x14ac:dyDescent="0.25">
      <c r="A12" s="1343">
        <f t="shared" ref="A12:A21" si="0">A11+1</f>
        <v>503</v>
      </c>
      <c r="B12" s="736" t="s">
        <v>528</v>
      </c>
      <c r="C12" s="728"/>
      <c r="D12" s="729"/>
      <c r="E12" s="1324"/>
    </row>
    <row r="13" spans="1:5" ht="22.5" customHeight="1" x14ac:dyDescent="0.25">
      <c r="A13" s="1343">
        <f t="shared" si="0"/>
        <v>504</v>
      </c>
      <c r="B13" s="736" t="s">
        <v>800</v>
      </c>
      <c r="C13" s="728"/>
      <c r="D13" s="729"/>
      <c r="E13" s="1324"/>
    </row>
    <row r="14" spans="1:5" ht="22.5" customHeight="1" x14ac:dyDescent="0.2">
      <c r="A14" s="1343">
        <f t="shared" si="0"/>
        <v>505</v>
      </c>
      <c r="B14" s="1133" t="s">
        <v>525</v>
      </c>
      <c r="C14" s="925"/>
      <c r="D14" s="1252"/>
      <c r="E14" s="1324"/>
    </row>
    <row r="15" spans="1:5" ht="22.5" customHeight="1" x14ac:dyDescent="0.2">
      <c r="A15" s="1343">
        <f t="shared" si="0"/>
        <v>506</v>
      </c>
      <c r="B15" s="1133" t="s">
        <v>526</v>
      </c>
      <c r="C15" s="925"/>
      <c r="D15" s="1318"/>
      <c r="E15" s="1324"/>
    </row>
    <row r="16" spans="1:5" ht="22.5" customHeight="1" x14ac:dyDescent="0.2">
      <c r="A16" s="1343">
        <f t="shared" si="0"/>
        <v>507</v>
      </c>
      <c r="B16" s="1133" t="s">
        <v>529</v>
      </c>
      <c r="C16" s="1252"/>
      <c r="D16" s="1252"/>
      <c r="E16" s="1324"/>
    </row>
    <row r="17" spans="1:5" ht="22.5" customHeight="1" x14ac:dyDescent="0.25">
      <c r="A17" s="1343">
        <f t="shared" si="0"/>
        <v>508</v>
      </c>
      <c r="B17" s="736" t="s">
        <v>530</v>
      </c>
      <c r="C17" s="729"/>
      <c r="D17" s="729"/>
      <c r="E17" s="1324"/>
    </row>
    <row r="18" spans="1:5" ht="22.5" customHeight="1" x14ac:dyDescent="0.25">
      <c r="A18" s="1343">
        <f t="shared" si="0"/>
        <v>509</v>
      </c>
      <c r="B18" s="736" t="s">
        <v>531</v>
      </c>
      <c r="C18" s="729"/>
      <c r="D18" s="729"/>
      <c r="E18" s="1324"/>
    </row>
    <row r="19" spans="1:5" ht="22.5" customHeight="1" x14ac:dyDescent="0.2">
      <c r="A19" s="1343">
        <f t="shared" si="0"/>
        <v>510</v>
      </c>
      <c r="B19" s="1133" t="s">
        <v>532</v>
      </c>
      <c r="C19" s="1252"/>
      <c r="D19" s="1252"/>
      <c r="E19" s="1324"/>
    </row>
    <row r="20" spans="1:5" ht="22.5" customHeight="1" x14ac:dyDescent="0.25">
      <c r="A20" s="1343">
        <f t="shared" si="0"/>
        <v>511</v>
      </c>
      <c r="B20" s="736" t="s">
        <v>533</v>
      </c>
      <c r="C20" s="729"/>
      <c r="D20" s="729"/>
      <c r="E20" s="1324"/>
    </row>
    <row r="21" spans="1:5" ht="22.5" customHeight="1" x14ac:dyDescent="0.25">
      <c r="A21" s="1343">
        <f t="shared" si="0"/>
        <v>512</v>
      </c>
      <c r="B21" s="736" t="s">
        <v>801</v>
      </c>
      <c r="C21" s="729"/>
      <c r="D21" s="729"/>
      <c r="E21" s="1324"/>
    </row>
  </sheetData>
  <mergeCells count="4">
    <mergeCell ref="A5:A9"/>
    <mergeCell ref="B5:B9"/>
    <mergeCell ref="D6:D9"/>
    <mergeCell ref="C7:C8"/>
  </mergeCells>
  <pageMargins left="0.314" right="0.314" top="0.11799999999999999" bottom="0.27500000000000002" header="0.157" footer="0.11799999999999999"/>
  <pageSetup scale="97" firstPageNumber="54" orientation="landscape" r:id="rId1"/>
  <headerFoot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3"/>
  <sheetViews>
    <sheetView view="pageBreakPreview" zoomScaleNormal="80" zoomScaleSheetLayoutView="100" workbookViewId="0">
      <selection activeCell="B56" sqref="B56"/>
    </sheetView>
  </sheetViews>
  <sheetFormatPr baseColWidth="10" defaultColWidth="9.140625" defaultRowHeight="12.75" x14ac:dyDescent="0.2"/>
  <cols>
    <col min="1" max="1" width="7.7109375" style="10" customWidth="1"/>
    <col min="2" max="2" width="92" style="10" customWidth="1"/>
    <col min="3" max="3" width="18.28515625" style="10" customWidth="1"/>
    <col min="4" max="4" width="17.7109375" style="10" customWidth="1"/>
  </cols>
  <sheetData>
    <row r="1" spans="1:5" x14ac:dyDescent="0.2">
      <c r="A1" s="715" t="s">
        <v>1836</v>
      </c>
      <c r="B1" s="721"/>
      <c r="C1" s="721"/>
      <c r="D1" s="722"/>
    </row>
    <row r="2" spans="1:5" ht="15.75" x14ac:dyDescent="0.2">
      <c r="A2" s="445" t="s">
        <v>1424</v>
      </c>
      <c r="B2" s="452"/>
      <c r="C2" s="452"/>
      <c r="D2" s="452"/>
    </row>
    <row r="3" spans="1:5" ht="10.5" customHeight="1" x14ac:dyDescent="0.2">
      <c r="A3" s="452"/>
      <c r="B3" s="452"/>
      <c r="C3" s="452"/>
      <c r="D3" s="452"/>
    </row>
    <row r="4" spans="1:5" ht="13.5" x14ac:dyDescent="0.25">
      <c r="A4" s="723" t="s">
        <v>1915</v>
      </c>
      <c r="B4" s="724"/>
      <c r="C4" s="725" t="s">
        <v>1916</v>
      </c>
      <c r="D4" s="725" t="s">
        <v>1917</v>
      </c>
    </row>
    <row r="5" spans="1:5" ht="40.5" x14ac:dyDescent="0.2">
      <c r="A5" s="2610" t="s">
        <v>677</v>
      </c>
      <c r="B5" s="2625" t="s">
        <v>1422</v>
      </c>
      <c r="C5" s="732" t="s">
        <v>1325</v>
      </c>
      <c r="D5" s="1111" t="s">
        <v>1324</v>
      </c>
    </row>
    <row r="6" spans="1:5" ht="13.5" x14ac:dyDescent="0.25">
      <c r="A6" s="2630"/>
      <c r="B6" s="2632"/>
      <c r="C6" s="734" t="s">
        <v>302</v>
      </c>
      <c r="D6" s="2634" t="s">
        <v>506</v>
      </c>
    </row>
    <row r="7" spans="1:5" x14ac:dyDescent="0.2">
      <c r="A7" s="2630"/>
      <c r="B7" s="2632"/>
      <c r="C7" s="2628" t="s">
        <v>682</v>
      </c>
      <c r="D7" s="2635"/>
    </row>
    <row r="8" spans="1:5" x14ac:dyDescent="0.2">
      <c r="A8" s="2630"/>
      <c r="B8" s="2632"/>
      <c r="C8" s="2629"/>
      <c r="D8" s="2635"/>
    </row>
    <row r="9" spans="1:5" ht="14.25" thickBot="1" x14ac:dyDescent="0.25">
      <c r="A9" s="2631"/>
      <c r="B9" s="2633"/>
      <c r="C9" s="735" t="s">
        <v>31</v>
      </c>
      <c r="D9" s="2636"/>
    </row>
    <row r="10" spans="1:5" ht="16.5" customHeight="1" thickTop="1" x14ac:dyDescent="0.2">
      <c r="A10" s="1272">
        <v>601</v>
      </c>
      <c r="B10" s="1133" t="s">
        <v>1539</v>
      </c>
      <c r="C10" s="1252"/>
      <c r="D10" s="1252"/>
      <c r="E10" s="1324"/>
    </row>
    <row r="11" spans="1:5" ht="22.5" customHeight="1" x14ac:dyDescent="0.25">
      <c r="A11" s="1272">
        <f t="shared" ref="A11:A62" si="0">A10+1</f>
        <v>602</v>
      </c>
      <c r="B11" s="736" t="s">
        <v>538</v>
      </c>
      <c r="C11" s="729"/>
      <c r="D11" s="729"/>
      <c r="E11" s="1324"/>
    </row>
    <row r="12" spans="1:5" ht="24" customHeight="1" x14ac:dyDescent="0.2">
      <c r="A12" s="1272">
        <f t="shared" si="0"/>
        <v>603</v>
      </c>
      <c r="B12" s="1133" t="s">
        <v>1537</v>
      </c>
      <c r="C12" s="1342"/>
      <c r="D12" s="1342"/>
      <c r="E12" s="1324"/>
    </row>
    <row r="13" spans="1:5" ht="22.5" customHeight="1" x14ac:dyDescent="0.2">
      <c r="A13" s="1272">
        <f t="shared" si="0"/>
        <v>604</v>
      </c>
      <c r="B13" s="1133" t="s">
        <v>1540</v>
      </c>
      <c r="C13" s="1342"/>
      <c r="D13" s="1342"/>
      <c r="E13" s="1324"/>
    </row>
    <row r="14" spans="1:5" ht="28.9" customHeight="1" x14ac:dyDescent="0.25">
      <c r="A14" s="1272">
        <f t="shared" si="0"/>
        <v>605</v>
      </c>
      <c r="B14" s="731" t="s">
        <v>1538</v>
      </c>
      <c r="C14" s="729"/>
      <c r="D14" s="729"/>
      <c r="E14" s="1324"/>
    </row>
    <row r="15" spans="1:5" ht="16.5" customHeight="1" x14ac:dyDescent="0.2">
      <c r="A15" s="1272">
        <f t="shared" si="0"/>
        <v>606</v>
      </c>
      <c r="B15" s="1133" t="s">
        <v>562</v>
      </c>
      <c r="C15" s="1342"/>
      <c r="D15" s="1342"/>
      <c r="E15" s="1324"/>
    </row>
    <row r="16" spans="1:5" ht="16.5" customHeight="1" x14ac:dyDescent="0.2">
      <c r="A16" s="1272">
        <f t="shared" si="0"/>
        <v>607</v>
      </c>
      <c r="B16" s="1133" t="s">
        <v>1528</v>
      </c>
      <c r="C16" s="1342"/>
      <c r="D16" s="1342"/>
      <c r="E16" s="1324"/>
    </row>
    <row r="17" spans="1:5" ht="16.5" customHeight="1" x14ac:dyDescent="0.2">
      <c r="A17" s="1272">
        <f t="shared" si="0"/>
        <v>608</v>
      </c>
      <c r="B17" s="1133" t="s">
        <v>550</v>
      </c>
      <c r="C17" s="1252"/>
      <c r="D17" s="1252"/>
      <c r="E17" s="1324"/>
    </row>
    <row r="18" spans="1:5" ht="16.5" customHeight="1" x14ac:dyDescent="0.2">
      <c r="A18" s="1272">
        <f t="shared" si="0"/>
        <v>609</v>
      </c>
      <c r="B18" s="1133" t="s">
        <v>551</v>
      </c>
      <c r="C18" s="1252"/>
      <c r="D18" s="1252"/>
      <c r="E18" s="1324"/>
    </row>
    <row r="19" spans="1:5" ht="16.5" customHeight="1" x14ac:dyDescent="0.2">
      <c r="A19" s="1272">
        <f t="shared" si="0"/>
        <v>610</v>
      </c>
      <c r="B19" s="1133" t="s">
        <v>1534</v>
      </c>
      <c r="C19" s="1342"/>
      <c r="D19" s="1342"/>
      <c r="E19" s="1324"/>
    </row>
    <row r="20" spans="1:5" ht="16.5" customHeight="1" x14ac:dyDescent="0.2">
      <c r="A20" s="1272">
        <f t="shared" si="0"/>
        <v>611</v>
      </c>
      <c r="B20" s="1133" t="s">
        <v>1535</v>
      </c>
      <c r="C20" s="1342"/>
      <c r="D20" s="1342"/>
      <c r="E20" s="1324"/>
    </row>
    <row r="21" spans="1:5" ht="16.5" customHeight="1" x14ac:dyDescent="0.2">
      <c r="A21" s="1272">
        <f t="shared" si="0"/>
        <v>612</v>
      </c>
      <c r="B21" s="1276" t="s">
        <v>559</v>
      </c>
      <c r="C21" s="1252"/>
      <c r="D21" s="1252"/>
      <c r="E21" s="1324"/>
    </row>
    <row r="22" spans="1:5" ht="16.5" customHeight="1" x14ac:dyDescent="0.2">
      <c r="A22" s="1272">
        <f t="shared" si="0"/>
        <v>613</v>
      </c>
      <c r="B22" s="1276" t="s">
        <v>775</v>
      </c>
      <c r="C22" s="1252"/>
      <c r="D22" s="1252"/>
      <c r="E22" s="1324"/>
    </row>
    <row r="23" spans="1:5" ht="16.5" customHeight="1" x14ac:dyDescent="0.2">
      <c r="A23" s="1272">
        <f t="shared" si="0"/>
        <v>614</v>
      </c>
      <c r="B23" s="1133" t="s">
        <v>541</v>
      </c>
      <c r="C23" s="1252"/>
      <c r="D23" s="1252"/>
      <c r="E23" s="1324"/>
    </row>
    <row r="24" spans="1:5" ht="13.5" x14ac:dyDescent="0.2">
      <c r="A24" s="1272">
        <f t="shared" si="0"/>
        <v>615</v>
      </c>
      <c r="B24" s="1133" t="s">
        <v>1770</v>
      </c>
      <c r="C24" s="1252"/>
      <c r="D24" s="1252"/>
      <c r="E24" s="1324"/>
    </row>
    <row r="25" spans="1:5" ht="16.5" customHeight="1" x14ac:dyDescent="0.2">
      <c r="A25" s="1272">
        <f t="shared" si="0"/>
        <v>616</v>
      </c>
      <c r="B25" s="1133" t="s">
        <v>560</v>
      </c>
      <c r="C25" s="1252"/>
      <c r="D25" s="1252"/>
      <c r="E25" s="1324"/>
    </row>
    <row r="26" spans="1:5" ht="16.5" customHeight="1" x14ac:dyDescent="0.2">
      <c r="A26" s="1272">
        <f t="shared" si="0"/>
        <v>617</v>
      </c>
      <c r="B26" s="1133" t="s">
        <v>542</v>
      </c>
      <c r="C26" s="1252"/>
      <c r="D26" s="1252"/>
      <c r="E26" s="1324"/>
    </row>
    <row r="27" spans="1:5" ht="16.5" customHeight="1" x14ac:dyDescent="0.2">
      <c r="A27" s="1272">
        <f t="shared" si="0"/>
        <v>618</v>
      </c>
      <c r="B27" s="1133" t="s">
        <v>534</v>
      </c>
      <c r="C27" s="1252"/>
      <c r="D27" s="1252"/>
      <c r="E27" s="1324"/>
    </row>
    <row r="28" spans="1:5" ht="16.5" customHeight="1" x14ac:dyDescent="0.2">
      <c r="A28" s="1272">
        <f t="shared" si="0"/>
        <v>619</v>
      </c>
      <c r="B28" s="1133" t="s">
        <v>535</v>
      </c>
      <c r="C28" s="1252"/>
      <c r="D28" s="1252"/>
      <c r="E28" s="1324"/>
    </row>
    <row r="29" spans="1:5" ht="22.5" customHeight="1" x14ac:dyDescent="0.2">
      <c r="A29" s="1272">
        <f t="shared" si="0"/>
        <v>620</v>
      </c>
      <c r="B29" s="1133" t="s">
        <v>536</v>
      </c>
      <c r="C29" s="1252"/>
      <c r="D29" s="1252"/>
      <c r="E29" s="1324"/>
    </row>
    <row r="30" spans="1:5" ht="16.5" customHeight="1" x14ac:dyDescent="0.2">
      <c r="A30" s="1272">
        <f t="shared" si="0"/>
        <v>621</v>
      </c>
      <c r="B30" s="1133" t="s">
        <v>1527</v>
      </c>
      <c r="C30" s="1252"/>
      <c r="D30" s="1252"/>
      <c r="E30" s="1324"/>
    </row>
    <row r="31" spans="1:5" ht="16.5" customHeight="1" x14ac:dyDescent="0.2">
      <c r="A31" s="1272">
        <f t="shared" si="0"/>
        <v>622</v>
      </c>
      <c r="B31" s="1133" t="s">
        <v>1536</v>
      </c>
      <c r="C31" s="1252"/>
      <c r="D31" s="1252"/>
      <c r="E31" s="1324"/>
    </row>
    <row r="32" spans="1:5" ht="16.5" customHeight="1" x14ac:dyDescent="0.2">
      <c r="A32" s="1272">
        <f t="shared" si="0"/>
        <v>623</v>
      </c>
      <c r="B32" s="1133" t="s">
        <v>1182</v>
      </c>
      <c r="C32" s="1252"/>
      <c r="D32" s="1252"/>
      <c r="E32" s="1324"/>
    </row>
    <row r="33" spans="1:5" ht="16.5" customHeight="1" x14ac:dyDescent="0.2">
      <c r="A33" s="1272">
        <f t="shared" si="0"/>
        <v>624</v>
      </c>
      <c r="B33" s="1133" t="s">
        <v>1183</v>
      </c>
      <c r="C33" s="1252"/>
      <c r="D33" s="1252"/>
      <c r="E33" s="1324"/>
    </row>
    <row r="34" spans="1:5" ht="16.5" customHeight="1" x14ac:dyDescent="0.2">
      <c r="A34" s="1272">
        <f t="shared" si="0"/>
        <v>625</v>
      </c>
      <c r="B34" s="1133" t="s">
        <v>539</v>
      </c>
      <c r="C34" s="1252"/>
      <c r="D34" s="1252"/>
      <c r="E34" s="1324"/>
    </row>
    <row r="35" spans="1:5" ht="16.5" customHeight="1" x14ac:dyDescent="0.2">
      <c r="A35" s="1272">
        <f t="shared" si="0"/>
        <v>626</v>
      </c>
      <c r="B35" s="1133" t="s">
        <v>1185</v>
      </c>
      <c r="C35" s="1318"/>
      <c r="D35" s="1318"/>
      <c r="E35" s="1324"/>
    </row>
    <row r="36" spans="1:5" ht="16.5" customHeight="1" x14ac:dyDescent="0.2">
      <c r="A36" s="1272">
        <f t="shared" si="0"/>
        <v>627</v>
      </c>
      <c r="B36" s="1133" t="s">
        <v>549</v>
      </c>
      <c r="C36" s="1252"/>
      <c r="D36" s="1252"/>
      <c r="E36" s="1324"/>
    </row>
    <row r="37" spans="1:5" ht="16.5" customHeight="1" x14ac:dyDescent="0.2">
      <c r="A37" s="1272">
        <f t="shared" si="0"/>
        <v>628</v>
      </c>
      <c r="B37" s="1133" t="s">
        <v>553</v>
      </c>
      <c r="C37" s="1252"/>
      <c r="D37" s="1252"/>
      <c r="E37" s="1324"/>
    </row>
    <row r="38" spans="1:5" ht="16.5" customHeight="1" x14ac:dyDescent="0.2">
      <c r="A38" s="1272">
        <f t="shared" si="0"/>
        <v>629</v>
      </c>
      <c r="B38" s="1276" t="s">
        <v>1772</v>
      </c>
      <c r="C38" s="1342"/>
      <c r="D38" s="1342"/>
      <c r="E38" s="1324"/>
    </row>
    <row r="39" spans="1:5" ht="16.5" customHeight="1" x14ac:dyDescent="0.2">
      <c r="A39" s="1272">
        <f t="shared" si="0"/>
        <v>630</v>
      </c>
      <c r="B39" s="1276" t="s">
        <v>554</v>
      </c>
      <c r="C39" s="1252"/>
      <c r="D39" s="1252"/>
      <c r="E39" s="1324"/>
    </row>
    <row r="40" spans="1:5" ht="16.5" customHeight="1" x14ac:dyDescent="0.2">
      <c r="A40" s="1272">
        <f t="shared" si="0"/>
        <v>631</v>
      </c>
      <c r="B40" s="1276" t="s">
        <v>557</v>
      </c>
      <c r="C40" s="1252"/>
      <c r="D40" s="1252"/>
      <c r="E40" s="1324"/>
    </row>
    <row r="41" spans="1:5" ht="16.5" customHeight="1" x14ac:dyDescent="0.2">
      <c r="A41" s="1272">
        <f t="shared" si="0"/>
        <v>632</v>
      </c>
      <c r="B41" s="1276" t="s">
        <v>555</v>
      </c>
      <c r="C41" s="1252"/>
      <c r="D41" s="1252"/>
      <c r="E41" s="1324"/>
    </row>
    <row r="42" spans="1:5" ht="16.5" customHeight="1" x14ac:dyDescent="0.2">
      <c r="A42" s="1272">
        <f t="shared" si="0"/>
        <v>633</v>
      </c>
      <c r="B42" s="1276" t="s">
        <v>616</v>
      </c>
      <c r="C42" s="1252"/>
      <c r="D42" s="1252"/>
      <c r="E42" s="1324"/>
    </row>
    <row r="43" spans="1:5" ht="16.5" customHeight="1" x14ac:dyDescent="0.2">
      <c r="A43" s="1272">
        <f t="shared" si="0"/>
        <v>634</v>
      </c>
      <c r="B43" s="1133" t="s">
        <v>561</v>
      </c>
      <c r="C43" s="1252"/>
      <c r="D43" s="1252"/>
      <c r="E43" s="1324"/>
    </row>
    <row r="44" spans="1:5" ht="16.5" customHeight="1" x14ac:dyDescent="0.2">
      <c r="A44" s="1272">
        <f t="shared" si="0"/>
        <v>635</v>
      </c>
      <c r="B44" s="1276" t="s">
        <v>558</v>
      </c>
      <c r="C44" s="1252"/>
      <c r="D44" s="1252"/>
      <c r="E44" s="1324"/>
    </row>
    <row r="45" spans="1:5" ht="16.5" customHeight="1" x14ac:dyDescent="0.2">
      <c r="A45" s="1272">
        <f t="shared" si="0"/>
        <v>636</v>
      </c>
      <c r="B45" s="1133" t="s">
        <v>543</v>
      </c>
      <c r="C45" s="1252"/>
      <c r="D45" s="1252"/>
      <c r="E45" s="1324"/>
    </row>
    <row r="46" spans="1:5" ht="21.75" customHeight="1" x14ac:dyDescent="0.2">
      <c r="A46" s="1272">
        <f t="shared" si="0"/>
        <v>637</v>
      </c>
      <c r="B46" s="1133" t="s">
        <v>540</v>
      </c>
      <c r="C46" s="1252"/>
      <c r="D46" s="1252"/>
      <c r="E46" s="1324"/>
    </row>
    <row r="47" spans="1:5" ht="13.5" x14ac:dyDescent="0.2">
      <c r="A47" s="1272">
        <f t="shared" si="0"/>
        <v>638</v>
      </c>
      <c r="B47" s="1133" t="s">
        <v>544</v>
      </c>
      <c r="C47" s="1318"/>
      <c r="D47" s="1318"/>
      <c r="E47" s="1324"/>
    </row>
    <row r="48" spans="1:5" ht="16.5" customHeight="1" x14ac:dyDescent="0.2">
      <c r="A48" s="1272">
        <f t="shared" si="0"/>
        <v>639</v>
      </c>
      <c r="B48" s="1133" t="s">
        <v>1775</v>
      </c>
      <c r="C48" s="1318"/>
      <c r="D48" s="1318"/>
      <c r="E48" s="1324"/>
    </row>
    <row r="49" spans="1:5" ht="16.5" customHeight="1" x14ac:dyDescent="0.2">
      <c r="A49" s="1272">
        <f t="shared" si="0"/>
        <v>640</v>
      </c>
      <c r="B49" s="1133" t="s">
        <v>1184</v>
      </c>
      <c r="C49" s="1252"/>
      <c r="D49" s="1252"/>
      <c r="E49" s="1324"/>
    </row>
    <row r="50" spans="1:5" ht="16.5" customHeight="1" x14ac:dyDescent="0.2">
      <c r="A50" s="1272">
        <f t="shared" si="0"/>
        <v>641</v>
      </c>
      <c r="B50" s="1276" t="s">
        <v>556</v>
      </c>
      <c r="C50" s="1318"/>
      <c r="D50" s="1252"/>
    </row>
    <row r="51" spans="1:5" ht="16.5" customHeight="1" x14ac:dyDescent="0.2">
      <c r="A51" s="1272">
        <f t="shared" si="0"/>
        <v>642</v>
      </c>
      <c r="B51" s="1249" t="s">
        <v>803</v>
      </c>
      <c r="C51" s="1274"/>
      <c r="D51" s="1275"/>
      <c r="E51" s="1324"/>
    </row>
    <row r="52" spans="1:5" ht="16.5" customHeight="1" x14ac:dyDescent="0.2">
      <c r="A52" s="1272">
        <f t="shared" si="0"/>
        <v>643</v>
      </c>
      <c r="B52" s="1249" t="s">
        <v>802</v>
      </c>
      <c r="C52" s="1274"/>
      <c r="D52" s="1275"/>
      <c r="E52" s="1324"/>
    </row>
    <row r="53" spans="1:5" ht="16.5" customHeight="1" x14ac:dyDescent="0.2">
      <c r="A53" s="1272">
        <f t="shared" si="0"/>
        <v>644</v>
      </c>
      <c r="B53" s="1249" t="s">
        <v>545</v>
      </c>
      <c r="C53" s="1275"/>
      <c r="D53" s="1275"/>
      <c r="E53" s="1324"/>
    </row>
    <row r="54" spans="1:5" ht="16.5" customHeight="1" x14ac:dyDescent="0.2">
      <c r="A54" s="1272">
        <f t="shared" si="0"/>
        <v>645</v>
      </c>
      <c r="B54" s="1133" t="s">
        <v>546</v>
      </c>
      <c r="C54" s="1318"/>
      <c r="D54" s="1318"/>
      <c r="E54" s="1324"/>
    </row>
    <row r="55" spans="1:5" ht="16.5" customHeight="1" x14ac:dyDescent="0.2">
      <c r="A55" s="1272">
        <f t="shared" si="0"/>
        <v>646</v>
      </c>
      <c r="B55" s="1133" t="s">
        <v>547</v>
      </c>
      <c r="C55" s="1252"/>
      <c r="D55" s="1252"/>
      <c r="E55" s="1324"/>
    </row>
    <row r="56" spans="1:5" ht="27" x14ac:dyDescent="0.2">
      <c r="A56" s="1272">
        <f t="shared" si="0"/>
        <v>647</v>
      </c>
      <c r="B56" s="1133" t="s">
        <v>2273</v>
      </c>
      <c r="C56" s="1318"/>
      <c r="D56" s="1318"/>
      <c r="E56" s="1324"/>
    </row>
    <row r="57" spans="1:5" ht="16.5" customHeight="1" x14ac:dyDescent="0.2">
      <c r="A57" s="1272">
        <f t="shared" si="0"/>
        <v>648</v>
      </c>
      <c r="B57" s="1133" t="s">
        <v>615</v>
      </c>
      <c r="C57" s="1252"/>
      <c r="D57" s="1252"/>
      <c r="E57" s="1324"/>
    </row>
    <row r="58" spans="1:5" ht="16.5" customHeight="1" x14ac:dyDescent="0.2">
      <c r="A58" s="1272">
        <f t="shared" si="0"/>
        <v>649</v>
      </c>
      <c r="B58" s="1133" t="s">
        <v>552</v>
      </c>
      <c r="C58" s="1252"/>
      <c r="D58" s="1252"/>
      <c r="E58" s="1324"/>
    </row>
    <row r="59" spans="1:5" ht="16.5" customHeight="1" x14ac:dyDescent="0.2">
      <c r="A59" s="1272">
        <f t="shared" si="0"/>
        <v>650</v>
      </c>
      <c r="B59" s="1133" t="s">
        <v>1187</v>
      </c>
      <c r="C59" s="1252"/>
      <c r="D59" s="1252"/>
      <c r="E59" s="1324"/>
    </row>
    <row r="60" spans="1:5" ht="16.5" customHeight="1" x14ac:dyDescent="0.2">
      <c r="A60" s="1272">
        <f t="shared" si="0"/>
        <v>651</v>
      </c>
      <c r="B60" s="1249" t="s">
        <v>1186</v>
      </c>
      <c r="C60" s="1275"/>
      <c r="D60" s="1275"/>
      <c r="E60" s="1324"/>
    </row>
    <row r="61" spans="1:5" ht="16.5" customHeight="1" x14ac:dyDescent="0.2">
      <c r="A61" s="1272">
        <f t="shared" si="0"/>
        <v>652</v>
      </c>
      <c r="B61" s="1133" t="s">
        <v>519</v>
      </c>
      <c r="C61" s="1318"/>
      <c r="D61" s="1318"/>
      <c r="E61" s="1324"/>
    </row>
    <row r="62" spans="1:5" ht="16.5" customHeight="1" x14ac:dyDescent="0.2">
      <c r="A62" s="1272">
        <f t="shared" si="0"/>
        <v>653</v>
      </c>
      <c r="B62" s="1249" t="s">
        <v>548</v>
      </c>
      <c r="C62" s="1275"/>
      <c r="D62" s="1275"/>
      <c r="E62" s="1324"/>
    </row>
    <row r="63" spans="1:5" ht="17.100000000000001" customHeight="1" x14ac:dyDescent="0.2"/>
  </sheetData>
  <mergeCells count="4">
    <mergeCell ref="A5:A9"/>
    <mergeCell ref="B5:B9"/>
    <mergeCell ref="D6:D9"/>
    <mergeCell ref="C7:C8"/>
  </mergeCells>
  <pageMargins left="0.314" right="0.314" top="0.11799999999999999" bottom="0.27500000000000002" header="0.157" footer="0.11799999999999999"/>
  <pageSetup scale="95" firstPageNumber="54" orientation="landscape" r:id="rId1"/>
  <headerFooter>
    <oddFooter>&amp;C&amp;P</oddFooter>
  </headerFooter>
  <rowBreaks count="1" manualBreakCount="1">
    <brk id="34" max="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39"/>
  <sheetViews>
    <sheetView view="pageBreakPreview" topLeftCell="A4" zoomScale="110" zoomScaleNormal="140" zoomScaleSheetLayoutView="110" workbookViewId="0">
      <selection activeCell="B14" sqref="B14:K15"/>
    </sheetView>
  </sheetViews>
  <sheetFormatPr baseColWidth="10" defaultColWidth="9.140625" defaultRowHeight="12.75" x14ac:dyDescent="0.2"/>
  <cols>
    <col min="1" max="1" width="5.7109375" style="10" customWidth="1"/>
    <col min="2" max="11" width="9.140625" style="10" customWidth="1"/>
    <col min="12" max="12" width="5.5703125" style="10" bestFit="1" customWidth="1"/>
    <col min="13" max="13" width="6.85546875" style="10" bestFit="1" customWidth="1"/>
    <col min="14" max="14" width="10.85546875" style="10" bestFit="1" customWidth="1"/>
    <col min="15" max="15" width="1.85546875" style="10" customWidth="1"/>
    <col min="16" max="16" width="9.140625" style="10"/>
    <col min="17" max="17" width="2.28515625" style="10" customWidth="1"/>
    <col min="18" max="16384" width="9.140625" style="10"/>
  </cols>
  <sheetData>
    <row r="1" spans="1:16" ht="13.5" x14ac:dyDescent="0.25">
      <c r="B1" s="77"/>
      <c r="C1" s="77"/>
      <c r="D1" s="77"/>
      <c r="E1" s="77"/>
      <c r="F1" s="77"/>
      <c r="G1" s="77"/>
      <c r="H1" s="77"/>
      <c r="I1" s="77"/>
      <c r="J1" s="77"/>
      <c r="K1" s="77"/>
      <c r="L1" s="79"/>
      <c r="M1" s="80"/>
      <c r="N1" s="80"/>
      <c r="O1" s="80"/>
      <c r="P1" s="896"/>
    </row>
    <row r="2" spans="1:16" ht="13.5" x14ac:dyDescent="0.25">
      <c r="A2" s="1101" t="s">
        <v>1918</v>
      </c>
      <c r="B2" s="1103"/>
      <c r="C2" s="1103"/>
      <c r="D2" s="1103"/>
      <c r="E2" s="1103"/>
      <c r="F2" s="1103"/>
      <c r="G2" s="1103"/>
      <c r="H2" s="1103"/>
      <c r="I2" s="1103"/>
      <c r="J2" s="1103"/>
      <c r="K2" s="1103"/>
      <c r="L2" s="77"/>
      <c r="M2" s="80"/>
      <c r="N2" s="80"/>
      <c r="O2" s="80"/>
      <c r="P2" s="896"/>
    </row>
    <row r="3" spans="1:16" ht="13.5" x14ac:dyDescent="0.25">
      <c r="B3" s="1103"/>
      <c r="C3" s="1103"/>
      <c r="D3" s="1103"/>
      <c r="E3" s="1103"/>
      <c r="F3" s="1103"/>
      <c r="G3" s="1103"/>
      <c r="H3" s="1103"/>
      <c r="I3" s="1103"/>
      <c r="J3" s="1103"/>
      <c r="K3" s="1103"/>
      <c r="L3" s="77"/>
      <c r="M3" s="80"/>
      <c r="N3" s="80"/>
      <c r="O3" s="80"/>
      <c r="P3" s="896"/>
    </row>
    <row r="4" spans="1:16" ht="13.5" customHeight="1" x14ac:dyDescent="0.25">
      <c r="A4" s="1102" t="s">
        <v>344</v>
      </c>
      <c r="B4" s="1103"/>
      <c r="C4" s="1103"/>
      <c r="D4" s="1103"/>
      <c r="E4" s="1103"/>
      <c r="F4" s="1103"/>
      <c r="G4" s="1103"/>
      <c r="H4" s="1103"/>
      <c r="I4" s="1103"/>
      <c r="J4" s="1103"/>
      <c r="K4" s="1103"/>
      <c r="L4" s="77"/>
      <c r="M4" s="80"/>
      <c r="N4" s="80"/>
      <c r="O4" s="80"/>
      <c r="P4" s="896"/>
    </row>
    <row r="5" spans="1:16" ht="13.5" x14ac:dyDescent="0.25">
      <c r="A5" s="80"/>
      <c r="B5" s="1103"/>
      <c r="C5" s="1103"/>
      <c r="D5" s="1103"/>
      <c r="E5" s="1103"/>
      <c r="F5" s="1281"/>
      <c r="G5" s="1103"/>
      <c r="H5" s="1103"/>
      <c r="I5" s="1103"/>
      <c r="J5" s="1103"/>
      <c r="K5" s="1103"/>
      <c r="L5" s="1104"/>
      <c r="M5" s="80"/>
      <c r="N5" s="80"/>
      <c r="O5" s="80"/>
      <c r="P5" s="896"/>
    </row>
    <row r="6" spans="1:16" ht="13.5" x14ac:dyDescent="0.25">
      <c r="A6" s="1257">
        <v>10.01</v>
      </c>
      <c r="B6" s="1280" t="s">
        <v>345</v>
      </c>
      <c r="C6" s="1278"/>
      <c r="D6" s="1278"/>
      <c r="E6" s="1278"/>
      <c r="F6" s="1282"/>
      <c r="G6" s="1278"/>
      <c r="H6" s="1278"/>
      <c r="I6" s="1278"/>
      <c r="J6" s="1278"/>
      <c r="K6" s="1278"/>
      <c r="L6" s="1278"/>
      <c r="M6" s="1279"/>
      <c r="N6" s="80"/>
      <c r="O6" s="80"/>
      <c r="P6" s="896"/>
    </row>
    <row r="7" spans="1:16" ht="13.5" customHeight="1" x14ac:dyDescent="0.25">
      <c r="A7" s="650"/>
      <c r="B7" s="644"/>
      <c r="C7" s="644"/>
      <c r="D7" s="644"/>
      <c r="E7" s="644"/>
      <c r="F7" s="644"/>
      <c r="G7" s="644"/>
      <c r="H7" s="644"/>
      <c r="I7" s="644"/>
      <c r="J7" s="644"/>
      <c r="K7" s="644"/>
      <c r="L7" s="140"/>
      <c r="M7" s="140"/>
      <c r="N7" s="80"/>
      <c r="O7" s="80"/>
      <c r="P7" s="896"/>
    </row>
    <row r="8" spans="1:16" ht="13.5" customHeight="1" x14ac:dyDescent="0.25">
      <c r="A8" s="650"/>
      <c r="B8" s="645"/>
      <c r="C8" s="645"/>
      <c r="D8" s="645"/>
      <c r="E8" s="645"/>
      <c r="F8" s="645"/>
      <c r="G8" s="645"/>
      <c r="H8" s="645"/>
      <c r="I8" s="645"/>
      <c r="J8" s="645"/>
      <c r="K8" s="645"/>
      <c r="L8" s="140"/>
      <c r="M8" s="140"/>
      <c r="N8" s="80"/>
      <c r="O8" s="80"/>
      <c r="P8" s="896"/>
    </row>
    <row r="9" spans="1:16" ht="13.5" customHeight="1" x14ac:dyDescent="0.25">
      <c r="B9" s="2637" t="s">
        <v>1209</v>
      </c>
      <c r="C9" s="2637"/>
      <c r="D9" s="2637"/>
      <c r="E9" s="2637"/>
      <c r="F9" s="2637"/>
      <c r="G9" s="2637"/>
      <c r="H9" s="2637"/>
      <c r="I9" s="2637"/>
      <c r="J9" s="2637"/>
      <c r="K9" s="2637"/>
      <c r="L9" s="2637"/>
      <c r="M9" s="2637"/>
      <c r="N9" s="80"/>
      <c r="O9" s="80"/>
      <c r="P9" s="896"/>
    </row>
    <row r="10" spans="1:16" ht="13.5" customHeight="1" x14ac:dyDescent="0.25">
      <c r="A10" s="650"/>
      <c r="B10" s="644"/>
      <c r="C10" s="644"/>
      <c r="D10" s="644"/>
      <c r="E10" s="644"/>
      <c r="F10" s="644"/>
      <c r="G10" s="644"/>
      <c r="H10" s="644"/>
      <c r="I10" s="644"/>
      <c r="J10" s="644"/>
      <c r="K10" s="644"/>
      <c r="L10" s="644"/>
      <c r="M10" s="644"/>
      <c r="N10" s="80"/>
      <c r="O10" s="80"/>
      <c r="P10" s="1219"/>
    </row>
    <row r="11" spans="1:16" ht="13.5" customHeight="1" x14ac:dyDescent="0.25">
      <c r="A11" s="1257">
        <f>A6+0.01</f>
        <v>10.02</v>
      </c>
      <c r="B11" s="2638" t="s">
        <v>2495</v>
      </c>
      <c r="C11" s="2638"/>
      <c r="D11" s="2638"/>
      <c r="E11" s="2638"/>
      <c r="F11" s="2638"/>
      <c r="G11" s="2638"/>
      <c r="H11" s="2638"/>
      <c r="I11" s="2638"/>
      <c r="J11" s="2638"/>
      <c r="K11" s="2638"/>
      <c r="L11" s="1105" t="s">
        <v>1222</v>
      </c>
      <c r="M11" s="1105" t="s">
        <v>1224</v>
      </c>
      <c r="N11" s="80"/>
      <c r="O11" s="80"/>
      <c r="P11" s="1220"/>
    </row>
    <row r="12" spans="1:16" ht="13.5" customHeight="1" x14ac:dyDescent="0.25">
      <c r="A12" s="644"/>
      <c r="B12" s="2638"/>
      <c r="C12" s="2638"/>
      <c r="D12" s="2638"/>
      <c r="E12" s="2638"/>
      <c r="F12" s="2638"/>
      <c r="G12" s="2638"/>
      <c r="H12" s="2638"/>
      <c r="I12" s="2638"/>
      <c r="J12" s="2638"/>
      <c r="K12" s="2638"/>
      <c r="L12" s="80"/>
      <c r="M12" s="140"/>
      <c r="N12" s="80"/>
      <c r="O12" s="80"/>
      <c r="P12" s="896"/>
    </row>
    <row r="13" spans="1:16" ht="13.5" customHeight="1" x14ac:dyDescent="0.25">
      <c r="A13" s="644"/>
      <c r="B13" s="644"/>
      <c r="C13" s="645"/>
      <c r="D13" s="645"/>
      <c r="E13" s="645"/>
      <c r="F13" s="645"/>
      <c r="G13" s="645"/>
      <c r="H13" s="645"/>
      <c r="I13" s="645"/>
      <c r="J13" s="645"/>
      <c r="K13" s="645"/>
      <c r="L13" s="645"/>
      <c r="M13" s="140"/>
      <c r="N13" s="80"/>
      <c r="O13" s="80"/>
      <c r="P13" s="1219"/>
    </row>
    <row r="14" spans="1:16" ht="13.5" customHeight="1" x14ac:dyDescent="0.25">
      <c r="A14" s="1353">
        <f>A11+0.01</f>
        <v>10.029999999999999</v>
      </c>
      <c r="B14" s="2638" t="s">
        <v>1374</v>
      </c>
      <c r="C14" s="2638"/>
      <c r="D14" s="2638"/>
      <c r="E14" s="2638"/>
      <c r="F14" s="2638"/>
      <c r="G14" s="2638"/>
      <c r="H14" s="2638"/>
      <c r="I14" s="2638"/>
      <c r="J14" s="2638"/>
      <c r="K14" s="2638"/>
      <c r="L14" s="1105" t="s">
        <v>1222</v>
      </c>
      <c r="M14" s="1105" t="s">
        <v>1224</v>
      </c>
      <c r="N14" s="80"/>
      <c r="O14" s="80"/>
      <c r="P14" s="1220"/>
    </row>
    <row r="15" spans="1:16" ht="13.5" customHeight="1" x14ac:dyDescent="0.25">
      <c r="A15" s="644"/>
      <c r="B15" s="2638"/>
      <c r="C15" s="2638"/>
      <c r="D15" s="2638"/>
      <c r="E15" s="2638"/>
      <c r="F15" s="2638"/>
      <c r="G15" s="2638"/>
      <c r="H15" s="2638"/>
      <c r="I15" s="2638"/>
      <c r="J15" s="2638"/>
      <c r="K15" s="2638"/>
      <c r="L15" s="80"/>
      <c r="M15" s="140"/>
      <c r="N15" s="80"/>
      <c r="O15" s="80"/>
      <c r="P15" s="896"/>
    </row>
    <row r="16" spans="1:16" ht="13.5" customHeight="1" x14ac:dyDescent="0.25">
      <c r="A16" s="644"/>
      <c r="B16" s="644"/>
      <c r="C16" s="1106"/>
      <c r="D16" s="644"/>
      <c r="E16" s="644"/>
      <c r="F16" s="644"/>
      <c r="G16" s="644"/>
      <c r="H16" s="644"/>
      <c r="I16" s="644"/>
      <c r="J16" s="644"/>
      <c r="K16" s="644"/>
      <c r="L16" s="644"/>
      <c r="M16" s="140"/>
      <c r="N16" s="80"/>
      <c r="O16" s="80"/>
      <c r="P16" s="1219"/>
    </row>
    <row r="17" spans="1:16" ht="13.5" customHeight="1" x14ac:dyDescent="0.25">
      <c r="A17" s="1353">
        <f>A14+0.01</f>
        <v>10.039999999999999</v>
      </c>
      <c r="B17" s="2638" t="s">
        <v>2440</v>
      </c>
      <c r="C17" s="2638"/>
      <c r="D17" s="2638"/>
      <c r="E17" s="2638"/>
      <c r="F17" s="2638"/>
      <c r="G17" s="2638"/>
      <c r="H17" s="2638"/>
      <c r="I17" s="2638"/>
      <c r="J17" s="2638"/>
      <c r="K17" s="2638"/>
      <c r="L17" s="1105" t="s">
        <v>1222</v>
      </c>
      <c r="M17" s="1105" t="s">
        <v>1224</v>
      </c>
      <c r="N17" s="80"/>
      <c r="O17" s="80"/>
      <c r="P17" s="1220"/>
    </row>
    <row r="18" spans="1:16" ht="13.5" x14ac:dyDescent="0.25">
      <c r="A18" s="644"/>
      <c r="B18" s="2638"/>
      <c r="C18" s="2638"/>
      <c r="D18" s="2638"/>
      <c r="E18" s="2638"/>
      <c r="F18" s="2638"/>
      <c r="G18" s="2638"/>
      <c r="H18" s="2638"/>
      <c r="I18" s="2638"/>
      <c r="J18" s="2638"/>
      <c r="K18" s="2638"/>
      <c r="L18" s="80"/>
      <c r="M18" s="140"/>
      <c r="N18" s="80"/>
      <c r="O18" s="80"/>
      <c r="P18" s="896"/>
    </row>
    <row r="19" spans="1:16" ht="13.5" x14ac:dyDescent="0.25">
      <c r="A19" s="644"/>
      <c r="B19" s="644"/>
      <c r="C19" s="1106"/>
      <c r="D19" s="644"/>
      <c r="E19" s="644"/>
      <c r="F19" s="644"/>
      <c r="G19" s="644"/>
      <c r="H19" s="644"/>
      <c r="I19" s="644"/>
      <c r="J19" s="644"/>
      <c r="K19" s="644"/>
      <c r="L19" s="644"/>
      <c r="M19" s="140"/>
      <c r="N19" s="80"/>
      <c r="O19" s="80"/>
      <c r="P19" s="1219"/>
    </row>
    <row r="20" spans="1:16" ht="13.5" x14ac:dyDescent="0.25">
      <c r="A20" s="1353">
        <f>A17+0.01</f>
        <v>10.049999999999999</v>
      </c>
      <c r="B20" s="2638" t="s">
        <v>2441</v>
      </c>
      <c r="C20" s="2638"/>
      <c r="D20" s="2638"/>
      <c r="E20" s="2638"/>
      <c r="F20" s="2638"/>
      <c r="G20" s="2638"/>
      <c r="H20" s="2638"/>
      <c r="I20" s="2638"/>
      <c r="J20" s="2638"/>
      <c r="K20" s="2638"/>
      <c r="L20" s="1105" t="s">
        <v>1222</v>
      </c>
      <c r="M20" s="1105" t="s">
        <v>1224</v>
      </c>
      <c r="N20" s="80"/>
      <c r="O20" s="80"/>
      <c r="P20" s="1220"/>
    </row>
    <row r="21" spans="1:16" ht="13.5" x14ac:dyDescent="0.25">
      <c r="A21" s="644"/>
      <c r="B21" s="2638"/>
      <c r="C21" s="2638"/>
      <c r="D21" s="2638"/>
      <c r="E21" s="2638"/>
      <c r="F21" s="2638"/>
      <c r="G21" s="2638"/>
      <c r="H21" s="2638"/>
      <c r="I21" s="2638"/>
      <c r="J21" s="2638"/>
      <c r="K21" s="2638"/>
      <c r="L21" s="80"/>
      <c r="M21" s="140"/>
      <c r="N21" s="80"/>
      <c r="O21" s="80"/>
      <c r="P21" s="896"/>
    </row>
    <row r="22" spans="1:16" ht="13.5" x14ac:dyDescent="0.25">
      <c r="A22" s="644"/>
      <c r="B22" s="644"/>
      <c r="C22" s="1107"/>
      <c r="D22" s="140"/>
      <c r="E22" s="646"/>
      <c r="F22" s="645"/>
      <c r="G22" s="645"/>
      <c r="H22" s="645"/>
      <c r="I22" s="645"/>
      <c r="J22" s="645"/>
      <c r="K22" s="645"/>
      <c r="L22" s="140"/>
      <c r="M22" s="140"/>
      <c r="N22" s="80"/>
      <c r="O22" s="80"/>
      <c r="P22" s="1219"/>
    </row>
    <row r="23" spans="1:16" ht="13.5" x14ac:dyDescent="0.25">
      <c r="A23" s="1353">
        <f>A20+0.01</f>
        <v>10.059999999999999</v>
      </c>
      <c r="B23" s="2639" t="s">
        <v>1375</v>
      </c>
      <c r="C23" s="2639"/>
      <c r="D23" s="2639"/>
      <c r="E23" s="2639"/>
      <c r="F23" s="2639"/>
      <c r="G23" s="2639"/>
      <c r="H23" s="2639"/>
      <c r="I23" s="2639"/>
      <c r="J23" s="2639"/>
      <c r="K23" s="2639"/>
      <c r="L23" s="1105" t="s">
        <v>1222</v>
      </c>
      <c r="M23" s="1105" t="s">
        <v>1224</v>
      </c>
      <c r="N23" s="80"/>
      <c r="O23" s="80"/>
      <c r="P23" s="1220"/>
    </row>
    <row r="24" spans="1:16" ht="13.5" x14ac:dyDescent="0.25">
      <c r="A24" s="644"/>
      <c r="B24" s="2639"/>
      <c r="C24" s="2639"/>
      <c r="D24" s="2639"/>
      <c r="E24" s="2639"/>
      <c r="F24" s="2639"/>
      <c r="G24" s="2639"/>
      <c r="H24" s="2639"/>
      <c r="I24" s="2639"/>
      <c r="J24" s="2639"/>
      <c r="K24" s="2639"/>
      <c r="L24" s="80"/>
      <c r="M24" s="140"/>
      <c r="N24" s="80"/>
      <c r="O24" s="80"/>
      <c r="P24" s="896"/>
    </row>
    <row r="25" spans="1:16" ht="13.5" x14ac:dyDescent="0.25">
      <c r="A25" s="644"/>
      <c r="B25" s="644"/>
      <c r="C25" s="140"/>
      <c r="D25" s="645"/>
      <c r="E25" s="645"/>
      <c r="F25" s="645"/>
      <c r="G25" s="645"/>
      <c r="H25" s="645"/>
      <c r="I25" s="645"/>
      <c r="J25" s="645"/>
      <c r="K25" s="645"/>
      <c r="L25" s="140"/>
      <c r="M25" s="140"/>
      <c r="N25" s="80"/>
      <c r="O25" s="80"/>
      <c r="P25" s="1510"/>
    </row>
    <row r="26" spans="1:16" ht="13.5" customHeight="1" x14ac:dyDescent="0.25">
      <c r="A26" s="1353">
        <f>A23+0.01</f>
        <v>10.069999999999999</v>
      </c>
      <c r="B26" s="2638" t="s">
        <v>1689</v>
      </c>
      <c r="C26" s="2638"/>
      <c r="D26" s="2638"/>
      <c r="E26" s="2638"/>
      <c r="F26" s="2638"/>
      <c r="G26" s="2638"/>
      <c r="H26" s="2638"/>
      <c r="I26" s="2638"/>
      <c r="J26" s="2638"/>
      <c r="K26" s="2638"/>
      <c r="L26" s="1105" t="s">
        <v>1222</v>
      </c>
      <c r="M26" s="1105" t="s">
        <v>1224</v>
      </c>
      <c r="N26" s="80"/>
      <c r="O26" s="80"/>
      <c r="P26" s="1219"/>
    </row>
    <row r="27" spans="1:16" ht="13.5" x14ac:dyDescent="0.25">
      <c r="A27" s="644"/>
      <c r="B27" s="2638"/>
      <c r="C27" s="2638"/>
      <c r="D27" s="2638"/>
      <c r="E27" s="2638"/>
      <c r="F27" s="2638"/>
      <c r="G27" s="2638"/>
      <c r="H27" s="2638"/>
      <c r="I27" s="2638"/>
      <c r="J27" s="2638"/>
      <c r="K27" s="2638"/>
      <c r="L27" s="80"/>
      <c r="M27" s="140"/>
      <c r="N27" s="80"/>
      <c r="O27" s="80"/>
      <c r="P27" s="1220"/>
    </row>
    <row r="28" spans="1:16" ht="13.5" x14ac:dyDescent="0.25">
      <c r="A28" s="644"/>
      <c r="B28" s="2638"/>
      <c r="C28" s="2638"/>
      <c r="D28" s="2638"/>
      <c r="E28" s="2638"/>
      <c r="F28" s="2638"/>
      <c r="G28" s="2638"/>
      <c r="H28" s="2638"/>
      <c r="I28" s="2638"/>
      <c r="J28" s="2638"/>
      <c r="K28" s="2638"/>
      <c r="L28" s="644"/>
      <c r="M28" s="140"/>
      <c r="N28" s="80"/>
      <c r="O28" s="80"/>
      <c r="P28" s="1510"/>
    </row>
    <row r="29" spans="1:16" ht="13.5" x14ac:dyDescent="0.25">
      <c r="A29" s="2640">
        <f>A26+0.01</f>
        <v>10.079999999999998</v>
      </c>
      <c r="B29" s="2641" t="s">
        <v>1735</v>
      </c>
      <c r="C29" s="2641"/>
      <c r="D29" s="2641"/>
      <c r="E29" s="2641"/>
      <c r="F29" s="2641"/>
      <c r="G29" s="2641"/>
      <c r="H29" s="2641"/>
      <c r="I29" s="2641"/>
      <c r="J29" s="2641"/>
      <c r="K29" s="2641"/>
      <c r="L29" s="2642" t="s">
        <v>1222</v>
      </c>
      <c r="M29" s="2642" t="s">
        <v>1224</v>
      </c>
      <c r="N29" s="80"/>
      <c r="O29" s="80"/>
      <c r="P29" s="1219"/>
    </row>
    <row r="30" spans="1:16" ht="13.5" customHeight="1" x14ac:dyDescent="0.25">
      <c r="A30" s="2640"/>
      <c r="B30" s="2641"/>
      <c r="C30" s="2641"/>
      <c r="D30" s="2641"/>
      <c r="E30" s="2641"/>
      <c r="F30" s="2641"/>
      <c r="G30" s="2641"/>
      <c r="H30" s="2641"/>
      <c r="I30" s="2641"/>
      <c r="J30" s="2641"/>
      <c r="K30" s="2641"/>
      <c r="L30" s="2642"/>
      <c r="M30" s="2642"/>
      <c r="N30" s="80"/>
      <c r="O30" s="80"/>
      <c r="P30" s="1220"/>
    </row>
    <row r="31" spans="1:16" ht="13.5" customHeight="1" x14ac:dyDescent="0.25">
      <c r="A31" s="644"/>
      <c r="B31" s="644"/>
      <c r="C31" s="1107"/>
      <c r="D31" s="644"/>
      <c r="E31" s="644"/>
      <c r="F31" s="644"/>
      <c r="G31" s="644"/>
      <c r="H31" s="644"/>
      <c r="I31" s="644"/>
      <c r="J31" s="644"/>
      <c r="K31" s="644"/>
      <c r="L31" s="644"/>
      <c r="M31" s="140"/>
      <c r="N31" s="80"/>
      <c r="O31" s="80"/>
      <c r="P31" s="1510"/>
    </row>
    <row r="32" spans="1:16" ht="13.5" customHeight="1" x14ac:dyDescent="0.25">
      <c r="A32" s="2640">
        <f>A29+0.01</f>
        <v>10.089999999999998</v>
      </c>
      <c r="B32" s="2643" t="s">
        <v>1690</v>
      </c>
      <c r="C32" s="2643"/>
      <c r="D32" s="2643"/>
      <c r="E32" s="2643"/>
      <c r="F32" s="2643"/>
      <c r="G32" s="2643"/>
      <c r="H32" s="2643"/>
      <c r="I32" s="2643"/>
      <c r="J32" s="2643"/>
      <c r="K32" s="2643"/>
      <c r="L32" s="2642" t="s">
        <v>1222</v>
      </c>
      <c r="M32" s="2642" t="s">
        <v>1224</v>
      </c>
      <c r="N32" s="80"/>
      <c r="O32" s="80"/>
      <c r="P32" s="1219"/>
    </row>
    <row r="33" spans="1:16" ht="13.5" x14ac:dyDescent="0.25">
      <c r="A33" s="2640"/>
      <c r="B33" s="2643"/>
      <c r="C33" s="2643"/>
      <c r="D33" s="2643"/>
      <c r="E33" s="2643"/>
      <c r="F33" s="2643"/>
      <c r="G33" s="2643"/>
      <c r="H33" s="2643"/>
      <c r="I33" s="2643"/>
      <c r="J33" s="2643"/>
      <c r="K33" s="2643"/>
      <c r="L33" s="2642"/>
      <c r="M33" s="2642"/>
      <c r="N33" s="80"/>
      <c r="O33" s="80"/>
      <c r="P33" s="1220"/>
    </row>
    <row r="34" spans="1:16" ht="13.5" x14ac:dyDescent="0.25">
      <c r="A34" s="644"/>
      <c r="B34" s="644"/>
      <c r="C34" s="1107"/>
      <c r="D34" s="644"/>
      <c r="E34" s="644"/>
      <c r="F34" s="644"/>
      <c r="G34" s="644"/>
      <c r="H34" s="644"/>
      <c r="I34" s="644"/>
      <c r="J34" s="644"/>
      <c r="K34" s="644"/>
      <c r="L34" s="644"/>
      <c r="M34" s="140"/>
      <c r="N34" s="80"/>
      <c r="O34" s="80"/>
      <c r="P34" s="1510"/>
    </row>
    <row r="35" spans="1:16" ht="13.5" x14ac:dyDescent="0.25">
      <c r="A35" s="1353">
        <f>A32+0.01</f>
        <v>10.099999999999998</v>
      </c>
      <c r="B35" s="2639" t="s">
        <v>1376</v>
      </c>
      <c r="C35" s="2639"/>
      <c r="D35" s="2639"/>
      <c r="E35" s="2639"/>
      <c r="F35" s="2639"/>
      <c r="G35" s="2639"/>
      <c r="H35" s="2639"/>
      <c r="I35" s="2639"/>
      <c r="J35" s="2639"/>
      <c r="K35" s="2639"/>
      <c r="L35" s="1105" t="s">
        <v>1222</v>
      </c>
      <c r="M35" s="1105" t="s">
        <v>1224</v>
      </c>
      <c r="N35" s="80"/>
      <c r="O35" s="80"/>
      <c r="P35" s="1219"/>
    </row>
    <row r="36" spans="1:16" ht="13.5" x14ac:dyDescent="0.25">
      <c r="A36" s="644"/>
      <c r="B36" s="2639"/>
      <c r="C36" s="2639"/>
      <c r="D36" s="2639"/>
      <c r="E36" s="2639"/>
      <c r="F36" s="2639"/>
      <c r="G36" s="2639"/>
      <c r="H36" s="2639"/>
      <c r="I36" s="2639"/>
      <c r="J36" s="2639"/>
      <c r="K36" s="2639"/>
      <c r="L36" s="80"/>
      <c r="M36" s="140"/>
      <c r="N36" s="80"/>
      <c r="O36" s="80"/>
      <c r="P36" s="1220"/>
    </row>
    <row r="37" spans="1:16" ht="13.5" x14ac:dyDescent="0.25">
      <c r="A37" s="644"/>
      <c r="B37" s="644"/>
      <c r="C37" s="140"/>
      <c r="D37" s="644"/>
      <c r="E37" s="644"/>
      <c r="F37" s="644"/>
      <c r="G37" s="644"/>
      <c r="H37" s="644"/>
      <c r="I37" s="644"/>
      <c r="J37" s="644"/>
      <c r="K37" s="644"/>
      <c r="L37" s="644"/>
      <c r="M37" s="140"/>
      <c r="N37" s="80"/>
      <c r="O37" s="80"/>
      <c r="P37" s="1510"/>
    </row>
    <row r="38" spans="1:16" ht="13.5" x14ac:dyDescent="0.25">
      <c r="A38" s="1353">
        <f>A35+0.01</f>
        <v>10.109999999999998</v>
      </c>
      <c r="B38" s="1106" t="str">
        <f>CONCATENATE("Est-ce que la réponse à une des questions (",A11,")"," à ","(",TEXT(A35,"0.00"),") est positive?")</f>
        <v>Est-ce que la réponse à une des questions (10,02) à (0.10) est positive?</v>
      </c>
      <c r="C38" s="140"/>
      <c r="D38" s="645"/>
      <c r="E38" s="645"/>
      <c r="F38" s="645"/>
      <c r="G38" s="645"/>
      <c r="H38" s="645"/>
      <c r="I38" s="645"/>
      <c r="J38" s="645"/>
      <c r="K38" s="645"/>
      <c r="L38" s="1105" t="s">
        <v>1222</v>
      </c>
      <c r="M38" s="1108" t="s">
        <v>1223</v>
      </c>
      <c r="N38" s="82" t="s">
        <v>2021</v>
      </c>
      <c r="O38" s="82"/>
      <c r="P38" s="1511"/>
    </row>
    <row r="39" spans="1:16" x14ac:dyDescent="0.2">
      <c r="A39" s="648"/>
      <c r="B39" s="648"/>
      <c r="C39" s="648"/>
      <c r="D39" s="648"/>
      <c r="E39" s="648"/>
      <c r="F39" s="648"/>
      <c r="G39" s="648"/>
      <c r="H39" s="648"/>
      <c r="I39" s="648"/>
      <c r="J39" s="648"/>
      <c r="K39" s="648"/>
      <c r="L39" s="648"/>
      <c r="M39" s="648"/>
      <c r="P39" s="1928"/>
    </row>
  </sheetData>
  <mergeCells count="16">
    <mergeCell ref="L29:L30"/>
    <mergeCell ref="M29:M30"/>
    <mergeCell ref="A32:A33"/>
    <mergeCell ref="B32:K33"/>
    <mergeCell ref="L32:L33"/>
    <mergeCell ref="M32:M33"/>
    <mergeCell ref="B23:K24"/>
    <mergeCell ref="B35:K36"/>
    <mergeCell ref="B26:K28"/>
    <mergeCell ref="A29:A30"/>
    <mergeCell ref="B29:K30"/>
    <mergeCell ref="B9:M9"/>
    <mergeCell ref="B11:K12"/>
    <mergeCell ref="B14:K15"/>
    <mergeCell ref="B17:K18"/>
    <mergeCell ref="B20:K21"/>
  </mergeCells>
  <pageMargins left="0.314" right="0.314" top="0.11799999999999999" bottom="0.27500000000000002" header="0.157" footer="0.11799999999999999"/>
  <pageSetup firstPageNumber="23"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DB36"/>
  <sheetViews>
    <sheetView view="pageBreakPreview" topLeftCell="CG7" zoomScale="110" zoomScaleNormal="100" zoomScaleSheetLayoutView="110" workbookViewId="0">
      <selection activeCell="AI22" sqref="AI22"/>
    </sheetView>
  </sheetViews>
  <sheetFormatPr baseColWidth="10" defaultColWidth="9.140625" defaultRowHeight="12.75" x14ac:dyDescent="0.2"/>
  <cols>
    <col min="1" max="1" width="4" style="553" customWidth="1"/>
    <col min="2" max="2" width="8.140625" style="553" customWidth="1"/>
    <col min="3" max="3" width="10" style="553" customWidth="1"/>
    <col min="4" max="4" width="6.7109375" style="553" customWidth="1"/>
    <col min="5" max="5" width="7" style="553" customWidth="1"/>
    <col min="6" max="6" width="11" style="553" customWidth="1"/>
    <col min="7" max="7" width="11.42578125" style="553" customWidth="1"/>
    <col min="8" max="8" width="8.7109375" style="553" customWidth="1"/>
    <col min="9" max="9" width="8" style="553" customWidth="1"/>
    <col min="10" max="10" width="7.7109375" style="553" customWidth="1"/>
    <col min="11" max="11" width="6.7109375" style="553" customWidth="1"/>
    <col min="12" max="12" width="7" style="553" customWidth="1"/>
    <col min="13" max="13" width="10" style="553" customWidth="1"/>
    <col min="14" max="14" width="10.42578125" style="553" customWidth="1"/>
    <col min="15" max="15" width="14" style="553" customWidth="1"/>
    <col min="16" max="16" width="4" style="553" customWidth="1"/>
    <col min="17" max="17" width="11.42578125" style="1099" customWidth="1"/>
    <col min="18" max="18" width="7.5703125" style="1099" customWidth="1"/>
    <col min="19" max="19" width="9.5703125" style="1099" customWidth="1"/>
    <col min="20" max="20" width="9.42578125" style="553" customWidth="1"/>
    <col min="21" max="21" width="7.7109375" style="553" customWidth="1"/>
    <col min="22" max="22" width="7" style="553" customWidth="1"/>
    <col min="23" max="23" width="8" style="553" customWidth="1"/>
    <col min="24" max="24" width="11.28515625" style="553" customWidth="1"/>
    <col min="25" max="25" width="7.28515625" style="553" customWidth="1"/>
    <col min="26" max="26" width="8.5703125" style="553" customWidth="1"/>
    <col min="27" max="27" width="9.28515625" style="553" customWidth="1"/>
    <col min="28" max="28" width="12" style="553" customWidth="1"/>
    <col min="29" max="29" width="22" style="553" customWidth="1"/>
    <col min="30" max="30" width="4" style="553" customWidth="1"/>
    <col min="31" max="31" width="9.85546875" style="553" customWidth="1"/>
    <col min="32" max="32" width="12.42578125" style="553" customWidth="1"/>
    <col min="33" max="33" width="10" style="553" customWidth="1"/>
    <col min="34" max="34" width="12" style="553" customWidth="1"/>
    <col min="35" max="35" width="10.28515625" style="553" customWidth="1"/>
    <col min="36" max="36" width="10.5703125" style="553" customWidth="1"/>
    <col min="37" max="37" width="11" style="553" customWidth="1"/>
    <col min="38" max="38" width="12.140625" style="553" customWidth="1"/>
    <col min="39" max="39" width="22.28515625" style="553" customWidth="1"/>
    <col min="40" max="40" width="18.42578125" style="553" customWidth="1"/>
    <col min="41" max="41" width="4" style="553" customWidth="1"/>
    <col min="42" max="42" width="6.28515625" style="553" customWidth="1"/>
    <col min="43" max="52" width="5.140625" style="553" customWidth="1"/>
    <col min="53" max="53" width="6" style="553" customWidth="1"/>
    <col min="54" max="56" width="5.140625" style="553" customWidth="1"/>
    <col min="57" max="57" width="13.28515625" customWidth="1"/>
    <col min="58" max="58" width="13" customWidth="1"/>
    <col min="59" max="59" width="12.5703125" customWidth="1"/>
    <col min="60" max="60" width="13" customWidth="1"/>
    <col min="61" max="61" width="4" style="553" customWidth="1"/>
    <col min="62" max="62" width="12.5703125" customWidth="1"/>
    <col min="63" max="67" width="13" customWidth="1"/>
    <col min="68" max="69" width="13.140625" customWidth="1"/>
    <col min="70" max="70" width="11.42578125" customWidth="1"/>
    <col min="71" max="71" width="11.7109375" customWidth="1"/>
    <col min="72" max="72" width="4" style="553" customWidth="1"/>
    <col min="73" max="73" width="19.85546875" customWidth="1"/>
    <col min="74" max="89" width="6.7109375" customWidth="1"/>
    <col min="90" max="90" width="4" style="553" customWidth="1"/>
    <col min="91" max="106" width="8" customWidth="1"/>
  </cols>
  <sheetData>
    <row r="1" spans="1:106" x14ac:dyDescent="0.2">
      <c r="A1" s="552" t="s">
        <v>1918</v>
      </c>
      <c r="P1" s="552" t="s">
        <v>1918</v>
      </c>
      <c r="AD1" s="552" t="s">
        <v>1918</v>
      </c>
      <c r="AO1" s="552" t="s">
        <v>1918</v>
      </c>
      <c r="BI1" s="552" t="s">
        <v>1918</v>
      </c>
      <c r="BT1" s="552" t="s">
        <v>1918</v>
      </c>
      <c r="CL1" s="552" t="s">
        <v>1918</v>
      </c>
      <c r="CM1" s="552"/>
    </row>
    <row r="2" spans="1:106" x14ac:dyDescent="0.2">
      <c r="A2" s="554" t="s">
        <v>288</v>
      </c>
      <c r="P2" s="554" t="s">
        <v>288</v>
      </c>
      <c r="AD2" s="554" t="s">
        <v>288</v>
      </c>
      <c r="AO2" s="554" t="s">
        <v>288</v>
      </c>
      <c r="BI2" s="2700" t="s">
        <v>288</v>
      </c>
      <c r="BJ2" s="2700"/>
      <c r="BK2" s="2700"/>
      <c r="BL2" s="2700"/>
      <c r="BM2" s="2700"/>
      <c r="BN2" s="2700"/>
      <c r="BR2" s="81"/>
      <c r="BS2" s="81"/>
      <c r="BT2" s="554" t="s">
        <v>288</v>
      </c>
      <c r="BU2" s="81"/>
      <c r="BV2" s="81"/>
      <c r="BW2" s="81"/>
      <c r="BX2" s="81"/>
      <c r="BY2" s="81"/>
      <c r="BZ2" s="81"/>
      <c r="CA2" s="81"/>
      <c r="CB2" s="81"/>
      <c r="CC2" s="81"/>
      <c r="CD2" s="81"/>
      <c r="CE2" s="81"/>
      <c r="CF2" s="81"/>
      <c r="CG2" s="81"/>
      <c r="CH2" s="81"/>
      <c r="CI2" s="81"/>
      <c r="CJ2" s="81"/>
      <c r="CK2" s="81"/>
      <c r="CL2" s="554" t="s">
        <v>288</v>
      </c>
      <c r="CM2" s="445"/>
      <c r="CN2" s="81"/>
      <c r="CO2" s="81"/>
      <c r="CP2" s="81"/>
      <c r="CQ2" s="81"/>
      <c r="CR2" s="81"/>
      <c r="CS2" s="81"/>
      <c r="CT2" s="81"/>
      <c r="CU2" s="81"/>
      <c r="CV2" s="81"/>
      <c r="CW2" s="81"/>
      <c r="CX2" s="81"/>
      <c r="CY2" s="81"/>
      <c r="CZ2" s="81"/>
      <c r="DA2" s="81"/>
      <c r="DB2" s="81"/>
    </row>
    <row r="3" spans="1:106" ht="15.75" x14ac:dyDescent="0.2">
      <c r="A3" s="555"/>
      <c r="P3" s="555"/>
      <c r="AD3" s="555"/>
      <c r="AO3" s="555"/>
      <c r="BI3" s="555"/>
      <c r="BJ3" s="10"/>
      <c r="BR3" s="81"/>
      <c r="BS3" s="81"/>
      <c r="BT3" s="555"/>
      <c r="BU3" s="81"/>
      <c r="BV3" s="81"/>
      <c r="BW3" s="81"/>
      <c r="BX3" s="81"/>
      <c r="BY3" s="81"/>
      <c r="BZ3" s="81"/>
      <c r="CA3" s="81"/>
      <c r="CB3" s="81"/>
      <c r="CC3" s="81"/>
      <c r="CD3" s="81"/>
      <c r="CE3" s="81"/>
      <c r="CF3" s="81"/>
      <c r="CG3" s="81"/>
      <c r="CH3" s="81"/>
      <c r="CI3" s="81"/>
      <c r="CJ3" s="81"/>
      <c r="CK3" s="81"/>
      <c r="CL3" s="555"/>
      <c r="CM3" s="445"/>
      <c r="CN3" s="81"/>
      <c r="CO3" s="81"/>
      <c r="CP3" s="81"/>
      <c r="CQ3" s="81"/>
      <c r="CR3" s="81"/>
      <c r="CS3" s="81"/>
      <c r="CT3" s="81"/>
      <c r="CU3" s="81"/>
      <c r="CV3" s="81"/>
      <c r="CW3" s="81"/>
      <c r="CX3" s="81"/>
      <c r="CY3" s="81"/>
      <c r="CZ3" s="81"/>
      <c r="DA3" s="81"/>
      <c r="DB3" s="81"/>
    </row>
    <row r="4" spans="1:106" ht="15.75" x14ac:dyDescent="0.2">
      <c r="A4" s="556"/>
      <c r="B4" s="4" t="s">
        <v>2017</v>
      </c>
      <c r="C4" s="4"/>
      <c r="D4" s="657"/>
      <c r="E4" s="557"/>
      <c r="F4" s="4"/>
      <c r="I4" s="558"/>
      <c r="J4" s="558"/>
      <c r="K4" s="657"/>
      <c r="L4" s="657"/>
      <c r="P4" s="556"/>
      <c r="AD4" s="556"/>
      <c r="AO4" s="556"/>
      <c r="BI4" s="556"/>
      <c r="BJ4" s="10"/>
      <c r="BR4" s="81"/>
      <c r="BS4" s="81"/>
      <c r="BT4" s="556"/>
      <c r="BU4" s="81"/>
      <c r="BV4" s="81"/>
      <c r="BW4" s="81"/>
      <c r="BX4" s="81"/>
      <c r="BY4" s="81"/>
      <c r="BZ4" s="81"/>
      <c r="CA4" s="81"/>
      <c r="CB4" s="81"/>
      <c r="CC4" s="81"/>
      <c r="CD4" s="81"/>
      <c r="CE4" s="81"/>
      <c r="CF4" s="81"/>
      <c r="CG4" s="81"/>
      <c r="CH4" s="81"/>
      <c r="CI4" s="81"/>
      <c r="CJ4" s="81"/>
      <c r="CK4" s="81"/>
      <c r="CL4" s="556"/>
      <c r="CM4" s="81"/>
      <c r="CN4" s="81"/>
      <c r="CO4" s="81"/>
      <c r="CP4" s="81"/>
      <c r="CQ4" s="81"/>
      <c r="CR4" s="81"/>
      <c r="CS4" s="81"/>
      <c r="CT4" s="81"/>
      <c r="CU4" s="81"/>
      <c r="CV4" s="81"/>
      <c r="CW4" s="81"/>
      <c r="CX4" s="81"/>
      <c r="CY4" s="81"/>
      <c r="CZ4" s="81"/>
      <c r="DA4" s="81"/>
      <c r="DB4" s="81"/>
    </row>
    <row r="5" spans="1:106" ht="13.5" customHeight="1" x14ac:dyDescent="0.2">
      <c r="BR5" s="81"/>
      <c r="BS5" s="81"/>
      <c r="BU5" s="81"/>
      <c r="BV5" s="81"/>
      <c r="BW5" s="81"/>
      <c r="BX5" s="81"/>
      <c r="BY5" s="81"/>
      <c r="BZ5" s="81"/>
      <c r="CA5" s="81"/>
      <c r="CB5" s="81"/>
      <c r="CC5" s="81"/>
      <c r="CD5" s="81"/>
      <c r="CE5" s="81"/>
      <c r="CF5" s="81"/>
      <c r="CG5" s="81"/>
      <c r="CH5" s="81"/>
      <c r="CI5" s="81"/>
      <c r="CJ5" s="81"/>
      <c r="CK5" s="81"/>
      <c r="CM5" s="81"/>
      <c r="CN5" s="81"/>
      <c r="CO5" s="81"/>
      <c r="CP5" s="81"/>
      <c r="CQ5" s="81"/>
      <c r="CR5" s="81"/>
      <c r="CS5" s="81"/>
      <c r="CT5" s="81"/>
      <c r="CU5" s="81"/>
      <c r="CV5" s="81"/>
      <c r="CW5" s="81"/>
      <c r="CX5" s="81"/>
      <c r="CY5" s="81"/>
      <c r="CZ5" s="81"/>
      <c r="DA5" s="81"/>
      <c r="DB5" s="81"/>
    </row>
    <row r="6" spans="1:106" ht="13.5" customHeight="1" x14ac:dyDescent="0.25">
      <c r="A6" s="2644" t="s">
        <v>289</v>
      </c>
      <c r="B6" s="1859">
        <f>10.13</f>
        <v>10.130000000000001</v>
      </c>
      <c r="C6" s="1859">
        <f>B6+0.01</f>
        <v>10.14</v>
      </c>
      <c r="D6" s="1859">
        <f>C6+0.01</f>
        <v>10.15</v>
      </c>
      <c r="E6" s="1039"/>
      <c r="F6" s="1859">
        <f>D6+0.01</f>
        <v>10.16</v>
      </c>
      <c r="G6" s="559"/>
      <c r="H6" s="1860">
        <f>F6+0.01</f>
        <v>10.17</v>
      </c>
      <c r="I6" s="2647">
        <f>H6+0.01</f>
        <v>10.18</v>
      </c>
      <c r="J6" s="2648"/>
      <c r="K6" s="2647">
        <f>I6+0.01</f>
        <v>10.19</v>
      </c>
      <c r="L6" s="2648"/>
      <c r="M6" s="1506">
        <f>K6+0.01</f>
        <v>10.199999999999999</v>
      </c>
      <c r="N6" s="560">
        <f>M6+0.01</f>
        <v>10.209999999999999</v>
      </c>
      <c r="O6" s="560">
        <f>N6+0.01</f>
        <v>10.219999999999999</v>
      </c>
      <c r="P6" s="2644" t="s">
        <v>289</v>
      </c>
      <c r="Q6" s="1545">
        <f>O6+0.01</f>
        <v>10.229999999999999</v>
      </c>
      <c r="R6" s="1597"/>
      <c r="S6" s="560">
        <f>Q6+0.01</f>
        <v>10.239999999999998</v>
      </c>
      <c r="T6" s="560">
        <f>S6+0.01</f>
        <v>10.249999999999998</v>
      </c>
      <c r="U6" s="560">
        <f>T6+0.01</f>
        <v>10.259999999999998</v>
      </c>
      <c r="V6" s="561">
        <f>U6+0.01</f>
        <v>10.269999999999998</v>
      </c>
      <c r="W6" s="561">
        <f t="shared" ref="W6:AB6" si="0">V6+0.01</f>
        <v>10.279999999999998</v>
      </c>
      <c r="X6" s="560">
        <f t="shared" si="0"/>
        <v>10.289999999999997</v>
      </c>
      <c r="Y6" s="561">
        <f t="shared" si="0"/>
        <v>10.299999999999997</v>
      </c>
      <c r="Z6" s="561">
        <f t="shared" si="0"/>
        <v>10.309999999999997</v>
      </c>
      <c r="AA6" s="561">
        <f t="shared" si="0"/>
        <v>10.319999999999997</v>
      </c>
      <c r="AB6" s="1506">
        <f t="shared" si="0"/>
        <v>10.329999999999997</v>
      </c>
      <c r="AC6" s="561">
        <f>AB6+0.01</f>
        <v>10.339999999999996</v>
      </c>
      <c r="AD6" s="2644" t="s">
        <v>289</v>
      </c>
      <c r="AE6" s="560">
        <f>AC6+0.01</f>
        <v>10.349999999999996</v>
      </c>
      <c r="AF6" s="560">
        <f>AE6+0.01</f>
        <v>10.359999999999996</v>
      </c>
      <c r="AG6" s="560">
        <f t="shared" ref="AG6:AL6" si="1">AF6+0.01</f>
        <v>10.369999999999996</v>
      </c>
      <c r="AH6" s="560">
        <f t="shared" si="1"/>
        <v>10.379999999999995</v>
      </c>
      <c r="AI6" s="560">
        <f t="shared" si="1"/>
        <v>10.389999999999995</v>
      </c>
      <c r="AJ6" s="560">
        <f t="shared" si="1"/>
        <v>10.399999999999995</v>
      </c>
      <c r="AK6" s="560">
        <f t="shared" si="1"/>
        <v>10.409999999999995</v>
      </c>
      <c r="AL6" s="560">
        <f t="shared" si="1"/>
        <v>10.419999999999995</v>
      </c>
      <c r="AM6" s="1505">
        <f>AL6+0.01</f>
        <v>10.429999999999994</v>
      </c>
      <c r="AN6" s="560">
        <f>AM6+0.01</f>
        <v>10.439999999999994</v>
      </c>
      <c r="AO6" s="2644" t="s">
        <v>289</v>
      </c>
      <c r="AP6" s="2657">
        <f>AN6+0.01</f>
        <v>10.449999999999994</v>
      </c>
      <c r="AQ6" s="2658"/>
      <c r="AR6" s="2658"/>
      <c r="AS6" s="2658"/>
      <c r="AT6" s="2658"/>
      <c r="AU6" s="2658"/>
      <c r="AV6" s="2658"/>
      <c r="AW6" s="2658"/>
      <c r="AX6" s="2658"/>
      <c r="AY6" s="2658"/>
      <c r="AZ6" s="2658"/>
      <c r="BA6" s="2658"/>
      <c r="BB6" s="2658"/>
      <c r="BC6" s="2658"/>
      <c r="BD6" s="2659"/>
      <c r="BE6" s="598">
        <f>AP6+0.01</f>
        <v>10.459999999999994</v>
      </c>
      <c r="BF6" s="597">
        <f>BE6+0.01</f>
        <v>10.469999999999994</v>
      </c>
      <c r="BG6" s="597">
        <f t="shared" ref="BG6:BN6" si="2">BF6+0.01</f>
        <v>10.479999999999993</v>
      </c>
      <c r="BH6" s="597">
        <f t="shared" si="2"/>
        <v>10.489999999999993</v>
      </c>
      <c r="BI6" s="2644" t="s">
        <v>289</v>
      </c>
      <c r="BJ6" s="597">
        <f>BH6+0.01</f>
        <v>10.499999999999993</v>
      </c>
      <c r="BK6" s="597">
        <f>BJ6+0.01</f>
        <v>10.509999999999993</v>
      </c>
      <c r="BL6" s="597">
        <f t="shared" si="2"/>
        <v>10.519999999999992</v>
      </c>
      <c r="BM6" s="597">
        <f t="shared" si="2"/>
        <v>10.529999999999992</v>
      </c>
      <c r="BN6" s="597">
        <f t="shared" si="2"/>
        <v>10.539999999999992</v>
      </c>
      <c r="BO6" s="598">
        <f>BN6+0.01</f>
        <v>10.549999999999992</v>
      </c>
      <c r="BP6" s="598">
        <f>BO6+0.01</f>
        <v>10.559999999999992</v>
      </c>
      <c r="BQ6" s="598">
        <f>BP6+0.01</f>
        <v>10.569999999999991</v>
      </c>
      <c r="BR6" s="455">
        <f>BQ6+0.01</f>
        <v>10.579999999999991</v>
      </c>
      <c r="BS6" s="456">
        <f>BR6+0.01</f>
        <v>10.589999999999991</v>
      </c>
      <c r="BT6" s="2644" t="s">
        <v>289</v>
      </c>
      <c r="BU6" s="455">
        <f>BS6+0.01</f>
        <v>10.599999999999991</v>
      </c>
      <c r="BV6" s="2395">
        <f>BU6+0.01</f>
        <v>10.609999999999991</v>
      </c>
      <c r="BW6" s="2470"/>
      <c r="BX6" s="2470"/>
      <c r="BY6" s="2470"/>
      <c r="BZ6" s="2470"/>
      <c r="CA6" s="2470"/>
      <c r="CB6" s="2470"/>
      <c r="CC6" s="2470"/>
      <c r="CD6" s="2470"/>
      <c r="CE6" s="2470"/>
      <c r="CF6" s="2470"/>
      <c r="CG6" s="2470"/>
      <c r="CH6" s="453"/>
      <c r="CI6" s="603"/>
      <c r="CJ6" s="453"/>
      <c r="CK6" s="454"/>
      <c r="CL6" s="2644" t="s">
        <v>289</v>
      </c>
      <c r="CM6" s="455">
        <f>BV6+0.01</f>
        <v>10.61999999999999</v>
      </c>
      <c r="CN6" s="453"/>
      <c r="CO6" s="453"/>
      <c r="CP6" s="453"/>
      <c r="CQ6" s="453"/>
      <c r="CR6" s="453"/>
      <c r="CS6" s="453"/>
      <c r="CT6" s="160"/>
      <c r="CU6" s="160"/>
      <c r="CV6" s="160"/>
      <c r="CW6" s="160"/>
      <c r="CX6" s="160"/>
      <c r="CY6" s="160"/>
      <c r="CZ6" s="160"/>
      <c r="DA6" s="160"/>
      <c r="DB6" s="161"/>
    </row>
    <row r="7" spans="1:106" ht="15" customHeight="1" x14ac:dyDescent="0.25">
      <c r="A7" s="2645"/>
      <c r="B7" s="2204" t="s">
        <v>2442</v>
      </c>
      <c r="C7" s="2204" t="s">
        <v>2443</v>
      </c>
      <c r="D7" s="2651" t="s">
        <v>2444</v>
      </c>
      <c r="E7" s="2652"/>
      <c r="F7" s="2651" t="s">
        <v>290</v>
      </c>
      <c r="G7" s="2652"/>
      <c r="H7" s="2204" t="s">
        <v>1554</v>
      </c>
      <c r="I7" s="2651" t="s">
        <v>2445</v>
      </c>
      <c r="J7" s="2652"/>
      <c r="K7" s="2651" t="s">
        <v>2446</v>
      </c>
      <c r="L7" s="2652"/>
      <c r="M7" s="2654" t="s">
        <v>291</v>
      </c>
      <c r="N7" s="2204" t="s">
        <v>1179</v>
      </c>
      <c r="O7" s="2204" t="s">
        <v>292</v>
      </c>
      <c r="P7" s="2649"/>
      <c r="Q7" s="2651" t="s">
        <v>293</v>
      </c>
      <c r="R7" s="2652"/>
      <c r="S7" s="2204" t="s">
        <v>1691</v>
      </c>
      <c r="T7" s="2204" t="s">
        <v>1314</v>
      </c>
      <c r="U7" s="2204" t="s">
        <v>294</v>
      </c>
      <c r="V7" s="2204" t="s">
        <v>295</v>
      </c>
      <c r="W7" s="2204" t="s">
        <v>296</v>
      </c>
      <c r="X7" s="2204" t="s">
        <v>297</v>
      </c>
      <c r="Y7" s="2204" t="s">
        <v>2276</v>
      </c>
      <c r="Z7" s="2204" t="s">
        <v>2275</v>
      </c>
      <c r="AA7" s="2204" t="s">
        <v>2274</v>
      </c>
      <c r="AB7" s="2652" t="s">
        <v>298</v>
      </c>
      <c r="AC7" s="2204" t="s">
        <v>346</v>
      </c>
      <c r="AD7" s="2645"/>
      <c r="AE7" s="2204" t="s">
        <v>299</v>
      </c>
      <c r="AF7" s="2204" t="s">
        <v>1210</v>
      </c>
      <c r="AG7" s="2204" t="s">
        <v>300</v>
      </c>
      <c r="AH7" s="2204" t="s">
        <v>1211</v>
      </c>
      <c r="AI7" s="2204" t="s">
        <v>301</v>
      </c>
      <c r="AJ7" s="2204" t="s">
        <v>1212</v>
      </c>
      <c r="AK7" s="2204" t="s">
        <v>743</v>
      </c>
      <c r="AL7" s="2204" t="s">
        <v>1213</v>
      </c>
      <c r="AM7" s="2204" t="s">
        <v>1692</v>
      </c>
      <c r="AN7" s="2204" t="s">
        <v>1693</v>
      </c>
      <c r="AO7" s="2645"/>
      <c r="AP7" s="2651" t="s">
        <v>1694</v>
      </c>
      <c r="AQ7" s="2654"/>
      <c r="AR7" s="2654"/>
      <c r="AS7" s="2654"/>
      <c r="AT7" s="2654"/>
      <c r="AU7" s="2654"/>
      <c r="AV7" s="2654"/>
      <c r="AW7" s="2654"/>
      <c r="AX7" s="2654"/>
      <c r="AY7" s="2654"/>
      <c r="AZ7" s="2654"/>
      <c r="BA7" s="2654"/>
      <c r="BB7" s="2654"/>
      <c r="BC7" s="2654"/>
      <c r="BD7" s="2652"/>
      <c r="BE7" s="2178" t="s">
        <v>313</v>
      </c>
      <c r="BF7" s="2178" t="s">
        <v>1719</v>
      </c>
      <c r="BG7" s="2178" t="s">
        <v>314</v>
      </c>
      <c r="BH7" s="2178" t="s">
        <v>1720</v>
      </c>
      <c r="BI7" s="2645"/>
      <c r="BJ7" s="2178" t="s">
        <v>315</v>
      </c>
      <c r="BK7" s="2178" t="s">
        <v>311</v>
      </c>
      <c r="BL7" s="2178" t="s">
        <v>312</v>
      </c>
      <c r="BM7" s="2178" t="s">
        <v>367</v>
      </c>
      <c r="BN7" s="2178" t="s">
        <v>368</v>
      </c>
      <c r="BO7" s="2178" t="s">
        <v>316</v>
      </c>
      <c r="BP7" s="2178" t="s">
        <v>317</v>
      </c>
      <c r="BQ7" s="2178" t="s">
        <v>369</v>
      </c>
      <c r="BR7" s="2259" t="s">
        <v>319</v>
      </c>
      <c r="BS7" s="2259" t="s">
        <v>320</v>
      </c>
      <c r="BT7" s="2645"/>
      <c r="BU7" s="2259" t="s">
        <v>321</v>
      </c>
      <c r="BV7" s="275" t="s">
        <v>322</v>
      </c>
      <c r="BW7" s="272"/>
      <c r="BX7" s="272"/>
      <c r="BY7" s="272"/>
      <c r="BZ7" s="272"/>
      <c r="CA7" s="272"/>
      <c r="CB7" s="272"/>
      <c r="CC7" s="272"/>
      <c r="CD7" s="272"/>
      <c r="CE7" s="272"/>
      <c r="CF7" s="272"/>
      <c r="CG7" s="272"/>
      <c r="CH7" s="380"/>
      <c r="CI7" s="380"/>
      <c r="CJ7" s="380"/>
      <c r="CK7" s="239"/>
      <c r="CL7" s="2645"/>
      <c r="CM7" s="2185" t="s">
        <v>323</v>
      </c>
      <c r="CN7" s="2186"/>
      <c r="CO7" s="2186"/>
      <c r="CP7" s="2186"/>
      <c r="CQ7" s="2186"/>
      <c r="CR7" s="2186"/>
      <c r="CS7" s="2186"/>
      <c r="CT7" s="2186"/>
      <c r="CU7" s="2186"/>
      <c r="CV7" s="2186"/>
      <c r="CW7" s="2186"/>
      <c r="CX7" s="2186"/>
      <c r="CY7" s="2186"/>
      <c r="CZ7" s="2186"/>
      <c r="DA7" s="2186"/>
      <c r="DB7" s="2187"/>
    </row>
    <row r="8" spans="1:106" ht="13.5" x14ac:dyDescent="0.25">
      <c r="A8" s="2645"/>
      <c r="B8" s="2204"/>
      <c r="C8" s="2204"/>
      <c r="D8" s="2651"/>
      <c r="E8" s="2652"/>
      <c r="F8" s="2651"/>
      <c r="G8" s="2652"/>
      <c r="H8" s="2204"/>
      <c r="I8" s="2651"/>
      <c r="J8" s="2652"/>
      <c r="K8" s="2651"/>
      <c r="L8" s="2652"/>
      <c r="M8" s="2654"/>
      <c r="N8" s="2204"/>
      <c r="O8" s="2204"/>
      <c r="P8" s="2649"/>
      <c r="Q8" s="2651"/>
      <c r="R8" s="2652"/>
      <c r="S8" s="2204"/>
      <c r="T8" s="2204"/>
      <c r="U8" s="2204"/>
      <c r="V8" s="2204"/>
      <c r="W8" s="2204"/>
      <c r="X8" s="2204"/>
      <c r="Y8" s="2204"/>
      <c r="Z8" s="2204"/>
      <c r="AA8" s="2204"/>
      <c r="AB8" s="2652"/>
      <c r="AC8" s="2204"/>
      <c r="AD8" s="2645"/>
      <c r="AE8" s="2204"/>
      <c r="AF8" s="2204"/>
      <c r="AG8" s="2204"/>
      <c r="AH8" s="2204"/>
      <c r="AI8" s="2204"/>
      <c r="AJ8" s="2204"/>
      <c r="AK8" s="2204"/>
      <c r="AL8" s="2204"/>
      <c r="AM8" s="2204"/>
      <c r="AN8" s="2204"/>
      <c r="AO8" s="2645"/>
      <c r="AP8" s="2651"/>
      <c r="AQ8" s="2654"/>
      <c r="AR8" s="2654"/>
      <c r="AS8" s="2654"/>
      <c r="AT8" s="2654"/>
      <c r="AU8" s="2654"/>
      <c r="AV8" s="2654"/>
      <c r="AW8" s="2654"/>
      <c r="AX8" s="2654"/>
      <c r="AY8" s="2654"/>
      <c r="AZ8" s="2654"/>
      <c r="BA8" s="2654"/>
      <c r="BB8" s="2654"/>
      <c r="BC8" s="2654"/>
      <c r="BD8" s="2652"/>
      <c r="BE8" s="2178"/>
      <c r="BF8" s="2178"/>
      <c r="BG8" s="2178"/>
      <c r="BH8" s="2178"/>
      <c r="BI8" s="2645"/>
      <c r="BJ8" s="2178"/>
      <c r="BK8" s="2178"/>
      <c r="BL8" s="2178"/>
      <c r="BM8" s="2178"/>
      <c r="BN8" s="2178"/>
      <c r="BO8" s="2178"/>
      <c r="BP8" s="2178"/>
      <c r="BQ8" s="2178"/>
      <c r="BR8" s="2259"/>
      <c r="BS8" s="2259"/>
      <c r="BT8" s="2645"/>
      <c r="BU8" s="2259"/>
      <c r="BV8" s="275" t="s">
        <v>324</v>
      </c>
      <c r="BW8" s="272"/>
      <c r="BX8" s="272"/>
      <c r="BY8" s="272"/>
      <c r="BZ8" s="272"/>
      <c r="CA8" s="272"/>
      <c r="CB8" s="272"/>
      <c r="CC8" s="272"/>
      <c r="CD8" s="272"/>
      <c r="CE8" s="272"/>
      <c r="CF8" s="272"/>
      <c r="CG8" s="272"/>
      <c r="CH8" s="380"/>
      <c r="CI8" s="380"/>
      <c r="CJ8" s="380"/>
      <c r="CK8" s="239"/>
      <c r="CL8" s="2645"/>
      <c r="CM8" s="197"/>
      <c r="CN8" s="380"/>
      <c r="CO8" s="380"/>
      <c r="CP8" s="380"/>
      <c r="CQ8" s="272"/>
      <c r="CR8" s="272"/>
      <c r="CS8" s="272"/>
      <c r="CT8" s="272"/>
      <c r="CU8" s="272"/>
      <c r="CV8" s="272"/>
      <c r="CW8" s="272"/>
      <c r="CX8" s="272"/>
      <c r="CY8" s="272"/>
      <c r="CZ8" s="272"/>
      <c r="DA8" s="272"/>
      <c r="DB8" s="604"/>
    </row>
    <row r="9" spans="1:106" ht="13.5" customHeight="1" x14ac:dyDescent="0.25">
      <c r="A9" s="2645"/>
      <c r="B9" s="2204"/>
      <c r="C9" s="2204"/>
      <c r="D9" s="2651"/>
      <c r="E9" s="2652"/>
      <c r="F9" s="2651"/>
      <c r="G9" s="2652"/>
      <c r="H9" s="2204"/>
      <c r="I9" s="2651"/>
      <c r="J9" s="2652"/>
      <c r="K9" s="2651"/>
      <c r="L9" s="2652"/>
      <c r="M9" s="2654"/>
      <c r="N9" s="2204"/>
      <c r="O9" s="2204"/>
      <c r="P9" s="2649"/>
      <c r="Q9" s="2651"/>
      <c r="R9" s="2652"/>
      <c r="S9" s="2204"/>
      <c r="T9" s="2204"/>
      <c r="U9" s="2204"/>
      <c r="V9" s="2204"/>
      <c r="W9" s="2204"/>
      <c r="X9" s="2204"/>
      <c r="Y9" s="2204"/>
      <c r="Z9" s="2204"/>
      <c r="AA9" s="2204"/>
      <c r="AB9" s="2652"/>
      <c r="AC9" s="2204"/>
      <c r="AD9" s="2645"/>
      <c r="AE9" s="2204"/>
      <c r="AF9" s="2204"/>
      <c r="AG9" s="2204"/>
      <c r="AH9" s="2204"/>
      <c r="AI9" s="2204"/>
      <c r="AJ9" s="2204"/>
      <c r="AK9" s="2204"/>
      <c r="AL9" s="2204"/>
      <c r="AM9" s="2204"/>
      <c r="AN9" s="2204"/>
      <c r="AO9" s="2645"/>
      <c r="AP9" s="2651"/>
      <c r="AQ9" s="2654"/>
      <c r="AR9" s="2654"/>
      <c r="AS9" s="2654"/>
      <c r="AT9" s="2654"/>
      <c r="AU9" s="2654"/>
      <c r="AV9" s="2654"/>
      <c r="AW9" s="2654"/>
      <c r="AX9" s="2654"/>
      <c r="AY9" s="2654"/>
      <c r="AZ9" s="2654"/>
      <c r="BA9" s="2654"/>
      <c r="BB9" s="2654"/>
      <c r="BC9" s="2654"/>
      <c r="BD9" s="2652"/>
      <c r="BE9" s="2178"/>
      <c r="BF9" s="2178"/>
      <c r="BG9" s="2178"/>
      <c r="BH9" s="2178"/>
      <c r="BI9" s="2645"/>
      <c r="BJ9" s="2178"/>
      <c r="BK9" s="2178"/>
      <c r="BL9" s="2178"/>
      <c r="BM9" s="2178"/>
      <c r="BN9" s="2178"/>
      <c r="BO9" s="2178"/>
      <c r="BP9" s="2178"/>
      <c r="BQ9" s="2178"/>
      <c r="BR9" s="2259"/>
      <c r="BS9" s="2259"/>
      <c r="BT9" s="2645"/>
      <c r="BU9" s="2259"/>
      <c r="BV9" s="275" t="s">
        <v>325</v>
      </c>
      <c r="BW9" s="272"/>
      <c r="BX9" s="272"/>
      <c r="BY9" s="272"/>
      <c r="BZ9" s="272"/>
      <c r="CA9" s="272"/>
      <c r="CB9" s="272"/>
      <c r="CC9" s="272"/>
      <c r="CD9" s="272"/>
      <c r="CE9" s="272"/>
      <c r="CF9" s="272"/>
      <c r="CG9" s="272"/>
      <c r="CH9" s="380"/>
      <c r="CI9" s="380"/>
      <c r="CJ9" s="380"/>
      <c r="CK9" s="239"/>
      <c r="CL9" s="2645"/>
      <c r="CM9" s="197"/>
      <c r="CN9" s="380"/>
      <c r="CO9" s="380"/>
      <c r="CP9" s="380"/>
      <c r="CQ9" s="272"/>
      <c r="CR9" s="272"/>
      <c r="CS9" s="272"/>
      <c r="CT9" s="272"/>
      <c r="CU9" s="272"/>
      <c r="CV9" s="272"/>
      <c r="CW9" s="272"/>
      <c r="CX9" s="272"/>
      <c r="CY9" s="272"/>
      <c r="CZ9" s="272"/>
      <c r="DA9" s="272"/>
      <c r="DB9" s="604"/>
    </row>
    <row r="10" spans="1:106" ht="13.5" customHeight="1" x14ac:dyDescent="0.25">
      <c r="A10" s="2645"/>
      <c r="B10" s="2204"/>
      <c r="C10" s="2204"/>
      <c r="D10" s="2651"/>
      <c r="E10" s="2652"/>
      <c r="F10" s="2651"/>
      <c r="G10" s="2652"/>
      <c r="H10" s="2204"/>
      <c r="I10" s="2651"/>
      <c r="J10" s="2652"/>
      <c r="K10" s="2651"/>
      <c r="L10" s="2652"/>
      <c r="M10" s="2654"/>
      <c r="N10" s="2204"/>
      <c r="O10" s="2204"/>
      <c r="P10" s="2649"/>
      <c r="S10" s="2204"/>
      <c r="T10" s="2204"/>
      <c r="U10" s="2204"/>
      <c r="V10" s="2204"/>
      <c r="W10" s="2204"/>
      <c r="X10" s="2204"/>
      <c r="Y10" s="2204"/>
      <c r="Z10" s="2204"/>
      <c r="AA10" s="2204"/>
      <c r="AB10" s="2652"/>
      <c r="AC10" s="2204"/>
      <c r="AD10" s="2645"/>
      <c r="AE10" s="2204"/>
      <c r="AF10" s="2204"/>
      <c r="AG10" s="2204"/>
      <c r="AH10" s="2204"/>
      <c r="AI10" s="2204"/>
      <c r="AJ10" s="2204"/>
      <c r="AK10" s="2204"/>
      <c r="AL10" s="2204"/>
      <c r="AM10" s="2204"/>
      <c r="AN10" s="2204"/>
      <c r="AO10" s="2645"/>
      <c r="AP10" s="658"/>
      <c r="AQ10" s="659"/>
      <c r="AR10" s="659"/>
      <c r="AS10" s="659"/>
      <c r="AT10" s="659"/>
      <c r="AU10" s="659"/>
      <c r="AV10" s="659"/>
      <c r="AW10" s="659"/>
      <c r="AX10" s="659"/>
      <c r="AY10" s="659"/>
      <c r="AZ10" s="659"/>
      <c r="BA10" s="659"/>
      <c r="BB10" s="659"/>
      <c r="BC10" s="659"/>
      <c r="BD10" s="660"/>
      <c r="BE10" s="2178"/>
      <c r="BF10" s="2178"/>
      <c r="BG10" s="2178"/>
      <c r="BH10" s="2178"/>
      <c r="BI10" s="2645"/>
      <c r="BJ10" s="2178"/>
      <c r="BK10" s="2178"/>
      <c r="BL10" s="2178"/>
      <c r="BM10" s="2178"/>
      <c r="BN10" s="2178"/>
      <c r="BO10" s="2178"/>
      <c r="BP10" s="2178"/>
      <c r="BQ10" s="2178"/>
      <c r="BR10" s="2259"/>
      <c r="BS10" s="2259"/>
      <c r="BT10" s="2645"/>
      <c r="BU10" s="2259"/>
      <c r="BV10" s="275" t="s">
        <v>326</v>
      </c>
      <c r="BW10" s="272"/>
      <c r="BX10" s="272"/>
      <c r="BY10" s="272"/>
      <c r="BZ10" s="272"/>
      <c r="CA10" s="272"/>
      <c r="CB10" s="272"/>
      <c r="CC10" s="272"/>
      <c r="CD10" s="272"/>
      <c r="CE10" s="272"/>
      <c r="CF10" s="272"/>
      <c r="CG10" s="272"/>
      <c r="CH10" s="380"/>
      <c r="CI10" s="380"/>
      <c r="CJ10" s="380"/>
      <c r="CK10" s="239"/>
      <c r="CL10" s="2645"/>
      <c r="CM10" s="275" t="s">
        <v>327</v>
      </c>
      <c r="CN10" s="272"/>
      <c r="CO10" s="272"/>
      <c r="CP10" s="272"/>
      <c r="CQ10" s="272"/>
      <c r="CR10" s="272"/>
      <c r="CS10" s="272"/>
      <c r="CT10" s="272"/>
      <c r="CU10" s="272"/>
      <c r="CV10" s="272"/>
      <c r="CW10" s="272"/>
      <c r="CX10" s="272"/>
      <c r="CY10" s="272"/>
      <c r="CZ10" s="272"/>
      <c r="DA10" s="272"/>
      <c r="DB10" s="604"/>
    </row>
    <row r="11" spans="1:106" ht="13.5" customHeight="1" x14ac:dyDescent="0.25">
      <c r="A11" s="2645"/>
      <c r="B11" s="2204"/>
      <c r="C11" s="2204"/>
      <c r="D11" s="2651"/>
      <c r="E11" s="2652"/>
      <c r="F11" s="2651"/>
      <c r="G11" s="2652"/>
      <c r="H11" s="2204"/>
      <c r="I11" s="2651"/>
      <c r="J11" s="2652"/>
      <c r="K11" s="2651"/>
      <c r="L11" s="2652"/>
      <c r="M11" s="2654"/>
      <c r="N11" s="2204"/>
      <c r="O11" s="2204"/>
      <c r="P11" s="2649"/>
      <c r="S11" s="2204"/>
      <c r="T11" s="2204"/>
      <c r="U11" s="2204"/>
      <c r="V11" s="2204"/>
      <c r="W11" s="2204"/>
      <c r="X11" s="2204"/>
      <c r="Y11" s="2204"/>
      <c r="Z11" s="2204"/>
      <c r="AA11" s="2204"/>
      <c r="AB11" s="2652"/>
      <c r="AC11" s="1542" t="s">
        <v>1695</v>
      </c>
      <c r="AD11" s="2645"/>
      <c r="AE11" s="2204"/>
      <c r="AF11" s="2204"/>
      <c r="AG11" s="2204"/>
      <c r="AH11" s="2204"/>
      <c r="AI11" s="2204"/>
      <c r="AJ11" s="2204"/>
      <c r="AK11" s="2204"/>
      <c r="AL11" s="2204"/>
      <c r="AM11" s="2204"/>
      <c r="AN11" s="567"/>
      <c r="AO11" s="2645"/>
      <c r="AP11" s="2660" t="s">
        <v>1696</v>
      </c>
      <c r="AQ11" s="2663" t="s">
        <v>350</v>
      </c>
      <c r="AR11" s="2663" t="s">
        <v>351</v>
      </c>
      <c r="AS11" s="2663" t="s">
        <v>2310</v>
      </c>
      <c r="AT11" s="2663" t="s">
        <v>1697</v>
      </c>
      <c r="AU11" s="2663" t="s">
        <v>352</v>
      </c>
      <c r="AV11" s="2663" t="s">
        <v>1698</v>
      </c>
      <c r="AW11" s="2663" t="s">
        <v>353</v>
      </c>
      <c r="AX11" s="2663" t="s">
        <v>354</v>
      </c>
      <c r="AY11" s="2663" t="s">
        <v>1699</v>
      </c>
      <c r="AZ11" s="2663" t="s">
        <v>1736</v>
      </c>
      <c r="BA11" s="2660" t="s">
        <v>1700</v>
      </c>
      <c r="BB11" s="2663" t="s">
        <v>1701</v>
      </c>
      <c r="BC11" s="2663" t="s">
        <v>1702</v>
      </c>
      <c r="BD11" s="2663" t="s">
        <v>355</v>
      </c>
      <c r="BE11" s="2178"/>
      <c r="BF11" s="2178"/>
      <c r="BG11" s="2178"/>
      <c r="BH11" s="2178"/>
      <c r="BI11" s="2645"/>
      <c r="BJ11" s="2178"/>
      <c r="BK11" s="2178"/>
      <c r="BL11" s="2178"/>
      <c r="BM11" s="2178"/>
      <c r="BN11" s="2178"/>
      <c r="BO11" s="2178"/>
      <c r="BP11" s="2178"/>
      <c r="BQ11" s="2178"/>
      <c r="BR11" s="2259"/>
      <c r="BS11" s="2259"/>
      <c r="BT11" s="2645"/>
      <c r="BU11" s="545" t="s">
        <v>328</v>
      </c>
      <c r="BV11" s="275"/>
      <c r="BW11" s="272"/>
      <c r="BX11" s="272"/>
      <c r="BY11" s="272"/>
      <c r="BZ11" s="272"/>
      <c r="CA11" s="272"/>
      <c r="CB11" s="272"/>
      <c r="CC11" s="272"/>
      <c r="CD11" s="272"/>
      <c r="CE11" s="272"/>
      <c r="CF11" s="272"/>
      <c r="CG11" s="272"/>
      <c r="CH11" s="272"/>
      <c r="CI11" s="272"/>
      <c r="CJ11" s="267"/>
      <c r="CK11" s="546"/>
      <c r="CL11" s="2645"/>
      <c r="CM11" s="275"/>
      <c r="CN11" s="272"/>
      <c r="CO11" s="272"/>
      <c r="CP11" s="272"/>
      <c r="CQ11" s="272"/>
      <c r="CR11" s="272"/>
      <c r="CS11" s="272"/>
      <c r="CT11" s="272"/>
      <c r="CU11" s="272"/>
      <c r="CV11" s="272"/>
      <c r="CW11" s="272"/>
      <c r="CX11" s="272"/>
      <c r="CY11" s="272"/>
      <c r="CZ11" s="272"/>
      <c r="DA11" s="272"/>
      <c r="DB11" s="604"/>
    </row>
    <row r="12" spans="1:106" ht="15" customHeight="1" x14ac:dyDescent="0.25">
      <c r="A12" s="2645"/>
      <c r="B12" s="2204"/>
      <c r="C12" s="2204"/>
      <c r="D12" s="2651"/>
      <c r="E12" s="2652"/>
      <c r="F12" s="563"/>
      <c r="G12" s="564"/>
      <c r="H12" s="2204"/>
      <c r="I12" s="2651"/>
      <c r="J12" s="2652"/>
      <c r="K12" s="2651"/>
      <c r="L12" s="2652"/>
      <c r="M12" s="2654"/>
      <c r="N12" s="2204"/>
      <c r="O12" s="565" t="s">
        <v>1703</v>
      </c>
      <c r="P12" s="2649"/>
      <c r="Q12" s="2651" t="s">
        <v>1704</v>
      </c>
      <c r="R12" s="2652"/>
      <c r="S12" s="1749"/>
      <c r="T12" s="2204"/>
      <c r="U12" s="2204"/>
      <c r="V12" s="2204"/>
      <c r="W12" s="2204"/>
      <c r="X12" s="2204"/>
      <c r="Y12" s="2204"/>
      <c r="Z12" s="2204"/>
      <c r="AA12" s="2204"/>
      <c r="AB12" s="2652"/>
      <c r="AC12" s="1542" t="s">
        <v>1706</v>
      </c>
      <c r="AD12" s="2645"/>
      <c r="AE12" s="2204"/>
      <c r="AF12" s="2204"/>
      <c r="AG12" s="2204"/>
      <c r="AH12" s="2204"/>
      <c r="AI12" s="2204"/>
      <c r="AJ12" s="2204"/>
      <c r="AK12" s="2204"/>
      <c r="AL12" s="2204"/>
      <c r="AN12" s="567"/>
      <c r="AO12" s="2645"/>
      <c r="AP12" s="2661"/>
      <c r="AQ12" s="2664"/>
      <c r="AR12" s="2664"/>
      <c r="AS12" s="2664"/>
      <c r="AT12" s="2664"/>
      <c r="AU12" s="2664"/>
      <c r="AV12" s="2664"/>
      <c r="AW12" s="2664"/>
      <c r="AX12" s="2664"/>
      <c r="AY12" s="2664"/>
      <c r="AZ12" s="2664"/>
      <c r="BA12" s="2661"/>
      <c r="BB12" s="2664"/>
      <c r="BC12" s="2664"/>
      <c r="BD12" s="2664"/>
      <c r="BE12" s="2178"/>
      <c r="BF12" s="2178"/>
      <c r="BG12" s="2178"/>
      <c r="BH12" s="2178"/>
      <c r="BI12" s="2645"/>
      <c r="BJ12" s="2178"/>
      <c r="BK12" s="2178"/>
      <c r="BL12" s="2178"/>
      <c r="BM12" s="2178"/>
      <c r="BN12" s="2178"/>
      <c r="BO12" s="2178"/>
      <c r="BP12" s="2178"/>
      <c r="BQ12" s="2178"/>
      <c r="BR12" s="2259"/>
      <c r="BS12" s="2259"/>
      <c r="BT12" s="2645"/>
      <c r="BU12" s="545" t="s">
        <v>329</v>
      </c>
      <c r="BV12" s="275" t="s">
        <v>330</v>
      </c>
      <c r="BW12" s="272"/>
      <c r="BX12" s="272"/>
      <c r="BY12" s="272"/>
      <c r="BZ12" s="272"/>
      <c r="CA12" s="272"/>
      <c r="CB12" s="272"/>
      <c r="CC12" s="272"/>
      <c r="CD12" s="272"/>
      <c r="CE12" s="272"/>
      <c r="CF12" s="272"/>
      <c r="CG12" s="272"/>
      <c r="CH12" s="272"/>
      <c r="CI12" s="272"/>
      <c r="CJ12" s="380"/>
      <c r="CK12" s="239"/>
      <c r="CL12" s="2645"/>
      <c r="CM12" s="275" t="s">
        <v>331</v>
      </c>
      <c r="CN12" s="272"/>
      <c r="CO12" s="272"/>
      <c r="CP12" s="272"/>
      <c r="CQ12" s="272"/>
      <c r="CR12" s="272"/>
      <c r="CS12" s="272"/>
      <c r="CT12" s="272"/>
      <c r="CU12" s="272"/>
      <c r="CV12" s="272"/>
      <c r="CW12" s="272"/>
      <c r="CX12" s="272"/>
      <c r="CY12" s="272"/>
      <c r="CZ12" s="272"/>
      <c r="DA12" s="272"/>
      <c r="DB12" s="604"/>
    </row>
    <row r="13" spans="1:106" ht="13.5" customHeight="1" x14ac:dyDescent="0.25">
      <c r="A13" s="2645"/>
      <c r="B13" s="2204"/>
      <c r="C13" s="2204"/>
      <c r="D13" s="2618"/>
      <c r="E13" s="2653"/>
      <c r="F13" s="563"/>
      <c r="G13" s="564"/>
      <c r="H13" s="562"/>
      <c r="I13" s="2651"/>
      <c r="J13" s="2652"/>
      <c r="K13" s="2618"/>
      <c r="L13" s="2653"/>
      <c r="M13" s="2654"/>
      <c r="N13" s="2204"/>
      <c r="O13" s="565" t="s">
        <v>1707</v>
      </c>
      <c r="P13" s="2649"/>
      <c r="Q13" s="2651"/>
      <c r="R13" s="2652"/>
      <c r="S13" s="2178"/>
      <c r="T13" s="2204"/>
      <c r="U13" s="565"/>
      <c r="V13" s="1542"/>
      <c r="W13" s="2204"/>
      <c r="X13" s="2204"/>
      <c r="Y13" s="2204"/>
      <c r="Z13" s="2204"/>
      <c r="AA13" s="2204"/>
      <c r="AB13" s="562"/>
      <c r="AC13" s="565" t="s">
        <v>1708</v>
      </c>
      <c r="AD13" s="2645"/>
      <c r="AE13" s="2204"/>
      <c r="AF13" s="2204"/>
      <c r="AG13" s="2204"/>
      <c r="AH13" s="2204"/>
      <c r="AI13" s="2204"/>
      <c r="AJ13" s="565" t="s">
        <v>76</v>
      </c>
      <c r="AK13" s="2204"/>
      <c r="AL13" s="565"/>
      <c r="AM13" s="653" t="s">
        <v>356</v>
      </c>
      <c r="AN13" s="654" t="s">
        <v>356</v>
      </c>
      <c r="AO13" s="2645"/>
      <c r="AP13" s="2661"/>
      <c r="AQ13" s="2664"/>
      <c r="AR13" s="2664"/>
      <c r="AS13" s="2664"/>
      <c r="AT13" s="2664"/>
      <c r="AU13" s="2664"/>
      <c r="AV13" s="2664"/>
      <c r="AW13" s="2664"/>
      <c r="AX13" s="2664"/>
      <c r="AY13" s="2664"/>
      <c r="AZ13" s="2664"/>
      <c r="BA13" s="2661"/>
      <c r="BB13" s="2664"/>
      <c r="BC13" s="2664"/>
      <c r="BD13" s="2664"/>
      <c r="BE13" s="2178"/>
      <c r="BF13" s="2178"/>
      <c r="BG13" s="2178"/>
      <c r="BH13" s="2178"/>
      <c r="BI13" s="2645"/>
      <c r="BJ13" s="2178"/>
      <c r="BK13" s="2178"/>
      <c r="BL13" s="2178"/>
      <c r="BM13" s="2178"/>
      <c r="BN13" s="2178"/>
      <c r="BO13" s="2178"/>
      <c r="BP13" s="2178"/>
      <c r="BQ13" s="2178"/>
      <c r="BR13" s="2259"/>
      <c r="BS13" s="2259"/>
      <c r="BT13" s="2645"/>
      <c r="BU13" s="80" t="s">
        <v>1214</v>
      </c>
      <c r="BV13" s="275"/>
      <c r="BW13" s="272"/>
      <c r="BX13" s="272"/>
      <c r="BY13" s="272"/>
      <c r="BZ13" s="272"/>
      <c r="CA13" s="272"/>
      <c r="CB13" s="272"/>
      <c r="CC13" s="272"/>
      <c r="CD13" s="272"/>
      <c r="CE13" s="272"/>
      <c r="CF13" s="272"/>
      <c r="CG13" s="272"/>
      <c r="CH13" s="380"/>
      <c r="CI13" s="380"/>
      <c r="CJ13" s="380"/>
      <c r="CK13" s="239"/>
      <c r="CL13" s="2645"/>
      <c r="CM13" s="275"/>
      <c r="CN13" s="272"/>
      <c r="CO13" s="272"/>
      <c r="CP13" s="272"/>
      <c r="CQ13" s="272"/>
      <c r="CR13" s="272"/>
      <c r="CS13" s="272"/>
      <c r="CT13" s="272"/>
      <c r="CU13" s="272"/>
      <c r="CV13" s="272"/>
      <c r="CW13" s="272"/>
      <c r="CX13" s="272"/>
      <c r="CY13" s="272"/>
      <c r="CZ13" s="272"/>
      <c r="DA13" s="272"/>
      <c r="DB13" s="604"/>
    </row>
    <row r="14" spans="1:106" ht="13.5" customHeight="1" x14ac:dyDescent="0.25">
      <c r="A14" s="2645"/>
      <c r="B14" s="2204"/>
      <c r="C14" s="2204"/>
      <c r="D14" s="2618"/>
      <c r="E14" s="2653"/>
      <c r="F14" s="563"/>
      <c r="G14" s="564"/>
      <c r="H14" s="562"/>
      <c r="I14" s="2651"/>
      <c r="J14" s="2652"/>
      <c r="K14" s="2618"/>
      <c r="L14" s="2653"/>
      <c r="M14" s="2654"/>
      <c r="N14" s="2204"/>
      <c r="O14" s="565" t="s">
        <v>1709</v>
      </c>
      <c r="P14" s="2649"/>
      <c r="Q14" s="2701" t="str">
        <f>CONCATENATE("2 Poste fixe voie publique ► (",W6,")")</f>
        <v>2 Poste fixe voie publique ► (10,28)</v>
      </c>
      <c r="R14" s="2702"/>
      <c r="S14" s="2178"/>
      <c r="T14" s="565"/>
      <c r="U14" s="565"/>
      <c r="V14" s="1542"/>
      <c r="W14" s="2204"/>
      <c r="X14" s="565"/>
      <c r="Y14" s="2204"/>
      <c r="Z14" s="2204"/>
      <c r="AA14" s="2204"/>
      <c r="AB14" s="2652" t="s">
        <v>303</v>
      </c>
      <c r="AC14" s="565" t="s">
        <v>347</v>
      </c>
      <c r="AD14" s="2645"/>
      <c r="AE14" s="565"/>
      <c r="AF14" s="1501"/>
      <c r="AG14" s="2204"/>
      <c r="AH14" s="1504"/>
      <c r="AI14" s="2204"/>
      <c r="AJ14" s="565"/>
      <c r="AK14" s="2204"/>
      <c r="AL14" s="565"/>
      <c r="AM14" s="653" t="s">
        <v>744</v>
      </c>
      <c r="AN14" s="654" t="s">
        <v>744</v>
      </c>
      <c r="AO14" s="2645"/>
      <c r="AP14" s="2661"/>
      <c r="AQ14" s="2664"/>
      <c r="AR14" s="2664"/>
      <c r="AS14" s="2664"/>
      <c r="AT14" s="2664"/>
      <c r="AU14" s="2664"/>
      <c r="AV14" s="2664"/>
      <c r="AW14" s="2664"/>
      <c r="AX14" s="2664"/>
      <c r="AY14" s="2664"/>
      <c r="AZ14" s="2664"/>
      <c r="BA14" s="2661"/>
      <c r="BB14" s="2664"/>
      <c r="BC14" s="2664"/>
      <c r="BD14" s="2664"/>
      <c r="BE14" s="2178"/>
      <c r="BF14" s="2178"/>
      <c r="BG14" s="2178"/>
      <c r="BH14" s="2178"/>
      <c r="BI14" s="2645"/>
      <c r="BJ14" s="2178"/>
      <c r="BK14" s="2178"/>
      <c r="BL14" s="2178"/>
      <c r="BM14" s="2178"/>
      <c r="BN14" s="2178"/>
      <c r="BO14" s="2178"/>
      <c r="BP14" s="2178"/>
      <c r="BQ14" s="2178"/>
      <c r="BR14" s="2259"/>
      <c r="BS14" s="2259"/>
      <c r="BT14" s="2645"/>
      <c r="BU14" s="605" t="s">
        <v>1215</v>
      </c>
      <c r="BV14" s="275" t="s">
        <v>332</v>
      </c>
      <c r="BW14" s="272"/>
      <c r="BX14" s="272"/>
      <c r="BY14" s="272"/>
      <c r="BZ14" s="272"/>
      <c r="CA14" s="272"/>
      <c r="CB14" s="272"/>
      <c r="CC14" s="272"/>
      <c r="CD14" s="272"/>
      <c r="CE14" s="272"/>
      <c r="CF14" s="272"/>
      <c r="CG14" s="272"/>
      <c r="CH14" s="380"/>
      <c r="CI14" s="380"/>
      <c r="CJ14" s="380"/>
      <c r="CK14" s="239"/>
      <c r="CL14" s="2645"/>
      <c r="CM14" s="275" t="s">
        <v>333</v>
      </c>
      <c r="CN14" s="272"/>
      <c r="CO14" s="272"/>
      <c r="CP14" s="272"/>
      <c r="CQ14" s="272"/>
      <c r="CR14" s="272"/>
      <c r="CS14" s="272"/>
      <c r="CT14" s="272"/>
      <c r="CU14" s="272"/>
      <c r="CV14" s="272"/>
      <c r="CW14" s="272"/>
      <c r="CX14" s="272"/>
      <c r="CY14" s="272"/>
      <c r="CZ14" s="272"/>
      <c r="DA14" s="272"/>
      <c r="DB14" s="604"/>
    </row>
    <row r="15" spans="1:106" ht="27" customHeight="1" x14ac:dyDescent="0.25">
      <c r="A15" s="2645"/>
      <c r="B15" s="2178"/>
      <c r="C15" s="2204"/>
      <c r="D15" s="563"/>
      <c r="E15" s="564"/>
      <c r="F15" s="563"/>
      <c r="G15" s="564"/>
      <c r="H15" s="562"/>
      <c r="I15" s="2651"/>
      <c r="J15" s="2652"/>
      <c r="K15" s="1811"/>
      <c r="L15" s="1812"/>
      <c r="M15" s="2654"/>
      <c r="N15" s="2620"/>
      <c r="O15" s="1512" t="s">
        <v>1710</v>
      </c>
      <c r="P15" s="2649"/>
      <c r="Q15" s="2701"/>
      <c r="R15" s="2702"/>
      <c r="S15" s="1749" t="s">
        <v>1705</v>
      </c>
      <c r="T15" s="566"/>
      <c r="U15" s="567"/>
      <c r="V15" s="567"/>
      <c r="W15" s="567"/>
      <c r="X15" s="567"/>
      <c r="Y15" s="2204"/>
      <c r="Z15" s="2204"/>
      <c r="AA15" s="2204"/>
      <c r="AB15" s="2652"/>
      <c r="AC15" s="1455" t="s">
        <v>348</v>
      </c>
      <c r="AD15" s="2645"/>
      <c r="AE15" s="567"/>
      <c r="AF15" s="567"/>
      <c r="AG15" s="2204"/>
      <c r="AH15" s="568"/>
      <c r="AI15" s="1501"/>
      <c r="AJ15" s="1501"/>
      <c r="AK15" s="2204"/>
      <c r="AL15" s="1501"/>
      <c r="AM15" s="653" t="s">
        <v>357</v>
      </c>
      <c r="AN15" s="654" t="s">
        <v>357</v>
      </c>
      <c r="AO15" s="2645"/>
      <c r="AP15" s="2661"/>
      <c r="AQ15" s="2664"/>
      <c r="AR15" s="2664"/>
      <c r="AS15" s="2664"/>
      <c r="AT15" s="2664"/>
      <c r="AU15" s="2664"/>
      <c r="AV15" s="2664"/>
      <c r="AW15" s="2664"/>
      <c r="AX15" s="2664"/>
      <c r="AY15" s="2664"/>
      <c r="AZ15" s="2664"/>
      <c r="BA15" s="2661"/>
      <c r="BB15" s="2664"/>
      <c r="BC15" s="2664"/>
      <c r="BD15" s="2664"/>
      <c r="BE15" s="2178"/>
      <c r="BF15" s="2178"/>
      <c r="BG15" s="2178"/>
      <c r="BH15" s="2178"/>
      <c r="BI15" s="2645"/>
      <c r="BJ15" s="2178"/>
      <c r="BK15" s="2178"/>
      <c r="BL15" s="2178"/>
      <c r="BM15" s="2178"/>
      <c r="BN15" s="2178"/>
      <c r="BO15" s="2178"/>
      <c r="BP15" s="2178"/>
      <c r="BQ15" s="2178"/>
      <c r="BR15" s="197"/>
      <c r="BS15" s="206"/>
      <c r="BT15" s="2645"/>
      <c r="BU15" s="281" t="s">
        <v>1216</v>
      </c>
      <c r="BV15" s="275"/>
      <c r="BW15" s="272"/>
      <c r="BX15" s="272"/>
      <c r="BY15" s="272"/>
      <c r="BZ15" s="272"/>
      <c r="CA15" s="272"/>
      <c r="CB15" s="272"/>
      <c r="CC15" s="272"/>
      <c r="CD15" s="272"/>
      <c r="CE15" s="272"/>
      <c r="CF15" s="272"/>
      <c r="CG15" s="272"/>
      <c r="CH15" s="380"/>
      <c r="CI15" s="380"/>
      <c r="CJ15" s="380"/>
      <c r="CK15" s="239"/>
      <c r="CL15" s="2645"/>
      <c r="CM15" s="275"/>
      <c r="CN15" s="272"/>
      <c r="CO15" s="272"/>
      <c r="CP15" s="272"/>
      <c r="CQ15" s="272"/>
      <c r="CR15" s="272"/>
      <c r="CS15" s="272"/>
      <c r="CT15" s="272"/>
      <c r="CU15" s="272"/>
      <c r="CV15" s="272"/>
      <c r="CW15" s="272"/>
      <c r="CX15" s="272"/>
      <c r="CY15" s="272"/>
      <c r="CZ15" s="272"/>
      <c r="DA15" s="272"/>
      <c r="DB15" s="604"/>
    </row>
    <row r="16" spans="1:106" ht="13.5" customHeight="1" x14ac:dyDescent="0.25">
      <c r="A16" s="2645"/>
      <c r="B16" s="2178"/>
      <c r="C16" s="856"/>
      <c r="D16" s="563"/>
      <c r="E16" s="564"/>
      <c r="F16" s="563"/>
      <c r="G16" s="564"/>
      <c r="H16" s="562"/>
      <c r="I16" s="1857"/>
      <c r="J16" s="1856"/>
      <c r="K16" s="2690" t="s">
        <v>2309</v>
      </c>
      <c r="L16" s="2691"/>
      <c r="M16" s="1858"/>
      <c r="N16" s="2621"/>
      <c r="O16" s="565"/>
      <c r="P16" s="2649"/>
      <c r="Q16" s="2701" t="str">
        <f>CONCATENATE("3 Poste mobile voie publique ► (",W6,")")</f>
        <v>3 Poste mobile voie publique ► (10,28)</v>
      </c>
      <c r="R16" s="2702"/>
      <c r="S16" s="2178" t="str">
        <f>CONCATENATE("2 Locataire ►(",U6,")")</f>
        <v>2 Locataire ►(10,26)</v>
      </c>
      <c r="T16" s="566"/>
      <c r="U16" s="566" t="s">
        <v>302</v>
      </c>
      <c r="V16" s="566" t="s">
        <v>302</v>
      </c>
      <c r="W16" s="566" t="s">
        <v>302</v>
      </c>
      <c r="X16" s="2655" t="s">
        <v>643</v>
      </c>
      <c r="Y16" s="566" t="s">
        <v>302</v>
      </c>
      <c r="Z16" s="566" t="s">
        <v>302</v>
      </c>
      <c r="AA16" s="566" t="s">
        <v>302</v>
      </c>
      <c r="AB16" s="2652" t="s">
        <v>1711</v>
      </c>
      <c r="AC16" s="565" t="s">
        <v>349</v>
      </c>
      <c r="AD16" s="2645"/>
      <c r="AE16" s="566"/>
      <c r="AF16" s="566"/>
      <c r="AG16" s="566"/>
      <c r="AH16" s="568"/>
      <c r="AI16" s="566"/>
      <c r="AJ16" s="1501"/>
      <c r="AK16" s="2204"/>
      <c r="AL16" s="1501"/>
      <c r="AM16" s="2656" t="s">
        <v>358</v>
      </c>
      <c r="AN16" s="2656" t="s">
        <v>358</v>
      </c>
      <c r="AO16" s="2645"/>
      <c r="AP16" s="2661"/>
      <c r="AQ16" s="2664"/>
      <c r="AR16" s="2664"/>
      <c r="AS16" s="2664"/>
      <c r="AT16" s="2664"/>
      <c r="AU16" s="2664"/>
      <c r="AV16" s="2664"/>
      <c r="AW16" s="2664"/>
      <c r="AX16" s="2664"/>
      <c r="AY16" s="2664"/>
      <c r="AZ16" s="2664"/>
      <c r="BA16" s="2661"/>
      <c r="BB16" s="2664"/>
      <c r="BC16" s="2664"/>
      <c r="BD16" s="2664"/>
      <c r="BE16" s="2178"/>
      <c r="BF16" s="2178"/>
      <c r="BG16" s="2178"/>
      <c r="BH16" s="2178"/>
      <c r="BI16" s="2645"/>
      <c r="BJ16" s="2178"/>
      <c r="BK16" s="2178"/>
      <c r="BL16" s="2178"/>
      <c r="BM16" s="2178"/>
      <c r="BN16" s="2178"/>
      <c r="BO16" s="2178"/>
      <c r="BP16" s="2178"/>
      <c r="BQ16" s="2178"/>
      <c r="BR16" s="197"/>
      <c r="BS16" s="1930"/>
      <c r="BT16" s="2645"/>
      <c r="BU16" s="206" t="s">
        <v>1217</v>
      </c>
      <c r="BV16" s="275" t="s">
        <v>334</v>
      </c>
      <c r="BW16" s="272"/>
      <c r="BX16" s="272"/>
      <c r="BY16" s="272"/>
      <c r="BZ16" s="272"/>
      <c r="CA16" s="272"/>
      <c r="CB16" s="272"/>
      <c r="CC16" s="272"/>
      <c r="CD16" s="272"/>
      <c r="CE16" s="272"/>
      <c r="CF16" s="272"/>
      <c r="CG16" s="272"/>
      <c r="CH16" s="380"/>
      <c r="CI16" s="380"/>
      <c r="CJ16" s="380"/>
      <c r="CK16" s="239"/>
      <c r="CL16" s="2645"/>
      <c r="CM16" s="275" t="s">
        <v>335</v>
      </c>
      <c r="CN16" s="272"/>
      <c r="CO16" s="272"/>
      <c r="CP16" s="272"/>
      <c r="CQ16" s="272"/>
      <c r="CR16" s="272"/>
      <c r="CS16" s="272"/>
      <c r="CT16" s="272"/>
      <c r="CU16" s="272"/>
      <c r="CV16" s="272"/>
      <c r="CW16" s="272"/>
      <c r="CX16" s="272"/>
      <c r="CY16" s="272"/>
      <c r="CZ16" s="272"/>
      <c r="DA16" s="272"/>
      <c r="DB16" s="604"/>
    </row>
    <row r="17" spans="1:106" ht="13.5" customHeight="1" x14ac:dyDescent="0.25">
      <c r="A17" s="2645"/>
      <c r="B17" s="2178"/>
      <c r="C17" s="856"/>
      <c r="D17" s="563"/>
      <c r="E17" s="564"/>
      <c r="F17" s="563"/>
      <c r="G17" s="564"/>
      <c r="H17" s="562"/>
      <c r="I17" s="1857"/>
      <c r="J17" s="1856"/>
      <c r="K17" s="2690"/>
      <c r="L17" s="2691"/>
      <c r="M17" s="1858"/>
      <c r="N17" s="2655" t="str">
        <f>CONCATENATE("SI ZERO ►(", TEXT(Q6,"0,00"),")")</f>
        <v>SI ZERO ►(10,23)</v>
      </c>
      <c r="O17" s="1929"/>
      <c r="P17" s="2649"/>
      <c r="Q17" s="2701"/>
      <c r="R17" s="2702"/>
      <c r="S17" s="2178"/>
      <c r="T17" s="567"/>
      <c r="U17" s="566" t="s">
        <v>287</v>
      </c>
      <c r="V17" s="566" t="s">
        <v>287</v>
      </c>
      <c r="W17" s="566" t="s">
        <v>287</v>
      </c>
      <c r="X17" s="2655"/>
      <c r="Y17" s="566" t="s">
        <v>287</v>
      </c>
      <c r="Z17" s="566" t="s">
        <v>287</v>
      </c>
      <c r="AA17" s="566" t="s">
        <v>287</v>
      </c>
      <c r="AB17" s="2652"/>
      <c r="AC17" s="1542" t="s">
        <v>364</v>
      </c>
      <c r="AD17" s="2645"/>
      <c r="AE17" s="2655"/>
      <c r="AF17" s="566"/>
      <c r="AG17" s="2655"/>
      <c r="AH17" s="569"/>
      <c r="AI17" s="814"/>
      <c r="AJ17" s="570"/>
      <c r="AK17" s="2204"/>
      <c r="AL17" s="570"/>
      <c r="AM17" s="2656"/>
      <c r="AN17" s="2656"/>
      <c r="AO17" s="2645"/>
      <c r="AP17" s="2661"/>
      <c r="AQ17" s="2664"/>
      <c r="AR17" s="2664"/>
      <c r="AS17" s="2664"/>
      <c r="AT17" s="2664"/>
      <c r="AU17" s="2664"/>
      <c r="AV17" s="2664"/>
      <c r="AW17" s="2664"/>
      <c r="AX17" s="2664"/>
      <c r="AY17" s="2664"/>
      <c r="AZ17" s="2664"/>
      <c r="BA17" s="2661"/>
      <c r="BB17" s="2664"/>
      <c r="BC17" s="2664"/>
      <c r="BD17" s="2664"/>
      <c r="BE17" s="2178"/>
      <c r="BF17" s="2178"/>
      <c r="BG17" s="2178"/>
      <c r="BH17" s="2178"/>
      <c r="BI17" s="2645"/>
      <c r="BJ17" s="2178"/>
      <c r="BK17" s="2178"/>
      <c r="BL17" s="2178"/>
      <c r="BM17" s="2178"/>
      <c r="BN17" s="2178"/>
      <c r="BO17" s="2178"/>
      <c r="BP17" s="2178"/>
      <c r="BQ17" s="2178"/>
      <c r="BR17" s="545" t="s">
        <v>302</v>
      </c>
      <c r="BS17" s="2290" t="str">
        <f>CONCATENATE("Si 12 ►(",ROUND(BV6,2),")")</f>
        <v>Si 12 ►(10,61)</v>
      </c>
      <c r="BT17" s="2645"/>
      <c r="BU17" s="2259" t="s">
        <v>1218</v>
      </c>
      <c r="BV17" s="275"/>
      <c r="BW17" s="272"/>
      <c r="BX17" s="272"/>
      <c r="BY17" s="272"/>
      <c r="BZ17" s="272"/>
      <c r="CA17" s="272"/>
      <c r="CB17" s="272"/>
      <c r="CC17" s="272"/>
      <c r="CD17" s="272"/>
      <c r="CE17" s="272"/>
      <c r="CF17" s="272"/>
      <c r="CG17" s="272"/>
      <c r="CH17" s="380"/>
      <c r="CI17" s="380"/>
      <c r="CJ17" s="380"/>
      <c r="CK17" s="239"/>
      <c r="CL17" s="2645"/>
      <c r="CM17" s="197"/>
      <c r="CN17" s="380"/>
      <c r="CO17" s="380"/>
      <c r="CP17" s="380"/>
      <c r="CQ17" s="272"/>
      <c r="CR17" s="272"/>
      <c r="CS17" s="272"/>
      <c r="CT17" s="272"/>
      <c r="CU17" s="272"/>
      <c r="CV17" s="272"/>
      <c r="CW17" s="272"/>
      <c r="CX17" s="272"/>
      <c r="CY17" s="272"/>
      <c r="CZ17" s="272"/>
      <c r="DA17" s="272"/>
      <c r="DB17" s="604"/>
    </row>
    <row r="18" spans="1:106" ht="13.5" customHeight="1" x14ac:dyDescent="0.25">
      <c r="A18" s="2645"/>
      <c r="B18" s="2178"/>
      <c r="C18" s="856"/>
      <c r="D18" s="563"/>
      <c r="E18" s="564"/>
      <c r="F18" s="563"/>
      <c r="G18" s="564"/>
      <c r="H18" s="562"/>
      <c r="I18" s="563"/>
      <c r="J18" s="564"/>
      <c r="K18" s="2690"/>
      <c r="L18" s="2691"/>
      <c r="M18" s="562"/>
      <c r="N18" s="2620"/>
      <c r="O18" s="1929"/>
      <c r="P18" s="2649"/>
      <c r="Q18" s="2651" t="str">
        <f>CONCATENATE("4 A domicile ►(",W6,")")</f>
        <v>4 A domicile ►(10,28)</v>
      </c>
      <c r="R18" s="2652"/>
      <c r="S18" s="1595"/>
      <c r="T18" s="565"/>
      <c r="U18" s="567"/>
      <c r="V18" s="567"/>
      <c r="W18" s="567"/>
      <c r="X18" s="2655"/>
      <c r="Y18" s="567"/>
      <c r="Z18" s="567"/>
      <c r="AA18" s="565" t="s">
        <v>304</v>
      </c>
      <c r="AB18" s="2652"/>
      <c r="AC18" s="1542" t="s">
        <v>365</v>
      </c>
      <c r="AD18" s="2645"/>
      <c r="AE18" s="2655"/>
      <c r="AF18" s="567"/>
      <c r="AG18" s="2655"/>
      <c r="AH18" s="544"/>
      <c r="AI18" s="814"/>
      <c r="AJ18" s="567"/>
      <c r="AK18" s="814"/>
      <c r="AL18" s="567"/>
      <c r="AM18" s="653" t="s">
        <v>359</v>
      </c>
      <c r="AN18" s="654" t="s">
        <v>359</v>
      </c>
      <c r="AO18" s="2645"/>
      <c r="AP18" s="2661"/>
      <c r="AQ18" s="2664"/>
      <c r="AR18" s="2664"/>
      <c r="AS18" s="2664"/>
      <c r="AT18" s="2664"/>
      <c r="AU18" s="2664"/>
      <c r="AV18" s="2664"/>
      <c r="AW18" s="2664"/>
      <c r="AX18" s="2664"/>
      <c r="AY18" s="2664"/>
      <c r="AZ18" s="2664"/>
      <c r="BA18" s="2661"/>
      <c r="BB18" s="2664"/>
      <c r="BC18" s="2664"/>
      <c r="BD18" s="2664"/>
      <c r="BE18" s="2178"/>
      <c r="BF18" s="2178"/>
      <c r="BG18" s="2178"/>
      <c r="BH18" s="2178"/>
      <c r="BI18" s="2645"/>
      <c r="BJ18" s="2178"/>
      <c r="BK18" s="2178"/>
      <c r="BL18" s="2178"/>
      <c r="BM18" s="2178"/>
      <c r="BN18" s="2178"/>
      <c r="BO18" s="2178"/>
      <c r="BP18" s="2178"/>
      <c r="BQ18" s="2178"/>
      <c r="BR18" s="545" t="s">
        <v>287</v>
      </c>
      <c r="BS18" s="2290"/>
      <c r="BT18" s="2645"/>
      <c r="BU18" s="2259"/>
      <c r="BV18" s="275"/>
      <c r="BW18" s="272"/>
      <c r="BX18" s="272"/>
      <c r="BY18" s="272"/>
      <c r="BZ18" s="272"/>
      <c r="CA18" s="272"/>
      <c r="CB18" s="272"/>
      <c r="CC18" s="272"/>
      <c r="CD18" s="272"/>
      <c r="CE18" s="272"/>
      <c r="CF18" s="272"/>
      <c r="CG18" s="272"/>
      <c r="CH18" s="382"/>
      <c r="CI18" s="606"/>
      <c r="CJ18" s="606"/>
      <c r="CK18" s="607"/>
      <c r="CL18" s="2645"/>
      <c r="CM18" s="608"/>
      <c r="CN18" s="380"/>
      <c r="CO18" s="380"/>
      <c r="CP18" s="380"/>
      <c r="CQ18" s="272"/>
      <c r="CR18" s="272"/>
      <c r="CS18" s="272"/>
      <c r="CT18" s="272"/>
      <c r="CU18" s="272"/>
      <c r="CV18" s="272"/>
      <c r="CW18" s="272"/>
      <c r="CX18" s="272"/>
      <c r="CY18" s="272"/>
      <c r="CZ18" s="272"/>
      <c r="DA18" s="272"/>
      <c r="DB18" s="604"/>
    </row>
    <row r="19" spans="1:106" ht="13.5" customHeight="1" x14ac:dyDescent="0.25">
      <c r="A19" s="2645"/>
      <c r="B19" s="565"/>
      <c r="C19" s="563"/>
      <c r="D19" s="563"/>
      <c r="E19" s="564"/>
      <c r="F19" s="563"/>
      <c r="G19" s="564"/>
      <c r="H19" s="649"/>
      <c r="I19" s="563"/>
      <c r="J19" s="564"/>
      <c r="K19" s="2690"/>
      <c r="L19" s="2691"/>
      <c r="M19" s="562"/>
      <c r="N19" s="2621"/>
      <c r="O19" s="1929"/>
      <c r="P19" s="2649"/>
      <c r="Q19" s="2651" t="str">
        <f>CONCATENATE("5 Domicile clients ►(",W6,")")</f>
        <v>5 Domicile clients ►(10,28)</v>
      </c>
      <c r="R19" s="2652"/>
      <c r="S19" s="1595"/>
      <c r="T19" s="565"/>
      <c r="U19" s="565"/>
      <c r="V19" s="565"/>
      <c r="W19" s="565"/>
      <c r="X19" s="2655" t="s">
        <v>644</v>
      </c>
      <c r="Y19" s="565"/>
      <c r="Z19" s="565"/>
      <c r="AA19" s="141"/>
      <c r="AB19" s="2652"/>
      <c r="AC19" s="570" t="s">
        <v>786</v>
      </c>
      <c r="AD19" s="2645"/>
      <c r="AE19" s="566" t="s">
        <v>302</v>
      </c>
      <c r="AF19" s="566"/>
      <c r="AG19" s="566" t="s">
        <v>302</v>
      </c>
      <c r="AH19" s="568"/>
      <c r="AI19" s="566" t="s">
        <v>302</v>
      </c>
      <c r="AJ19" s="1501"/>
      <c r="AK19" s="566" t="s">
        <v>302</v>
      </c>
      <c r="AL19" s="567"/>
      <c r="AM19" s="653" t="s">
        <v>360</v>
      </c>
      <c r="AN19" s="654" t="s">
        <v>360</v>
      </c>
      <c r="AO19" s="2645"/>
      <c r="AP19" s="2661"/>
      <c r="AQ19" s="2664"/>
      <c r="AR19" s="2664"/>
      <c r="AS19" s="2664"/>
      <c r="AT19" s="2664"/>
      <c r="AU19" s="2664"/>
      <c r="AV19" s="2664"/>
      <c r="AW19" s="2664"/>
      <c r="AX19" s="2664"/>
      <c r="AY19" s="2664"/>
      <c r="AZ19" s="2664"/>
      <c r="BA19" s="2661"/>
      <c r="BB19" s="2664"/>
      <c r="BC19" s="2664"/>
      <c r="BD19" s="2664"/>
      <c r="BE19" s="1231"/>
      <c r="BF19" s="1231"/>
      <c r="BG19" s="1231"/>
      <c r="BH19" s="1231"/>
      <c r="BI19" s="2645"/>
      <c r="BJ19" s="1231"/>
      <c r="BK19" s="2178"/>
      <c r="BL19" s="1231"/>
      <c r="BM19" s="1231"/>
      <c r="BN19" s="1231"/>
      <c r="BO19" s="1231"/>
      <c r="BP19" s="1231"/>
      <c r="BQ19" s="1231"/>
      <c r="BR19" s="270"/>
      <c r="BS19" s="288"/>
      <c r="BT19" s="2645"/>
      <c r="BU19" s="605" t="s">
        <v>1712</v>
      </c>
      <c r="BV19" s="275"/>
      <c r="BW19" s="272"/>
      <c r="BX19" s="272"/>
      <c r="BY19" s="272"/>
      <c r="BZ19" s="272"/>
      <c r="CA19" s="272"/>
      <c r="CB19" s="272"/>
      <c r="CC19" s="272"/>
      <c r="CD19" s="272"/>
      <c r="CE19" s="272"/>
      <c r="CF19" s="272"/>
      <c r="CG19" s="272"/>
      <c r="CH19" s="382"/>
      <c r="CI19" s="606"/>
      <c r="CJ19" s="606"/>
      <c r="CK19" s="607"/>
      <c r="CL19" s="2645"/>
      <c r="CM19" s="608"/>
      <c r="CN19" s="233"/>
      <c r="CO19" s="267"/>
      <c r="CP19" s="267"/>
      <c r="CQ19" s="272"/>
      <c r="CR19" s="272"/>
      <c r="CS19" s="272"/>
      <c r="CT19" s="272"/>
      <c r="CU19" s="272"/>
      <c r="CV19" s="272"/>
      <c r="CW19" s="272"/>
      <c r="CX19" s="272"/>
      <c r="CY19" s="272"/>
      <c r="CZ19" s="272"/>
      <c r="DA19" s="272"/>
      <c r="DB19" s="604"/>
    </row>
    <row r="20" spans="1:106" ht="13.5" customHeight="1" x14ac:dyDescent="0.25">
      <c r="A20" s="2645"/>
      <c r="B20" s="565"/>
      <c r="C20" s="563"/>
      <c r="D20" s="563"/>
      <c r="E20" s="564"/>
      <c r="F20" s="563"/>
      <c r="G20" s="564"/>
      <c r="H20" s="649"/>
      <c r="I20" s="563"/>
      <c r="J20" s="564"/>
      <c r="K20" s="563"/>
      <c r="L20" s="564"/>
      <c r="M20" s="562"/>
      <c r="N20" s="951"/>
      <c r="O20" s="1929"/>
      <c r="P20" s="2649"/>
      <c r="Q20" s="1100" t="str">
        <f>CONCATENATE("6 Voiture, moto ►(",W6,")")</f>
        <v>6 Voiture, moto ►(10,28)</v>
      </c>
      <c r="S20" s="1595"/>
      <c r="T20" s="565"/>
      <c r="U20" s="565"/>
      <c r="V20" s="565"/>
      <c r="W20" s="565"/>
      <c r="X20" s="2655"/>
      <c r="Y20" s="565"/>
      <c r="Z20" s="565"/>
      <c r="AA20" s="141"/>
      <c r="AB20" s="1598"/>
      <c r="AC20" s="567"/>
      <c r="AD20" s="2645"/>
      <c r="AE20" s="2655" t="str">
        <f>CONCATENATE("2. Non ►(",ROUND(AG6,2),")")</f>
        <v>2. Non ►(10,37)</v>
      </c>
      <c r="AF20" s="566"/>
      <c r="AG20" s="2655" t="str">
        <f>CONCATENATE("2. Non ►(",ROUND(AI6,2),")")</f>
        <v>2. Non ►(10,39)</v>
      </c>
      <c r="AH20" s="569"/>
      <c r="AI20" s="2655" t="str">
        <f>CONCATENATE("2. Non ►(",TEXT(ROUND(AK6,2),"0,00"),")")</f>
        <v>2. Non ►(10,41)</v>
      </c>
      <c r="AJ20" s="570"/>
      <c r="AK20" s="2655" t="str">
        <f>CONCATENATE("2. Non ►(",ROUND(AM6,2),")")</f>
        <v>2. Non ►(10,43)</v>
      </c>
      <c r="AL20" s="567"/>
      <c r="AM20" s="655" t="s">
        <v>366</v>
      </c>
      <c r="AN20" s="656" t="s">
        <v>361</v>
      </c>
      <c r="AO20" s="2645"/>
      <c r="AP20" s="2661"/>
      <c r="AQ20" s="2664"/>
      <c r="AR20" s="2664"/>
      <c r="AS20" s="2664"/>
      <c r="AT20" s="2664"/>
      <c r="AU20" s="2664"/>
      <c r="AV20" s="2664"/>
      <c r="AW20" s="2664"/>
      <c r="AX20" s="2664"/>
      <c r="AY20" s="2664"/>
      <c r="AZ20" s="2664"/>
      <c r="BA20" s="2661"/>
      <c r="BB20" s="2664"/>
      <c r="BC20" s="2664"/>
      <c r="BD20" s="2664"/>
      <c r="BE20" s="16"/>
      <c r="BF20" s="16"/>
      <c r="BG20" s="16"/>
      <c r="BH20" s="16"/>
      <c r="BI20" s="2645"/>
      <c r="BJ20" s="16"/>
      <c r="BK20" s="16"/>
      <c r="BL20" s="16"/>
      <c r="BM20" s="16"/>
      <c r="BN20" s="16"/>
      <c r="BO20" s="16"/>
      <c r="BP20" s="16"/>
      <c r="BQ20" s="16"/>
      <c r="BR20" s="270"/>
      <c r="BS20" s="288"/>
      <c r="BT20" s="2645"/>
      <c r="BU20" s="2259" t="s">
        <v>1713</v>
      </c>
      <c r="BV20" s="275"/>
      <c r="BW20" s="272"/>
      <c r="BX20" s="272"/>
      <c r="BY20" s="272"/>
      <c r="BZ20" s="272"/>
      <c r="CA20" s="272"/>
      <c r="CB20" s="272"/>
      <c r="CC20" s="272"/>
      <c r="CD20" s="272"/>
      <c r="CE20" s="272"/>
      <c r="CF20" s="272"/>
      <c r="CG20" s="272"/>
      <c r="CH20" s="382"/>
      <c r="CI20" s="606"/>
      <c r="CJ20" s="606"/>
      <c r="CK20" s="607"/>
      <c r="CL20" s="2645"/>
      <c r="CM20" s="608"/>
      <c r="CN20" s="233"/>
      <c r="CO20" s="267"/>
      <c r="CP20" s="267"/>
      <c r="CQ20" s="272"/>
      <c r="CR20" s="272"/>
      <c r="CS20" s="272"/>
      <c r="CT20" s="272"/>
      <c r="CU20" s="272"/>
      <c r="CV20" s="272"/>
      <c r="CW20" s="272"/>
      <c r="CX20" s="272"/>
      <c r="CY20" s="272"/>
      <c r="CZ20" s="272"/>
      <c r="DA20" s="272"/>
      <c r="DB20" s="604"/>
    </row>
    <row r="21" spans="1:106" ht="13.5" customHeight="1" x14ac:dyDescent="0.25">
      <c r="A21" s="2645"/>
      <c r="B21" s="565"/>
      <c r="C21" s="563"/>
      <c r="D21" s="563"/>
      <c r="E21" s="564"/>
      <c r="F21" s="563"/>
      <c r="G21" s="564"/>
      <c r="H21" s="649"/>
      <c r="I21" s="563"/>
      <c r="J21" s="564"/>
      <c r="K21" s="563"/>
      <c r="L21" s="564"/>
      <c r="M21" s="562"/>
      <c r="N21" s="951"/>
      <c r="O21" s="1929"/>
      <c r="P21" s="2649"/>
      <c r="Q21" s="1100" t="str">
        <f>CONCATENATE("7 Ambulant ► (",W6,")")</f>
        <v>7 Ambulant ► (10,28)</v>
      </c>
      <c r="R21" s="1594"/>
      <c r="S21" s="1595"/>
      <c r="T21" s="565"/>
      <c r="U21" s="565"/>
      <c r="V21" s="565"/>
      <c r="W21" s="565"/>
      <c r="X21" s="2655"/>
      <c r="Y21" s="565"/>
      <c r="Z21" s="565"/>
      <c r="AA21" s="141"/>
      <c r="AB21" s="2703" t="s">
        <v>1714</v>
      </c>
      <c r="AC21" s="567"/>
      <c r="AD21" s="2645"/>
      <c r="AE21" s="2655"/>
      <c r="AF21" s="567"/>
      <c r="AG21" s="2655"/>
      <c r="AH21" s="544"/>
      <c r="AI21" s="2655"/>
      <c r="AJ21" s="567"/>
      <c r="AK21" s="2655"/>
      <c r="AL21" s="567"/>
      <c r="AM21" s="1513" t="s">
        <v>1715</v>
      </c>
      <c r="AN21" s="567"/>
      <c r="AO21" s="2645"/>
      <c r="AP21" s="2661"/>
      <c r="AQ21" s="2664"/>
      <c r="AR21" s="2664"/>
      <c r="AS21" s="2664"/>
      <c r="AT21" s="2664"/>
      <c r="AU21" s="2664"/>
      <c r="AV21" s="2664"/>
      <c r="AW21" s="2664"/>
      <c r="AX21" s="2664"/>
      <c r="AY21" s="2664"/>
      <c r="AZ21" s="2664"/>
      <c r="BA21" s="2661"/>
      <c r="BB21" s="2664"/>
      <c r="BC21" s="2664"/>
      <c r="BD21" s="2664"/>
      <c r="BE21" s="2514" t="s">
        <v>318</v>
      </c>
      <c r="BF21" s="2514" t="s">
        <v>318</v>
      </c>
      <c r="BG21" s="2514" t="s">
        <v>318</v>
      </c>
      <c r="BH21" s="2514" t="s">
        <v>318</v>
      </c>
      <c r="BI21" s="2645"/>
      <c r="BJ21" s="2514" t="s">
        <v>318</v>
      </c>
      <c r="BK21" s="2514" t="s">
        <v>318</v>
      </c>
      <c r="BL21" s="2514" t="s">
        <v>318</v>
      </c>
      <c r="BM21" s="2514" t="s">
        <v>318</v>
      </c>
      <c r="BN21" s="2514" t="s">
        <v>318</v>
      </c>
      <c r="BO21" s="2514" t="s">
        <v>318</v>
      </c>
      <c r="BP21" s="2514" t="s">
        <v>318</v>
      </c>
      <c r="BQ21" s="2514" t="s">
        <v>318</v>
      </c>
      <c r="BR21" s="270"/>
      <c r="BS21" s="288"/>
      <c r="BT21" s="2645"/>
      <c r="BU21" s="2259"/>
      <c r="BV21" s="275"/>
      <c r="BW21" s="272"/>
      <c r="BX21" s="272"/>
      <c r="BY21" s="272"/>
      <c r="BZ21" s="272"/>
      <c r="CA21" s="272"/>
      <c r="CB21" s="272"/>
      <c r="CC21" s="272"/>
      <c r="CD21" s="272"/>
      <c r="CE21" s="272"/>
      <c r="CF21" s="272"/>
      <c r="CG21" s="272"/>
      <c r="CH21" s="382"/>
      <c r="CI21" s="606"/>
      <c r="CJ21" s="606"/>
      <c r="CK21" s="607"/>
      <c r="CL21" s="2645"/>
      <c r="CM21" s="608"/>
      <c r="CN21" s="233"/>
      <c r="CO21" s="267"/>
      <c r="CP21" s="267"/>
      <c r="CQ21" s="272"/>
      <c r="CR21" s="272"/>
      <c r="CS21" s="272"/>
      <c r="CT21" s="272"/>
      <c r="CU21" s="272"/>
      <c r="CV21" s="272"/>
      <c r="CW21" s="272"/>
      <c r="CX21" s="272"/>
      <c r="CY21" s="272"/>
      <c r="CZ21" s="272"/>
      <c r="DA21" s="272"/>
      <c r="DB21" s="604"/>
    </row>
    <row r="22" spans="1:106" ht="13.5" customHeight="1" x14ac:dyDescent="0.25">
      <c r="A22" s="2645"/>
      <c r="B22" s="565"/>
      <c r="C22" s="563"/>
      <c r="D22" s="563"/>
      <c r="E22" s="564"/>
      <c r="F22" s="563"/>
      <c r="G22" s="564"/>
      <c r="H22" s="649"/>
      <c r="I22" s="563"/>
      <c r="J22" s="564"/>
      <c r="K22" s="563"/>
      <c r="L22" s="564"/>
      <c r="M22" s="562"/>
      <c r="N22" s="951"/>
      <c r="O22" s="1929"/>
      <c r="P22" s="2649"/>
      <c r="Q22" s="2651" t="str">
        <f>CONCATENATE("8 Autre (à préciser) ►(",W6,")")</f>
        <v>8 Autre (à préciser) ►(10,28)</v>
      </c>
      <c r="R22" s="2652"/>
      <c r="S22" s="1595"/>
      <c r="T22" s="565"/>
      <c r="U22" s="565"/>
      <c r="V22" s="565"/>
      <c r="W22" s="565"/>
      <c r="X22" s="2204" t="s">
        <v>645</v>
      </c>
      <c r="Y22" s="565"/>
      <c r="Z22" s="565"/>
      <c r="AA22" s="141"/>
      <c r="AB22" s="2703"/>
      <c r="AC22" s="567"/>
      <c r="AD22" s="2645"/>
      <c r="AE22" s="565"/>
      <c r="AF22" s="565"/>
      <c r="AG22" s="565"/>
      <c r="AH22" s="544"/>
      <c r="AJ22" s="567"/>
      <c r="AK22" s="567"/>
      <c r="AL22" s="567"/>
      <c r="AM22" s="1513" t="s">
        <v>1716</v>
      </c>
      <c r="AN22" s="567"/>
      <c r="AO22" s="2645"/>
      <c r="AP22" s="2661"/>
      <c r="AQ22" s="2664"/>
      <c r="AR22" s="2664"/>
      <c r="AS22" s="2664"/>
      <c r="AT22" s="2664"/>
      <c r="AU22" s="2664"/>
      <c r="AV22" s="2664"/>
      <c r="AW22" s="2664"/>
      <c r="AX22" s="2664"/>
      <c r="AY22" s="2664"/>
      <c r="AZ22" s="2664"/>
      <c r="BA22" s="2661"/>
      <c r="BB22" s="2664"/>
      <c r="BC22" s="2664"/>
      <c r="BD22" s="2664"/>
      <c r="BE22" s="2514"/>
      <c r="BF22" s="2514"/>
      <c r="BG22" s="2514"/>
      <c r="BH22" s="2514"/>
      <c r="BI22" s="2645"/>
      <c r="BJ22" s="2514"/>
      <c r="BK22" s="2514"/>
      <c r="BL22" s="2514"/>
      <c r="BM22" s="2514"/>
      <c r="BN22" s="2514"/>
      <c r="BO22" s="2514"/>
      <c r="BP22" s="2514"/>
      <c r="BQ22" s="2514"/>
      <c r="BR22" s="270"/>
      <c r="BS22" s="288"/>
      <c r="BT22" s="2645"/>
      <c r="BU22" s="206" t="s">
        <v>1717</v>
      </c>
      <c r="BV22" s="275"/>
      <c r="BW22" s="272"/>
      <c r="BX22" s="272"/>
      <c r="BY22" s="272"/>
      <c r="BZ22" s="272"/>
      <c r="CA22" s="272"/>
      <c r="CB22" s="272"/>
      <c r="CC22" s="272"/>
      <c r="CD22" s="272"/>
      <c r="CE22" s="272"/>
      <c r="CF22" s="272"/>
      <c r="CG22" s="272"/>
      <c r="CH22" s="382"/>
      <c r="CI22" s="606"/>
      <c r="CJ22" s="606"/>
      <c r="CK22" s="607"/>
      <c r="CL22" s="2645"/>
      <c r="CM22" s="608"/>
      <c r="CN22" s="233"/>
      <c r="CO22" s="267"/>
      <c r="CP22" s="267"/>
      <c r="CQ22" s="272"/>
      <c r="CR22" s="272"/>
      <c r="CS22" s="272"/>
      <c r="CT22" s="272"/>
      <c r="CU22" s="272"/>
      <c r="CV22" s="272"/>
      <c r="CW22" s="272"/>
      <c r="CX22" s="272"/>
      <c r="CY22" s="272"/>
      <c r="CZ22" s="272"/>
      <c r="DA22" s="272"/>
      <c r="DB22" s="604"/>
    </row>
    <row r="23" spans="1:106" ht="13.5" customHeight="1" x14ac:dyDescent="0.25">
      <c r="A23" s="2645"/>
      <c r="B23" s="565"/>
      <c r="C23" s="563"/>
      <c r="D23" s="563"/>
      <c r="E23" s="564"/>
      <c r="F23" s="563"/>
      <c r="G23" s="564"/>
      <c r="H23" s="649"/>
      <c r="I23" s="563"/>
      <c r="J23" s="564"/>
      <c r="K23" s="563"/>
      <c r="L23" s="564"/>
      <c r="M23" s="562"/>
      <c r="N23" s="951"/>
      <c r="O23" s="1929"/>
      <c r="P23" s="2649"/>
      <c r="Q23" s="2651"/>
      <c r="R23" s="2652"/>
      <c r="S23" s="1595"/>
      <c r="T23" s="565"/>
      <c r="U23" s="565"/>
      <c r="V23" s="565"/>
      <c r="W23" s="565"/>
      <c r="X23" s="2204"/>
      <c r="Y23" s="565"/>
      <c r="Z23" s="565"/>
      <c r="AA23" s="141"/>
      <c r="AC23" s="567"/>
      <c r="AD23" s="2645"/>
      <c r="AE23" s="565"/>
      <c r="AF23" s="565"/>
      <c r="AG23" s="565"/>
      <c r="AH23" s="544"/>
      <c r="AJ23" s="567"/>
      <c r="AK23" s="567"/>
      <c r="AL23" s="567"/>
      <c r="AN23" s="567"/>
      <c r="AO23" s="2645"/>
      <c r="AP23" s="2661"/>
      <c r="AQ23" s="2664"/>
      <c r="AR23" s="2664"/>
      <c r="AS23" s="2664"/>
      <c r="AT23" s="2664"/>
      <c r="AU23" s="2664"/>
      <c r="AV23" s="2664"/>
      <c r="AW23" s="2664"/>
      <c r="AX23" s="2664"/>
      <c r="AY23" s="2664"/>
      <c r="AZ23" s="2664"/>
      <c r="BA23" s="2661"/>
      <c r="BB23" s="2664"/>
      <c r="BC23" s="2664"/>
      <c r="BD23" s="2664"/>
      <c r="BE23" s="2514"/>
      <c r="BF23" s="2514"/>
      <c r="BG23" s="2514"/>
      <c r="BH23" s="2514"/>
      <c r="BI23" s="2645"/>
      <c r="BJ23" s="2514"/>
      <c r="BK23" s="2514"/>
      <c r="BL23" s="2514"/>
      <c r="BM23" s="2514"/>
      <c r="BN23" s="2514"/>
      <c r="BO23" s="2514"/>
      <c r="BP23" s="2514"/>
      <c r="BQ23" s="2514"/>
      <c r="BR23" s="270"/>
      <c r="BS23" s="288"/>
      <c r="BT23" s="2645"/>
      <c r="BU23" s="80" t="s">
        <v>1718</v>
      </c>
      <c r="BV23" s="275"/>
      <c r="BW23" s="272"/>
      <c r="BX23" s="272"/>
      <c r="BY23" s="272"/>
      <c r="BZ23" s="272"/>
      <c r="CA23" s="272"/>
      <c r="CB23" s="272"/>
      <c r="CC23" s="272"/>
      <c r="CD23" s="272"/>
      <c r="CE23" s="272"/>
      <c r="CF23" s="272"/>
      <c r="CG23" s="272"/>
      <c r="CH23" s="382"/>
      <c r="CI23" s="606"/>
      <c r="CJ23" s="606"/>
      <c r="CK23" s="607"/>
      <c r="CL23" s="2645"/>
      <c r="CM23" s="608"/>
      <c r="CN23" s="233"/>
      <c r="CO23" s="267"/>
      <c r="CP23" s="267"/>
      <c r="CQ23" s="272"/>
      <c r="CR23" s="272"/>
      <c r="CS23" s="272"/>
      <c r="CT23" s="272"/>
      <c r="CU23" s="272"/>
      <c r="CV23" s="272"/>
      <c r="CW23" s="272"/>
      <c r="CX23" s="272"/>
      <c r="CY23" s="272"/>
      <c r="CZ23" s="272"/>
      <c r="DA23" s="272"/>
      <c r="DB23" s="604"/>
    </row>
    <row r="24" spans="1:106" ht="13.5" customHeight="1" x14ac:dyDescent="0.25">
      <c r="A24" s="2645"/>
      <c r="B24" s="565"/>
      <c r="C24" s="563"/>
      <c r="D24" s="563"/>
      <c r="E24" s="564"/>
      <c r="F24" s="563"/>
      <c r="G24" s="564"/>
      <c r="H24" s="649"/>
      <c r="I24" s="563"/>
      <c r="J24" s="564"/>
      <c r="K24" s="563"/>
      <c r="L24" s="564"/>
      <c r="M24" s="562"/>
      <c r="N24" s="951"/>
      <c r="O24" s="1929"/>
      <c r="P24" s="2649"/>
      <c r="Q24" s="571"/>
      <c r="R24" s="1594"/>
      <c r="S24" s="1596"/>
      <c r="T24" s="565"/>
      <c r="U24" s="565"/>
      <c r="V24" s="565"/>
      <c r="W24" s="565"/>
      <c r="X24" s="2669"/>
      <c r="Y24" s="565"/>
      <c r="Z24" s="565"/>
      <c r="AA24" s="860"/>
      <c r="AC24" s="572"/>
      <c r="AD24" s="2645"/>
      <c r="AE24" s="565"/>
      <c r="AF24" s="565"/>
      <c r="AG24" s="565"/>
      <c r="AH24" s="544"/>
      <c r="AJ24" s="567"/>
      <c r="AK24" s="567"/>
      <c r="AL24" s="567"/>
      <c r="AN24" s="572"/>
      <c r="AO24" s="2645"/>
      <c r="AP24" s="2662"/>
      <c r="AQ24" s="2665"/>
      <c r="AR24" s="2665"/>
      <c r="AS24" s="2665"/>
      <c r="AT24" s="2665"/>
      <c r="AU24" s="2665"/>
      <c r="AV24" s="2665"/>
      <c r="AW24" s="2665"/>
      <c r="AX24" s="2665"/>
      <c r="AY24" s="2665"/>
      <c r="AZ24" s="2665"/>
      <c r="BA24" s="2662"/>
      <c r="BB24" s="2665"/>
      <c r="BC24" s="2665"/>
      <c r="BD24" s="2665"/>
      <c r="BE24" s="661"/>
      <c r="BF24" s="661"/>
      <c r="BG24" s="661"/>
      <c r="BH24" s="661"/>
      <c r="BI24" s="2645"/>
      <c r="BJ24" s="661"/>
      <c r="BK24" s="661"/>
      <c r="BL24" s="661"/>
      <c r="BM24" s="661"/>
      <c r="BN24" s="661"/>
      <c r="BO24" s="661"/>
      <c r="BP24" s="661"/>
      <c r="BQ24" s="661"/>
      <c r="BR24" s="270"/>
      <c r="BS24" s="288"/>
      <c r="BT24" s="2645"/>
      <c r="BU24" s="10"/>
      <c r="BV24" s="275"/>
      <c r="BW24" s="272"/>
      <c r="BX24" s="272"/>
      <c r="BY24" s="272"/>
      <c r="BZ24" s="272"/>
      <c r="CA24" s="272"/>
      <c r="CB24" s="272"/>
      <c r="CC24" s="272"/>
      <c r="CD24" s="272"/>
      <c r="CE24" s="272"/>
      <c r="CF24" s="272"/>
      <c r="CG24" s="272"/>
      <c r="CH24" s="382"/>
      <c r="CI24" s="606"/>
      <c r="CJ24" s="606"/>
      <c r="CK24" s="607"/>
      <c r="CL24" s="2645"/>
      <c r="CM24" s="2666" t="s">
        <v>1221</v>
      </c>
      <c r="CN24" s="2667"/>
      <c r="CO24" s="2667"/>
      <c r="CP24" s="2667"/>
      <c r="CQ24" s="2667"/>
      <c r="CR24" s="2667"/>
      <c r="CS24" s="2667"/>
      <c r="CT24" s="2668"/>
      <c r="CU24" s="2667" t="s">
        <v>341</v>
      </c>
      <c r="CV24" s="2667"/>
      <c r="CW24" s="2667"/>
      <c r="CX24" s="2667"/>
      <c r="CY24" s="2667"/>
      <c r="CZ24" s="2667"/>
      <c r="DA24" s="2667"/>
      <c r="DB24" s="2668"/>
    </row>
    <row r="25" spans="1:106" ht="18" customHeight="1" x14ac:dyDescent="0.25">
      <c r="A25" s="2645"/>
      <c r="B25" s="575"/>
      <c r="C25" s="1036"/>
      <c r="D25" s="576" t="s">
        <v>306</v>
      </c>
      <c r="E25" s="576" t="s">
        <v>307</v>
      </c>
      <c r="F25" s="573"/>
      <c r="G25" s="574"/>
      <c r="H25" s="2692" t="s">
        <v>305</v>
      </c>
      <c r="I25" s="576" t="s">
        <v>308</v>
      </c>
      <c r="J25" s="576" t="s">
        <v>309</v>
      </c>
      <c r="K25" s="576" t="s">
        <v>362</v>
      </c>
      <c r="L25" s="576" t="s">
        <v>363</v>
      </c>
      <c r="M25" s="2694" t="s">
        <v>118</v>
      </c>
      <c r="N25" s="2694" t="s">
        <v>19</v>
      </c>
      <c r="O25" s="2694" t="s">
        <v>31</v>
      </c>
      <c r="P25" s="2649"/>
      <c r="Q25" s="2696" t="s">
        <v>31</v>
      </c>
      <c r="R25" s="2697"/>
      <c r="S25" s="2670" t="s">
        <v>31</v>
      </c>
      <c r="T25" s="2670" t="s">
        <v>77</v>
      </c>
      <c r="U25" s="2670" t="s">
        <v>4</v>
      </c>
      <c r="V25" s="2670" t="s">
        <v>4</v>
      </c>
      <c r="W25" s="2670" t="s">
        <v>4</v>
      </c>
      <c r="X25" s="2670" t="s">
        <v>4</v>
      </c>
      <c r="Y25" s="2670" t="s">
        <v>4</v>
      </c>
      <c r="Z25" s="2670" t="s">
        <v>4</v>
      </c>
      <c r="AA25" s="2670" t="s">
        <v>4</v>
      </c>
      <c r="AB25" s="2670" t="s">
        <v>4</v>
      </c>
      <c r="AC25" s="2670" t="s">
        <v>31</v>
      </c>
      <c r="AD25" s="2645"/>
      <c r="AE25" s="2670" t="s">
        <v>4</v>
      </c>
      <c r="AF25" s="2670" t="s">
        <v>77</v>
      </c>
      <c r="AG25" s="2670" t="s">
        <v>4</v>
      </c>
      <c r="AH25" s="2670" t="s">
        <v>77</v>
      </c>
      <c r="AI25" s="2670" t="s">
        <v>4</v>
      </c>
      <c r="AJ25" s="2670" t="s">
        <v>77</v>
      </c>
      <c r="AK25" s="2670" t="s">
        <v>4</v>
      </c>
      <c r="AL25" s="2670" t="s">
        <v>77</v>
      </c>
      <c r="AM25" s="2670" t="s">
        <v>4</v>
      </c>
      <c r="AN25" s="2670" t="s">
        <v>4</v>
      </c>
      <c r="AO25" s="2645"/>
      <c r="AP25" s="2670" t="s">
        <v>31</v>
      </c>
      <c r="AQ25" s="2670" t="s">
        <v>4</v>
      </c>
      <c r="AR25" s="2670" t="s">
        <v>4</v>
      </c>
      <c r="AS25" s="2670" t="s">
        <v>4</v>
      </c>
      <c r="AT25" s="2670" t="s">
        <v>4</v>
      </c>
      <c r="AU25" s="2670" t="s">
        <v>4</v>
      </c>
      <c r="AV25" s="2670" t="s">
        <v>4</v>
      </c>
      <c r="AW25" s="2670" t="s">
        <v>4</v>
      </c>
      <c r="AX25" s="2670" t="s">
        <v>4</v>
      </c>
      <c r="AY25" s="2670" t="s">
        <v>4</v>
      </c>
      <c r="AZ25" s="2670" t="s">
        <v>4</v>
      </c>
      <c r="BA25" s="2670" t="s">
        <v>4</v>
      </c>
      <c r="BB25" s="2670" t="s">
        <v>4</v>
      </c>
      <c r="BC25" s="2670" t="s">
        <v>4</v>
      </c>
      <c r="BD25" s="2670" t="s">
        <v>4</v>
      </c>
      <c r="BE25" s="2622" t="s">
        <v>157</v>
      </c>
      <c r="BF25" s="2622" t="s">
        <v>157</v>
      </c>
      <c r="BG25" s="2622" t="s">
        <v>157</v>
      </c>
      <c r="BH25" s="2622" t="s">
        <v>157</v>
      </c>
      <c r="BI25" s="2645"/>
      <c r="BJ25" s="2622" t="s">
        <v>157</v>
      </c>
      <c r="BK25" s="2622" t="s">
        <v>157</v>
      </c>
      <c r="BL25" s="2622" t="s">
        <v>157</v>
      </c>
      <c r="BM25" s="2622" t="s">
        <v>157</v>
      </c>
      <c r="BN25" s="2622" t="s">
        <v>157</v>
      </c>
      <c r="BO25" s="2622" t="s">
        <v>157</v>
      </c>
      <c r="BP25" s="2622" t="s">
        <v>157</v>
      </c>
      <c r="BQ25" s="2622" t="s">
        <v>157</v>
      </c>
      <c r="BR25" s="2677" t="s">
        <v>31</v>
      </c>
      <c r="BS25" s="2679" t="s">
        <v>336</v>
      </c>
      <c r="BT25" s="2645"/>
      <c r="BU25" s="2681" t="s">
        <v>31</v>
      </c>
      <c r="BV25" s="2672" t="s">
        <v>337</v>
      </c>
      <c r="BW25" s="2673"/>
      <c r="BX25" s="2673"/>
      <c r="BY25" s="2674"/>
      <c r="BZ25" s="2672" t="s">
        <v>338</v>
      </c>
      <c r="CA25" s="2673"/>
      <c r="CB25" s="2673"/>
      <c r="CC25" s="2674"/>
      <c r="CD25" s="2673" t="s">
        <v>339</v>
      </c>
      <c r="CE25" s="2673"/>
      <c r="CF25" s="2673"/>
      <c r="CG25" s="2674"/>
      <c r="CH25" s="2672" t="s">
        <v>340</v>
      </c>
      <c r="CI25" s="2673"/>
      <c r="CJ25" s="2673"/>
      <c r="CK25" s="2674"/>
      <c r="CL25" s="2645"/>
      <c r="CM25" s="2666" t="s">
        <v>68</v>
      </c>
      <c r="CN25" s="2667"/>
      <c r="CO25" s="2667"/>
      <c r="CP25" s="2667"/>
      <c r="CQ25" s="2666" t="s">
        <v>69</v>
      </c>
      <c r="CR25" s="2667"/>
      <c r="CS25" s="2667"/>
      <c r="CT25" s="2668"/>
      <c r="CU25" s="2667" t="s">
        <v>1219</v>
      </c>
      <c r="CV25" s="2667"/>
      <c r="CW25" s="2667"/>
      <c r="CX25" s="2668"/>
      <c r="CY25" s="2666" t="s">
        <v>1220</v>
      </c>
      <c r="CZ25" s="2667"/>
      <c r="DA25" s="2667"/>
      <c r="DB25" s="2668"/>
    </row>
    <row r="26" spans="1:106" ht="14.25" thickBot="1" x14ac:dyDescent="0.3">
      <c r="A26" s="2646"/>
      <c r="B26" s="577" t="s">
        <v>22</v>
      </c>
      <c r="C26" s="1038" t="s">
        <v>943</v>
      </c>
      <c r="D26" s="577" t="s">
        <v>22</v>
      </c>
      <c r="E26" s="577" t="s">
        <v>22</v>
      </c>
      <c r="F26" s="2675" t="s">
        <v>310</v>
      </c>
      <c r="G26" s="2676"/>
      <c r="H26" s="2693"/>
      <c r="I26" s="577" t="s">
        <v>22</v>
      </c>
      <c r="J26" s="577" t="s">
        <v>22</v>
      </c>
      <c r="K26" s="577" t="s">
        <v>22</v>
      </c>
      <c r="L26" s="577" t="s">
        <v>22</v>
      </c>
      <c r="M26" s="2623"/>
      <c r="N26" s="2623"/>
      <c r="O26" s="2695"/>
      <c r="P26" s="2650"/>
      <c r="Q26" s="2698"/>
      <c r="R26" s="2699"/>
      <c r="S26" s="2671"/>
      <c r="T26" s="2671"/>
      <c r="U26" s="2671"/>
      <c r="V26" s="2671"/>
      <c r="W26" s="2671"/>
      <c r="X26" s="2671"/>
      <c r="Y26" s="2671"/>
      <c r="Z26" s="2671"/>
      <c r="AA26" s="2671"/>
      <c r="AB26" s="2671"/>
      <c r="AC26" s="2671"/>
      <c r="AD26" s="2646"/>
      <c r="AE26" s="2671"/>
      <c r="AF26" s="2671"/>
      <c r="AG26" s="2671"/>
      <c r="AH26" s="2671"/>
      <c r="AI26" s="2671"/>
      <c r="AJ26" s="2671"/>
      <c r="AK26" s="2671"/>
      <c r="AL26" s="2671"/>
      <c r="AM26" s="2671"/>
      <c r="AN26" s="2671"/>
      <c r="AO26" s="2646"/>
      <c r="AP26" s="2671"/>
      <c r="AQ26" s="2671"/>
      <c r="AR26" s="2671"/>
      <c r="AS26" s="2671"/>
      <c r="AT26" s="2671"/>
      <c r="AU26" s="2671"/>
      <c r="AV26" s="2671"/>
      <c r="AW26" s="2671"/>
      <c r="AX26" s="2671"/>
      <c r="AY26" s="2671"/>
      <c r="AZ26" s="2671"/>
      <c r="BA26" s="2671"/>
      <c r="BB26" s="2671"/>
      <c r="BC26" s="2671"/>
      <c r="BD26" s="2671"/>
      <c r="BE26" s="2683"/>
      <c r="BF26" s="2683"/>
      <c r="BG26" s="2683"/>
      <c r="BH26" s="2683"/>
      <c r="BI26" s="2646"/>
      <c r="BJ26" s="2683"/>
      <c r="BK26" s="2683"/>
      <c r="BL26" s="2683"/>
      <c r="BM26" s="2683"/>
      <c r="BN26" s="2683"/>
      <c r="BO26" s="2683"/>
      <c r="BP26" s="2683"/>
      <c r="BQ26" s="2683"/>
      <c r="BR26" s="2678"/>
      <c r="BS26" s="2680"/>
      <c r="BT26" s="2646"/>
      <c r="BU26" s="2682"/>
      <c r="BV26" s="609" t="s">
        <v>342</v>
      </c>
      <c r="BW26" s="610" t="s">
        <v>73</v>
      </c>
      <c r="BX26" s="610" t="s">
        <v>343</v>
      </c>
      <c r="BY26" s="611" t="s">
        <v>172</v>
      </c>
      <c r="BZ26" s="609" t="s">
        <v>342</v>
      </c>
      <c r="CA26" s="610" t="s">
        <v>73</v>
      </c>
      <c r="CB26" s="610" t="s">
        <v>343</v>
      </c>
      <c r="CC26" s="611" t="s">
        <v>172</v>
      </c>
      <c r="CD26" s="612" t="s">
        <v>342</v>
      </c>
      <c r="CE26" s="610" t="s">
        <v>73</v>
      </c>
      <c r="CF26" s="610" t="s">
        <v>343</v>
      </c>
      <c r="CG26" s="611" t="s">
        <v>172</v>
      </c>
      <c r="CH26" s="613" t="s">
        <v>342</v>
      </c>
      <c r="CI26" s="613" t="s">
        <v>73</v>
      </c>
      <c r="CJ26" s="613" t="s">
        <v>343</v>
      </c>
      <c r="CK26" s="611" t="s">
        <v>172</v>
      </c>
      <c r="CL26" s="2646"/>
      <c r="CM26" s="614" t="s">
        <v>14</v>
      </c>
      <c r="CN26" s="615" t="s">
        <v>15</v>
      </c>
      <c r="CO26" s="616" t="s">
        <v>29</v>
      </c>
      <c r="CP26" s="617" t="s">
        <v>16</v>
      </c>
      <c r="CQ26" s="618" t="s">
        <v>14</v>
      </c>
      <c r="CR26" s="618" t="s">
        <v>15</v>
      </c>
      <c r="CS26" s="619" t="s">
        <v>29</v>
      </c>
      <c r="CT26" s="615" t="s">
        <v>16</v>
      </c>
      <c r="CU26" s="614" t="s">
        <v>14</v>
      </c>
      <c r="CV26" s="615" t="s">
        <v>15</v>
      </c>
      <c r="CW26" s="616" t="s">
        <v>29</v>
      </c>
      <c r="CX26" s="617" t="s">
        <v>16</v>
      </c>
      <c r="CY26" s="614" t="s">
        <v>14</v>
      </c>
      <c r="CZ26" s="615" t="s">
        <v>15</v>
      </c>
      <c r="DA26" s="616" t="s">
        <v>29</v>
      </c>
      <c r="DB26" s="615" t="s">
        <v>16</v>
      </c>
    </row>
    <row r="27" spans="1:106" ht="18" customHeight="1" thickTop="1" x14ac:dyDescent="0.25">
      <c r="A27" s="578">
        <v>1</v>
      </c>
      <c r="B27" s="565"/>
      <c r="C27" s="563"/>
      <c r="D27" s="565"/>
      <c r="E27" s="564"/>
      <c r="F27" s="2684"/>
      <c r="G27" s="2685"/>
      <c r="H27" s="562"/>
      <c r="I27" s="565"/>
      <c r="J27" s="564"/>
      <c r="K27" s="565"/>
      <c r="L27" s="564"/>
      <c r="M27" s="565"/>
      <c r="N27" s="565"/>
      <c r="O27" s="579"/>
      <c r="P27" s="578">
        <v>1</v>
      </c>
      <c r="Q27" s="580"/>
      <c r="R27" s="581"/>
      <c r="S27" s="581"/>
      <c r="T27" s="582"/>
      <c r="U27" s="582"/>
      <c r="V27" s="582"/>
      <c r="W27" s="583"/>
      <c r="X27" s="582"/>
      <c r="Y27" s="584"/>
      <c r="Z27" s="582"/>
      <c r="AA27" s="583"/>
      <c r="AB27" s="582"/>
      <c r="AC27" s="582"/>
      <c r="AD27" s="578">
        <v>1</v>
      </c>
      <c r="AE27" s="582"/>
      <c r="AF27" s="584"/>
      <c r="AG27" s="582"/>
      <c r="AH27" s="583"/>
      <c r="AI27" s="582"/>
      <c r="AJ27" s="582"/>
      <c r="AK27" s="582"/>
      <c r="AL27" s="582"/>
      <c r="AM27" s="582"/>
      <c r="AN27" s="582"/>
      <c r="AO27" s="578">
        <v>1</v>
      </c>
      <c r="AP27" s="582"/>
      <c r="AQ27" s="582"/>
      <c r="AR27" s="582"/>
      <c r="AS27" s="590"/>
      <c r="AT27" s="590"/>
      <c r="AU27" s="590"/>
      <c r="AV27" s="590"/>
      <c r="AW27" s="590"/>
      <c r="AX27" s="590"/>
      <c r="AY27" s="590"/>
      <c r="AZ27" s="590"/>
      <c r="BA27" s="590"/>
      <c r="BB27" s="590"/>
      <c r="BC27" s="590"/>
      <c r="BD27" s="590"/>
      <c r="BE27" s="600"/>
      <c r="BF27" s="599"/>
      <c r="BG27" s="142"/>
      <c r="BH27" s="599"/>
      <c r="BI27" s="578">
        <v>1</v>
      </c>
      <c r="BJ27" s="600"/>
      <c r="BK27" s="600"/>
      <c r="BL27" s="600"/>
      <c r="BM27" s="600"/>
      <c r="BN27" s="600"/>
      <c r="BO27" s="140"/>
      <c r="BP27" s="600"/>
      <c r="BQ27" s="600"/>
      <c r="BR27" s="620"/>
      <c r="BS27" s="629"/>
      <c r="BT27" s="578">
        <v>1</v>
      </c>
      <c r="BU27" s="621"/>
      <c r="BV27" s="622"/>
      <c r="BW27" s="622"/>
      <c r="BX27" s="622"/>
      <c r="BY27" s="623"/>
      <c r="BZ27" s="624"/>
      <c r="CA27" s="622"/>
      <c r="CB27" s="622"/>
      <c r="CC27" s="623"/>
      <c r="CD27" s="625"/>
      <c r="CE27" s="622"/>
      <c r="CF27" s="622"/>
      <c r="CG27" s="623"/>
      <c r="CH27" s="626"/>
      <c r="CI27" s="626"/>
      <c r="CJ27" s="626"/>
      <c r="CK27" s="627"/>
      <c r="CL27" s="578">
        <v>1</v>
      </c>
      <c r="CM27" s="628"/>
      <c r="CN27" s="622"/>
      <c r="CO27" s="625"/>
      <c r="CP27" s="620"/>
      <c r="CQ27" s="622"/>
      <c r="CR27" s="622"/>
      <c r="CS27" s="623"/>
      <c r="CT27" s="629"/>
      <c r="CU27" s="638"/>
      <c r="CV27" s="638"/>
      <c r="CW27" s="638"/>
      <c r="CX27" s="638"/>
      <c r="CY27" s="633"/>
      <c r="CZ27" s="622"/>
      <c r="DA27" s="625"/>
      <c r="DB27" s="629"/>
    </row>
    <row r="28" spans="1:106" ht="18" customHeight="1" x14ac:dyDescent="0.25">
      <c r="A28" s="585">
        <v>2</v>
      </c>
      <c r="B28" s="587"/>
      <c r="C28" s="1037"/>
      <c r="D28" s="587"/>
      <c r="E28" s="588"/>
      <c r="F28" s="2688"/>
      <c r="G28" s="2689"/>
      <c r="H28" s="586"/>
      <c r="I28" s="587"/>
      <c r="J28" s="588"/>
      <c r="K28" s="587"/>
      <c r="L28" s="588"/>
      <c r="M28" s="587"/>
      <c r="N28" s="587"/>
      <c r="O28" s="589"/>
      <c r="P28" s="585">
        <v>2</v>
      </c>
      <c r="Q28" s="2686"/>
      <c r="R28" s="2687"/>
      <c r="S28" s="1514"/>
      <c r="T28" s="590"/>
      <c r="U28" s="590"/>
      <c r="V28" s="590"/>
      <c r="W28" s="591"/>
      <c r="X28" s="590"/>
      <c r="Y28" s="592"/>
      <c r="Z28" s="590"/>
      <c r="AA28" s="591"/>
      <c r="AB28" s="590"/>
      <c r="AC28" s="590"/>
      <c r="AD28" s="585">
        <v>2</v>
      </c>
      <c r="AE28" s="590"/>
      <c r="AF28" s="592"/>
      <c r="AG28" s="590"/>
      <c r="AH28" s="591"/>
      <c r="AI28" s="590"/>
      <c r="AJ28" s="590"/>
      <c r="AK28" s="590"/>
      <c r="AL28" s="590"/>
      <c r="AM28" s="590"/>
      <c r="AN28" s="590"/>
      <c r="AO28" s="585">
        <v>2</v>
      </c>
      <c r="AP28" s="590"/>
      <c r="AQ28" s="590"/>
      <c r="AR28" s="590"/>
      <c r="AS28" s="593"/>
      <c r="AT28" s="593"/>
      <c r="AU28" s="593"/>
      <c r="AV28" s="593"/>
      <c r="AW28" s="593"/>
      <c r="AX28" s="593"/>
      <c r="AY28" s="593"/>
      <c r="AZ28" s="593"/>
      <c r="BA28" s="593"/>
      <c r="BB28" s="593"/>
      <c r="BC28" s="593"/>
      <c r="BD28" s="593"/>
      <c r="BE28" s="146"/>
      <c r="BF28" s="147"/>
      <c r="BG28" s="601"/>
      <c r="BH28" s="147"/>
      <c r="BI28" s="585">
        <v>2</v>
      </c>
      <c r="BJ28" s="146"/>
      <c r="BK28" s="146"/>
      <c r="BL28" s="146"/>
      <c r="BM28" s="146"/>
      <c r="BN28" s="146"/>
      <c r="BO28" s="602"/>
      <c r="BP28" s="146"/>
      <c r="BQ28" s="146"/>
      <c r="BR28" s="630"/>
      <c r="BS28" s="638"/>
      <c r="BT28" s="585">
        <v>2</v>
      </c>
      <c r="BU28" s="631"/>
      <c r="BV28" s="633"/>
      <c r="BW28" s="633"/>
      <c r="BX28" s="633"/>
      <c r="BY28" s="634"/>
      <c r="BZ28" s="631"/>
      <c r="CA28" s="633"/>
      <c r="CB28" s="633"/>
      <c r="CC28" s="634"/>
      <c r="CD28" s="632"/>
      <c r="CE28" s="633"/>
      <c r="CF28" s="633"/>
      <c r="CG28" s="634"/>
      <c r="CH28" s="635"/>
      <c r="CI28" s="635"/>
      <c r="CJ28" s="635"/>
      <c r="CK28" s="636"/>
      <c r="CL28" s="585">
        <v>2</v>
      </c>
      <c r="CM28" s="637"/>
      <c r="CN28" s="633"/>
      <c r="CO28" s="632"/>
      <c r="CP28" s="630"/>
      <c r="CQ28" s="633"/>
      <c r="CR28" s="633"/>
      <c r="CS28" s="634"/>
      <c r="CT28" s="638"/>
      <c r="CU28" s="638"/>
      <c r="CV28" s="638"/>
      <c r="CW28" s="638"/>
      <c r="CX28" s="638"/>
      <c r="CY28" s="633"/>
      <c r="CZ28" s="633"/>
      <c r="DA28" s="632"/>
      <c r="DB28" s="638"/>
    </row>
    <row r="29" spans="1:106" ht="18" customHeight="1" x14ac:dyDescent="0.25">
      <c r="A29" s="578">
        <v>3</v>
      </c>
      <c r="B29" s="565"/>
      <c r="C29" s="563"/>
      <c r="D29" s="565"/>
      <c r="E29" s="564"/>
      <c r="F29" s="2684"/>
      <c r="G29" s="2685"/>
      <c r="H29" s="562"/>
      <c r="I29" s="565"/>
      <c r="J29" s="564"/>
      <c r="K29" s="565"/>
      <c r="L29" s="564"/>
      <c r="M29" s="565"/>
      <c r="N29" s="565"/>
      <c r="O29" s="589"/>
      <c r="P29" s="578">
        <v>3</v>
      </c>
      <c r="Q29" s="2686"/>
      <c r="R29" s="2687"/>
      <c r="S29" s="1544"/>
      <c r="T29" s="593"/>
      <c r="U29" s="593"/>
      <c r="V29" s="593"/>
      <c r="W29" s="594"/>
      <c r="X29" s="593"/>
      <c r="Y29" s="595"/>
      <c r="Z29" s="593"/>
      <c r="AA29" s="594"/>
      <c r="AB29" s="593"/>
      <c r="AC29" s="593"/>
      <c r="AD29" s="578">
        <v>3</v>
      </c>
      <c r="AE29" s="593"/>
      <c r="AF29" s="595"/>
      <c r="AG29" s="593"/>
      <c r="AH29" s="594"/>
      <c r="AI29" s="593"/>
      <c r="AJ29" s="593"/>
      <c r="AK29" s="593"/>
      <c r="AL29" s="593"/>
      <c r="AM29" s="593"/>
      <c r="AN29" s="593"/>
      <c r="AO29" s="578">
        <v>3</v>
      </c>
      <c r="AP29" s="593"/>
      <c r="AQ29" s="593"/>
      <c r="AR29" s="593"/>
      <c r="AS29" s="593"/>
      <c r="AT29" s="593"/>
      <c r="AU29" s="593"/>
      <c r="AV29" s="593"/>
      <c r="AW29" s="593"/>
      <c r="AX29" s="593"/>
      <c r="AY29" s="593"/>
      <c r="AZ29" s="593"/>
      <c r="BA29" s="593"/>
      <c r="BB29" s="593"/>
      <c r="BC29" s="593"/>
      <c r="BD29" s="593"/>
      <c r="BE29" s="600"/>
      <c r="BF29" s="147"/>
      <c r="BG29" s="142"/>
      <c r="BH29" s="147"/>
      <c r="BI29" s="578">
        <v>3</v>
      </c>
      <c r="BJ29" s="600"/>
      <c r="BK29" s="600"/>
      <c r="BL29" s="600"/>
      <c r="BM29" s="600"/>
      <c r="BN29" s="600"/>
      <c r="BO29" s="140"/>
      <c r="BP29" s="600"/>
      <c r="BQ29" s="600"/>
      <c r="BR29" s="639"/>
      <c r="BS29" s="640"/>
      <c r="BT29" s="578">
        <v>3</v>
      </c>
      <c r="BU29" s="263"/>
      <c r="BV29" s="640"/>
      <c r="BW29" s="640"/>
      <c r="BX29" s="640"/>
      <c r="BY29" s="640"/>
      <c r="BZ29" s="640"/>
      <c r="CA29" s="640"/>
      <c r="CB29" s="640"/>
      <c r="CC29" s="640"/>
      <c r="CD29" s="640"/>
      <c r="CE29" s="640"/>
      <c r="CF29" s="640"/>
      <c r="CG29" s="640"/>
      <c r="CH29" s="640"/>
      <c r="CI29" s="640"/>
      <c r="CJ29" s="640"/>
      <c r="CK29" s="640"/>
      <c r="CL29" s="578">
        <v>3</v>
      </c>
      <c r="CM29" s="640"/>
      <c r="CN29" s="640"/>
      <c r="CO29" s="640"/>
      <c r="CP29" s="640"/>
      <c r="CQ29" s="640"/>
      <c r="CR29" s="640"/>
      <c r="CS29" s="640"/>
      <c r="CT29" s="640"/>
      <c r="CU29" s="143"/>
      <c r="CV29" s="143"/>
      <c r="CW29" s="143"/>
      <c r="CX29" s="143"/>
      <c r="CY29" s="143"/>
      <c r="CZ29" s="640"/>
      <c r="DA29" s="640"/>
      <c r="DB29" s="640"/>
    </row>
    <row r="30" spans="1:106" ht="18" customHeight="1" x14ac:dyDescent="0.25">
      <c r="A30" s="585">
        <v>4</v>
      </c>
      <c r="B30" s="587"/>
      <c r="C30" s="1037"/>
      <c r="D30" s="587"/>
      <c r="E30" s="588"/>
      <c r="F30" s="2688"/>
      <c r="G30" s="2689"/>
      <c r="H30" s="586"/>
      <c r="I30" s="587"/>
      <c r="J30" s="588"/>
      <c r="K30" s="587"/>
      <c r="L30" s="588"/>
      <c r="M30" s="587"/>
      <c r="N30" s="587"/>
      <c r="O30" s="589"/>
      <c r="P30" s="585">
        <v>4</v>
      </c>
      <c r="Q30" s="2686"/>
      <c r="R30" s="2687"/>
      <c r="S30" s="1514"/>
      <c r="T30" s="590"/>
      <c r="U30" s="590"/>
      <c r="V30" s="590"/>
      <c r="W30" s="591"/>
      <c r="X30" s="590"/>
      <c r="Y30" s="592"/>
      <c r="Z30" s="590"/>
      <c r="AA30" s="591"/>
      <c r="AB30" s="590"/>
      <c r="AC30" s="590"/>
      <c r="AD30" s="585">
        <v>4</v>
      </c>
      <c r="AE30" s="590"/>
      <c r="AF30" s="592"/>
      <c r="AG30" s="590"/>
      <c r="AH30" s="591"/>
      <c r="AI30" s="590"/>
      <c r="AJ30" s="590"/>
      <c r="AK30" s="590"/>
      <c r="AL30" s="590"/>
      <c r="AM30" s="590"/>
      <c r="AN30" s="590"/>
      <c r="AO30" s="585">
        <v>4</v>
      </c>
      <c r="AP30" s="590"/>
      <c r="AQ30" s="590"/>
      <c r="AR30" s="590"/>
      <c r="AS30" s="593"/>
      <c r="AT30" s="593"/>
      <c r="AU30" s="593"/>
      <c r="AV30" s="593"/>
      <c r="AW30" s="593"/>
      <c r="AX30" s="593"/>
      <c r="AY30" s="593"/>
      <c r="AZ30" s="593"/>
      <c r="BA30" s="593"/>
      <c r="BB30" s="593"/>
      <c r="BC30" s="593"/>
      <c r="BD30" s="593"/>
      <c r="BE30" s="146"/>
      <c r="BF30" s="147"/>
      <c r="BG30" s="601"/>
      <c r="BH30" s="147"/>
      <c r="BI30" s="585">
        <v>4</v>
      </c>
      <c r="BJ30" s="146"/>
      <c r="BK30" s="146"/>
      <c r="BL30" s="146"/>
      <c r="BM30" s="146"/>
      <c r="BN30" s="146"/>
      <c r="BO30" s="602"/>
      <c r="BP30" s="146"/>
      <c r="BQ30" s="146"/>
      <c r="BR30" s="641"/>
      <c r="BS30" s="143"/>
      <c r="BT30" s="585">
        <v>4</v>
      </c>
      <c r="BU30" s="642"/>
      <c r="BV30" s="143"/>
      <c r="BW30" s="143"/>
      <c r="BX30" s="143"/>
      <c r="BY30" s="143"/>
      <c r="BZ30" s="143"/>
      <c r="CA30" s="143"/>
      <c r="CB30" s="143"/>
      <c r="CC30" s="143"/>
      <c r="CD30" s="143"/>
      <c r="CE30" s="143"/>
      <c r="CF30" s="143"/>
      <c r="CG30" s="143"/>
      <c r="CH30" s="143"/>
      <c r="CI30" s="143"/>
      <c r="CJ30" s="143"/>
      <c r="CK30" s="143"/>
      <c r="CL30" s="585">
        <v>4</v>
      </c>
      <c r="CM30" s="143"/>
      <c r="CN30" s="143"/>
      <c r="CO30" s="143"/>
      <c r="CP30" s="143"/>
      <c r="CQ30" s="143"/>
      <c r="CR30" s="143"/>
      <c r="CS30" s="143"/>
      <c r="CT30" s="143"/>
      <c r="CU30" s="143"/>
      <c r="CV30" s="143"/>
      <c r="CW30" s="143"/>
      <c r="CX30" s="143"/>
      <c r="CY30" s="143"/>
      <c r="CZ30" s="143"/>
      <c r="DA30" s="143"/>
      <c r="DB30" s="143"/>
    </row>
    <row r="31" spans="1:106" ht="18" customHeight="1" x14ac:dyDescent="0.25">
      <c r="A31" s="578">
        <v>5</v>
      </c>
      <c r="B31" s="565"/>
      <c r="C31" s="563"/>
      <c r="D31" s="565"/>
      <c r="E31" s="564"/>
      <c r="F31" s="2684"/>
      <c r="G31" s="2685"/>
      <c r="H31" s="562"/>
      <c r="I31" s="565"/>
      <c r="J31" s="564"/>
      <c r="K31" s="565"/>
      <c r="L31" s="564"/>
      <c r="M31" s="565"/>
      <c r="N31" s="565"/>
      <c r="O31" s="589"/>
      <c r="P31" s="578">
        <v>5</v>
      </c>
      <c r="Q31" s="2686"/>
      <c r="R31" s="2687"/>
      <c r="S31" s="1544"/>
      <c r="T31" s="593"/>
      <c r="U31" s="593"/>
      <c r="V31" s="593"/>
      <c r="W31" s="594"/>
      <c r="X31" s="593"/>
      <c r="Y31" s="595"/>
      <c r="Z31" s="593"/>
      <c r="AA31" s="594"/>
      <c r="AB31" s="593"/>
      <c r="AC31" s="593"/>
      <c r="AD31" s="578">
        <v>5</v>
      </c>
      <c r="AE31" s="593"/>
      <c r="AF31" s="595"/>
      <c r="AG31" s="593"/>
      <c r="AH31" s="594"/>
      <c r="AI31" s="593"/>
      <c r="AJ31" s="593"/>
      <c r="AK31" s="593"/>
      <c r="AL31" s="593"/>
      <c r="AM31" s="593"/>
      <c r="AN31" s="593"/>
      <c r="AO31" s="578">
        <v>5</v>
      </c>
      <c r="AP31" s="593"/>
      <c r="AQ31" s="593"/>
      <c r="AR31" s="593"/>
      <c r="AS31" s="593"/>
      <c r="AT31" s="593"/>
      <c r="AU31" s="593"/>
      <c r="AV31" s="593"/>
      <c r="AW31" s="593"/>
      <c r="AX31" s="593"/>
      <c r="AY31" s="593"/>
      <c r="AZ31" s="593"/>
      <c r="BA31" s="593"/>
      <c r="BB31" s="593"/>
      <c r="BC31" s="593"/>
      <c r="BD31" s="593"/>
      <c r="BE31" s="146"/>
      <c r="BF31" s="147"/>
      <c r="BG31" s="601"/>
      <c r="BH31" s="147"/>
      <c r="BI31" s="578">
        <v>5</v>
      </c>
      <c r="BJ31" s="146"/>
      <c r="BK31" s="146"/>
      <c r="BL31" s="146"/>
      <c r="BM31" s="146"/>
      <c r="BN31" s="146"/>
      <c r="BO31" s="602"/>
      <c r="BP31" s="146"/>
      <c r="BQ31" s="146"/>
      <c r="BR31" s="641"/>
      <c r="BS31" s="143"/>
      <c r="BT31" s="578">
        <v>5</v>
      </c>
      <c r="BU31" s="642"/>
      <c r="BV31" s="143"/>
      <c r="BW31" s="143"/>
      <c r="BX31" s="143"/>
      <c r="BY31" s="143"/>
      <c r="BZ31" s="143"/>
      <c r="CA31" s="143"/>
      <c r="CB31" s="143"/>
      <c r="CC31" s="143"/>
      <c r="CD31" s="143"/>
      <c r="CE31" s="143"/>
      <c r="CF31" s="143"/>
      <c r="CG31" s="143"/>
      <c r="CH31" s="143"/>
      <c r="CI31" s="143"/>
      <c r="CJ31" s="143"/>
      <c r="CK31" s="143"/>
      <c r="CL31" s="578">
        <v>5</v>
      </c>
      <c r="CM31" s="143"/>
      <c r="CN31" s="143"/>
      <c r="CO31" s="143"/>
      <c r="CP31" s="143"/>
      <c r="CQ31" s="143"/>
      <c r="CR31" s="143"/>
      <c r="CS31" s="143"/>
      <c r="CT31" s="143"/>
      <c r="CU31" s="143"/>
      <c r="CV31" s="143"/>
      <c r="CW31" s="143"/>
      <c r="CX31" s="143"/>
      <c r="CY31" s="143"/>
      <c r="CZ31" s="143"/>
      <c r="DA31" s="143"/>
      <c r="DB31" s="143"/>
    </row>
    <row r="32" spans="1:106" ht="18" customHeight="1" x14ac:dyDescent="0.25">
      <c r="A32" s="585">
        <v>6</v>
      </c>
      <c r="B32" s="587"/>
      <c r="C32" s="1037"/>
      <c r="D32" s="587"/>
      <c r="E32" s="588"/>
      <c r="F32" s="2688"/>
      <c r="G32" s="2689"/>
      <c r="H32" s="586"/>
      <c r="I32" s="587"/>
      <c r="J32" s="588"/>
      <c r="K32" s="587"/>
      <c r="L32" s="588"/>
      <c r="M32" s="587"/>
      <c r="N32" s="587"/>
      <c r="O32" s="593"/>
      <c r="P32" s="585">
        <v>6</v>
      </c>
      <c r="Q32" s="596"/>
      <c r="R32" s="595"/>
      <c r="S32" s="595"/>
      <c r="T32" s="593"/>
      <c r="U32" s="593"/>
      <c r="V32" s="593"/>
      <c r="W32" s="593"/>
      <c r="X32" s="593"/>
      <c r="Y32" s="593"/>
      <c r="Z32" s="593"/>
      <c r="AA32" s="593"/>
      <c r="AB32" s="593"/>
      <c r="AC32" s="593"/>
      <c r="AD32" s="585">
        <v>6</v>
      </c>
      <c r="AE32" s="593"/>
      <c r="AF32" s="593"/>
      <c r="AG32" s="593"/>
      <c r="AH32" s="593"/>
      <c r="AI32" s="593"/>
      <c r="AJ32" s="593"/>
      <c r="AK32" s="593"/>
      <c r="AL32" s="593"/>
      <c r="AM32" s="593"/>
      <c r="AN32" s="593"/>
      <c r="AO32" s="585">
        <v>6</v>
      </c>
      <c r="AP32" s="593"/>
      <c r="AQ32" s="593"/>
      <c r="AR32" s="593"/>
      <c r="AS32" s="593"/>
      <c r="AT32" s="593"/>
      <c r="AU32" s="593"/>
      <c r="AV32" s="593"/>
      <c r="AW32" s="593"/>
      <c r="AX32" s="593"/>
      <c r="AY32" s="593"/>
      <c r="AZ32" s="593"/>
      <c r="BA32" s="593"/>
      <c r="BB32" s="593"/>
      <c r="BC32" s="593"/>
      <c r="BD32" s="593"/>
      <c r="BE32" s="146"/>
      <c r="BF32" s="147"/>
      <c r="BG32" s="601"/>
      <c r="BH32" s="147"/>
      <c r="BI32" s="585">
        <v>6</v>
      </c>
      <c r="BJ32" s="146"/>
      <c r="BK32" s="146"/>
      <c r="BL32" s="146"/>
      <c r="BM32" s="146"/>
      <c r="BN32" s="146"/>
      <c r="BO32" s="602"/>
      <c r="BP32" s="146"/>
      <c r="BQ32" s="146"/>
      <c r="BR32" s="641"/>
      <c r="BS32" s="143"/>
      <c r="BT32" s="585">
        <v>6</v>
      </c>
      <c r="BU32" s="642"/>
      <c r="BV32" s="143"/>
      <c r="BW32" s="143"/>
      <c r="BX32" s="143"/>
      <c r="BY32" s="143"/>
      <c r="BZ32" s="143"/>
      <c r="CA32" s="143"/>
      <c r="CB32" s="143"/>
      <c r="CC32" s="143"/>
      <c r="CD32" s="143"/>
      <c r="CE32" s="143"/>
      <c r="CF32" s="143"/>
      <c r="CG32" s="143"/>
      <c r="CH32" s="143"/>
      <c r="CI32" s="143"/>
      <c r="CJ32" s="143"/>
      <c r="CK32" s="143"/>
      <c r="CL32" s="585">
        <v>6</v>
      </c>
      <c r="CM32" s="143"/>
      <c r="CN32" s="143"/>
      <c r="CO32" s="143"/>
      <c r="CP32" s="143"/>
      <c r="CQ32" s="143"/>
      <c r="CR32" s="143"/>
      <c r="CS32" s="143"/>
      <c r="CT32" s="143"/>
      <c r="CU32" s="143"/>
      <c r="CV32" s="143"/>
      <c r="CW32" s="143"/>
      <c r="CX32" s="143"/>
      <c r="CY32" s="143"/>
      <c r="CZ32" s="143"/>
      <c r="DA32" s="143"/>
      <c r="DB32" s="143"/>
    </row>
    <row r="33" spans="1:106" ht="18" customHeight="1" x14ac:dyDescent="0.25">
      <c r="A33" s="578">
        <v>7</v>
      </c>
      <c r="B33" s="565"/>
      <c r="C33" s="563"/>
      <c r="D33" s="565"/>
      <c r="E33" s="564"/>
      <c r="F33" s="2684"/>
      <c r="G33" s="2685"/>
      <c r="H33" s="562"/>
      <c r="I33" s="565"/>
      <c r="J33" s="564"/>
      <c r="K33" s="565"/>
      <c r="L33" s="564"/>
      <c r="M33" s="565"/>
      <c r="N33" s="565"/>
      <c r="O33" s="589"/>
      <c r="P33" s="578">
        <v>7</v>
      </c>
      <c r="Q33" s="2686"/>
      <c r="R33" s="2687"/>
      <c r="S33" s="1544"/>
      <c r="T33" s="593"/>
      <c r="U33" s="593"/>
      <c r="V33" s="593"/>
      <c r="W33" s="594"/>
      <c r="X33" s="593"/>
      <c r="Y33" s="595"/>
      <c r="Z33" s="593"/>
      <c r="AA33" s="594"/>
      <c r="AB33" s="593"/>
      <c r="AC33" s="593"/>
      <c r="AD33" s="578">
        <v>7</v>
      </c>
      <c r="AE33" s="593"/>
      <c r="AF33" s="595"/>
      <c r="AG33" s="593"/>
      <c r="AH33" s="594"/>
      <c r="AI33" s="593"/>
      <c r="AJ33" s="593"/>
      <c r="AK33" s="593"/>
      <c r="AL33" s="593"/>
      <c r="AM33" s="593"/>
      <c r="AN33" s="593"/>
      <c r="AO33" s="578">
        <v>7</v>
      </c>
      <c r="AP33" s="593"/>
      <c r="AQ33" s="593"/>
      <c r="AR33" s="593"/>
      <c r="AS33" s="593"/>
      <c r="AT33" s="593"/>
      <c r="AU33" s="593"/>
      <c r="AV33" s="593"/>
      <c r="AW33" s="593"/>
      <c r="AX33" s="593"/>
      <c r="AY33" s="593"/>
      <c r="AZ33" s="593"/>
      <c r="BA33" s="593"/>
      <c r="BB33" s="593"/>
      <c r="BC33" s="593"/>
      <c r="BD33" s="593"/>
      <c r="BE33" s="600"/>
      <c r="BF33" s="147"/>
      <c r="BG33" s="142"/>
      <c r="BH33" s="147"/>
      <c r="BI33" s="578">
        <v>7</v>
      </c>
      <c r="BJ33" s="600"/>
      <c r="BK33" s="600"/>
      <c r="BL33" s="600"/>
      <c r="BM33" s="600"/>
      <c r="BN33" s="600"/>
      <c r="BO33" s="140"/>
      <c r="BP33" s="600"/>
      <c r="BQ33" s="600"/>
      <c r="BR33" s="620"/>
      <c r="BS33" s="629"/>
      <c r="BT33" s="578">
        <v>7</v>
      </c>
      <c r="BU33" s="621"/>
      <c r="BV33" s="622"/>
      <c r="BW33" s="622"/>
      <c r="BX33" s="622"/>
      <c r="BY33" s="623"/>
      <c r="BZ33" s="624"/>
      <c r="CA33" s="622"/>
      <c r="CB33" s="622"/>
      <c r="CC33" s="623"/>
      <c r="CD33" s="625"/>
      <c r="CE33" s="622"/>
      <c r="CF33" s="622"/>
      <c r="CG33" s="623"/>
      <c r="CH33" s="626"/>
      <c r="CI33" s="626"/>
      <c r="CJ33" s="626"/>
      <c r="CK33" s="627"/>
      <c r="CL33" s="578">
        <v>7</v>
      </c>
      <c r="CM33" s="628"/>
      <c r="CN33" s="622"/>
      <c r="CO33" s="625"/>
      <c r="CP33" s="620"/>
      <c r="CQ33" s="622"/>
      <c r="CR33" s="622"/>
      <c r="CS33" s="623"/>
      <c r="CT33" s="629"/>
      <c r="CU33" s="638"/>
      <c r="CV33" s="638"/>
      <c r="CW33" s="638"/>
      <c r="CX33" s="638"/>
      <c r="CY33" s="633"/>
      <c r="CZ33" s="622"/>
      <c r="DA33" s="625"/>
      <c r="DB33" s="629"/>
    </row>
    <row r="34" spans="1:106" ht="18" customHeight="1" x14ac:dyDescent="0.25">
      <c r="A34" s="585">
        <v>8</v>
      </c>
      <c r="B34" s="587"/>
      <c r="C34" s="1037"/>
      <c r="D34" s="587"/>
      <c r="E34" s="588"/>
      <c r="F34" s="2688"/>
      <c r="G34" s="2689"/>
      <c r="H34" s="586"/>
      <c r="I34" s="587"/>
      <c r="J34" s="588"/>
      <c r="K34" s="587"/>
      <c r="L34" s="588"/>
      <c r="M34" s="587"/>
      <c r="N34" s="587"/>
      <c r="O34" s="589"/>
      <c r="P34" s="585">
        <v>8</v>
      </c>
      <c r="Q34" s="2686"/>
      <c r="R34" s="2687"/>
      <c r="S34" s="1514"/>
      <c r="T34" s="590"/>
      <c r="U34" s="590"/>
      <c r="V34" s="590"/>
      <c r="W34" s="591"/>
      <c r="X34" s="590"/>
      <c r="Y34" s="592"/>
      <c r="Z34" s="590"/>
      <c r="AA34" s="591"/>
      <c r="AB34" s="590"/>
      <c r="AC34" s="590"/>
      <c r="AD34" s="585">
        <v>8</v>
      </c>
      <c r="AE34" s="590"/>
      <c r="AF34" s="592"/>
      <c r="AG34" s="590"/>
      <c r="AH34" s="591"/>
      <c r="AI34" s="590"/>
      <c r="AJ34" s="590"/>
      <c r="AK34" s="590"/>
      <c r="AL34" s="590"/>
      <c r="AM34" s="590"/>
      <c r="AN34" s="590"/>
      <c r="AO34" s="585">
        <v>8</v>
      </c>
      <c r="AP34" s="590"/>
      <c r="AQ34" s="590"/>
      <c r="AR34" s="590"/>
      <c r="AS34" s="593"/>
      <c r="AT34" s="593"/>
      <c r="AU34" s="593"/>
      <c r="AV34" s="593"/>
      <c r="AW34" s="593"/>
      <c r="AX34" s="593"/>
      <c r="AY34" s="593"/>
      <c r="AZ34" s="593"/>
      <c r="BA34" s="593"/>
      <c r="BB34" s="593"/>
      <c r="BC34" s="593"/>
      <c r="BD34" s="593"/>
      <c r="BE34" s="146"/>
      <c r="BF34" s="147"/>
      <c r="BG34" s="601"/>
      <c r="BH34" s="147"/>
      <c r="BI34" s="585">
        <v>8</v>
      </c>
      <c r="BJ34" s="146"/>
      <c r="BK34" s="146"/>
      <c r="BL34" s="146"/>
      <c r="BM34" s="146"/>
      <c r="BN34" s="146"/>
      <c r="BO34" s="602"/>
      <c r="BP34" s="146"/>
      <c r="BQ34" s="146"/>
      <c r="BR34" s="630"/>
      <c r="BS34" s="638"/>
      <c r="BT34" s="585">
        <v>8</v>
      </c>
      <c r="BU34" s="631"/>
      <c r="BV34" s="633"/>
      <c r="BW34" s="633"/>
      <c r="BX34" s="633"/>
      <c r="BY34" s="634"/>
      <c r="BZ34" s="631"/>
      <c r="CA34" s="633"/>
      <c r="CB34" s="633"/>
      <c r="CC34" s="634"/>
      <c r="CD34" s="632"/>
      <c r="CE34" s="633"/>
      <c r="CF34" s="633"/>
      <c r="CG34" s="634"/>
      <c r="CH34" s="635"/>
      <c r="CI34" s="635"/>
      <c r="CJ34" s="635"/>
      <c r="CK34" s="636"/>
      <c r="CL34" s="585">
        <v>8</v>
      </c>
      <c r="CM34" s="637"/>
      <c r="CN34" s="633"/>
      <c r="CO34" s="632"/>
      <c r="CP34" s="630"/>
      <c r="CQ34" s="633"/>
      <c r="CR34" s="633"/>
      <c r="CS34" s="634"/>
      <c r="CT34" s="638"/>
      <c r="CU34" s="638"/>
      <c r="CV34" s="638"/>
      <c r="CW34" s="638"/>
      <c r="CX34" s="638"/>
      <c r="CY34" s="633"/>
      <c r="CZ34" s="633"/>
      <c r="DA34" s="632"/>
      <c r="DB34" s="638"/>
    </row>
    <row r="35" spans="1:106" ht="18" customHeight="1" x14ac:dyDescent="0.25">
      <c r="A35" s="578">
        <v>9</v>
      </c>
      <c r="B35" s="565"/>
      <c r="C35" s="563"/>
      <c r="D35" s="565"/>
      <c r="E35" s="564"/>
      <c r="F35" s="2684"/>
      <c r="G35" s="2685"/>
      <c r="H35" s="562"/>
      <c r="I35" s="565"/>
      <c r="J35" s="564"/>
      <c r="K35" s="565"/>
      <c r="L35" s="564"/>
      <c r="M35" s="565"/>
      <c r="N35" s="565"/>
      <c r="O35" s="589"/>
      <c r="P35" s="578">
        <v>9</v>
      </c>
      <c r="Q35" s="2686"/>
      <c r="R35" s="2687"/>
      <c r="S35" s="1544"/>
      <c r="T35" s="593"/>
      <c r="U35" s="593"/>
      <c r="V35" s="593"/>
      <c r="W35" s="594"/>
      <c r="X35" s="593"/>
      <c r="Y35" s="595"/>
      <c r="Z35" s="593"/>
      <c r="AA35" s="594"/>
      <c r="AB35" s="593"/>
      <c r="AC35" s="593"/>
      <c r="AD35" s="578">
        <v>9</v>
      </c>
      <c r="AE35" s="593"/>
      <c r="AF35" s="595"/>
      <c r="AG35" s="593"/>
      <c r="AH35" s="594"/>
      <c r="AI35" s="593"/>
      <c r="AJ35" s="593"/>
      <c r="AK35" s="593"/>
      <c r="AL35" s="593"/>
      <c r="AM35" s="593"/>
      <c r="AN35" s="593"/>
      <c r="AO35" s="578">
        <v>9</v>
      </c>
      <c r="AP35" s="593"/>
      <c r="AQ35" s="593"/>
      <c r="AR35" s="593"/>
      <c r="AS35" s="593"/>
      <c r="AT35" s="593"/>
      <c r="AU35" s="593"/>
      <c r="AV35" s="593"/>
      <c r="AW35" s="593"/>
      <c r="AX35" s="593"/>
      <c r="AY35" s="593"/>
      <c r="AZ35" s="593"/>
      <c r="BA35" s="593"/>
      <c r="BB35" s="593"/>
      <c r="BC35" s="593"/>
      <c r="BD35" s="593"/>
      <c r="BE35" s="600"/>
      <c r="BF35" s="147"/>
      <c r="BG35" s="142"/>
      <c r="BH35" s="147"/>
      <c r="BI35" s="578">
        <v>9</v>
      </c>
      <c r="BJ35" s="600"/>
      <c r="BK35" s="600"/>
      <c r="BL35" s="600"/>
      <c r="BM35" s="600"/>
      <c r="BN35" s="600"/>
      <c r="BO35" s="140"/>
      <c r="BP35" s="600"/>
      <c r="BQ35" s="600"/>
      <c r="BR35" s="620"/>
      <c r="BS35" s="629"/>
      <c r="BT35" s="578">
        <v>9</v>
      </c>
      <c r="BU35" s="631"/>
      <c r="BV35" s="622"/>
      <c r="BW35" s="622"/>
      <c r="BX35" s="622"/>
      <c r="BY35" s="623"/>
      <c r="BZ35" s="624"/>
      <c r="CA35" s="622"/>
      <c r="CB35" s="622"/>
      <c r="CC35" s="623"/>
      <c r="CD35" s="625"/>
      <c r="CE35" s="622"/>
      <c r="CF35" s="622"/>
      <c r="CG35" s="623"/>
      <c r="CH35" s="626"/>
      <c r="CI35" s="626"/>
      <c r="CJ35" s="626"/>
      <c r="CK35" s="627"/>
      <c r="CL35" s="578">
        <v>9</v>
      </c>
      <c r="CM35" s="628"/>
      <c r="CN35" s="622"/>
      <c r="CO35" s="625"/>
      <c r="CP35" s="620"/>
      <c r="CQ35" s="622"/>
      <c r="CR35" s="622"/>
      <c r="CS35" s="623"/>
      <c r="CT35" s="629"/>
      <c r="CU35" s="638"/>
      <c r="CV35" s="638"/>
      <c r="CW35" s="638"/>
      <c r="CX35" s="638"/>
      <c r="CY35" s="633"/>
      <c r="CZ35" s="622"/>
      <c r="DA35" s="625"/>
      <c r="DB35" s="629"/>
    </row>
    <row r="36" spans="1:106" ht="18" customHeight="1" x14ac:dyDescent="0.25">
      <c r="A36" s="585">
        <v>10</v>
      </c>
      <c r="B36" s="587"/>
      <c r="C36" s="1037"/>
      <c r="D36" s="587"/>
      <c r="E36" s="588"/>
      <c r="F36" s="2688"/>
      <c r="G36" s="2689"/>
      <c r="H36" s="586"/>
      <c r="I36" s="587"/>
      <c r="J36" s="588"/>
      <c r="K36" s="587"/>
      <c r="L36" s="588"/>
      <c r="M36" s="587"/>
      <c r="N36" s="587"/>
      <c r="O36" s="593"/>
      <c r="P36" s="585">
        <v>10</v>
      </c>
      <c r="Q36" s="596"/>
      <c r="R36" s="595"/>
      <c r="S36" s="595"/>
      <c r="T36" s="593"/>
      <c r="U36" s="593"/>
      <c r="V36" s="593"/>
      <c r="W36" s="593"/>
      <c r="X36" s="593"/>
      <c r="Y36" s="593"/>
      <c r="Z36" s="593"/>
      <c r="AA36" s="593"/>
      <c r="AB36" s="593"/>
      <c r="AC36" s="593"/>
      <c r="AD36" s="585">
        <v>10</v>
      </c>
      <c r="AE36" s="593"/>
      <c r="AF36" s="593"/>
      <c r="AG36" s="593"/>
      <c r="AH36" s="593"/>
      <c r="AI36" s="593"/>
      <c r="AJ36" s="593"/>
      <c r="AK36" s="593"/>
      <c r="AL36" s="593"/>
      <c r="AM36" s="593"/>
      <c r="AN36" s="593"/>
      <c r="AO36" s="585">
        <v>10</v>
      </c>
      <c r="AP36" s="593"/>
      <c r="AQ36" s="593"/>
      <c r="AR36" s="593"/>
      <c r="AS36" s="582"/>
      <c r="AT36" s="582"/>
      <c r="AU36" s="582"/>
      <c r="AV36" s="582"/>
      <c r="AW36" s="582"/>
      <c r="AX36" s="582"/>
      <c r="AY36" s="582"/>
      <c r="AZ36" s="582"/>
      <c r="BA36" s="582"/>
      <c r="BB36" s="582"/>
      <c r="BC36" s="582"/>
      <c r="BD36" s="582"/>
      <c r="BE36" s="146"/>
      <c r="BF36" s="147"/>
      <c r="BG36" s="601"/>
      <c r="BH36" s="147"/>
      <c r="BI36" s="585">
        <v>10</v>
      </c>
      <c r="BJ36" s="146"/>
      <c r="BK36" s="146"/>
      <c r="BL36" s="146"/>
      <c r="BM36" s="146"/>
      <c r="BN36" s="146"/>
      <c r="BO36" s="602"/>
      <c r="BP36" s="146"/>
      <c r="BQ36" s="146"/>
      <c r="BR36" s="630"/>
      <c r="BS36" s="638"/>
      <c r="BT36" s="585">
        <v>10</v>
      </c>
      <c r="BU36" s="631"/>
      <c r="BV36" s="633"/>
      <c r="BW36" s="633"/>
      <c r="BX36" s="633"/>
      <c r="BY36" s="634"/>
      <c r="BZ36" s="631"/>
      <c r="CA36" s="633"/>
      <c r="CB36" s="633"/>
      <c r="CC36" s="634"/>
      <c r="CD36" s="632"/>
      <c r="CE36" s="633"/>
      <c r="CF36" s="633"/>
      <c r="CG36" s="634"/>
      <c r="CH36" s="635"/>
      <c r="CI36" s="635"/>
      <c r="CJ36" s="635"/>
      <c r="CK36" s="636"/>
      <c r="CL36" s="585">
        <v>10</v>
      </c>
      <c r="CM36" s="637"/>
      <c r="CN36" s="633"/>
      <c r="CO36" s="632"/>
      <c r="CP36" s="630"/>
      <c r="CQ36" s="633"/>
      <c r="CR36" s="633"/>
      <c r="CS36" s="634"/>
      <c r="CT36" s="638"/>
      <c r="CU36" s="638"/>
      <c r="CV36" s="638"/>
      <c r="CW36" s="638"/>
      <c r="CX36" s="638"/>
      <c r="CY36" s="633"/>
      <c r="CZ36" s="633"/>
      <c r="DA36" s="632"/>
      <c r="DB36" s="638"/>
    </row>
  </sheetData>
  <mergeCells count="199">
    <mergeCell ref="BI2:BN2"/>
    <mergeCell ref="AC25:AC26"/>
    <mergeCell ref="S16:S17"/>
    <mergeCell ref="T7:T13"/>
    <mergeCell ref="Q14:R15"/>
    <mergeCell ref="AB16:AB19"/>
    <mergeCell ref="AB21:AB22"/>
    <mergeCell ref="Q22:R23"/>
    <mergeCell ref="Q16:R17"/>
    <mergeCell ref="S7:S11"/>
    <mergeCell ref="BE25:BE26"/>
    <mergeCell ref="BF25:BF26"/>
    <mergeCell ref="BG25:BG26"/>
    <mergeCell ref="BH25:BH26"/>
    <mergeCell ref="BJ25:BJ26"/>
    <mergeCell ref="BK25:BK26"/>
    <mergeCell ref="AS25:AS26"/>
    <mergeCell ref="AT25:AT26"/>
    <mergeCell ref="AU25:AU26"/>
    <mergeCell ref="AV25:AV26"/>
    <mergeCell ref="AW25:AW26"/>
    <mergeCell ref="AX25:AX26"/>
    <mergeCell ref="AY25:AY26"/>
    <mergeCell ref="BA25:BA26"/>
    <mergeCell ref="F35:G35"/>
    <mergeCell ref="Q35:R35"/>
    <mergeCell ref="F36:G36"/>
    <mergeCell ref="F31:G31"/>
    <mergeCell ref="Q31:R31"/>
    <mergeCell ref="F32:G32"/>
    <mergeCell ref="F33:G33"/>
    <mergeCell ref="Q33:R33"/>
    <mergeCell ref="K16:L19"/>
    <mergeCell ref="F34:G34"/>
    <mergeCell ref="Q34:R34"/>
    <mergeCell ref="F27:G27"/>
    <mergeCell ref="F28:G28"/>
    <mergeCell ref="Q28:R28"/>
    <mergeCell ref="F29:G29"/>
    <mergeCell ref="Q29:R29"/>
    <mergeCell ref="F30:G30"/>
    <mergeCell ref="Q30:R30"/>
    <mergeCell ref="H25:H26"/>
    <mergeCell ref="M25:M26"/>
    <mergeCell ref="N25:N26"/>
    <mergeCell ref="O25:O26"/>
    <mergeCell ref="Q25:R26"/>
    <mergeCell ref="CM25:CP25"/>
    <mergeCell ref="CQ25:CT25"/>
    <mergeCell ref="CU25:CX25"/>
    <mergeCell ref="CY25:DB25"/>
    <mergeCell ref="F26:G26"/>
    <mergeCell ref="BR25:BR26"/>
    <mergeCell ref="BS25:BS26"/>
    <mergeCell ref="BU25:BU26"/>
    <mergeCell ref="BV25:BY25"/>
    <mergeCell ref="S25:S26"/>
    <mergeCell ref="BZ25:CC25"/>
    <mergeCell ref="CD25:CG25"/>
    <mergeCell ref="BL25:BL26"/>
    <mergeCell ref="BM25:BM26"/>
    <mergeCell ref="BN25:BN26"/>
    <mergeCell ref="BO25:BO26"/>
    <mergeCell ref="BP25:BP26"/>
    <mergeCell ref="BQ25:BQ26"/>
    <mergeCell ref="BT6:BT26"/>
    <mergeCell ref="BV6:CG6"/>
    <mergeCell ref="BC25:BC26"/>
    <mergeCell ref="BD25:BD26"/>
    <mergeCell ref="AZ25:AZ26"/>
    <mergeCell ref="AJ25:AJ26"/>
    <mergeCell ref="AK25:AK26"/>
    <mergeCell ref="AL25:AL26"/>
    <mergeCell ref="AM25:AM26"/>
    <mergeCell ref="AN25:AN26"/>
    <mergeCell ref="AP25:AP26"/>
    <mergeCell ref="AQ25:AQ26"/>
    <mergeCell ref="AR25:AR26"/>
    <mergeCell ref="CH25:CK25"/>
    <mergeCell ref="T25:T26"/>
    <mergeCell ref="U25:U26"/>
    <mergeCell ref="V25:V26"/>
    <mergeCell ref="W25:W26"/>
    <mergeCell ref="X25:X26"/>
    <mergeCell ref="Y25:Y26"/>
    <mergeCell ref="Z25:Z26"/>
    <mergeCell ref="AA25:AA26"/>
    <mergeCell ref="AB25:AB26"/>
    <mergeCell ref="AE25:AE26"/>
    <mergeCell ref="AF25:AF26"/>
    <mergeCell ref="AG25:AG26"/>
    <mergeCell ref="AH25:AH26"/>
    <mergeCell ref="BB25:BB26"/>
    <mergeCell ref="AI25:AI26"/>
    <mergeCell ref="AE17:AE18"/>
    <mergeCell ref="AG17:AG18"/>
    <mergeCell ref="BA11:BA24"/>
    <mergeCell ref="BK21:BK23"/>
    <mergeCell ref="BL21:BL23"/>
    <mergeCell ref="BB11:BB24"/>
    <mergeCell ref="BE7:BE18"/>
    <mergeCell ref="BF7:BF18"/>
    <mergeCell ref="BG7:BG18"/>
    <mergeCell ref="BS17:BS18"/>
    <mergeCell ref="BU17:BU18"/>
    <mergeCell ref="X19:X21"/>
    <mergeCell ref="AE20:AE21"/>
    <mergeCell ref="AG20:AG21"/>
    <mergeCell ref="AI20:AI21"/>
    <mergeCell ref="AK20:AK21"/>
    <mergeCell ref="BU20:BU21"/>
    <mergeCell ref="BM21:BM23"/>
    <mergeCell ref="BN21:BN23"/>
    <mergeCell ref="BO21:BO23"/>
    <mergeCell ref="BP21:BP23"/>
    <mergeCell ref="BQ21:BQ23"/>
    <mergeCell ref="X22:X24"/>
    <mergeCell ref="BF21:BF23"/>
    <mergeCell ref="BG21:BG23"/>
    <mergeCell ref="BH21:BH23"/>
    <mergeCell ref="BJ21:BJ23"/>
    <mergeCell ref="BQ7:BQ18"/>
    <mergeCell ref="BR7:BR14"/>
    <mergeCell ref="BS7:BS14"/>
    <mergeCell ref="BU7:BU10"/>
    <mergeCell ref="AX11:AX24"/>
    <mergeCell ref="AY11:AY24"/>
    <mergeCell ref="CM7:DB7"/>
    <mergeCell ref="AP11:AP24"/>
    <mergeCell ref="AQ11:AQ24"/>
    <mergeCell ref="AR11:AR24"/>
    <mergeCell ref="AS11:AS24"/>
    <mergeCell ref="AT11:AT24"/>
    <mergeCell ref="AU11:AU24"/>
    <mergeCell ref="BD11:BD24"/>
    <mergeCell ref="AZ11:AZ24"/>
    <mergeCell ref="BE21:BE23"/>
    <mergeCell ref="CM24:CT24"/>
    <mergeCell ref="CU24:DB24"/>
    <mergeCell ref="BH7:BH18"/>
    <mergeCell ref="BJ7:BJ18"/>
    <mergeCell ref="BC11:BC24"/>
    <mergeCell ref="BK7:BK19"/>
    <mergeCell ref="BL7:BL18"/>
    <mergeCell ref="BM7:BM18"/>
    <mergeCell ref="BN7:BN18"/>
    <mergeCell ref="BO7:BO18"/>
    <mergeCell ref="BP7:BP18"/>
    <mergeCell ref="AP7:BD9"/>
    <mergeCell ref="AV11:AV24"/>
    <mergeCell ref="AW11:AW24"/>
    <mergeCell ref="CL6:CL26"/>
    <mergeCell ref="B7:B18"/>
    <mergeCell ref="C7:C15"/>
    <mergeCell ref="D7:E14"/>
    <mergeCell ref="F7:G11"/>
    <mergeCell ref="H7:H12"/>
    <mergeCell ref="O7:O11"/>
    <mergeCell ref="Q7:R9"/>
    <mergeCell ref="U7:U12"/>
    <mergeCell ref="V7:V12"/>
    <mergeCell ref="AP6:BD6"/>
    <mergeCell ref="BI6:BI26"/>
    <mergeCell ref="W7:W14"/>
    <mergeCell ref="X7:X13"/>
    <mergeCell ref="Y7:Y15"/>
    <mergeCell ref="Z7:Z15"/>
    <mergeCell ref="AA7:AA15"/>
    <mergeCell ref="AB7:AB12"/>
    <mergeCell ref="AC7:AC10"/>
    <mergeCell ref="AE7:AE13"/>
    <mergeCell ref="AF7:AF13"/>
    <mergeCell ref="AG7:AG15"/>
    <mergeCell ref="AH7:AH13"/>
    <mergeCell ref="AI7:AI14"/>
    <mergeCell ref="A6:A26"/>
    <mergeCell ref="I6:J6"/>
    <mergeCell ref="K6:L6"/>
    <mergeCell ref="P6:P26"/>
    <mergeCell ref="AD6:AD26"/>
    <mergeCell ref="AO6:AO26"/>
    <mergeCell ref="I7:J15"/>
    <mergeCell ref="K7:L14"/>
    <mergeCell ref="M7:M15"/>
    <mergeCell ref="N7:N16"/>
    <mergeCell ref="AN7:AN10"/>
    <mergeCell ref="Q12:R13"/>
    <mergeCell ref="S13:S14"/>
    <mergeCell ref="Q18:R18"/>
    <mergeCell ref="X16:X18"/>
    <mergeCell ref="AJ7:AJ12"/>
    <mergeCell ref="AK7:AK17"/>
    <mergeCell ref="AL7:AL12"/>
    <mergeCell ref="AM7:AM11"/>
    <mergeCell ref="AB14:AB15"/>
    <mergeCell ref="AM16:AM17"/>
    <mergeCell ref="AN16:AN17"/>
    <mergeCell ref="N17:N19"/>
    <mergeCell ref="Q19:R19"/>
  </mergeCells>
  <pageMargins left="0.314" right="0.314" top="0.11799999999999999" bottom="0.27500000000000002" header="0.157" footer="0.11799999999999999"/>
  <pageSetup firstPageNumber="24" orientation="landscape" r:id="rId1"/>
  <headerFooter>
    <oddFooter>&amp;C&amp;P</oddFooter>
  </headerFooter>
  <colBreaks count="6" manualBreakCount="6">
    <brk id="15" max="1048575" man="1"/>
    <brk id="29" max="1048575" man="1"/>
    <brk id="40" max="1048575" man="1"/>
    <brk id="60" max="35" man="1"/>
    <brk id="71" max="1048575" man="1"/>
    <brk id="89"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AB160"/>
  <sheetViews>
    <sheetView view="pageBreakPreview" topLeftCell="A109" zoomScaleNormal="100" zoomScaleSheetLayoutView="100" workbookViewId="0">
      <selection activeCell="K20" sqref="K20:R21"/>
    </sheetView>
  </sheetViews>
  <sheetFormatPr baseColWidth="10" defaultColWidth="9.140625" defaultRowHeight="12.75" x14ac:dyDescent="0.2"/>
  <cols>
    <col min="1" max="1" width="5.42578125" style="667" customWidth="1"/>
    <col min="2" max="2" width="3" style="664" customWidth="1"/>
    <col min="3" max="3" width="2.5703125" style="665" customWidth="1"/>
    <col min="4" max="4" width="6" style="665" customWidth="1"/>
    <col min="5" max="5" width="4.85546875" style="665" customWidth="1"/>
    <col min="6" max="6" width="5.28515625" style="198" customWidth="1"/>
    <col min="7" max="7" width="5" style="198" customWidth="1"/>
    <col min="8" max="8" width="6.28515625" style="666" customWidth="1"/>
    <col min="9" max="9" width="6.7109375" style="665" customWidth="1"/>
    <col min="10" max="10" width="5.7109375" style="665" customWidth="1"/>
    <col min="11" max="12" width="3" style="665" customWidth="1"/>
    <col min="13" max="13" width="6" style="665" customWidth="1"/>
    <col min="14" max="14" width="5.5703125" style="665" customWidth="1"/>
    <col min="15" max="16" width="6" style="665" customWidth="1"/>
    <col min="17" max="17" width="5.5703125" style="665" customWidth="1"/>
    <col min="18" max="18" width="6.42578125" style="665" customWidth="1"/>
    <col min="19" max="19" width="5.42578125" style="667" customWidth="1"/>
    <col min="20" max="20" width="2.85546875" style="665" customWidth="1"/>
    <col min="21" max="21" width="3.42578125" style="664" customWidth="1"/>
    <col min="22" max="22" width="4.5703125" style="665" customWidth="1"/>
    <col min="23" max="24" width="6" style="665" customWidth="1"/>
    <col min="25" max="26" width="4.85546875" style="665" customWidth="1"/>
    <col min="27" max="27" width="5.85546875" style="665" customWidth="1"/>
    <col min="28" max="28" width="2.7109375" style="665" customWidth="1"/>
    <col min="29" max="16384" width="9.140625" style="1112"/>
  </cols>
  <sheetData>
    <row r="1" spans="1:28" x14ac:dyDescent="0.2">
      <c r="A1" s="663" t="s">
        <v>1919</v>
      </c>
    </row>
    <row r="2" spans="1:28" ht="15.75" x14ac:dyDescent="0.25">
      <c r="A2" s="668"/>
      <c r="B2" s="669"/>
      <c r="C2" s="670"/>
      <c r="D2" s="675"/>
      <c r="E2" s="676">
        <v>11</v>
      </c>
      <c r="F2" s="4" t="s">
        <v>370</v>
      </c>
      <c r="G2" s="671"/>
      <c r="H2" s="672"/>
      <c r="I2" s="670"/>
      <c r="J2" s="670"/>
      <c r="K2" s="670"/>
      <c r="L2" s="670"/>
      <c r="M2" s="670"/>
      <c r="N2" s="670"/>
      <c r="O2" s="670"/>
      <c r="P2" s="670"/>
      <c r="Q2" s="670"/>
      <c r="R2" s="670"/>
      <c r="S2" s="673"/>
      <c r="T2" s="670"/>
      <c r="U2" s="669"/>
      <c r="V2" s="674"/>
      <c r="W2" s="1113"/>
      <c r="X2" s="674"/>
      <c r="Y2" s="670"/>
      <c r="Z2" s="670"/>
      <c r="AA2" s="670"/>
      <c r="AB2" s="670"/>
    </row>
    <row r="3" spans="1:28" ht="15.75" x14ac:dyDescent="0.25">
      <c r="A3" s="668"/>
      <c r="B3" s="669"/>
      <c r="C3" s="670"/>
      <c r="D3" s="675"/>
      <c r="E3" s="676"/>
      <c r="F3" s="4"/>
      <c r="G3" s="671"/>
      <c r="H3" s="672"/>
      <c r="I3" s="670"/>
      <c r="J3" s="670"/>
      <c r="K3" s="670"/>
      <c r="L3" s="670"/>
      <c r="M3" s="670"/>
      <c r="N3" s="670"/>
      <c r="O3" s="670"/>
      <c r="P3" s="670"/>
      <c r="Q3" s="670"/>
      <c r="R3" s="670"/>
      <c r="S3" s="673"/>
      <c r="T3" s="670"/>
      <c r="U3" s="669"/>
      <c r="V3" s="674"/>
      <c r="W3" s="1113"/>
      <c r="X3" s="674"/>
      <c r="Y3" s="670"/>
      <c r="Z3" s="670"/>
      <c r="AA3" s="670"/>
      <c r="AB3" s="670"/>
    </row>
    <row r="4" spans="1:28" ht="11.25" customHeight="1" x14ac:dyDescent="0.25">
      <c r="A4" s="668"/>
      <c r="B4" s="669"/>
      <c r="C4" s="670"/>
      <c r="D4" s="670"/>
      <c r="E4" s="671"/>
      <c r="F4" s="671"/>
      <c r="G4" s="671"/>
      <c r="H4" s="672"/>
      <c r="I4" s="670"/>
      <c r="J4" s="670"/>
      <c r="K4" s="670"/>
      <c r="L4" s="670"/>
      <c r="M4" s="670"/>
      <c r="N4" s="670"/>
      <c r="O4" s="670"/>
      <c r="P4" s="670"/>
      <c r="Q4" s="670"/>
      <c r="R4" s="670"/>
      <c r="S4" s="673"/>
      <c r="T4" s="670"/>
      <c r="U4" s="669"/>
      <c r="V4" s="674"/>
      <c r="W4" s="1113"/>
      <c r="X4" s="674"/>
      <c r="Y4" s="670"/>
      <c r="Z4" s="670"/>
      <c r="AA4" s="670"/>
      <c r="AB4" s="670"/>
    </row>
    <row r="5" spans="1:28" ht="13.5" customHeight="1" x14ac:dyDescent="0.25">
      <c r="A5" s="1742">
        <v>11.01</v>
      </c>
      <c r="B5" s="1786" t="s">
        <v>371</v>
      </c>
      <c r="C5" s="1787"/>
      <c r="D5" s="1787"/>
      <c r="E5" s="1787"/>
      <c r="F5" s="1787"/>
      <c r="G5" s="1787"/>
      <c r="H5" s="1787"/>
      <c r="I5" s="1788"/>
      <c r="J5" s="362">
        <f>A39+0.01</f>
        <v>11.079999999999998</v>
      </c>
      <c r="K5" s="2711" t="s">
        <v>382</v>
      </c>
      <c r="L5" s="2741"/>
      <c r="M5" s="2741"/>
      <c r="N5" s="2741"/>
      <c r="O5" s="2741"/>
      <c r="P5" s="2741"/>
      <c r="Q5" s="2741"/>
      <c r="R5" s="2742"/>
      <c r="S5" s="362">
        <f>J41+0.01</f>
        <v>11.159999999999997</v>
      </c>
      <c r="T5" s="155" t="s">
        <v>389</v>
      </c>
      <c r="U5" s="155"/>
      <c r="V5" s="155"/>
      <c r="W5" s="155"/>
      <c r="X5" s="155"/>
      <c r="Y5" s="155"/>
      <c r="Z5" s="155"/>
      <c r="AA5" s="156"/>
      <c r="AB5" s="679"/>
    </row>
    <row r="6" spans="1:28" ht="13.5" customHeight="1" x14ac:dyDescent="0.25">
      <c r="A6" s="1789"/>
      <c r="B6" s="1720">
        <v>1</v>
      </c>
      <c r="C6" s="1721"/>
      <c r="D6" s="2077" t="s">
        <v>2586</v>
      </c>
      <c r="E6" s="1724"/>
      <c r="F6" s="1723"/>
      <c r="G6" s="2079">
        <v>7</v>
      </c>
      <c r="H6" s="2078" t="s">
        <v>2592</v>
      </c>
      <c r="I6" s="1790"/>
      <c r="J6" s="680"/>
      <c r="K6" s="2585"/>
      <c r="L6" s="2585"/>
      <c r="M6" s="2585"/>
      <c r="N6" s="2585"/>
      <c r="O6" s="2585"/>
      <c r="P6" s="2585"/>
      <c r="Q6" s="2585"/>
      <c r="R6" s="2586"/>
      <c r="S6" s="680"/>
      <c r="T6" s="163" t="s">
        <v>745</v>
      </c>
      <c r="U6" s="163"/>
      <c r="V6" s="163"/>
      <c r="W6" s="163"/>
      <c r="X6" s="163"/>
      <c r="Y6" s="163"/>
      <c r="Z6" s="163"/>
      <c r="AA6" s="164"/>
      <c r="AB6" s="679"/>
    </row>
    <row r="7" spans="1:28" ht="13.5" customHeight="1" x14ac:dyDescent="0.25">
      <c r="A7" s="1789"/>
      <c r="B7" s="1720">
        <v>2</v>
      </c>
      <c r="C7" s="1721"/>
      <c r="D7" s="2077" t="s">
        <v>2587</v>
      </c>
      <c r="E7" s="1724"/>
      <c r="F7" s="1723"/>
      <c r="G7" s="2079">
        <v>8</v>
      </c>
      <c r="H7" s="2078" t="s">
        <v>2593</v>
      </c>
      <c r="I7" s="1724"/>
      <c r="J7" s="680"/>
      <c r="K7" s="2585"/>
      <c r="L7" s="2585"/>
      <c r="M7" s="2585"/>
      <c r="N7" s="2585"/>
      <c r="O7" s="2585"/>
      <c r="P7" s="2585"/>
      <c r="Q7" s="2585"/>
      <c r="R7" s="2586"/>
      <c r="S7" s="680"/>
      <c r="T7" s="163">
        <v>1</v>
      </c>
      <c r="U7" s="163" t="s">
        <v>218</v>
      </c>
      <c r="V7" s="163"/>
      <c r="W7" s="163"/>
      <c r="X7" s="163"/>
      <c r="Y7" s="163"/>
      <c r="Z7" s="163"/>
      <c r="AA7" s="164"/>
      <c r="AB7" s="679"/>
    </row>
    <row r="8" spans="1:28" ht="12.75" customHeight="1" x14ac:dyDescent="0.25">
      <c r="A8" s="1789"/>
      <c r="B8" s="1720">
        <v>3</v>
      </c>
      <c r="C8" s="1721"/>
      <c r="D8" s="2077" t="s">
        <v>2588</v>
      </c>
      <c r="E8" s="1724"/>
      <c r="F8" s="1723"/>
      <c r="G8" s="2079">
        <v>9</v>
      </c>
      <c r="H8" s="2078" t="s">
        <v>787</v>
      </c>
      <c r="I8" s="1724"/>
      <c r="J8" s="680"/>
      <c r="K8" s="2743"/>
      <c r="L8" s="2743"/>
      <c r="M8" s="163"/>
      <c r="N8" s="689"/>
      <c r="O8" s="163"/>
      <c r="P8" s="163"/>
      <c r="Q8" s="163"/>
      <c r="R8" s="164"/>
      <c r="S8" s="680"/>
      <c r="T8" s="163">
        <v>2</v>
      </c>
      <c r="U8" s="163" t="str">
        <f>CONCATENATE("Non  ►(",S14,")")</f>
        <v>Non  ►(11,18)</v>
      </c>
      <c r="V8" s="163"/>
      <c r="W8" s="697"/>
      <c r="X8" s="695"/>
      <c r="Y8" s="163"/>
      <c r="Z8" s="163"/>
      <c r="AA8" s="164"/>
      <c r="AB8" s="679"/>
    </row>
    <row r="9" spans="1:28" ht="12.75" customHeight="1" x14ac:dyDescent="0.25">
      <c r="A9" s="1789"/>
      <c r="B9" s="1720">
        <v>4</v>
      </c>
      <c r="C9" s="1721"/>
      <c r="D9" s="2077" t="s">
        <v>2589</v>
      </c>
      <c r="E9" s="1724"/>
      <c r="F9" s="1723"/>
      <c r="G9" s="1723"/>
      <c r="H9" s="1791"/>
      <c r="I9" s="1724"/>
      <c r="J9" s="416"/>
      <c r="K9" s="2743"/>
      <c r="L9" s="2743"/>
      <c r="M9" s="163"/>
      <c r="N9" s="163"/>
      <c r="O9" s="163"/>
      <c r="P9" s="163"/>
      <c r="Q9" s="163"/>
      <c r="R9" s="163"/>
      <c r="S9" s="362">
        <f>S5+0.01</f>
        <v>11.169999999999996</v>
      </c>
      <c r="T9" s="2711" t="s">
        <v>391</v>
      </c>
      <c r="U9" s="2711"/>
      <c r="V9" s="2711"/>
      <c r="W9" s="2711"/>
      <c r="X9" s="2711"/>
      <c r="Y9" s="2711"/>
      <c r="Z9" s="2711"/>
      <c r="AA9" s="2712"/>
      <c r="AB9" s="679"/>
    </row>
    <row r="10" spans="1:28" ht="14.25" customHeight="1" x14ac:dyDescent="0.25">
      <c r="A10" s="1789"/>
      <c r="B10" s="1720">
        <v>5</v>
      </c>
      <c r="C10" s="1721"/>
      <c r="D10" s="2077" t="s">
        <v>2590</v>
      </c>
      <c r="E10" s="1724"/>
      <c r="F10" s="1723"/>
      <c r="G10" s="1723"/>
      <c r="H10" s="1791"/>
      <c r="I10" s="1724"/>
      <c r="J10" s="692"/>
      <c r="K10" s="688"/>
      <c r="L10" s="688"/>
      <c r="M10" s="693" t="s">
        <v>388</v>
      </c>
      <c r="N10" s="694">
        <f>S14</f>
        <v>11.179999999999996</v>
      </c>
      <c r="O10" s="688"/>
      <c r="P10" s="688"/>
      <c r="Q10" s="688"/>
      <c r="R10" s="688"/>
      <c r="S10" s="684"/>
      <c r="T10" s="201"/>
      <c r="U10" s="201"/>
      <c r="V10" s="201"/>
      <c r="W10" s="201"/>
      <c r="X10" s="201"/>
      <c r="Y10" s="201"/>
      <c r="Z10" s="201"/>
      <c r="AA10" s="192"/>
      <c r="AB10" s="679"/>
    </row>
    <row r="11" spans="1:28" ht="13.5" customHeight="1" x14ac:dyDescent="0.25">
      <c r="A11" s="1789"/>
      <c r="B11" s="1720">
        <v>6</v>
      </c>
      <c r="C11" s="1722"/>
      <c r="D11" s="2077" t="s">
        <v>2591</v>
      </c>
      <c r="E11" s="1724"/>
      <c r="F11" s="1723"/>
      <c r="G11" s="1723"/>
      <c r="H11" s="1791"/>
      <c r="I11" s="1724"/>
      <c r="J11" s="362">
        <f>J5+0.01</f>
        <v>11.089999999999998</v>
      </c>
      <c r="K11" s="2713" t="s">
        <v>1676</v>
      </c>
      <c r="L11" s="2713"/>
      <c r="M11" s="2713"/>
      <c r="N11" s="2713"/>
      <c r="O11" s="2713"/>
      <c r="P11" s="2713"/>
      <c r="Q11" s="2713"/>
      <c r="R11" s="2714"/>
      <c r="S11" s="680"/>
      <c r="T11" s="163"/>
      <c r="U11" s="163"/>
      <c r="V11" s="163"/>
      <c r="W11" s="163"/>
      <c r="X11" s="163"/>
      <c r="Y11" s="163"/>
      <c r="Z11" s="163"/>
      <c r="AA11" s="164"/>
      <c r="AB11" s="679"/>
    </row>
    <row r="12" spans="1:28" ht="12.75" customHeight="1" x14ac:dyDescent="0.25">
      <c r="A12" s="362">
        <f>A5+0.01</f>
        <v>11.02</v>
      </c>
      <c r="B12" s="700" t="s">
        <v>381</v>
      </c>
      <c r="C12" s="696"/>
      <c r="D12" s="696"/>
      <c r="E12" s="696"/>
      <c r="F12" s="696"/>
      <c r="G12" s="696"/>
      <c r="H12" s="696"/>
      <c r="I12" s="696"/>
      <c r="J12" s="1301"/>
      <c r="K12" s="2715"/>
      <c r="L12" s="2715"/>
      <c r="M12" s="2715"/>
      <c r="N12" s="2715"/>
      <c r="O12" s="2715"/>
      <c r="P12" s="2715"/>
      <c r="Q12" s="2715"/>
      <c r="R12" s="2716"/>
      <c r="S12" s="680"/>
      <c r="T12" s="682"/>
      <c r="U12" s="682"/>
      <c r="V12" s="163"/>
      <c r="W12" s="163"/>
      <c r="X12" s="163"/>
      <c r="Y12" s="163"/>
      <c r="Z12" s="163"/>
      <c r="AA12" s="164"/>
      <c r="AB12" s="679"/>
    </row>
    <row r="13" spans="1:28" ht="12.75" customHeight="1" x14ac:dyDescent="0.25">
      <c r="A13" s="684"/>
      <c r="C13" s="165"/>
      <c r="D13" s="165"/>
      <c r="E13" s="165"/>
      <c r="F13" s="165"/>
      <c r="G13" s="165"/>
      <c r="H13" s="682"/>
      <c r="I13" s="682"/>
      <c r="J13" s="1301"/>
      <c r="K13" s="2715"/>
      <c r="L13" s="2715"/>
      <c r="M13" s="2715"/>
      <c r="N13" s="2715"/>
      <c r="O13" s="2715"/>
      <c r="P13" s="2715"/>
      <c r="Q13" s="2715"/>
      <c r="R13" s="2716"/>
      <c r="S13" s="1188"/>
      <c r="T13" s="1190"/>
      <c r="U13" s="1295"/>
      <c r="V13" s="1190"/>
      <c r="W13" s="1190"/>
      <c r="X13" s="1190"/>
      <c r="Y13" s="1190"/>
      <c r="Z13" s="1190"/>
      <c r="AA13" s="1193"/>
      <c r="AB13" s="679"/>
    </row>
    <row r="14" spans="1:28" ht="12.75" customHeight="1" x14ac:dyDescent="0.25">
      <c r="A14" s="684"/>
      <c r="B14" s="2468" t="s">
        <v>1502</v>
      </c>
      <c r="C14" s="2468"/>
      <c r="D14" s="2468"/>
      <c r="E14" s="2468"/>
      <c r="F14" s="2468"/>
      <c r="G14" s="2468"/>
      <c r="H14" s="682"/>
      <c r="I14" s="682"/>
      <c r="J14" s="1301"/>
      <c r="K14" s="1297" t="s">
        <v>1501</v>
      </c>
      <c r="L14" s="1297"/>
      <c r="M14" s="1297"/>
      <c r="N14" s="1297"/>
      <c r="O14" s="1185"/>
      <c r="P14" s="1185"/>
      <c r="Q14" s="1185"/>
      <c r="R14" s="1187"/>
      <c r="S14" s="680">
        <f>S9+0.01</f>
        <v>11.179999999999996</v>
      </c>
      <c r="T14" s="2715" t="s">
        <v>1519</v>
      </c>
      <c r="U14" s="2715"/>
      <c r="V14" s="2715"/>
      <c r="W14" s="2715"/>
      <c r="X14" s="2715"/>
      <c r="Y14" s="2715"/>
      <c r="Z14" s="2715"/>
      <c r="AA14" s="2716"/>
      <c r="AB14" s="679"/>
    </row>
    <row r="15" spans="1:28" ht="12.75" customHeight="1" x14ac:dyDescent="0.25">
      <c r="A15" s="680"/>
      <c r="B15" s="2468"/>
      <c r="C15" s="2468"/>
      <c r="D15" s="2468"/>
      <c r="E15" s="2468"/>
      <c r="F15" s="2468"/>
      <c r="G15" s="2468"/>
      <c r="H15" s="683"/>
      <c r="I15" s="163"/>
      <c r="J15" s="1192"/>
      <c r="K15" s="1307" t="s">
        <v>1501</v>
      </c>
      <c r="L15" s="1307"/>
      <c r="M15" s="1307"/>
      <c r="N15" s="1307"/>
      <c r="O15" s="1190"/>
      <c r="P15" s="1190"/>
      <c r="Q15" s="1190"/>
      <c r="R15" s="1193"/>
      <c r="S15" s="714"/>
      <c r="T15" s="2715"/>
      <c r="U15" s="2715"/>
      <c r="V15" s="2715"/>
      <c r="W15" s="2715"/>
      <c r="X15" s="2715"/>
      <c r="Y15" s="2715"/>
      <c r="Z15" s="2715"/>
      <c r="AA15" s="2716"/>
      <c r="AB15" s="679"/>
    </row>
    <row r="16" spans="1:28" ht="13.5" customHeight="1" x14ac:dyDescent="0.25">
      <c r="A16" s="362">
        <f>A12+0.01</f>
        <v>11.03</v>
      </c>
      <c r="B16" s="677" t="s">
        <v>760</v>
      </c>
      <c r="C16" s="155"/>
      <c r="D16" s="155"/>
      <c r="E16" s="155"/>
      <c r="F16" s="155"/>
      <c r="G16" s="155"/>
      <c r="H16" s="155"/>
      <c r="I16" s="155"/>
      <c r="J16" s="680">
        <f>J11+0.01</f>
        <v>11.099999999999998</v>
      </c>
      <c r="K16" s="2715" t="s">
        <v>1503</v>
      </c>
      <c r="L16" s="2715"/>
      <c r="M16" s="2715"/>
      <c r="N16" s="2715"/>
      <c r="O16" s="2715"/>
      <c r="P16" s="2715"/>
      <c r="Q16" s="2715"/>
      <c r="R16" s="2716"/>
      <c r="S16" s="714"/>
      <c r="T16" s="682"/>
      <c r="U16" s="685" t="s">
        <v>41</v>
      </c>
      <c r="V16" s="1308"/>
      <c r="W16" s="1309"/>
      <c r="X16" s="1308"/>
      <c r="Y16" s="682"/>
      <c r="Z16" s="682"/>
      <c r="AA16" s="691"/>
      <c r="AB16" s="679"/>
    </row>
    <row r="17" spans="1:28" ht="12.75" customHeight="1" x14ac:dyDescent="0.25">
      <c r="A17" s="680"/>
      <c r="B17" s="683"/>
      <c r="C17" s="163" t="s">
        <v>763</v>
      </c>
      <c r="D17" s="163"/>
      <c r="E17" s="163"/>
      <c r="F17" s="165"/>
      <c r="G17" s="165"/>
      <c r="H17" s="683"/>
      <c r="I17" s="163"/>
      <c r="J17" s="1301"/>
      <c r="K17" s="2715"/>
      <c r="L17" s="2715"/>
      <c r="M17" s="2715"/>
      <c r="N17" s="2715"/>
      <c r="O17" s="2715"/>
      <c r="P17" s="2715"/>
      <c r="Q17" s="2715"/>
      <c r="R17" s="2716"/>
      <c r="S17" s="1310"/>
      <c r="T17" s="698"/>
      <c r="U17" s="1311" t="s">
        <v>113</v>
      </c>
      <c r="V17" s="1312"/>
      <c r="W17" s="1313"/>
      <c r="X17" s="1312"/>
      <c r="Y17" s="698"/>
      <c r="Z17" s="698"/>
      <c r="AA17" s="699"/>
      <c r="AB17" s="679"/>
    </row>
    <row r="18" spans="1:28" ht="12.75" customHeight="1" x14ac:dyDescent="0.25">
      <c r="A18" s="680"/>
      <c r="B18" s="701" t="s">
        <v>14</v>
      </c>
      <c r="C18" s="163" t="s">
        <v>2174</v>
      </c>
      <c r="D18" s="163"/>
      <c r="E18" s="163"/>
      <c r="F18" s="165"/>
      <c r="G18" s="165"/>
      <c r="H18" s="683"/>
      <c r="I18" s="163"/>
      <c r="J18" s="1301"/>
      <c r="K18" s="1185"/>
      <c r="L18" s="1185"/>
      <c r="M18" s="682" t="s">
        <v>41</v>
      </c>
      <c r="N18" s="1185"/>
      <c r="O18" s="1185"/>
      <c r="P18" s="1185"/>
      <c r="Q18" s="1185"/>
      <c r="R18" s="1187"/>
      <c r="S18" s="362">
        <f>S14+0.01</f>
        <v>11.189999999999996</v>
      </c>
      <c r="T18" s="155" t="s">
        <v>394</v>
      </c>
      <c r="U18" s="155"/>
      <c r="V18" s="155"/>
      <c r="W18" s="155"/>
      <c r="X18" s="155"/>
      <c r="Y18" s="155"/>
      <c r="Z18" s="155"/>
      <c r="AA18" s="156"/>
      <c r="AB18" s="679"/>
    </row>
    <row r="19" spans="1:28" ht="13.5" customHeight="1" x14ac:dyDescent="0.25">
      <c r="A19" s="680"/>
      <c r="B19" s="701" t="s">
        <v>15</v>
      </c>
      <c r="C19" s="163" t="s">
        <v>761</v>
      </c>
      <c r="D19" s="163"/>
      <c r="E19" s="163"/>
      <c r="F19" s="163"/>
      <c r="G19" s="163"/>
      <c r="H19" s="163"/>
      <c r="I19" s="163"/>
      <c r="J19" s="1301"/>
      <c r="K19" s="1185"/>
      <c r="L19" s="1185"/>
      <c r="M19" s="682" t="str">
        <f>CONCATENATE("2 Non ►(",TEXT(ROUND(J38,2),"0,00"),")")</f>
        <v>2 Non ►(11,14)</v>
      </c>
      <c r="N19" s="1185"/>
      <c r="O19" s="1185"/>
      <c r="P19" s="1185"/>
      <c r="Q19" s="1185"/>
      <c r="R19" s="1187"/>
      <c r="S19" s="680"/>
      <c r="T19" s="163" t="s">
        <v>395</v>
      </c>
      <c r="U19" s="681"/>
      <c r="V19" s="163"/>
      <c r="W19" s="163"/>
      <c r="X19" s="163"/>
      <c r="Y19" s="163"/>
      <c r="Z19" s="163"/>
      <c r="AA19" s="164"/>
      <c r="AB19" s="679"/>
    </row>
    <row r="20" spans="1:28" ht="13.5" customHeight="1" x14ac:dyDescent="0.25">
      <c r="A20" s="680"/>
      <c r="B20" s="701" t="s">
        <v>29</v>
      </c>
      <c r="C20" s="163" t="s">
        <v>762</v>
      </c>
      <c r="D20" s="163"/>
      <c r="E20" s="163"/>
      <c r="F20" s="163"/>
      <c r="G20" s="163"/>
      <c r="H20" s="163"/>
      <c r="I20" s="695"/>
      <c r="J20" s="362">
        <f>J16+0.01</f>
        <v>11.109999999999998</v>
      </c>
      <c r="K20" s="2713" t="s">
        <v>1507</v>
      </c>
      <c r="L20" s="2713"/>
      <c r="M20" s="2713"/>
      <c r="N20" s="2713"/>
      <c r="O20" s="2713"/>
      <c r="P20" s="2713"/>
      <c r="Q20" s="2713"/>
      <c r="R20" s="2714"/>
      <c r="S20" s="680"/>
      <c r="T20" s="1518">
        <v>1</v>
      </c>
      <c r="U20" s="1117" t="s">
        <v>1738</v>
      </c>
      <c r="V20" s="163"/>
      <c r="W20" s="163"/>
      <c r="X20" s="163"/>
      <c r="AB20" s="679"/>
    </row>
    <row r="21" spans="1:28" ht="13.5" customHeight="1" x14ac:dyDescent="0.25">
      <c r="A21" s="362">
        <f>A16+0.01</f>
        <v>11.04</v>
      </c>
      <c r="B21" s="677" t="s">
        <v>387</v>
      </c>
      <c r="C21" s="1119"/>
      <c r="D21" s="155"/>
      <c r="E21" s="155"/>
      <c r="F21" s="820"/>
      <c r="G21" s="820"/>
      <c r="H21" s="160"/>
      <c r="I21" s="160"/>
      <c r="J21" s="1301"/>
      <c r="K21" s="2715"/>
      <c r="L21" s="2715"/>
      <c r="M21" s="2715"/>
      <c r="N21" s="2715"/>
      <c r="O21" s="2715"/>
      <c r="P21" s="2715"/>
      <c r="Q21" s="2715"/>
      <c r="R21" s="2716"/>
      <c r="S21" s="676"/>
      <c r="T21" s="1518">
        <v>2</v>
      </c>
      <c r="U21" s="1117" t="s">
        <v>396</v>
      </c>
      <c r="V21" s="163"/>
      <c r="W21" s="163"/>
      <c r="X21" s="679" t="s">
        <v>2183</v>
      </c>
      <c r="AB21" s="679"/>
    </row>
    <row r="22" spans="1:28" ht="13.5" x14ac:dyDescent="0.25">
      <c r="A22" s="680"/>
      <c r="B22" s="685"/>
      <c r="C22" s="1114"/>
      <c r="D22" s="163"/>
      <c r="E22" s="163"/>
      <c r="F22" s="165"/>
      <c r="G22" s="165"/>
      <c r="H22" s="695"/>
      <c r="I22" s="695"/>
      <c r="J22" s="1301"/>
      <c r="K22" s="1185"/>
      <c r="L22" s="1185"/>
      <c r="M22" s="681" t="s">
        <v>1504</v>
      </c>
      <c r="N22" s="1185"/>
      <c r="O22" s="1185"/>
      <c r="P22" s="1185"/>
      <c r="Q22" s="1185"/>
      <c r="R22" s="1187"/>
      <c r="S22" s="676"/>
      <c r="T22" s="1518">
        <v>3</v>
      </c>
      <c r="U22" s="1117" t="s">
        <v>1739</v>
      </c>
      <c r="V22" s="163"/>
      <c r="W22" s="163"/>
      <c r="X22" s="1990" t="s">
        <v>2473</v>
      </c>
      <c r="Z22" s="1519"/>
      <c r="AA22" s="1942"/>
      <c r="AB22" s="679"/>
    </row>
    <row r="23" spans="1:28" ht="13.5" x14ac:dyDescent="0.25">
      <c r="A23" s="680"/>
      <c r="B23" s="507">
        <v>1</v>
      </c>
      <c r="C23" s="1114" t="s">
        <v>662</v>
      </c>
      <c r="D23" s="163"/>
      <c r="E23" s="163"/>
      <c r="F23" s="165"/>
      <c r="G23" s="165"/>
      <c r="H23" s="695"/>
      <c r="I23" s="1316">
        <f>J11</f>
        <v>11.089999999999998</v>
      </c>
      <c r="J23" s="1301"/>
      <c r="K23" s="1185"/>
      <c r="L23" s="1185"/>
      <c r="M23" s="681" t="s">
        <v>1505</v>
      </c>
      <c r="N23" s="1185"/>
      <c r="O23" s="1185"/>
      <c r="P23" s="1185"/>
      <c r="Q23" s="1185"/>
      <c r="R23" s="1187"/>
      <c r="S23" s="676"/>
      <c r="T23" s="1518">
        <v>4</v>
      </c>
      <c r="U23" s="1117" t="s">
        <v>1740</v>
      </c>
      <c r="V23" s="1185"/>
      <c r="W23" s="163"/>
      <c r="X23" s="163"/>
      <c r="Y23" s="1519" t="s">
        <v>2184</v>
      </c>
      <c r="Z23" s="1114"/>
      <c r="AA23" s="164"/>
      <c r="AB23" s="679"/>
    </row>
    <row r="24" spans="1:28" ht="13.5" x14ac:dyDescent="0.25">
      <c r="A24" s="680"/>
      <c r="B24" s="507">
        <v>2</v>
      </c>
      <c r="C24" s="1114" t="s">
        <v>663</v>
      </c>
      <c r="D24" s="163"/>
      <c r="E24" s="163"/>
      <c r="F24" s="165"/>
      <c r="G24" s="165"/>
      <c r="H24" s="695"/>
      <c r="I24" s="1316">
        <f>J26</f>
        <v>11.119999999999997</v>
      </c>
      <c r="J24" s="1301"/>
      <c r="K24" s="1185"/>
      <c r="L24" s="1185"/>
      <c r="M24" s="681" t="s">
        <v>1506</v>
      </c>
      <c r="N24" s="1185"/>
      <c r="O24" s="1185"/>
      <c r="P24" s="1185"/>
      <c r="Q24" s="1185"/>
      <c r="R24" s="1187"/>
      <c r="S24" s="676"/>
      <c r="T24" s="1518">
        <v>5</v>
      </c>
      <c r="U24" s="1117" t="s">
        <v>2170</v>
      </c>
      <c r="V24" s="163"/>
      <c r="W24" s="163"/>
      <c r="X24" s="163"/>
      <c r="Y24" s="163"/>
      <c r="Z24" s="163"/>
      <c r="AA24" s="164"/>
      <c r="AB24" s="679"/>
    </row>
    <row r="25" spans="1:28" ht="13.5" x14ac:dyDescent="0.25">
      <c r="A25" s="680"/>
      <c r="B25" s="507">
        <v>3</v>
      </c>
      <c r="C25" s="1114" t="s">
        <v>666</v>
      </c>
      <c r="D25" s="163"/>
      <c r="E25" s="163"/>
      <c r="F25" s="165"/>
      <c r="G25" s="165"/>
      <c r="H25" s="695"/>
      <c r="I25" s="1316">
        <f>J11</f>
        <v>11.089999999999998</v>
      </c>
      <c r="J25" s="1192"/>
      <c r="K25" s="1190"/>
      <c r="L25" s="1190"/>
      <c r="M25" s="693" t="s">
        <v>388</v>
      </c>
      <c r="N25" s="694">
        <f>J38</f>
        <v>11.139999999999997</v>
      </c>
      <c r="O25" s="1190"/>
      <c r="P25" s="1190"/>
      <c r="Q25" s="1190"/>
      <c r="R25" s="1193"/>
      <c r="S25" s="362">
        <f>S18+0.01</f>
        <v>11.199999999999996</v>
      </c>
      <c r="T25" s="155" t="s">
        <v>373</v>
      </c>
      <c r="U25" s="155"/>
      <c r="V25" s="155"/>
      <c r="W25" s="155"/>
      <c r="X25" s="155"/>
      <c r="Y25" s="155"/>
      <c r="Z25" s="155"/>
      <c r="AA25" s="156"/>
      <c r="AB25" s="679"/>
    </row>
    <row r="26" spans="1:28" ht="13.5" customHeight="1" x14ac:dyDescent="0.25">
      <c r="A26" s="680"/>
      <c r="B26" s="1719">
        <v>4</v>
      </c>
      <c r="C26" s="1114" t="s">
        <v>667</v>
      </c>
      <c r="D26" s="163"/>
      <c r="E26" s="163"/>
      <c r="F26" s="165"/>
      <c r="G26" s="165"/>
      <c r="H26" s="695"/>
      <c r="I26" s="1316">
        <f xml:space="preserve"> J26</f>
        <v>11.119999999999997</v>
      </c>
      <c r="J26" s="362">
        <f>J20+0.01</f>
        <v>11.119999999999997</v>
      </c>
      <c r="K26" s="2713" t="s">
        <v>1555</v>
      </c>
      <c r="L26" s="2713"/>
      <c r="M26" s="2713"/>
      <c r="N26" s="2713"/>
      <c r="O26" s="2713"/>
      <c r="P26" s="2713"/>
      <c r="Q26" s="2713"/>
      <c r="R26" s="2714"/>
      <c r="S26" s="680"/>
      <c r="T26" s="163">
        <v>1</v>
      </c>
      <c r="U26" s="1117" t="s">
        <v>451</v>
      </c>
      <c r="V26" s="163"/>
      <c r="W26" s="163"/>
      <c r="X26" s="163">
        <v>7</v>
      </c>
      <c r="Y26" s="163" t="s">
        <v>454</v>
      </c>
      <c r="Z26" s="163"/>
      <c r="AA26" s="164"/>
      <c r="AB26" s="679"/>
    </row>
    <row r="27" spans="1:28" ht="13.5" x14ac:dyDescent="0.25">
      <c r="A27" s="680"/>
      <c r="B27" s="507">
        <v>5</v>
      </c>
      <c r="C27" s="1114" t="s">
        <v>390</v>
      </c>
      <c r="D27" s="163"/>
      <c r="E27" s="163"/>
      <c r="F27" s="165"/>
      <c r="G27" s="165"/>
      <c r="H27" s="165"/>
      <c r="I27" s="683"/>
      <c r="J27" s="680"/>
      <c r="K27" s="2715"/>
      <c r="L27" s="2715"/>
      <c r="M27" s="2715"/>
      <c r="N27" s="2715"/>
      <c r="O27" s="2715"/>
      <c r="P27" s="2715"/>
      <c r="Q27" s="2715"/>
      <c r="R27" s="2716"/>
      <c r="S27" s="676"/>
      <c r="T27" s="163">
        <v>2</v>
      </c>
      <c r="U27" s="1117" t="s">
        <v>375</v>
      </c>
      <c r="V27" s="163"/>
      <c r="W27" s="163"/>
      <c r="X27" s="163">
        <v>8</v>
      </c>
      <c r="Y27" s="163" t="s">
        <v>787</v>
      </c>
      <c r="Z27" s="163"/>
      <c r="AA27" s="164"/>
      <c r="AB27" s="679"/>
    </row>
    <row r="28" spans="1:28" ht="13.5" customHeight="1" x14ac:dyDescent="0.25">
      <c r="A28" s="680"/>
      <c r="B28" s="507">
        <v>6</v>
      </c>
      <c r="C28" s="1114" t="s">
        <v>664</v>
      </c>
      <c r="D28" s="163"/>
      <c r="E28" s="163"/>
      <c r="F28" s="165"/>
      <c r="G28" s="165"/>
      <c r="H28" s="695"/>
      <c r="I28" s="1316">
        <f>S14</f>
        <v>11.179999999999996</v>
      </c>
      <c r="J28" s="1301"/>
      <c r="K28" s="681">
        <v>1</v>
      </c>
      <c r="L28" s="163" t="s">
        <v>1516</v>
      </c>
      <c r="M28" s="752"/>
      <c r="N28" s="752"/>
      <c r="O28" s="752"/>
      <c r="P28" s="752"/>
      <c r="Q28" s="681" t="s">
        <v>785</v>
      </c>
      <c r="R28" s="1187"/>
      <c r="S28" s="680"/>
      <c r="T28" s="163">
        <v>3</v>
      </c>
      <c r="U28" s="1117" t="s">
        <v>452</v>
      </c>
      <c r="V28" s="163"/>
      <c r="W28" s="163"/>
      <c r="X28" s="163"/>
      <c r="Y28" s="163"/>
      <c r="Z28" s="163"/>
      <c r="AA28" s="164"/>
      <c r="AB28" s="679"/>
    </row>
    <row r="29" spans="1:28" ht="13.5" x14ac:dyDescent="0.25">
      <c r="A29" s="416"/>
      <c r="B29" s="1719">
        <v>7</v>
      </c>
      <c r="C29" s="1114" t="s">
        <v>665</v>
      </c>
      <c r="D29" s="163"/>
      <c r="E29" s="163"/>
      <c r="F29" s="165"/>
      <c r="G29" s="165"/>
      <c r="H29" s="695"/>
      <c r="I29" s="1316">
        <f>S14</f>
        <v>11.179999999999996</v>
      </c>
      <c r="J29" s="1301"/>
      <c r="K29" s="681">
        <v>2</v>
      </c>
      <c r="L29" s="1305" t="s">
        <v>1517</v>
      </c>
      <c r="M29" s="1185"/>
      <c r="N29" s="1185"/>
      <c r="O29" s="1185"/>
      <c r="P29" s="1185"/>
      <c r="Q29" s="1185"/>
      <c r="R29" s="1187"/>
      <c r="S29" s="680"/>
      <c r="T29" s="163">
        <v>4</v>
      </c>
      <c r="U29" s="163" t="s">
        <v>380</v>
      </c>
      <c r="V29" s="163"/>
      <c r="W29" s="163"/>
      <c r="X29" s="163"/>
      <c r="Y29" s="163"/>
      <c r="Z29" s="163"/>
      <c r="AA29" s="164"/>
      <c r="AB29" s="679"/>
    </row>
    <row r="30" spans="1:28" ht="13.5" x14ac:dyDescent="0.25">
      <c r="A30" s="416"/>
      <c r="B30" s="507">
        <v>8</v>
      </c>
      <c r="C30" s="163" t="s">
        <v>788</v>
      </c>
      <c r="D30" s="163"/>
      <c r="E30" s="163"/>
      <c r="F30" s="163"/>
      <c r="G30" s="163"/>
      <c r="H30" s="695"/>
      <c r="I30" s="1316">
        <f>S14</f>
        <v>11.179999999999996</v>
      </c>
      <c r="J30" s="1301"/>
      <c r="K30" s="681">
        <v>3</v>
      </c>
      <c r="L30" s="1305" t="s">
        <v>1514</v>
      </c>
      <c r="M30" s="1185"/>
      <c r="N30" s="1185"/>
      <c r="O30" s="1185"/>
      <c r="P30" s="1185"/>
      <c r="Q30" s="681"/>
      <c r="R30" s="1187"/>
      <c r="S30" s="680"/>
      <c r="T30" s="163">
        <v>5</v>
      </c>
      <c r="U30" s="1117" t="s">
        <v>450</v>
      </c>
      <c r="V30" s="163"/>
      <c r="W30" s="163"/>
      <c r="X30" s="163"/>
      <c r="Y30" s="163"/>
      <c r="Z30" s="163"/>
      <c r="AA30" s="164"/>
      <c r="AB30" s="679"/>
    </row>
    <row r="31" spans="1:28" ht="13.5" x14ac:dyDescent="0.25">
      <c r="A31" s="362">
        <f>A21+0.01</f>
        <v>11.049999999999999</v>
      </c>
      <c r="B31" s="696" t="s">
        <v>392</v>
      </c>
      <c r="C31" s="696"/>
      <c r="D31" s="696"/>
      <c r="E31" s="696"/>
      <c r="F31" s="696"/>
      <c r="G31" s="696"/>
      <c r="H31" s="696"/>
      <c r="I31" s="696"/>
      <c r="J31" s="1192"/>
      <c r="K31" s="687">
        <v>4</v>
      </c>
      <c r="L31" s="1306" t="s">
        <v>1515</v>
      </c>
      <c r="M31" s="1190"/>
      <c r="N31" s="1190"/>
      <c r="O31" s="1190"/>
      <c r="P31" s="1190"/>
      <c r="Q31" s="1190"/>
      <c r="R31" s="1193"/>
      <c r="S31" s="686"/>
      <c r="T31" s="688">
        <v>6</v>
      </c>
      <c r="U31" s="1302" t="s">
        <v>453</v>
      </c>
      <c r="V31" s="688"/>
      <c r="W31" s="688"/>
      <c r="X31" s="688"/>
      <c r="Y31" s="688"/>
      <c r="Z31" s="688"/>
      <c r="AA31" s="408"/>
      <c r="AB31" s="679"/>
    </row>
    <row r="32" spans="1:28" ht="13.5" x14ac:dyDescent="0.25">
      <c r="A32" s="684"/>
      <c r="B32" s="682"/>
      <c r="C32" s="682"/>
      <c r="D32" s="682"/>
      <c r="E32" s="682"/>
      <c r="F32" s="682"/>
      <c r="G32" s="682"/>
      <c r="H32" s="682"/>
      <c r="I32" s="682"/>
      <c r="J32" s="680">
        <f>J26+0.01</f>
        <v>11.129999999999997</v>
      </c>
      <c r="K32" s="682" t="s">
        <v>1508</v>
      </c>
      <c r="L32" s="1185"/>
      <c r="M32" s="1185"/>
      <c r="N32" s="1185"/>
      <c r="O32" s="1185"/>
      <c r="P32" s="1185"/>
      <c r="Q32" s="1185"/>
      <c r="R32" s="1187"/>
      <c r="S32" s="678">
        <f>S25+0.01</f>
        <v>11.209999999999996</v>
      </c>
      <c r="T32" s="2711" t="s">
        <v>383</v>
      </c>
      <c r="U32" s="2711"/>
      <c r="V32" s="2711"/>
      <c r="W32" s="2711"/>
      <c r="X32" s="2711"/>
      <c r="Y32" s="2711"/>
      <c r="Z32" s="2711"/>
      <c r="AA32" s="2712"/>
      <c r="AB32" s="679"/>
    </row>
    <row r="33" spans="1:28" ht="13.5" x14ac:dyDescent="0.25">
      <c r="A33" s="680"/>
      <c r="B33" s="201"/>
      <c r="C33" s="1120"/>
      <c r="D33" s="1120"/>
      <c r="E33" s="1120"/>
      <c r="F33" s="1120"/>
      <c r="G33" s="1120"/>
      <c r="H33" s="1120"/>
      <c r="I33" s="1120"/>
      <c r="J33" s="1301"/>
      <c r="K33" s="79">
        <v>1</v>
      </c>
      <c r="L33" s="1303" t="s">
        <v>1509</v>
      </c>
      <c r="M33" s="1185"/>
      <c r="N33" s="1185"/>
      <c r="O33" s="1185"/>
      <c r="P33" s="1185"/>
      <c r="Q33" s="1185"/>
      <c r="R33" s="1187"/>
      <c r="S33" s="676"/>
      <c r="T33" s="2219"/>
      <c r="U33" s="2219"/>
      <c r="V33" s="2219"/>
      <c r="W33" s="2219"/>
      <c r="X33" s="2219"/>
      <c r="Y33" s="2219"/>
      <c r="Z33" s="2219"/>
      <c r="AA33" s="2230"/>
      <c r="AB33" s="679"/>
    </row>
    <row r="34" spans="1:28" ht="13.5" x14ac:dyDescent="0.25">
      <c r="A34" s="686"/>
      <c r="B34" s="1292"/>
      <c r="C34" s="1292"/>
      <c r="D34" s="1292"/>
      <c r="E34" s="1292"/>
      <c r="F34" s="1292"/>
      <c r="G34" s="1292"/>
      <c r="H34" s="1292"/>
      <c r="I34" s="1292"/>
      <c r="J34" s="1301"/>
      <c r="K34" s="79">
        <v>2</v>
      </c>
      <c r="L34" s="1303" t="s">
        <v>1510</v>
      </c>
      <c r="M34" s="1185"/>
      <c r="N34" s="1185"/>
      <c r="O34" s="1185"/>
      <c r="P34" s="1185"/>
      <c r="Q34" s="1185"/>
      <c r="R34" s="1187"/>
      <c r="S34" s="676"/>
      <c r="T34" s="681">
        <v>1</v>
      </c>
      <c r="U34" s="1117" t="s">
        <v>386</v>
      </c>
      <c r="V34" s="163"/>
      <c r="W34" s="163"/>
      <c r="X34" s="697">
        <v>5</v>
      </c>
      <c r="Y34" s="1117" t="s">
        <v>787</v>
      </c>
      <c r="Z34" s="163"/>
      <c r="AA34" s="164"/>
      <c r="AB34" s="679"/>
    </row>
    <row r="35" spans="1:28" ht="13.5" x14ac:dyDescent="0.25">
      <c r="A35" s="362">
        <f>+A31+0.01</f>
        <v>11.059999999999999</v>
      </c>
      <c r="B35" s="2719" t="s">
        <v>759</v>
      </c>
      <c r="C35" s="2719"/>
      <c r="D35" s="2719"/>
      <c r="E35" s="2719"/>
      <c r="F35" s="2719"/>
      <c r="G35" s="2719"/>
      <c r="H35" s="2719"/>
      <c r="I35" s="2719"/>
      <c r="J35" s="1301"/>
      <c r="K35" s="79">
        <v>3</v>
      </c>
      <c r="L35" s="1303" t="s">
        <v>1511</v>
      </c>
      <c r="M35" s="1185"/>
      <c r="N35" s="1185"/>
      <c r="O35" s="1185"/>
      <c r="P35" s="1185"/>
      <c r="Q35" s="1185"/>
      <c r="R35" s="1187"/>
      <c r="S35" s="690"/>
      <c r="T35" s="681">
        <v>2</v>
      </c>
      <c r="U35" s="1117" t="s">
        <v>385</v>
      </c>
      <c r="V35" s="163"/>
      <c r="W35" s="163"/>
      <c r="X35" s="682"/>
      <c r="Y35" s="682"/>
      <c r="Z35" s="682"/>
      <c r="AA35" s="691"/>
      <c r="AB35" s="679"/>
    </row>
    <row r="36" spans="1:28" ht="13.5" x14ac:dyDescent="0.25">
      <c r="A36" s="416"/>
      <c r="B36" s="2294"/>
      <c r="C36" s="2294"/>
      <c r="D36" s="2294"/>
      <c r="E36" s="2294"/>
      <c r="F36" s="2294"/>
      <c r="G36" s="2294"/>
      <c r="H36" s="2294"/>
      <c r="I36" s="2294"/>
      <c r="J36" s="1301"/>
      <c r="K36" s="79">
        <v>4</v>
      </c>
      <c r="L36" s="1303" t="s">
        <v>1512</v>
      </c>
      <c r="M36" s="1185"/>
      <c r="N36" s="1185"/>
      <c r="O36" s="1185"/>
      <c r="P36" s="1185"/>
      <c r="Q36" s="1185"/>
      <c r="R36" s="1187"/>
      <c r="S36" s="690"/>
      <c r="T36" s="681">
        <v>3</v>
      </c>
      <c r="U36" s="1117" t="s">
        <v>455</v>
      </c>
      <c r="V36" s="682"/>
      <c r="W36" s="682"/>
      <c r="X36" s="163"/>
      <c r="Y36" s="163"/>
      <c r="Z36" s="682"/>
      <c r="AA36" s="691"/>
      <c r="AB36" s="679"/>
    </row>
    <row r="37" spans="1:28" ht="13.5" x14ac:dyDescent="0.25">
      <c r="A37" s="680"/>
      <c r="B37" s="683"/>
      <c r="C37" s="163"/>
      <c r="D37" s="163" t="s">
        <v>154</v>
      </c>
      <c r="E37" s="163"/>
      <c r="F37" s="163"/>
      <c r="G37" s="163"/>
      <c r="H37" s="163"/>
      <c r="I37" s="163"/>
      <c r="J37" s="710"/>
      <c r="K37" s="1304">
        <v>5</v>
      </c>
      <c r="L37" s="1302" t="s">
        <v>1513</v>
      </c>
      <c r="M37" s="688"/>
      <c r="N37" s="698"/>
      <c r="O37" s="698"/>
      <c r="P37" s="698"/>
      <c r="Q37" s="698"/>
      <c r="R37" s="699"/>
      <c r="S37" s="676"/>
      <c r="T37" s="681">
        <v>4</v>
      </c>
      <c r="U37" s="1117" t="s">
        <v>456</v>
      </c>
      <c r="V37" s="163"/>
      <c r="W37" s="163"/>
      <c r="X37" s="163"/>
      <c r="Y37" s="163"/>
      <c r="Z37" s="163"/>
      <c r="AA37" s="164"/>
      <c r="AB37" s="679"/>
    </row>
    <row r="38" spans="1:28" ht="13.5" x14ac:dyDescent="0.25">
      <c r="A38" s="686"/>
      <c r="B38" s="687"/>
      <c r="C38" s="1121"/>
      <c r="D38" s="688" t="s">
        <v>156</v>
      </c>
      <c r="E38" s="708" t="s">
        <v>397</v>
      </c>
      <c r="F38" s="694">
        <f>S14</f>
        <v>11.179999999999996</v>
      </c>
      <c r="G38" s="688"/>
      <c r="H38" s="688"/>
      <c r="I38" s="408"/>
      <c r="J38" s="680">
        <f>J32+0.01</f>
        <v>11.139999999999997</v>
      </c>
      <c r="K38" s="696" t="s">
        <v>2106</v>
      </c>
      <c r="L38" s="1706"/>
      <c r="M38" s="1706"/>
      <c r="N38" s="1706"/>
      <c r="O38" s="1706"/>
      <c r="P38" s="1706"/>
      <c r="Q38" s="1706"/>
      <c r="R38" s="1315"/>
      <c r="S38" s="678">
        <f>S32+0.01</f>
        <v>11.219999999999995</v>
      </c>
      <c r="T38" s="160" t="s">
        <v>746</v>
      </c>
      <c r="U38" s="678"/>
      <c r="V38" s="678"/>
      <c r="W38" s="678"/>
      <c r="X38" s="678"/>
      <c r="Y38" s="678"/>
      <c r="Z38" s="678"/>
      <c r="AA38" s="815"/>
      <c r="AB38" s="679"/>
    </row>
    <row r="39" spans="1:28" ht="13.5" customHeight="1" x14ac:dyDescent="0.25">
      <c r="A39" s="362">
        <f>A35+0.01</f>
        <v>11.069999999999999</v>
      </c>
      <c r="B39" s="2711" t="s">
        <v>372</v>
      </c>
      <c r="C39" s="2711"/>
      <c r="D39" s="2711"/>
      <c r="E39" s="2711"/>
      <c r="F39" s="2711"/>
      <c r="G39" s="2711"/>
      <c r="H39" s="2711"/>
      <c r="I39" s="2712"/>
      <c r="J39" s="1301"/>
      <c r="K39" s="1185"/>
      <c r="L39" s="682" t="s">
        <v>41</v>
      </c>
      <c r="M39" s="1185"/>
      <c r="N39" s="1185"/>
      <c r="O39" s="1185"/>
      <c r="P39" s="1185"/>
      <c r="Q39" s="1185"/>
      <c r="R39" s="1187"/>
      <c r="S39" s="676"/>
      <c r="T39" s="163" t="s">
        <v>154</v>
      </c>
      <c r="U39" s="163"/>
      <c r="V39" s="163"/>
      <c r="W39" s="682"/>
      <c r="X39" s="682"/>
      <c r="Y39" s="163"/>
      <c r="Z39" s="163"/>
      <c r="AA39" s="164"/>
      <c r="AB39" s="679"/>
    </row>
    <row r="40" spans="1:28" ht="13.5" customHeight="1" x14ac:dyDescent="0.25">
      <c r="A40" s="416"/>
      <c r="B40" s="2219"/>
      <c r="C40" s="2219"/>
      <c r="D40" s="2219"/>
      <c r="E40" s="2219"/>
      <c r="F40" s="2219"/>
      <c r="G40" s="2219"/>
      <c r="H40" s="2219"/>
      <c r="I40" s="2230"/>
      <c r="J40" s="1192"/>
      <c r="K40" s="1190"/>
      <c r="L40" s="698" t="str">
        <f>CONCATENATE("2 Non ►(",TEXT(ROUND(S5,2),"0,00"),")")</f>
        <v>2 Non ►(11,16)</v>
      </c>
      <c r="M40" s="1190"/>
      <c r="N40" s="1190"/>
      <c r="O40" s="1190"/>
      <c r="P40" s="1190"/>
      <c r="Q40" s="1190"/>
      <c r="R40" s="1193"/>
      <c r="S40" s="676"/>
      <c r="T40" s="163" t="s">
        <v>156</v>
      </c>
      <c r="U40" s="163"/>
      <c r="V40" s="682"/>
      <c r="W40" s="697" t="str">
        <f>CONCATENATE("► (",A57,")")</f>
        <v>► (11,25)</v>
      </c>
      <c r="X40" s="682"/>
      <c r="Y40" s="695"/>
      <c r="Z40" s="163"/>
      <c r="AA40" s="164"/>
      <c r="AB40" s="679"/>
    </row>
    <row r="41" spans="1:28" ht="13.5" x14ac:dyDescent="0.25">
      <c r="A41" s="1184"/>
      <c r="B41" s="201"/>
      <c r="C41" s="201"/>
      <c r="D41" s="201"/>
      <c r="E41" s="201"/>
      <c r="F41" s="201"/>
      <c r="G41" s="201"/>
      <c r="H41" s="201"/>
      <c r="I41" s="192"/>
      <c r="J41" s="680">
        <f>J38+0.01</f>
        <v>11.149999999999997</v>
      </c>
      <c r="K41" s="2713" t="s">
        <v>2107</v>
      </c>
      <c r="L41" s="2713"/>
      <c r="M41" s="2713"/>
      <c r="N41" s="2713"/>
      <c r="O41" s="2713"/>
      <c r="P41" s="2713"/>
      <c r="Q41" s="2713"/>
      <c r="R41" s="2714"/>
      <c r="S41" s="678">
        <f>S38+0.01</f>
        <v>11.229999999999995</v>
      </c>
      <c r="T41" s="2711" t="s">
        <v>1556</v>
      </c>
      <c r="U41" s="2711"/>
      <c r="V41" s="2711"/>
      <c r="W41" s="2711"/>
      <c r="X41" s="2711"/>
      <c r="Y41" s="2711"/>
      <c r="Z41" s="2711"/>
      <c r="AA41" s="2712"/>
      <c r="AB41" s="679"/>
    </row>
    <row r="42" spans="1:28" ht="13.5" customHeight="1" x14ac:dyDescent="0.25">
      <c r="A42" s="1717">
        <v>1</v>
      </c>
      <c r="B42" s="1114" t="s">
        <v>374</v>
      </c>
      <c r="C42" s="1185"/>
      <c r="D42" s="1185"/>
      <c r="E42" s="1185"/>
      <c r="F42" s="1293"/>
      <c r="G42" s="1293"/>
      <c r="H42" s="1294"/>
      <c r="I42" s="1187"/>
      <c r="J42" s="1301"/>
      <c r="K42" s="2715"/>
      <c r="L42" s="2715"/>
      <c r="M42" s="2715"/>
      <c r="N42" s="2715"/>
      <c r="O42" s="2715"/>
      <c r="P42" s="2715"/>
      <c r="Q42" s="2715"/>
      <c r="R42" s="2716"/>
      <c r="S42" s="163"/>
      <c r="T42" s="2219"/>
      <c r="U42" s="2219"/>
      <c r="V42" s="2219"/>
      <c r="W42" s="2219"/>
      <c r="X42" s="2219"/>
      <c r="Y42" s="2219"/>
      <c r="Z42" s="2219"/>
      <c r="AA42" s="2230"/>
      <c r="AB42" s="679"/>
    </row>
    <row r="43" spans="1:28" ht="13.5" x14ac:dyDescent="0.25">
      <c r="A43" s="1717">
        <v>2</v>
      </c>
      <c r="B43" s="1114" t="s">
        <v>376</v>
      </c>
      <c r="C43" s="1185"/>
      <c r="D43" s="1185"/>
      <c r="E43" s="1185"/>
      <c r="F43" s="1293"/>
      <c r="G43" s="1293"/>
      <c r="H43" s="1294"/>
      <c r="I43" s="1187"/>
      <c r="J43" s="1301"/>
      <c r="K43" s="1185"/>
      <c r="L43" s="1185"/>
      <c r="M43" s="1185"/>
      <c r="N43" s="1185"/>
      <c r="O43" s="1185"/>
      <c r="P43" s="1185"/>
      <c r="Q43" s="1185"/>
      <c r="R43" s="1187"/>
      <c r="S43" s="676"/>
      <c r="T43" s="238"/>
      <c r="U43" s="163">
        <v>1</v>
      </c>
      <c r="V43" s="163" t="str">
        <f>CONCATENATE("Oui  ► (",A57,")")</f>
        <v>Oui  ► (11,25)</v>
      </c>
      <c r="W43" s="163"/>
      <c r="X43" s="697"/>
      <c r="Y43" s="695"/>
      <c r="Z43" s="238"/>
      <c r="AA43" s="185"/>
      <c r="AB43" s="679"/>
    </row>
    <row r="44" spans="1:28" ht="13.5" x14ac:dyDescent="0.25">
      <c r="A44" s="1717">
        <v>3</v>
      </c>
      <c r="B44" s="1114" t="s">
        <v>377</v>
      </c>
      <c r="C44" s="1185"/>
      <c r="D44" s="1185"/>
      <c r="E44" s="1185"/>
      <c r="F44" s="697">
        <v>5</v>
      </c>
      <c r="G44" s="1114" t="s">
        <v>379</v>
      </c>
      <c r="H44" s="1294"/>
      <c r="I44" s="1187"/>
      <c r="J44" s="1301"/>
      <c r="K44" s="1185"/>
      <c r="L44" s="1185"/>
      <c r="M44" s="1185"/>
      <c r="N44" s="1185"/>
      <c r="O44" s="1185"/>
      <c r="P44" s="1185"/>
      <c r="Q44" s="1185"/>
      <c r="R44" s="1187"/>
      <c r="S44" s="163"/>
      <c r="T44" s="163"/>
      <c r="U44" s="163">
        <v>2</v>
      </c>
      <c r="V44" s="163" t="s">
        <v>393</v>
      </c>
      <c r="W44" s="163"/>
      <c r="X44" s="682"/>
      <c r="Y44" s="682"/>
      <c r="Z44" s="163"/>
      <c r="AA44" s="164"/>
      <c r="AB44" s="679"/>
    </row>
    <row r="45" spans="1:28" ht="13.5" x14ac:dyDescent="0.25">
      <c r="A45" s="1718">
        <v>4</v>
      </c>
      <c r="B45" s="1121" t="s">
        <v>378</v>
      </c>
      <c r="C45" s="1190"/>
      <c r="D45" s="1190"/>
      <c r="E45" s="1190"/>
      <c r="F45" s="693">
        <v>6</v>
      </c>
      <c r="G45" s="1121" t="s">
        <v>787</v>
      </c>
      <c r="H45" s="1296"/>
      <c r="I45" s="1193"/>
      <c r="J45" s="1192"/>
      <c r="K45" s="1190"/>
      <c r="L45" s="1190"/>
      <c r="M45" s="1190"/>
      <c r="N45" s="1190"/>
      <c r="O45" s="1190"/>
      <c r="P45" s="1190"/>
      <c r="Q45" s="1190"/>
      <c r="R45" s="1193"/>
      <c r="S45" s="698"/>
      <c r="T45" s="698"/>
      <c r="U45" s="698">
        <v>3</v>
      </c>
      <c r="V45" s="698" t="s">
        <v>668</v>
      </c>
      <c r="W45" s="698"/>
      <c r="X45" s="698"/>
      <c r="Y45" s="698"/>
      <c r="Z45" s="698"/>
      <c r="AA45" s="699"/>
      <c r="AB45" s="679"/>
    </row>
    <row r="46" spans="1:28" ht="13.5" x14ac:dyDescent="0.25">
      <c r="A46" s="688"/>
      <c r="B46" s="688"/>
      <c r="C46" s="688"/>
      <c r="D46" s="688"/>
      <c r="E46" s="688"/>
      <c r="F46" s="688"/>
      <c r="G46" s="688"/>
      <c r="H46" s="688"/>
      <c r="I46" s="688"/>
      <c r="J46" s="1707"/>
      <c r="K46" s="698"/>
      <c r="L46" s="698"/>
      <c r="M46" s="688"/>
      <c r="N46" s="688"/>
      <c r="O46" s="688"/>
      <c r="P46" s="688"/>
      <c r="Q46" s="688"/>
      <c r="R46" s="688"/>
      <c r="S46" s="1703"/>
      <c r="T46" s="698"/>
      <c r="U46" s="1189"/>
      <c r="V46" s="1189"/>
      <c r="W46" s="1189"/>
      <c r="X46" s="1189"/>
      <c r="Y46" s="1189"/>
      <c r="Z46" s="1189"/>
      <c r="AA46" s="1190"/>
      <c r="AB46" s="679"/>
    </row>
    <row r="47" spans="1:28" ht="13.5" customHeight="1" x14ac:dyDescent="0.25">
      <c r="A47" s="680">
        <f>S41+0.01</f>
        <v>11.239999999999995</v>
      </c>
      <c r="B47" s="163" t="s">
        <v>1518</v>
      </c>
      <c r="C47" s="163"/>
      <c r="D47" s="163"/>
      <c r="E47" s="163"/>
      <c r="F47" s="163"/>
      <c r="G47" s="163"/>
      <c r="H47" s="163"/>
      <c r="I47" s="1187"/>
      <c r="J47" s="680">
        <f>A66+0.01</f>
        <v>11.279999999999994</v>
      </c>
      <c r="K47" s="2219" t="s">
        <v>431</v>
      </c>
      <c r="L47" s="2219"/>
      <c r="M47" s="2219"/>
      <c r="N47" s="2219"/>
      <c r="O47" s="2219"/>
      <c r="P47" s="2219"/>
      <c r="Q47" s="2219"/>
      <c r="R47" s="2230"/>
      <c r="S47" s="704">
        <f>J79+0.01</f>
        <v>11.339999999999993</v>
      </c>
      <c r="T47" s="2219" t="s">
        <v>689</v>
      </c>
      <c r="U47" s="2219"/>
      <c r="V47" s="2219"/>
      <c r="W47" s="2219"/>
      <c r="X47" s="2219"/>
      <c r="Y47" s="2219"/>
      <c r="Z47" s="2219"/>
      <c r="AA47" s="2230"/>
      <c r="AB47" s="679"/>
    </row>
    <row r="48" spans="1:28" ht="13.5" customHeight="1" x14ac:dyDescent="0.25">
      <c r="A48" s="416"/>
      <c r="B48" s="163"/>
      <c r="C48" s="163"/>
      <c r="D48" s="163"/>
      <c r="E48" s="163"/>
      <c r="F48" s="163"/>
      <c r="G48" s="163"/>
      <c r="H48" s="163"/>
      <c r="I48" s="1187"/>
      <c r="J48" s="680"/>
      <c r="K48" s="2219"/>
      <c r="L48" s="2219"/>
      <c r="M48" s="2219"/>
      <c r="N48" s="2219"/>
      <c r="O48" s="2219"/>
      <c r="P48" s="2219"/>
      <c r="Q48" s="2219"/>
      <c r="R48" s="2230"/>
      <c r="S48" s="707"/>
      <c r="T48" s="163" t="s">
        <v>749</v>
      </c>
      <c r="U48" s="163"/>
      <c r="V48" s="163"/>
      <c r="W48" s="695"/>
      <c r="X48" s="163"/>
      <c r="Y48" s="1122"/>
      <c r="Z48" s="1122"/>
      <c r="AA48" s="1123"/>
      <c r="AB48" s="679"/>
    </row>
    <row r="49" spans="1:28" ht="13.5" x14ac:dyDescent="0.25">
      <c r="A49" s="416"/>
      <c r="B49" s="163"/>
      <c r="C49" s="163"/>
      <c r="D49" s="163"/>
      <c r="E49" s="163"/>
      <c r="F49" s="163"/>
      <c r="G49" s="163"/>
      <c r="H49" s="163"/>
      <c r="I49" s="1187"/>
      <c r="J49" s="1184"/>
      <c r="K49" s="2219"/>
      <c r="L49" s="2219"/>
      <c r="M49" s="2219"/>
      <c r="N49" s="2219"/>
      <c r="O49" s="2219"/>
      <c r="P49" s="2219"/>
      <c r="Q49" s="2219"/>
      <c r="R49" s="2230"/>
      <c r="S49" s="707"/>
      <c r="T49" s="163" t="s">
        <v>750</v>
      </c>
      <c r="U49" s="163"/>
      <c r="V49" s="697"/>
      <c r="W49" s="163"/>
      <c r="X49" s="163"/>
      <c r="Y49" s="695"/>
      <c r="Z49" s="163"/>
      <c r="AA49" s="164"/>
      <c r="AB49" s="679"/>
    </row>
    <row r="50" spans="1:28" ht="13.5" customHeight="1" x14ac:dyDescent="0.25">
      <c r="A50" s="416"/>
      <c r="B50" s="163"/>
      <c r="C50" s="163"/>
      <c r="D50" s="163"/>
      <c r="E50" s="163"/>
      <c r="F50" s="163"/>
      <c r="G50" s="163"/>
      <c r="H50" s="163"/>
      <c r="I50" s="192"/>
      <c r="J50" s="2467" t="str">
        <f>CONCATENATE("Si la source est dans le ménage, écrivez 0 ► (",TEXT(ROUND(J61,2),"0,00"),")")</f>
        <v>Si la source est dans le ménage, écrivez 0 ► (11,30)</v>
      </c>
      <c r="K50" s="2468"/>
      <c r="L50" s="2468"/>
      <c r="M50" s="2468"/>
      <c r="N50" s="2468"/>
      <c r="O50" s="201"/>
      <c r="P50" s="201"/>
      <c r="Q50" s="201"/>
      <c r="R50" s="192"/>
      <c r="S50" s="707"/>
      <c r="T50" s="1991" t="str">
        <f>CONCATENATE("3 Connecté directement au poteau ►(",TEXT(ROUND(S62,2),"0,00"),")")</f>
        <v>3 Connecté directement au poteau ►(11,37)</v>
      </c>
      <c r="U50" s="163"/>
      <c r="V50" s="697"/>
      <c r="W50" s="163"/>
      <c r="X50" s="163"/>
      <c r="Y50" s="695"/>
      <c r="Z50" s="163"/>
      <c r="AA50" s="164"/>
      <c r="AB50" s="679"/>
    </row>
    <row r="51" spans="1:28" ht="13.5" customHeight="1" x14ac:dyDescent="0.25">
      <c r="A51" s="416"/>
      <c r="B51" s="683" t="s">
        <v>1377</v>
      </c>
      <c r="C51" s="701"/>
      <c r="D51" s="165"/>
      <c r="E51" s="163"/>
      <c r="F51" s="163"/>
      <c r="G51" s="163"/>
      <c r="H51" s="163"/>
      <c r="I51" s="1187"/>
      <c r="J51" s="2467"/>
      <c r="K51" s="2468"/>
      <c r="L51" s="2468"/>
      <c r="M51" s="2468"/>
      <c r="N51" s="2468"/>
      <c r="O51" s="163"/>
      <c r="P51" s="163"/>
      <c r="Q51" s="163"/>
      <c r="R51" s="164"/>
      <c r="S51" s="688"/>
      <c r="T51" s="2740" t="str">
        <f>CONCATENATE("4  Non, ménage non connecté ►(",TEXT(ROUND(S70,2),"0,00"),")")</f>
        <v>4  Non, ménage non connecté ►(11,38)</v>
      </c>
      <c r="U51" s="2740"/>
      <c r="V51" s="2740"/>
      <c r="W51" s="2740"/>
      <c r="X51" s="2740"/>
      <c r="Y51" s="2740"/>
      <c r="Z51" s="2740"/>
      <c r="AA51" s="408"/>
      <c r="AB51" s="679"/>
    </row>
    <row r="52" spans="1:28" ht="13.5" customHeight="1" x14ac:dyDescent="0.25">
      <c r="A52" s="1184"/>
      <c r="B52" s="682" t="s">
        <v>1378</v>
      </c>
      <c r="C52" s="1186"/>
      <c r="D52" s="1185"/>
      <c r="E52" s="1185"/>
      <c r="F52" s="1185"/>
      <c r="G52" s="1185"/>
      <c r="H52" s="1185"/>
      <c r="I52" s="1187"/>
      <c r="J52" s="802"/>
      <c r="K52" s="1702"/>
      <c r="L52" s="1702"/>
      <c r="M52" s="1702"/>
      <c r="N52" s="1702"/>
      <c r="O52" s="688"/>
      <c r="P52" s="688"/>
      <c r="Q52" s="688"/>
      <c r="R52" s="408"/>
      <c r="S52" s="702">
        <f>S47+0.01</f>
        <v>11.349999999999993</v>
      </c>
      <c r="T52" s="2711" t="s">
        <v>1557</v>
      </c>
      <c r="U52" s="2711"/>
      <c r="V52" s="2711"/>
      <c r="W52" s="2711"/>
      <c r="X52" s="2711"/>
      <c r="Y52" s="2711"/>
      <c r="Z52" s="2711"/>
      <c r="AA52" s="2712"/>
      <c r="AB52" s="679"/>
    </row>
    <row r="53" spans="1:28" ht="13.5" customHeight="1" x14ac:dyDescent="0.25">
      <c r="A53" s="1184"/>
      <c r="B53" s="682" t="s">
        <v>1379</v>
      </c>
      <c r="C53" s="1186"/>
      <c r="D53" s="1185"/>
      <c r="E53" s="1185"/>
      <c r="F53" s="1185"/>
      <c r="G53" s="1185"/>
      <c r="H53" s="1185"/>
      <c r="I53" s="1187"/>
      <c r="J53" s="678">
        <f>J47+0.01</f>
        <v>11.289999999999994</v>
      </c>
      <c r="K53" s="2711" t="s">
        <v>398</v>
      </c>
      <c r="L53" s="2711"/>
      <c r="M53" s="2711"/>
      <c r="N53" s="2711"/>
      <c r="O53" s="2711"/>
      <c r="P53" s="2711"/>
      <c r="Q53" s="2711"/>
      <c r="R53" s="2712"/>
      <c r="S53" s="163"/>
      <c r="T53" s="2219"/>
      <c r="U53" s="2219"/>
      <c r="V53" s="2219"/>
      <c r="W53" s="2219"/>
      <c r="X53" s="2219"/>
      <c r="Y53" s="2219"/>
      <c r="Z53" s="2219"/>
      <c r="AA53" s="2230"/>
      <c r="AB53" s="679"/>
    </row>
    <row r="54" spans="1:28" ht="13.5" customHeight="1" x14ac:dyDescent="0.25">
      <c r="A54" s="1184"/>
      <c r="B54" s="682" t="s">
        <v>1433</v>
      </c>
      <c r="C54" s="1186"/>
      <c r="D54" s="1185"/>
      <c r="E54" s="1185"/>
      <c r="F54" s="1185"/>
      <c r="G54" s="1185"/>
      <c r="H54" s="1185"/>
      <c r="I54" s="1187"/>
      <c r="J54" s="1185"/>
      <c r="K54" s="2219"/>
      <c r="L54" s="2219"/>
      <c r="M54" s="2219"/>
      <c r="N54" s="2219"/>
      <c r="O54" s="2219"/>
      <c r="P54" s="2219"/>
      <c r="Q54" s="2219"/>
      <c r="R54" s="2230"/>
      <c r="S54" s="676"/>
      <c r="T54" s="238"/>
      <c r="U54" s="163">
        <v>1</v>
      </c>
      <c r="V54" s="163" t="s">
        <v>218</v>
      </c>
      <c r="W54" s="163"/>
      <c r="X54" s="697" t="str">
        <f>CONCATENATE("► (",TEXT(ROUND(S70,2),"0,00"),")")</f>
        <v>► (11,38)</v>
      </c>
      <c r="Y54" s="695"/>
      <c r="Z54" s="238"/>
      <c r="AA54" s="185"/>
      <c r="AB54" s="679"/>
    </row>
    <row r="55" spans="1:28" ht="13.5" customHeight="1" x14ac:dyDescent="0.25">
      <c r="A55" s="1184"/>
      <c r="B55" s="682" t="s">
        <v>1380</v>
      </c>
      <c r="C55" s="201"/>
      <c r="D55" s="201"/>
      <c r="E55" s="201"/>
      <c r="F55" s="201"/>
      <c r="G55" s="201"/>
      <c r="H55" s="201"/>
      <c r="I55" s="1187"/>
      <c r="J55" s="1185"/>
      <c r="K55" s="2219"/>
      <c r="L55" s="2219"/>
      <c r="M55" s="2219"/>
      <c r="N55" s="2219"/>
      <c r="O55" s="2219"/>
      <c r="P55" s="2219"/>
      <c r="Q55" s="2219"/>
      <c r="R55" s="2230"/>
      <c r="S55" s="163"/>
      <c r="T55" s="163"/>
      <c r="U55" s="163">
        <v>2</v>
      </c>
      <c r="V55" s="163" t="s">
        <v>393</v>
      </c>
      <c r="W55" s="163"/>
      <c r="X55" s="682"/>
      <c r="Y55" s="682"/>
      <c r="Z55" s="163"/>
      <c r="AA55" s="164"/>
      <c r="AB55" s="679"/>
    </row>
    <row r="56" spans="1:28" ht="13.5" customHeight="1" x14ac:dyDescent="0.25">
      <c r="A56" s="692"/>
      <c r="B56" s="688"/>
      <c r="C56" s="688"/>
      <c r="D56" s="688"/>
      <c r="E56" s="688"/>
      <c r="F56" s="688"/>
      <c r="G56" s="688"/>
      <c r="H56" s="688"/>
      <c r="I56" s="408"/>
      <c r="J56" s="704" t="s">
        <v>400</v>
      </c>
      <c r="K56" s="1700"/>
      <c r="L56" s="1700"/>
      <c r="M56" s="1700"/>
      <c r="N56" s="2704" t="s">
        <v>401</v>
      </c>
      <c r="O56" s="2704"/>
      <c r="P56" s="165"/>
      <c r="Q56" s="683"/>
      <c r="R56" s="164"/>
      <c r="S56" s="698"/>
      <c r="T56" s="698"/>
      <c r="U56" s="688">
        <v>3</v>
      </c>
      <c r="V56" s="688" t="s">
        <v>668</v>
      </c>
      <c r="W56" s="688"/>
      <c r="X56" s="698"/>
      <c r="Y56" s="698"/>
      <c r="Z56" s="698"/>
      <c r="AA56" s="699"/>
      <c r="AB56" s="679"/>
    </row>
    <row r="57" spans="1:28" ht="13.5" customHeight="1" x14ac:dyDescent="0.25">
      <c r="A57" s="680">
        <f>A47+0.01</f>
        <v>11.249999999999995</v>
      </c>
      <c r="B57" s="2219" t="s">
        <v>747</v>
      </c>
      <c r="C57" s="2219"/>
      <c r="D57" s="2219"/>
      <c r="E57" s="2219"/>
      <c r="F57" s="2219"/>
      <c r="G57" s="2219"/>
      <c r="H57" s="2219"/>
      <c r="I57" s="2219"/>
      <c r="J57" s="1701"/>
      <c r="K57" s="1700"/>
      <c r="L57" s="1700"/>
      <c r="M57" s="1700"/>
      <c r="N57" s="163"/>
      <c r="O57" s="163"/>
      <c r="P57" s="163"/>
      <c r="Q57" s="163"/>
      <c r="R57" s="164"/>
      <c r="S57" s="702">
        <f>S52+0.01</f>
        <v>11.359999999999992</v>
      </c>
      <c r="T57" s="155" t="s">
        <v>1683</v>
      </c>
      <c r="U57" s="700"/>
      <c r="V57" s="696"/>
      <c r="W57" s="696"/>
      <c r="X57" s="155"/>
      <c r="Y57" s="155"/>
      <c r="Z57" s="155"/>
      <c r="AA57" s="156"/>
      <c r="AB57" s="706"/>
    </row>
    <row r="58" spans="1:28" ht="13.5" customHeight="1" x14ac:dyDescent="0.25">
      <c r="A58" s="416"/>
      <c r="B58" s="2219"/>
      <c r="C58" s="2219"/>
      <c r="D58" s="2219"/>
      <c r="E58" s="2219"/>
      <c r="F58" s="2219"/>
      <c r="G58" s="2219"/>
      <c r="H58" s="2219"/>
      <c r="I58" s="2219"/>
      <c r="J58" s="2705" t="s">
        <v>820</v>
      </c>
      <c r="K58" s="2706"/>
      <c r="L58" s="2706"/>
      <c r="M58" s="2706"/>
      <c r="N58" s="1185"/>
      <c r="O58" s="1185"/>
      <c r="P58" s="201"/>
      <c r="Q58" s="201"/>
      <c r="R58" s="192"/>
      <c r="S58" s="163">
        <v>1</v>
      </c>
      <c r="T58" s="163" t="s">
        <v>2279</v>
      </c>
      <c r="V58" s="682"/>
      <c r="W58" s="682"/>
      <c r="X58" s="682" t="s">
        <v>2471</v>
      </c>
      <c r="Y58" s="682"/>
      <c r="Z58" s="1946"/>
      <c r="AA58" s="1947"/>
      <c r="AB58" s="706"/>
    </row>
    <row r="59" spans="1:28" ht="13.5" x14ac:dyDescent="0.25">
      <c r="A59" s="416"/>
      <c r="B59" s="1118"/>
      <c r="C59" s="163">
        <v>1</v>
      </c>
      <c r="D59" s="163" t="s">
        <v>218</v>
      </c>
      <c r="E59" s="1185"/>
      <c r="F59" s="1293"/>
      <c r="G59" s="1293"/>
      <c r="H59" s="1294"/>
      <c r="I59" s="1118"/>
      <c r="J59" s="2705"/>
      <c r="K59" s="2706"/>
      <c r="L59" s="2706"/>
      <c r="M59" s="2706"/>
      <c r="N59" s="2704" t="s">
        <v>403</v>
      </c>
      <c r="O59" s="2704"/>
      <c r="P59" s="201"/>
      <c r="Q59" s="201"/>
      <c r="R59" s="192"/>
      <c r="S59" s="163">
        <v>2</v>
      </c>
      <c r="T59" s="2294" t="s">
        <v>2278</v>
      </c>
      <c r="U59" s="2294"/>
      <c r="V59" s="2294"/>
      <c r="W59" s="2294"/>
      <c r="X59" s="1992" t="s">
        <v>2472</v>
      </c>
      <c r="Z59" s="1946"/>
      <c r="AA59" s="1947"/>
      <c r="AB59" s="706"/>
    </row>
    <row r="60" spans="1:28" ht="13.5" x14ac:dyDescent="0.25">
      <c r="A60" s="692"/>
      <c r="B60" s="1692"/>
      <c r="C60" s="688">
        <v>2</v>
      </c>
      <c r="D60" s="688" t="str">
        <f>CONCATENATE("Non  ►(", TEXT(A66,"0,00"),")")</f>
        <v>Non  ►(11,27)</v>
      </c>
      <c r="E60" s="1292"/>
      <c r="F60" s="1292"/>
      <c r="G60" s="1292"/>
      <c r="H60" s="1292"/>
      <c r="I60" s="1292"/>
      <c r="J60" s="2707"/>
      <c r="K60" s="2708"/>
      <c r="L60" s="2708"/>
      <c r="M60" s="2708"/>
      <c r="N60" s="1931"/>
      <c r="O60" s="1931"/>
      <c r="P60" s="1931"/>
      <c r="Q60" s="1931"/>
      <c r="R60" s="1932"/>
      <c r="S60" s="682"/>
      <c r="T60" s="2294"/>
      <c r="U60" s="2294"/>
      <c r="V60" s="2294"/>
      <c r="W60" s="2294"/>
      <c r="X60" s="1185"/>
      <c r="Y60" s="1185"/>
      <c r="Z60" s="1185"/>
      <c r="AA60" s="1187"/>
      <c r="AB60" s="706"/>
    </row>
    <row r="61" spans="1:28" ht="13.5" customHeight="1" x14ac:dyDescent="0.25">
      <c r="A61" s="362">
        <f>A57+0.01</f>
        <v>11.259999999999994</v>
      </c>
      <c r="B61" s="2711" t="s">
        <v>748</v>
      </c>
      <c r="C61" s="2711"/>
      <c r="D61" s="2711"/>
      <c r="E61" s="2711"/>
      <c r="F61" s="2711"/>
      <c r="G61" s="2711"/>
      <c r="H61" s="2711"/>
      <c r="I61" s="2711"/>
      <c r="J61" s="703">
        <f>J53+0.01</f>
        <v>11.299999999999994</v>
      </c>
      <c r="K61" s="2219" t="s">
        <v>409</v>
      </c>
      <c r="L61" s="2219"/>
      <c r="M61" s="2219"/>
      <c r="N61" s="2219"/>
      <c r="O61" s="2219"/>
      <c r="P61" s="2219"/>
      <c r="Q61" s="2219"/>
      <c r="R61" s="2230"/>
      <c r="S61" s="698">
        <v>4</v>
      </c>
      <c r="T61" s="685" t="s">
        <v>1953</v>
      </c>
      <c r="V61" s="1190"/>
      <c r="W61" s="1190"/>
      <c r="X61" s="1190"/>
      <c r="Y61" s="1190"/>
      <c r="Z61" s="1190"/>
      <c r="AA61" s="1193"/>
      <c r="AB61" s="706"/>
    </row>
    <row r="62" spans="1:28" ht="13.5" customHeight="1" x14ac:dyDescent="0.25">
      <c r="A62" s="680"/>
      <c r="B62" s="2219"/>
      <c r="C62" s="2219"/>
      <c r="D62" s="2219"/>
      <c r="E62" s="2219"/>
      <c r="F62" s="2219"/>
      <c r="G62" s="2219"/>
      <c r="H62" s="2219"/>
      <c r="I62" s="2219"/>
      <c r="J62" s="801"/>
      <c r="K62" s="2219"/>
      <c r="L62" s="2219"/>
      <c r="M62" s="2219"/>
      <c r="N62" s="2219"/>
      <c r="O62" s="2219"/>
      <c r="P62" s="2219"/>
      <c r="Q62" s="2219"/>
      <c r="R62" s="2230"/>
      <c r="S62" s="702">
        <f>S57+0.01</f>
        <v>11.369999999999992</v>
      </c>
      <c r="T62" s="155" t="s">
        <v>1737</v>
      </c>
      <c r="U62" s="155"/>
      <c r="V62" s="1508"/>
      <c r="W62" s="155"/>
      <c r="X62" s="155"/>
      <c r="Y62" s="155"/>
      <c r="Z62" s="155"/>
      <c r="AA62" s="156"/>
      <c r="AB62" s="706"/>
    </row>
    <row r="63" spans="1:28" ht="13.5" customHeight="1" x14ac:dyDescent="0.25">
      <c r="A63" s="680"/>
      <c r="B63" s="681"/>
      <c r="C63" s="163"/>
      <c r="D63" s="163"/>
      <c r="E63" s="163"/>
      <c r="F63" s="163"/>
      <c r="G63" s="163"/>
      <c r="H63" s="163"/>
      <c r="I63" s="163"/>
      <c r="J63" s="1301"/>
      <c r="K63" s="2219"/>
      <c r="L63" s="2219"/>
      <c r="M63" s="2219"/>
      <c r="N63" s="2219"/>
      <c r="O63" s="2219"/>
      <c r="P63" s="2219"/>
      <c r="Q63" s="2219"/>
      <c r="R63" s="2230"/>
      <c r="S63" s="163"/>
      <c r="U63" s="163"/>
      <c r="V63" s="163"/>
      <c r="W63" s="163"/>
      <c r="X63" s="163"/>
      <c r="Y63" s="163"/>
      <c r="Z63" s="163"/>
      <c r="AA63" s="164"/>
      <c r="AB63" s="706"/>
    </row>
    <row r="64" spans="1:28" ht="13.5" customHeight="1" x14ac:dyDescent="0.25">
      <c r="A64" s="680"/>
      <c r="B64" s="163"/>
      <c r="C64" s="163"/>
      <c r="D64" s="163"/>
      <c r="E64" s="163"/>
      <c r="F64" s="163"/>
      <c r="G64" s="163"/>
      <c r="H64" s="163"/>
      <c r="I64" s="163"/>
      <c r="J64" s="2467" t="str">
        <f>CONCATENATE("Si la source est dans le ménage, écrivez 0 ► (",TEXT(ROUND(J74,2),"0,00"),")")</f>
        <v>Si la source est dans le ménage, écrivez 0 ► (11,32)</v>
      </c>
      <c r="K64" s="2468"/>
      <c r="L64" s="2468"/>
      <c r="M64" s="2468"/>
      <c r="N64" s="2468"/>
      <c r="O64" s="163"/>
      <c r="P64" s="163"/>
      <c r="Q64" s="163"/>
      <c r="R64" s="164"/>
      <c r="S64" s="163"/>
      <c r="T64" s="163"/>
      <c r="U64" s="163"/>
      <c r="V64" s="163"/>
      <c r="W64" s="163"/>
      <c r="X64" s="163"/>
      <c r="Y64" s="163"/>
      <c r="Z64" s="163"/>
      <c r="AA64" s="164"/>
      <c r="AB64" s="706"/>
    </row>
    <row r="65" spans="1:28" ht="13.5" customHeight="1" x14ac:dyDescent="0.25">
      <c r="A65" s="1188"/>
      <c r="B65" s="1295"/>
      <c r="C65" s="1189"/>
      <c r="D65" s="1189"/>
      <c r="E65" s="1189"/>
      <c r="F65" s="1189"/>
      <c r="G65" s="1189"/>
      <c r="H65" s="1189"/>
      <c r="I65" s="1189"/>
      <c r="J65" s="2709"/>
      <c r="K65" s="2710"/>
      <c r="L65" s="2710"/>
      <c r="M65" s="2710"/>
      <c r="N65" s="2710"/>
      <c r="O65" s="1189"/>
      <c r="P65" s="1189"/>
      <c r="Q65" s="1189"/>
      <c r="R65" s="1648"/>
      <c r="S65" s="416"/>
      <c r="T65" s="683" t="s">
        <v>1377</v>
      </c>
      <c r="U65" s="701"/>
      <c r="V65" s="165"/>
      <c r="W65" s="163"/>
      <c r="X65" s="163"/>
      <c r="Y65" s="163"/>
      <c r="Z65" s="163"/>
      <c r="AA65" s="164"/>
      <c r="AB65" s="706"/>
    </row>
    <row r="66" spans="1:28" ht="13.5" x14ac:dyDescent="0.25">
      <c r="A66" s="362">
        <f>A61+0.01</f>
        <v>11.269999999999994</v>
      </c>
      <c r="B66" s="2711" t="s">
        <v>402</v>
      </c>
      <c r="C66" s="2711"/>
      <c r="D66" s="2711"/>
      <c r="E66" s="2711"/>
      <c r="F66" s="2711"/>
      <c r="G66" s="2711"/>
      <c r="H66" s="2711"/>
      <c r="I66" s="2712"/>
      <c r="J66" s="157">
        <f>J61+0.01</f>
        <v>11.309999999999993</v>
      </c>
      <c r="K66" s="2711" t="s">
        <v>415</v>
      </c>
      <c r="L66" s="2711"/>
      <c r="M66" s="2711"/>
      <c r="N66" s="2711"/>
      <c r="O66" s="2711"/>
      <c r="P66" s="2711"/>
      <c r="Q66" s="2711"/>
      <c r="R66" s="2712"/>
      <c r="S66" s="416"/>
      <c r="T66" s="682" t="s">
        <v>1378</v>
      </c>
      <c r="U66" s="1186"/>
      <c r="V66" s="1185"/>
      <c r="W66" s="1185"/>
      <c r="X66" s="163"/>
      <c r="Y66" s="163"/>
      <c r="Z66" s="163"/>
      <c r="AA66" s="164"/>
      <c r="AB66" s="706"/>
    </row>
    <row r="67" spans="1:28" ht="13.5" customHeight="1" x14ac:dyDescent="0.25">
      <c r="A67" s="680"/>
      <c r="B67" s="2219"/>
      <c r="C67" s="2219"/>
      <c r="D67" s="2219"/>
      <c r="E67" s="2219"/>
      <c r="F67" s="2219"/>
      <c r="G67" s="2219"/>
      <c r="H67" s="2219"/>
      <c r="I67" s="2230"/>
      <c r="J67" s="680"/>
      <c r="K67" s="2219"/>
      <c r="L67" s="2219"/>
      <c r="M67" s="2219"/>
      <c r="N67" s="2219"/>
      <c r="O67" s="2219"/>
      <c r="P67" s="2219"/>
      <c r="Q67" s="2219"/>
      <c r="R67" s="2230"/>
      <c r="S67" s="416"/>
      <c r="T67" s="682" t="s">
        <v>1379</v>
      </c>
      <c r="U67" s="1186"/>
      <c r="V67" s="1185"/>
      <c r="W67" s="1185"/>
      <c r="X67" s="163"/>
      <c r="Y67" s="163"/>
      <c r="Z67" s="163"/>
      <c r="AA67" s="164"/>
      <c r="AB67" s="706"/>
    </row>
    <row r="68" spans="1:28" ht="13.5" x14ac:dyDescent="0.25">
      <c r="A68" s="705"/>
      <c r="B68" s="1124" t="s">
        <v>404</v>
      </c>
      <c r="C68" s="163"/>
      <c r="D68" s="163"/>
      <c r="E68" s="163"/>
      <c r="F68" s="163"/>
      <c r="G68" s="163"/>
      <c r="H68" s="163"/>
      <c r="I68" s="164"/>
      <c r="J68" s="1301"/>
      <c r="K68" s="2219"/>
      <c r="L68" s="2219"/>
      <c r="M68" s="2219"/>
      <c r="N68" s="2219"/>
      <c r="O68" s="2219"/>
      <c r="P68" s="2219"/>
      <c r="Q68" s="2219"/>
      <c r="R68" s="2230"/>
      <c r="S68" s="416"/>
      <c r="T68" s="682" t="s">
        <v>1433</v>
      </c>
      <c r="U68" s="1186"/>
      <c r="V68" s="1185"/>
      <c r="W68" s="1185"/>
      <c r="X68" s="163"/>
      <c r="Y68" s="163"/>
      <c r="Z68" s="163"/>
      <c r="AA68" s="164"/>
      <c r="AB68" s="706"/>
    </row>
    <row r="69" spans="1:28" ht="13.5" x14ac:dyDescent="0.25">
      <c r="A69" s="705">
        <v>1</v>
      </c>
      <c r="B69" s="1117" t="s">
        <v>405</v>
      </c>
      <c r="C69" s="163"/>
      <c r="D69" s="163"/>
      <c r="E69" s="163"/>
      <c r="F69" s="163"/>
      <c r="G69" s="163"/>
      <c r="H69" s="163"/>
      <c r="I69" s="164"/>
      <c r="J69" s="703" t="s">
        <v>400</v>
      </c>
      <c r="K69" s="681"/>
      <c r="L69" s="163"/>
      <c r="M69" s="163"/>
      <c r="N69" s="701" t="s">
        <v>401</v>
      </c>
      <c r="O69" s="165"/>
      <c r="P69" s="165"/>
      <c r="Q69" s="683"/>
      <c r="R69" s="164"/>
      <c r="S69" s="692"/>
      <c r="T69" s="698" t="s">
        <v>1380</v>
      </c>
      <c r="U69" s="1189"/>
      <c r="V69" s="1189"/>
      <c r="W69" s="1189"/>
      <c r="X69" s="688"/>
      <c r="Y69" s="688"/>
      <c r="Z69" s="688"/>
      <c r="AA69" s="408"/>
      <c r="AB69" s="706"/>
    </row>
    <row r="70" spans="1:28" ht="13.5" x14ac:dyDescent="0.25">
      <c r="A70" s="705">
        <v>2</v>
      </c>
      <c r="B70" s="1117" t="s">
        <v>407</v>
      </c>
      <c r="C70" s="163"/>
      <c r="D70" s="163"/>
      <c r="E70" s="163"/>
      <c r="F70" s="163"/>
      <c r="G70" s="165" t="s">
        <v>408</v>
      </c>
      <c r="H70" s="163"/>
      <c r="I70" s="164"/>
      <c r="J70" s="684"/>
      <c r="K70" s="682"/>
      <c r="L70" s="682"/>
      <c r="M70" s="682"/>
      <c r="N70" s="682"/>
      <c r="O70" s="682"/>
      <c r="P70" s="682"/>
      <c r="Q70" s="682"/>
      <c r="R70" s="691"/>
      <c r="S70" s="157">
        <f>S62+0.01</f>
        <v>11.379999999999992</v>
      </c>
      <c r="T70" s="677" t="s">
        <v>670</v>
      </c>
      <c r="U70" s="677"/>
      <c r="V70" s="677"/>
      <c r="W70" s="677"/>
      <c r="X70" s="677"/>
      <c r="Y70" s="677"/>
      <c r="Z70" s="677"/>
      <c r="AA70" s="849"/>
      <c r="AB70" s="706"/>
    </row>
    <row r="71" spans="1:28" ht="13.5" customHeight="1" x14ac:dyDescent="0.25">
      <c r="A71" s="705">
        <v>3</v>
      </c>
      <c r="B71" s="1117" t="s">
        <v>410</v>
      </c>
      <c r="C71" s="163"/>
      <c r="D71" s="163"/>
      <c r="E71" s="163"/>
      <c r="F71" s="163"/>
      <c r="G71" s="163"/>
      <c r="H71" s="163"/>
      <c r="I71" s="164"/>
      <c r="J71" s="2705" t="s">
        <v>820</v>
      </c>
      <c r="K71" s="2706"/>
      <c r="L71" s="2706"/>
      <c r="M71" s="2706"/>
      <c r="N71" s="1700"/>
      <c r="O71" s="1700"/>
      <c r="P71" s="165"/>
      <c r="Q71" s="683"/>
      <c r="R71" s="164"/>
      <c r="S71" s="680"/>
      <c r="T71" s="681">
        <v>1</v>
      </c>
      <c r="U71" s="1117" t="s">
        <v>752</v>
      </c>
      <c r="V71" s="163"/>
      <c r="W71" s="163"/>
      <c r="X71" s="163"/>
      <c r="Y71" s="163"/>
      <c r="Z71" s="163"/>
      <c r="AA71" s="164"/>
      <c r="AB71" s="706"/>
    </row>
    <row r="72" spans="1:28" ht="13.5" customHeight="1" x14ac:dyDescent="0.25">
      <c r="A72" s="705">
        <v>4</v>
      </c>
      <c r="B72" s="1117" t="s">
        <v>411</v>
      </c>
      <c r="C72" s="163"/>
      <c r="D72" s="163"/>
      <c r="E72" s="163"/>
      <c r="F72" s="163"/>
      <c r="G72" s="163"/>
      <c r="H72" s="163"/>
      <c r="I72" s="164"/>
      <c r="J72" s="2705"/>
      <c r="K72" s="2706"/>
      <c r="L72" s="2706"/>
      <c r="M72" s="2706"/>
      <c r="N72" s="2704" t="s">
        <v>403</v>
      </c>
      <c r="O72" s="2704"/>
      <c r="P72" s="165"/>
      <c r="Q72" s="163"/>
      <c r="R72" s="164"/>
      <c r="S72" s="680"/>
      <c r="T72" s="681">
        <v>2</v>
      </c>
      <c r="U72" s="1117" t="str">
        <f>CONCATENATE("Electricité (générateur) ► (",TEXT(ROUND(A97,2),"0,00"),")")</f>
        <v>Electricité (générateur) ► (11,43)</v>
      </c>
      <c r="V72" s="163"/>
      <c r="W72" s="163"/>
      <c r="X72" s="163"/>
      <c r="Y72" s="163"/>
      <c r="Z72" s="163"/>
      <c r="AA72" s="164"/>
      <c r="AB72" s="706"/>
    </row>
    <row r="73" spans="1:28" ht="13.5" x14ac:dyDescent="0.25">
      <c r="A73" s="705"/>
      <c r="B73" s="1124" t="s">
        <v>412</v>
      </c>
      <c r="C73" s="163"/>
      <c r="D73" s="163"/>
      <c r="E73" s="163"/>
      <c r="F73" s="163"/>
      <c r="G73" s="163"/>
      <c r="H73" s="163"/>
      <c r="I73" s="164"/>
      <c r="J73" s="2707"/>
      <c r="K73" s="2708"/>
      <c r="L73" s="2708"/>
      <c r="M73" s="2708"/>
      <c r="N73" s="1190"/>
      <c r="O73" s="1190"/>
      <c r="P73" s="1647"/>
      <c r="Q73" s="1704"/>
      <c r="R73" s="408"/>
      <c r="S73" s="680"/>
      <c r="T73" s="681">
        <v>3</v>
      </c>
      <c r="U73" s="1117" t="str">
        <f>CONCATENATE("Lampe à pétrole ► (",TEXT(ROUND(A97,2),"0,00"),")")</f>
        <v>Lampe à pétrole ► (11,43)</v>
      </c>
      <c r="V73" s="163"/>
      <c r="W73" s="163"/>
      <c r="X73" s="163"/>
      <c r="Y73" s="163"/>
      <c r="Z73" s="163"/>
      <c r="AA73" s="164"/>
      <c r="AB73" s="706"/>
    </row>
    <row r="74" spans="1:28" ht="13.5" customHeight="1" x14ac:dyDescent="0.25">
      <c r="A74" s="705">
        <v>5</v>
      </c>
      <c r="B74" s="1117" t="s">
        <v>413</v>
      </c>
      <c r="C74" s="163"/>
      <c r="D74" s="163"/>
      <c r="E74" s="163"/>
      <c r="F74" s="163"/>
      <c r="G74" s="163"/>
      <c r="H74" s="163"/>
      <c r="I74" s="164"/>
      <c r="J74" s="157">
        <f>J66+0.01</f>
        <v>11.319999999999993</v>
      </c>
      <c r="K74" s="2711" t="s">
        <v>1419</v>
      </c>
      <c r="L74" s="2711"/>
      <c r="M74" s="2711"/>
      <c r="N74" s="2711"/>
      <c r="O74" s="2711"/>
      <c r="P74" s="2711"/>
      <c r="Q74" s="2711"/>
      <c r="R74" s="2712"/>
      <c r="S74" s="680"/>
      <c r="T74" s="681">
        <v>4</v>
      </c>
      <c r="U74" s="1117" t="str">
        <f>CONCATENATE("Lampe à pile ► (",TEXT(ROUND(A97,2),"0,00"),")")</f>
        <v>Lampe à pile ► (11,43)</v>
      </c>
      <c r="V74" s="163"/>
      <c r="W74" s="163"/>
      <c r="X74" s="163"/>
      <c r="Y74" s="163"/>
      <c r="Z74" s="163"/>
      <c r="AA74" s="164"/>
      <c r="AB74" s="706"/>
    </row>
    <row r="75" spans="1:28" ht="13.5" x14ac:dyDescent="0.25">
      <c r="A75" s="705">
        <v>6</v>
      </c>
      <c r="B75" s="1117" t="s">
        <v>414</v>
      </c>
      <c r="C75" s="163"/>
      <c r="D75" s="163"/>
      <c r="E75" s="163"/>
      <c r="F75" s="163"/>
      <c r="G75" s="163"/>
      <c r="H75" s="163"/>
      <c r="I75" s="164"/>
      <c r="J75" s="709"/>
      <c r="K75" s="238"/>
      <c r="L75" s="238"/>
      <c r="M75" s="238"/>
      <c r="N75" s="238"/>
      <c r="O75" s="238"/>
      <c r="P75" s="238"/>
      <c r="Q75" s="238"/>
      <c r="R75" s="185"/>
      <c r="S75" s="680"/>
      <c r="T75" s="681">
        <v>5</v>
      </c>
      <c r="U75" s="1117" t="str">
        <f>CONCATENATE("Paraffine/Bois/Planche ► (",TEXT(ROUND(A97,2),"0,00"),")")</f>
        <v>Paraffine/Bois/Planche ► (11,43)</v>
      </c>
      <c r="V75" s="163"/>
      <c r="W75" s="163"/>
      <c r="X75" s="163"/>
      <c r="Y75" s="163"/>
      <c r="Z75" s="163"/>
      <c r="AA75" s="164"/>
      <c r="AB75" s="706"/>
    </row>
    <row r="76" spans="1:28" ht="13.5" x14ac:dyDescent="0.25">
      <c r="A76" s="705"/>
      <c r="B76" s="1124" t="s">
        <v>416</v>
      </c>
      <c r="C76" s="163"/>
      <c r="D76" s="163"/>
      <c r="E76" s="163"/>
      <c r="F76" s="163"/>
      <c r="G76" s="163"/>
      <c r="H76" s="163"/>
      <c r="I76" s="164"/>
      <c r="J76" s="709"/>
      <c r="K76" s="707"/>
      <c r="L76" s="707"/>
      <c r="M76" s="163" t="s">
        <v>154</v>
      </c>
      <c r="N76" s="163"/>
      <c r="O76" s="163"/>
      <c r="P76" s="695"/>
      <c r="Q76" s="163"/>
      <c r="R76" s="164"/>
      <c r="S76" s="386"/>
      <c r="T76" s="1186">
        <v>6</v>
      </c>
      <c r="U76" s="1117" t="str">
        <f>CONCATENATE("Plaque solaire ► (", TEXT(ROUND(A97,2),"0,00"),")")</f>
        <v>Plaque solaire ► (11,43)</v>
      </c>
      <c r="V76" s="1185"/>
      <c r="W76" s="1185"/>
      <c r="X76" s="163"/>
      <c r="Y76" s="689"/>
      <c r="Z76" s="689"/>
      <c r="AA76" s="164"/>
      <c r="AB76" s="706"/>
    </row>
    <row r="77" spans="1:28" ht="13.5" x14ac:dyDescent="0.25">
      <c r="A77" s="652">
        <v>7</v>
      </c>
      <c r="B77" s="1117" t="s">
        <v>418</v>
      </c>
      <c r="C77" s="163"/>
      <c r="D77" s="163"/>
      <c r="E77" s="163"/>
      <c r="F77" s="163"/>
      <c r="G77" s="163"/>
      <c r="H77" s="163"/>
      <c r="I77" s="164"/>
      <c r="J77" s="416"/>
      <c r="K77" s="163"/>
      <c r="L77" s="163"/>
      <c r="M77" s="163" t="str">
        <f>CONCATENATE("2  Non ► (",ROUND(S47,2),")")</f>
        <v>2  Non ► (11,34)</v>
      </c>
      <c r="N77" s="163"/>
      <c r="O77" s="697"/>
      <c r="P77" s="163"/>
      <c r="Q77" s="163"/>
      <c r="R77" s="164"/>
      <c r="S77" s="692"/>
      <c r="T77" s="687">
        <v>7</v>
      </c>
      <c r="U77" s="688" t="str">
        <f>CONCATENATE("Autre (à préciser)  ►(",TEXT(ROUND(A97,2),"0,00"),")")</f>
        <v>Autre (à préciser)  ►(11,43)</v>
      </c>
      <c r="V77" s="688"/>
      <c r="W77" s="1647"/>
      <c r="X77" s="688"/>
      <c r="Y77" s="688"/>
      <c r="Z77" s="688"/>
      <c r="AA77" s="408"/>
      <c r="AB77" s="706"/>
    </row>
    <row r="78" spans="1:28" ht="13.5" x14ac:dyDescent="0.25">
      <c r="A78" s="652">
        <v>8</v>
      </c>
      <c r="B78" s="1117" t="s">
        <v>457</v>
      </c>
      <c r="C78" s="163"/>
      <c r="D78" s="163"/>
      <c r="E78" s="163"/>
      <c r="F78" s="163"/>
      <c r="G78" s="163"/>
      <c r="H78" s="163"/>
      <c r="I78" s="164"/>
      <c r="J78" s="416"/>
      <c r="K78" s="163"/>
      <c r="L78" s="163"/>
      <c r="M78" s="163" t="str">
        <f>CONCATENATE("3  Ne sait pas ► (",ROUND(S47,2),")")</f>
        <v>3  Ne sait pas ► (11,34)</v>
      </c>
      <c r="N78" s="163"/>
      <c r="O78" s="163"/>
      <c r="P78" s="163"/>
      <c r="Q78" s="163"/>
      <c r="R78" s="164"/>
      <c r="S78" s="157">
        <f>S70+0.01</f>
        <v>11.389999999999992</v>
      </c>
      <c r="T78" s="2711" t="s">
        <v>406</v>
      </c>
      <c r="U78" s="2711"/>
      <c r="V78" s="2711"/>
      <c r="W78" s="2711"/>
      <c r="X78" s="2711"/>
      <c r="Y78" s="2711"/>
      <c r="Z78" s="2711"/>
      <c r="AA78" s="2712"/>
      <c r="AB78" s="706"/>
    </row>
    <row r="79" spans="1:28" ht="13.5" customHeight="1" x14ac:dyDescent="0.25">
      <c r="A79" s="652">
        <v>9</v>
      </c>
      <c r="B79" s="1117" t="s">
        <v>458</v>
      </c>
      <c r="C79" s="163"/>
      <c r="D79" s="163"/>
      <c r="E79" s="163"/>
      <c r="F79" s="163"/>
      <c r="G79" s="163"/>
      <c r="H79" s="163"/>
      <c r="I79" s="164"/>
      <c r="J79" s="157">
        <f>J74+0.01</f>
        <v>11.329999999999993</v>
      </c>
      <c r="K79" s="2711" t="s">
        <v>826</v>
      </c>
      <c r="L79" s="2711"/>
      <c r="M79" s="2711"/>
      <c r="N79" s="2711"/>
      <c r="O79" s="2711"/>
      <c r="P79" s="2711"/>
      <c r="Q79" s="2711"/>
      <c r="R79" s="2712"/>
      <c r="S79" s="680"/>
      <c r="T79" s="2219"/>
      <c r="U79" s="2219"/>
      <c r="V79" s="2219"/>
      <c r="W79" s="2219"/>
      <c r="X79" s="2219"/>
      <c r="Y79" s="2219"/>
      <c r="Z79" s="2219"/>
      <c r="AA79" s="2230"/>
      <c r="AB79" s="706"/>
    </row>
    <row r="80" spans="1:28" ht="13.5" customHeight="1" x14ac:dyDescent="0.25">
      <c r="A80" s="652">
        <v>10</v>
      </c>
      <c r="B80" s="1117" t="s">
        <v>459</v>
      </c>
      <c r="C80" s="163"/>
      <c r="D80" s="163"/>
      <c r="E80" s="163"/>
      <c r="F80" s="163"/>
      <c r="G80" s="163"/>
      <c r="H80" s="163"/>
      <c r="I80" s="164"/>
      <c r="J80" s="703"/>
      <c r="K80" s="2219"/>
      <c r="L80" s="2219"/>
      <c r="M80" s="2219"/>
      <c r="N80" s="2219"/>
      <c r="O80" s="2219"/>
      <c r="P80" s="2219"/>
      <c r="Q80" s="2219"/>
      <c r="R80" s="2230"/>
      <c r="S80" s="1184"/>
      <c r="T80" s="1185"/>
      <c r="U80" s="1186"/>
      <c r="V80" s="1185"/>
      <c r="W80" s="163" t="s">
        <v>41</v>
      </c>
      <c r="X80" s="1185"/>
      <c r="Y80" s="1185"/>
      <c r="Z80" s="1185"/>
      <c r="AA80" s="1187"/>
      <c r="AB80" s="706"/>
    </row>
    <row r="81" spans="1:28" ht="13.5" x14ac:dyDescent="0.25">
      <c r="A81" s="652"/>
      <c r="B81" s="1124" t="s">
        <v>420</v>
      </c>
      <c r="C81" s="163"/>
      <c r="D81" s="163"/>
      <c r="E81" s="163"/>
      <c r="F81" s="163"/>
      <c r="G81" s="165" t="s">
        <v>419</v>
      </c>
      <c r="H81" s="163"/>
      <c r="I81" s="164"/>
      <c r="J81" s="416"/>
      <c r="K81" s="2738" t="s">
        <v>827</v>
      </c>
      <c r="L81" s="2738"/>
      <c r="M81" s="2738"/>
      <c r="N81" s="2738"/>
      <c r="O81" s="2738"/>
      <c r="P81" s="2738"/>
      <c r="Q81" s="2728" t="s">
        <v>2217</v>
      </c>
      <c r="R81" s="2729"/>
      <c r="S81" s="692"/>
      <c r="T81" s="1190"/>
      <c r="U81" s="1295"/>
      <c r="V81" s="1190"/>
      <c r="W81" s="688" t="str">
        <f>CONCATENATE("2 Non  ► (",TEXT(ROUND(A97,2),"0,00"),")")</f>
        <v>2 Non  ► (11,43)</v>
      </c>
      <c r="X81" s="1190"/>
      <c r="Y81" s="1190"/>
      <c r="Z81" s="1190"/>
      <c r="AA81" s="1193"/>
      <c r="AB81" s="706"/>
    </row>
    <row r="82" spans="1:28" ht="13.5" customHeight="1" x14ac:dyDescent="0.25">
      <c r="A82" s="652">
        <v>11</v>
      </c>
      <c r="B82" s="1117" t="s">
        <v>1682</v>
      </c>
      <c r="C82" s="163"/>
      <c r="D82" s="163"/>
      <c r="E82" s="163"/>
      <c r="F82" s="163"/>
      <c r="G82" s="163"/>
      <c r="H82" s="163"/>
      <c r="I82" s="164"/>
      <c r="J82" s="680"/>
      <c r="K82" s="238"/>
      <c r="L82" s="697" t="s">
        <v>14</v>
      </c>
      <c r="M82" s="163" t="s">
        <v>817</v>
      </c>
      <c r="N82" s="163"/>
      <c r="O82" s="697"/>
      <c r="P82" s="695"/>
      <c r="Q82" s="185"/>
      <c r="R82" s="850"/>
      <c r="S82" s="157">
        <f>S78+0.01</f>
        <v>11.399999999999991</v>
      </c>
      <c r="T82" s="2711" t="s">
        <v>460</v>
      </c>
      <c r="U82" s="2711"/>
      <c r="V82" s="2711"/>
      <c r="W82" s="2711"/>
      <c r="X82" s="2711"/>
      <c r="Y82" s="2711"/>
      <c r="Z82" s="2711"/>
      <c r="AA82" s="2712"/>
      <c r="AB82" s="706"/>
    </row>
    <row r="83" spans="1:28" ht="13.5" x14ac:dyDescent="0.25">
      <c r="A83" s="652">
        <v>12</v>
      </c>
      <c r="B83" s="1117" t="s">
        <v>422</v>
      </c>
      <c r="C83" s="163"/>
      <c r="D83" s="163"/>
      <c r="E83" s="163"/>
      <c r="F83" s="163"/>
      <c r="G83" s="163"/>
      <c r="H83" s="163"/>
      <c r="I83" s="164"/>
      <c r="J83" s="416"/>
      <c r="K83" s="163"/>
      <c r="L83" s="697" t="s">
        <v>15</v>
      </c>
      <c r="M83" s="163" t="s">
        <v>1678</v>
      </c>
      <c r="N83" s="163"/>
      <c r="O83" s="682"/>
      <c r="P83" s="682"/>
      <c r="Q83" s="164"/>
      <c r="R83" s="428"/>
      <c r="S83" s="416"/>
      <c r="T83" s="2219"/>
      <c r="U83" s="2219"/>
      <c r="V83" s="2219"/>
      <c r="W83" s="2219"/>
      <c r="X83" s="2219"/>
      <c r="Y83" s="2219"/>
      <c r="Z83" s="2219"/>
      <c r="AA83" s="2230"/>
      <c r="AB83" s="706"/>
    </row>
    <row r="84" spans="1:28" ht="13.5" customHeight="1" x14ac:dyDescent="0.25">
      <c r="A84" s="652">
        <v>13</v>
      </c>
      <c r="B84" s="1117" t="s">
        <v>423</v>
      </c>
      <c r="C84" s="163"/>
      <c r="D84" s="163"/>
      <c r="E84" s="163"/>
      <c r="F84" s="163"/>
      <c r="G84" s="163"/>
      <c r="H84" s="163"/>
      <c r="I84" s="164"/>
      <c r="J84" s="684"/>
      <c r="K84" s="682"/>
      <c r="L84" s="697" t="s">
        <v>29</v>
      </c>
      <c r="M84" s="163" t="s">
        <v>1602</v>
      </c>
      <c r="N84" s="163"/>
      <c r="O84" s="682"/>
      <c r="P84" s="682"/>
      <c r="Q84" s="691"/>
      <c r="R84" s="851"/>
      <c r="S84" s="416"/>
      <c r="T84" s="163"/>
      <c r="U84" s="163"/>
      <c r="V84" s="163"/>
      <c r="W84" s="165" t="s">
        <v>417</v>
      </c>
      <c r="X84" s="163"/>
      <c r="Y84" s="163"/>
      <c r="Z84" s="163"/>
      <c r="AA84" s="164"/>
      <c r="AB84" s="706"/>
    </row>
    <row r="85" spans="1:28" ht="13.5" customHeight="1" x14ac:dyDescent="0.25">
      <c r="A85" s="652"/>
      <c r="B85" s="1124" t="s">
        <v>425</v>
      </c>
      <c r="C85" s="163"/>
      <c r="D85" s="163"/>
      <c r="E85" s="163"/>
      <c r="F85" s="163"/>
      <c r="G85" s="163"/>
      <c r="H85" s="163"/>
      <c r="I85" s="164"/>
      <c r="J85" s="703"/>
      <c r="K85" s="163"/>
      <c r="L85" s="697" t="s">
        <v>16</v>
      </c>
      <c r="M85" s="682" t="s">
        <v>821</v>
      </c>
      <c r="N85" s="682"/>
      <c r="O85" s="163"/>
      <c r="P85" s="163"/>
      <c r="Q85" s="164"/>
      <c r="R85" s="428"/>
      <c r="S85" s="1184"/>
      <c r="T85" s="1185"/>
      <c r="U85" s="201"/>
      <c r="V85" s="201"/>
      <c r="W85" s="201"/>
      <c r="X85" s="201"/>
      <c r="Y85" s="201"/>
      <c r="Z85" s="201"/>
      <c r="AA85" s="192"/>
      <c r="AB85" s="706"/>
    </row>
    <row r="86" spans="1:28" ht="13.5" customHeight="1" x14ac:dyDescent="0.25">
      <c r="A86" s="652">
        <v>14</v>
      </c>
      <c r="B86" s="1117" t="s">
        <v>429</v>
      </c>
      <c r="C86" s="163"/>
      <c r="D86" s="163"/>
      <c r="E86" s="163"/>
      <c r="F86" s="163"/>
      <c r="G86" s="163"/>
      <c r="H86" s="163"/>
      <c r="I86" s="164"/>
      <c r="J86" s="680"/>
      <c r="K86" s="163"/>
      <c r="L86" s="1308"/>
      <c r="M86" s="682" t="s">
        <v>818</v>
      </c>
      <c r="N86" s="682"/>
      <c r="O86" s="163"/>
      <c r="P86" s="163"/>
      <c r="Q86" s="164"/>
      <c r="R86" s="181"/>
      <c r="S86" s="157">
        <f>S82+0.01</f>
        <v>11.409999999999991</v>
      </c>
      <c r="T86" s="2736" t="s">
        <v>1679</v>
      </c>
      <c r="U86" s="2736"/>
      <c r="V86" s="2736"/>
      <c r="W86" s="2736"/>
      <c r="X86" s="2736"/>
      <c r="Y86" s="2736"/>
      <c r="Z86" s="2736"/>
      <c r="AA86" s="2737"/>
      <c r="AB86" s="706"/>
    </row>
    <row r="87" spans="1:28" ht="13.5" customHeight="1" x14ac:dyDescent="0.25">
      <c r="A87" s="652">
        <v>15</v>
      </c>
      <c r="B87" s="1117" t="s">
        <v>1677</v>
      </c>
      <c r="C87" s="1185"/>
      <c r="D87" s="1185"/>
      <c r="E87" s="163"/>
      <c r="F87" s="163"/>
      <c r="G87" s="163"/>
      <c r="H87" s="163"/>
      <c r="I87" s="164"/>
      <c r="J87" s="416"/>
      <c r="K87" s="163"/>
      <c r="L87" s="697" t="s">
        <v>17</v>
      </c>
      <c r="M87" s="681" t="s">
        <v>822</v>
      </c>
      <c r="N87" s="163"/>
      <c r="O87" s="163"/>
      <c r="P87" s="163"/>
      <c r="Q87" s="164"/>
      <c r="R87" s="181"/>
      <c r="S87" s="416"/>
      <c r="T87" s="163"/>
      <c r="U87" s="163"/>
      <c r="V87" s="163"/>
      <c r="X87" s="87"/>
      <c r="Y87" s="87"/>
      <c r="Z87" s="163"/>
      <c r="AA87" s="164"/>
      <c r="AB87" s="706"/>
    </row>
    <row r="88" spans="1:28" ht="13.5" customHeight="1" x14ac:dyDescent="0.25">
      <c r="A88" s="652">
        <v>16</v>
      </c>
      <c r="B88" s="1117" t="s">
        <v>2277</v>
      </c>
      <c r="C88" s="163"/>
      <c r="D88" s="163"/>
      <c r="E88" s="163"/>
      <c r="F88" s="163"/>
      <c r="G88" s="163"/>
      <c r="H88" s="163"/>
      <c r="I88" s="164"/>
      <c r="J88" s="416"/>
      <c r="K88" s="163"/>
      <c r="L88" s="697" t="s">
        <v>147</v>
      </c>
      <c r="M88" s="163" t="s">
        <v>819</v>
      </c>
      <c r="N88" s="163"/>
      <c r="O88" s="163"/>
      <c r="P88" s="163"/>
      <c r="Q88" s="164"/>
      <c r="R88" s="181"/>
      <c r="S88" s="416"/>
      <c r="T88" s="163"/>
      <c r="U88" s="163"/>
      <c r="V88" s="163"/>
      <c r="W88" s="87" t="s">
        <v>2059</v>
      </c>
      <c r="X88" s="87"/>
      <c r="Y88" s="87"/>
      <c r="Z88" s="163"/>
      <c r="AA88" s="164"/>
      <c r="AB88" s="706"/>
    </row>
    <row r="89" spans="1:28" ht="13.5" x14ac:dyDescent="0.25">
      <c r="A89" s="652">
        <v>17</v>
      </c>
      <c r="B89" s="1117" t="s">
        <v>787</v>
      </c>
      <c r="C89" s="1190"/>
      <c r="D89" s="1190"/>
      <c r="E89" s="1190"/>
      <c r="F89" s="1708"/>
      <c r="G89" s="1708"/>
      <c r="H89" s="1296"/>
      <c r="I89" s="1193"/>
      <c r="J89" s="692"/>
      <c r="K89" s="688"/>
      <c r="L89" s="693" t="s">
        <v>739</v>
      </c>
      <c r="M89" s="688" t="s">
        <v>787</v>
      </c>
      <c r="N89" s="688"/>
      <c r="O89" s="688"/>
      <c r="P89" s="688"/>
      <c r="Q89" s="408"/>
      <c r="R89" s="181"/>
      <c r="S89" s="692"/>
      <c r="T89" s="688"/>
      <c r="U89" s="688"/>
      <c r="V89" s="688"/>
      <c r="W89" s="1705"/>
      <c r="X89" s="1705"/>
      <c r="Y89" s="1705"/>
      <c r="Z89" s="688"/>
      <c r="AA89" s="408"/>
      <c r="AB89" s="706"/>
    </row>
    <row r="90" spans="1:28" ht="13.5" x14ac:dyDescent="0.25">
      <c r="J90" s="163"/>
      <c r="K90" s="163"/>
      <c r="L90" s="163"/>
      <c r="M90" s="163"/>
      <c r="N90" s="163"/>
      <c r="O90" s="163"/>
      <c r="P90" s="163"/>
      <c r="Q90" s="163"/>
      <c r="R90" s="163"/>
      <c r="S90" s="163"/>
      <c r="T90" s="163"/>
      <c r="U90" s="163"/>
      <c r="V90" s="163"/>
      <c r="W90" s="163"/>
      <c r="X90" s="163"/>
      <c r="Y90" s="163"/>
      <c r="Z90" s="163"/>
      <c r="AA90" s="163"/>
      <c r="AB90" s="706"/>
    </row>
    <row r="91" spans="1:28" ht="13.5" x14ac:dyDescent="0.25">
      <c r="A91" s="157">
        <f>S86+0.01</f>
        <v>11.419999999999991</v>
      </c>
      <c r="B91" s="155" t="s">
        <v>421</v>
      </c>
      <c r="C91" s="155"/>
      <c r="D91" s="155"/>
      <c r="E91" s="155"/>
      <c r="F91" s="155"/>
      <c r="G91" s="155"/>
      <c r="H91" s="155"/>
      <c r="I91" s="156"/>
      <c r="J91" s="157">
        <f>A124+0.01</f>
        <v>11.48999999999999</v>
      </c>
      <c r="K91" s="2717" t="s">
        <v>1382</v>
      </c>
      <c r="L91" s="2717"/>
      <c r="M91" s="2717"/>
      <c r="N91" s="2717"/>
      <c r="O91" s="2717"/>
      <c r="P91" s="2717"/>
      <c r="Q91" s="2717"/>
      <c r="R91" s="2718"/>
      <c r="S91" s="157">
        <f>J125+0.01</f>
        <v>11.549999999999988</v>
      </c>
      <c r="T91" s="696" t="s">
        <v>435</v>
      </c>
      <c r="U91" s="155"/>
      <c r="V91" s="155"/>
      <c r="W91" s="155"/>
      <c r="X91" s="155"/>
      <c r="Y91" s="155"/>
      <c r="Z91" s="155"/>
      <c r="AA91" s="1616"/>
      <c r="AB91" s="706"/>
    </row>
    <row r="92" spans="1:28" ht="13.5" x14ac:dyDescent="0.25">
      <c r="A92" s="416"/>
      <c r="B92" s="165">
        <v>1</v>
      </c>
      <c r="C92" s="163" t="s">
        <v>424</v>
      </c>
      <c r="D92" s="163"/>
      <c r="E92" s="163"/>
      <c r="F92" s="163"/>
      <c r="G92" s="163"/>
      <c r="H92" s="163"/>
      <c r="I92" s="164"/>
      <c r="J92" s="416"/>
      <c r="K92" s="163">
        <v>1</v>
      </c>
      <c r="L92" s="163" t="s">
        <v>2447</v>
      </c>
      <c r="M92" s="163"/>
      <c r="N92" s="163"/>
      <c r="O92" s="163"/>
      <c r="P92" s="163"/>
      <c r="Q92" s="163"/>
      <c r="R92" s="164"/>
      <c r="S92" s="2739" t="s">
        <v>2029</v>
      </c>
      <c r="T92" s="2730"/>
      <c r="U92" s="2730"/>
      <c r="V92" s="2730"/>
      <c r="W92" s="2730"/>
      <c r="X92" s="1125"/>
      <c r="Y92" s="1125"/>
      <c r="Z92" s="1125"/>
      <c r="AA92" s="164"/>
      <c r="AB92" s="706"/>
    </row>
    <row r="93" spans="1:28" ht="13.5" customHeight="1" x14ac:dyDescent="0.25">
      <c r="A93" s="416"/>
      <c r="B93" s="165">
        <v>2</v>
      </c>
      <c r="C93" s="163" t="s">
        <v>426</v>
      </c>
      <c r="D93" s="163"/>
      <c r="E93" s="163"/>
      <c r="F93" s="163"/>
      <c r="G93" s="163"/>
      <c r="H93" s="163"/>
      <c r="I93" s="164"/>
      <c r="J93" s="703"/>
      <c r="K93" s="163">
        <v>2</v>
      </c>
      <c r="L93" s="163" t="s">
        <v>1383</v>
      </c>
      <c r="M93" s="697"/>
      <c r="N93" s="163"/>
      <c r="O93" s="163"/>
      <c r="P93" s="163"/>
      <c r="Q93" s="163"/>
      <c r="R93" s="164"/>
      <c r="S93" s="2739" t="s">
        <v>2028</v>
      </c>
      <c r="T93" s="2730"/>
      <c r="U93" s="2730"/>
      <c r="V93" s="2730"/>
      <c r="W93" s="2730"/>
      <c r="X93" s="2730" t="s">
        <v>2023</v>
      </c>
      <c r="Y93" s="2730"/>
      <c r="Z93" s="2730"/>
      <c r="AA93" s="2731"/>
      <c r="AB93" s="706"/>
    </row>
    <row r="94" spans="1:28" ht="13.5" x14ac:dyDescent="0.25">
      <c r="A94" s="416"/>
      <c r="B94" s="165">
        <v>3</v>
      </c>
      <c r="C94" s="163" t="s">
        <v>427</v>
      </c>
      <c r="D94" s="163"/>
      <c r="E94" s="163"/>
      <c r="F94" s="163"/>
      <c r="G94" s="163"/>
      <c r="H94" s="163"/>
      <c r="I94" s="164"/>
      <c r="J94" s="684"/>
      <c r="K94" s="682">
        <v>3</v>
      </c>
      <c r="L94" s="163" t="s">
        <v>1385</v>
      </c>
      <c r="M94" s="163"/>
      <c r="N94" s="163"/>
      <c r="O94" s="163"/>
      <c r="P94" s="163"/>
      <c r="Q94" s="682"/>
      <c r="R94" s="691"/>
      <c r="S94" s="1645" t="s">
        <v>2027</v>
      </c>
      <c r="T94" s="1126"/>
      <c r="U94" s="1126"/>
      <c r="V94" s="1126"/>
      <c r="W94" s="1126"/>
      <c r="X94" s="2730" t="s">
        <v>2024</v>
      </c>
      <c r="Y94" s="2730"/>
      <c r="Z94" s="2730"/>
      <c r="AA94" s="2731"/>
      <c r="AB94" s="706"/>
    </row>
    <row r="95" spans="1:28" ht="13.5" x14ac:dyDescent="0.25">
      <c r="A95" s="416"/>
      <c r="B95" s="165">
        <v>4</v>
      </c>
      <c r="C95" s="163" t="s">
        <v>428</v>
      </c>
      <c r="D95" s="163"/>
      <c r="E95" s="163"/>
      <c r="F95" s="163"/>
      <c r="G95" s="163"/>
      <c r="H95" s="163"/>
      <c r="I95" s="164"/>
      <c r="J95" s="684"/>
      <c r="K95" s="682">
        <v>4</v>
      </c>
      <c r="L95" s="163" t="s">
        <v>1384</v>
      </c>
      <c r="M95" s="163"/>
      <c r="N95" s="163"/>
      <c r="O95" s="163"/>
      <c r="P95" s="163"/>
      <c r="Q95" s="682"/>
      <c r="R95" s="691"/>
      <c r="S95" s="1645" t="s">
        <v>2026</v>
      </c>
      <c r="T95" s="682"/>
      <c r="U95" s="685"/>
      <c r="V95" s="682"/>
      <c r="W95" s="682"/>
      <c r="X95" s="2732" t="str">
        <f>CONCATENATE("10. Toilettes publiques ►","(",TEXT(S116,"0,00"),")")</f>
        <v>10. Toilettes publiques ►(11,60)</v>
      </c>
      <c r="Y95" s="2732"/>
      <c r="Z95" s="2732"/>
      <c r="AA95" s="2733"/>
      <c r="AB95" s="1515"/>
    </row>
    <row r="96" spans="1:28" ht="13.5" x14ac:dyDescent="0.25">
      <c r="A96" s="416"/>
      <c r="B96" s="165">
        <v>5</v>
      </c>
      <c r="C96" s="163" t="s">
        <v>430</v>
      </c>
      <c r="D96" s="163"/>
      <c r="E96" s="163"/>
      <c r="F96" s="163"/>
      <c r="G96" s="163"/>
      <c r="H96" s="163"/>
      <c r="I96" s="164"/>
      <c r="J96" s="684"/>
      <c r="K96" s="201">
        <v>5</v>
      </c>
      <c r="L96" s="1183" t="s">
        <v>1386</v>
      </c>
      <c r="M96" s="1183"/>
      <c r="N96" s="201"/>
      <c r="O96" s="201"/>
      <c r="P96" s="201"/>
      <c r="Q96" s="682"/>
      <c r="R96" s="691"/>
      <c r="S96" s="714" t="s">
        <v>2022</v>
      </c>
      <c r="T96" s="682"/>
      <c r="U96" s="685"/>
      <c r="V96" s="682"/>
      <c r="W96" s="682"/>
      <c r="X96" s="1185"/>
      <c r="Y96" s="2734" t="str">
        <f>CONCATENATE("11. Aucune toilette (dans la nature)► (",TEXT(ROUND(S116,2),"0,00"),")")</f>
        <v>11. Aucune toilette (dans la nature)► (11,60)</v>
      </c>
      <c r="Z96" s="2734"/>
      <c r="AA96" s="2735"/>
      <c r="AB96" s="1515"/>
    </row>
    <row r="97" spans="1:28" ht="13.5" x14ac:dyDescent="0.25">
      <c r="A97" s="157">
        <f>A91+0.01</f>
        <v>11.429999999999991</v>
      </c>
      <c r="B97" s="2711" t="s">
        <v>753</v>
      </c>
      <c r="C97" s="2711"/>
      <c r="D97" s="2711"/>
      <c r="E97" s="2711"/>
      <c r="F97" s="2711"/>
      <c r="G97" s="2711"/>
      <c r="H97" s="2711"/>
      <c r="I97" s="2712"/>
      <c r="J97" s="157">
        <f>J91+0.01</f>
        <v>11.499999999999989</v>
      </c>
      <c r="K97" s="2711" t="s">
        <v>433</v>
      </c>
      <c r="L97" s="2711"/>
      <c r="M97" s="2711"/>
      <c r="N97" s="2711"/>
      <c r="O97" s="2711"/>
      <c r="P97" s="2711"/>
      <c r="Q97" s="2711"/>
      <c r="R97" s="2712"/>
      <c r="S97" s="714" t="s">
        <v>2030</v>
      </c>
      <c r="T97" s="1126"/>
      <c r="U97" s="1126"/>
      <c r="V97" s="1126"/>
      <c r="W97" s="1126"/>
      <c r="X97" s="1185"/>
      <c r="Y97" s="2734"/>
      <c r="Z97" s="2734"/>
      <c r="AA97" s="2735"/>
      <c r="AB97" s="163"/>
    </row>
    <row r="98" spans="1:28" ht="13.5" customHeight="1" x14ac:dyDescent="0.25">
      <c r="A98" s="416"/>
      <c r="B98" s="238"/>
      <c r="C98" s="163">
        <v>1</v>
      </c>
      <c r="D98" s="163" t="s">
        <v>218</v>
      </c>
      <c r="E98" s="163"/>
      <c r="F98" s="238"/>
      <c r="G98" s="238"/>
      <c r="H98" s="238"/>
      <c r="I98" s="185"/>
      <c r="J98" s="684"/>
      <c r="K98" s="2219"/>
      <c r="L98" s="2219"/>
      <c r="M98" s="2219"/>
      <c r="N98" s="2219"/>
      <c r="O98" s="2219"/>
      <c r="P98" s="2219"/>
      <c r="Q98" s="2219"/>
      <c r="R98" s="2230"/>
      <c r="S98" s="1310" t="s">
        <v>2031</v>
      </c>
      <c r="T98" s="1646"/>
      <c r="U98" s="1646"/>
      <c r="V98" s="1646"/>
      <c r="W98" s="1646"/>
      <c r="X98" s="1190"/>
      <c r="Y98" s="2726" t="s">
        <v>2025</v>
      </c>
      <c r="Z98" s="2726"/>
      <c r="AA98" s="2727"/>
      <c r="AB98" s="706"/>
    </row>
    <row r="99" spans="1:28" ht="13.5" x14ac:dyDescent="0.25">
      <c r="A99" s="416"/>
      <c r="B99" s="1115"/>
      <c r="C99" s="163">
        <v>2</v>
      </c>
      <c r="D99" s="163" t="str">
        <f>CONCATENATE("Non  ► (",ROUND(A116,2),")")</f>
        <v>Non  ► (11,46)</v>
      </c>
      <c r="E99" s="163"/>
      <c r="F99" s="1115"/>
      <c r="G99" s="1115"/>
      <c r="H99" s="1115"/>
      <c r="I99" s="1116"/>
      <c r="J99" s="684"/>
      <c r="K99" s="163">
        <v>1</v>
      </c>
      <c r="L99" s="163" t="s">
        <v>218</v>
      </c>
      <c r="M99" s="163"/>
      <c r="N99" s="682"/>
      <c r="O99" s="682"/>
      <c r="P99" s="712"/>
      <c r="Q99" s="163"/>
      <c r="R99" s="164"/>
      <c r="S99" s="702">
        <f>S91+0.01</f>
        <v>11.559999999999988</v>
      </c>
      <c r="T99" s="2723" t="s">
        <v>436</v>
      </c>
      <c r="U99" s="2723"/>
      <c r="V99" s="2723"/>
      <c r="W99" s="2723"/>
      <c r="X99" s="2723"/>
      <c r="Y99" s="2723"/>
      <c r="Z99" s="2723"/>
      <c r="AA99" s="2724"/>
      <c r="AB99" s="706"/>
    </row>
    <row r="100" spans="1:28" ht="13.5" x14ac:dyDescent="0.25">
      <c r="A100" s="692"/>
      <c r="B100" s="688"/>
      <c r="C100" s="688"/>
      <c r="D100" s="688"/>
      <c r="E100" s="688"/>
      <c r="F100" s="688"/>
      <c r="G100" s="688"/>
      <c r="H100" s="688"/>
      <c r="I100" s="408"/>
      <c r="J100" s="816"/>
      <c r="K100" s="163">
        <v>2</v>
      </c>
      <c r="L100" s="163" t="s">
        <v>393</v>
      </c>
      <c r="M100" s="697" t="str">
        <f>CONCATENATE("► (",TEXT(ROUND(J115,2),"0,00"),")")</f>
        <v>► (11,53)</v>
      </c>
      <c r="N100" s="853"/>
      <c r="O100" s="853"/>
      <c r="P100" s="854"/>
      <c r="Q100" s="854"/>
      <c r="R100" s="855"/>
      <c r="S100" s="682"/>
      <c r="T100" s="682"/>
      <c r="U100" s="163">
        <v>1</v>
      </c>
      <c r="V100" s="163" t="s">
        <v>218</v>
      </c>
      <c r="W100" s="163"/>
      <c r="X100" s="163"/>
      <c r="Y100" s="163"/>
      <c r="Z100" s="163"/>
      <c r="AA100" s="164"/>
      <c r="AB100" s="706"/>
    </row>
    <row r="101" spans="1:28" ht="13.5" customHeight="1" x14ac:dyDescent="0.25">
      <c r="A101" s="157">
        <f>A97+0.01</f>
        <v>11.439999999999991</v>
      </c>
      <c r="B101" s="2711" t="s">
        <v>669</v>
      </c>
      <c r="C101" s="2711"/>
      <c r="D101" s="2711"/>
      <c r="E101" s="2711"/>
      <c r="F101" s="2711"/>
      <c r="G101" s="2711"/>
      <c r="H101" s="2711"/>
      <c r="I101" s="2712"/>
      <c r="J101" s="157">
        <f>J97+0.01</f>
        <v>11.509999999999989</v>
      </c>
      <c r="K101" s="2711" t="s">
        <v>1559</v>
      </c>
      <c r="L101" s="2711"/>
      <c r="M101" s="2711"/>
      <c r="N101" s="2711"/>
      <c r="O101" s="2711"/>
      <c r="P101" s="2711"/>
      <c r="Q101" s="2711"/>
      <c r="R101" s="2712"/>
      <c r="S101" s="682"/>
      <c r="T101" s="682"/>
      <c r="U101" s="163">
        <v>2</v>
      </c>
      <c r="V101" s="163" t="s">
        <v>393</v>
      </c>
      <c r="W101" s="689" t="s">
        <v>397</v>
      </c>
      <c r="X101" s="695">
        <f>S105</f>
        <v>11.579999999999988</v>
      </c>
      <c r="Y101" s="682"/>
      <c r="Z101" s="163"/>
      <c r="AA101" s="164"/>
      <c r="AB101" s="706"/>
    </row>
    <row r="102" spans="1:28" ht="13.5" x14ac:dyDescent="0.25">
      <c r="A102" s="680"/>
      <c r="B102" s="2219"/>
      <c r="C102" s="2219"/>
      <c r="D102" s="2219"/>
      <c r="E102" s="2219"/>
      <c r="F102" s="2219"/>
      <c r="G102" s="2219"/>
      <c r="H102" s="2219"/>
      <c r="I102" s="2230"/>
      <c r="J102" s="703"/>
      <c r="K102" s="2219"/>
      <c r="L102" s="2219"/>
      <c r="M102" s="2219"/>
      <c r="N102" s="2219"/>
      <c r="O102" s="2219"/>
      <c r="P102" s="2219"/>
      <c r="Q102" s="2219"/>
      <c r="R102" s="2230"/>
      <c r="S102" s="702">
        <f>S99+0.01</f>
        <v>11.569999999999988</v>
      </c>
      <c r="T102" s="696" t="s">
        <v>437</v>
      </c>
      <c r="U102" s="155"/>
      <c r="V102" s="155"/>
      <c r="W102" s="155"/>
      <c r="X102" s="155"/>
      <c r="Y102" s="155"/>
      <c r="Z102" s="155"/>
      <c r="AA102" s="156"/>
      <c r="AB102" s="706"/>
    </row>
    <row r="103" spans="1:28" ht="13.5" x14ac:dyDescent="0.25">
      <c r="A103" s="680"/>
      <c r="B103" s="1115"/>
      <c r="C103" s="1115"/>
      <c r="D103" s="163" t="s">
        <v>154</v>
      </c>
      <c r="E103" s="2585" t="str">
        <f>CONCATENATE("► (",ROUND(A116,2),")")</f>
        <v>► (11,46)</v>
      </c>
      <c r="F103" s="2585"/>
      <c r="G103" s="1115"/>
      <c r="H103" s="1115"/>
      <c r="I103" s="1116"/>
      <c r="J103" s="416"/>
      <c r="K103" s="163">
        <v>1</v>
      </c>
      <c r="L103" s="163" t="str">
        <f>CONCATENATE("Oui ► (",TEXT(ROUND(J115,2),"0,00"),")")</f>
        <v>Oui ► (11,53)</v>
      </c>
      <c r="M103" s="697"/>
      <c r="N103" s="682"/>
      <c r="O103" s="201"/>
      <c r="P103" s="201"/>
      <c r="Q103" s="201"/>
      <c r="R103" s="192"/>
      <c r="S103" s="682"/>
      <c r="T103" s="682"/>
      <c r="U103" s="163" t="s">
        <v>438</v>
      </c>
      <c r="V103" s="163"/>
      <c r="W103" s="163"/>
      <c r="X103" s="682"/>
      <c r="Y103" s="279"/>
      <c r="Z103" s="1128"/>
      <c r="AA103" s="1129"/>
      <c r="AB103" s="706"/>
    </row>
    <row r="104" spans="1:28" ht="13.5" x14ac:dyDescent="0.25">
      <c r="A104" s="680"/>
      <c r="B104" s="1115"/>
      <c r="C104" s="1115"/>
      <c r="D104" s="163" t="s">
        <v>156</v>
      </c>
      <c r="E104" s="163"/>
      <c r="F104" s="163"/>
      <c r="G104" s="1115"/>
      <c r="H104" s="1115"/>
      <c r="I104" s="1116"/>
      <c r="J104" s="703"/>
      <c r="K104" s="163">
        <v>2</v>
      </c>
      <c r="L104" s="163" t="s">
        <v>393</v>
      </c>
      <c r="M104" s="163"/>
      <c r="N104" s="682"/>
      <c r="O104" s="163"/>
      <c r="P104" s="163"/>
      <c r="Q104" s="163"/>
      <c r="R104" s="164"/>
      <c r="S104" s="682"/>
      <c r="T104" s="682"/>
      <c r="Y104" s="1128"/>
      <c r="Z104" s="1128"/>
      <c r="AA104" s="1129"/>
      <c r="AB104" s="706"/>
    </row>
    <row r="105" spans="1:28" ht="13.5" customHeight="1" x14ac:dyDescent="0.25">
      <c r="A105" s="680"/>
      <c r="B105" s="1115"/>
      <c r="C105" s="1115"/>
      <c r="D105" s="2585" t="s">
        <v>754</v>
      </c>
      <c r="E105" s="2585"/>
      <c r="F105" s="2585"/>
      <c r="G105" s="1115"/>
      <c r="H105" s="1115"/>
      <c r="I105" s="1115"/>
      <c r="J105" s="680"/>
      <c r="K105" s="163">
        <v>3</v>
      </c>
      <c r="L105" s="163" t="s">
        <v>668</v>
      </c>
      <c r="M105" s="163"/>
      <c r="N105" s="682"/>
      <c r="O105" s="163"/>
      <c r="P105" s="163"/>
      <c r="Q105" s="163"/>
      <c r="R105" s="164"/>
      <c r="S105" s="157">
        <f>S102+0.01</f>
        <v>11.579999999999988</v>
      </c>
      <c r="T105" s="696" t="s">
        <v>1387</v>
      </c>
      <c r="U105" s="155"/>
      <c r="V105" s="155"/>
      <c r="W105" s="155"/>
      <c r="X105" s="696"/>
      <c r="Y105" s="1194"/>
      <c r="Z105" s="1194"/>
      <c r="AA105" s="1195"/>
      <c r="AB105" s="706"/>
    </row>
    <row r="106" spans="1:28" ht="13.5" x14ac:dyDescent="0.25">
      <c r="A106" s="157">
        <f>A101+0.01</f>
        <v>11.44999999999999</v>
      </c>
      <c r="B106" s="2711" t="s">
        <v>1680</v>
      </c>
      <c r="C106" s="2711"/>
      <c r="D106" s="2711"/>
      <c r="E106" s="2711"/>
      <c r="F106" s="2711"/>
      <c r="G106" s="2711"/>
      <c r="H106" s="2711"/>
      <c r="I106" s="2711"/>
      <c r="J106" s="157">
        <f>J101+0.01</f>
        <v>11.519999999999989</v>
      </c>
      <c r="K106" s="713" t="s">
        <v>751</v>
      </c>
      <c r="L106" s="1130"/>
      <c r="M106" s="155"/>
      <c r="N106" s="155"/>
      <c r="O106" s="155"/>
      <c r="P106" s="677"/>
      <c r="Q106" s="155"/>
      <c r="R106" s="156"/>
      <c r="S106" s="684"/>
      <c r="T106" s="682" t="s">
        <v>1388</v>
      </c>
      <c r="U106" s="163"/>
      <c r="V106" s="163"/>
      <c r="W106" s="163"/>
      <c r="X106" s="682" t="s">
        <v>1393</v>
      </c>
      <c r="Y106" s="1128"/>
      <c r="Z106" s="1128"/>
      <c r="AA106" s="1129"/>
      <c r="AB106" s="706"/>
    </row>
    <row r="107" spans="1:28" ht="13.5" x14ac:dyDescent="0.25">
      <c r="A107" s="680"/>
      <c r="B107" s="2219"/>
      <c r="C107" s="2219"/>
      <c r="D107" s="2219"/>
      <c r="E107" s="2219"/>
      <c r="F107" s="2219"/>
      <c r="G107" s="2219"/>
      <c r="H107" s="2219"/>
      <c r="I107" s="2219"/>
      <c r="J107" s="680"/>
      <c r="K107" s="681"/>
      <c r="L107" s="1117"/>
      <c r="M107" s="163"/>
      <c r="N107" s="163"/>
      <c r="O107" s="163"/>
      <c r="P107" s="681"/>
      <c r="Q107" s="163"/>
      <c r="R107" s="164"/>
      <c r="S107" s="684"/>
      <c r="T107" s="682" t="s">
        <v>1389</v>
      </c>
      <c r="U107" s="163"/>
      <c r="V107" s="163"/>
      <c r="W107" s="163"/>
      <c r="X107" s="682" t="s">
        <v>1394</v>
      </c>
      <c r="Y107" s="1128"/>
      <c r="Z107" s="1128"/>
      <c r="AA107" s="1129"/>
      <c r="AB107" s="706"/>
    </row>
    <row r="108" spans="1:28" ht="13.5" x14ac:dyDescent="0.25">
      <c r="A108" s="680"/>
      <c r="B108" s="1115"/>
      <c r="C108" s="1115"/>
      <c r="D108" s="1115"/>
      <c r="E108" s="1115"/>
      <c r="F108" s="1115"/>
      <c r="G108" s="1115"/>
      <c r="H108" s="1115"/>
      <c r="I108" s="1115"/>
      <c r="J108" s="714"/>
      <c r="K108" s="681"/>
      <c r="L108" s="1117"/>
      <c r="M108" s="682"/>
      <c r="N108" s="682"/>
      <c r="O108" s="682"/>
      <c r="P108" s="682"/>
      <c r="Q108" s="682"/>
      <c r="R108" s="691"/>
      <c r="S108" s="684"/>
      <c r="T108" s="682" t="s">
        <v>1390</v>
      </c>
      <c r="U108" s="163"/>
      <c r="V108" s="163"/>
      <c r="W108" s="163"/>
      <c r="X108" s="682"/>
      <c r="Y108" s="1128"/>
      <c r="Z108" s="1128"/>
      <c r="AA108" s="1129"/>
      <c r="AB108" s="706"/>
    </row>
    <row r="109" spans="1:28" ht="13.5" x14ac:dyDescent="0.25">
      <c r="A109" s="680"/>
      <c r="B109" s="1115"/>
      <c r="C109" s="1115"/>
      <c r="D109" s="163"/>
      <c r="E109" s="2585"/>
      <c r="F109" s="2585"/>
      <c r="G109" s="1115"/>
      <c r="H109" s="1115"/>
      <c r="I109" s="1115"/>
      <c r="J109" s="714"/>
      <c r="K109" s="681"/>
      <c r="L109" s="1117"/>
      <c r="M109" s="682"/>
      <c r="N109" s="682"/>
      <c r="O109" s="682"/>
      <c r="P109" s="682"/>
      <c r="Q109" s="682"/>
      <c r="R109" s="691"/>
      <c r="S109" s="684"/>
      <c r="T109" s="682" t="s">
        <v>1391</v>
      </c>
      <c r="U109" s="163"/>
      <c r="V109" s="163"/>
      <c r="W109" s="163"/>
      <c r="X109" s="682"/>
      <c r="Y109" s="1128"/>
      <c r="Z109" s="1128"/>
      <c r="AA109" s="1129"/>
      <c r="AB109" s="706"/>
    </row>
    <row r="110" spans="1:28" ht="13.5" customHeight="1" x14ac:dyDescent="0.25">
      <c r="A110" s="680"/>
      <c r="J110" s="714"/>
      <c r="K110" s="683" t="s">
        <v>1377</v>
      </c>
      <c r="L110" s="701"/>
      <c r="M110" s="165"/>
      <c r="N110" s="163"/>
      <c r="O110" s="163"/>
      <c r="P110" s="682"/>
      <c r="Q110" s="682"/>
      <c r="R110" s="691"/>
      <c r="S110" s="684"/>
      <c r="T110" s="682" t="s">
        <v>1392</v>
      </c>
      <c r="U110" s="163"/>
      <c r="V110" s="163"/>
      <c r="W110" s="163"/>
      <c r="X110" s="682"/>
      <c r="Y110" s="1128"/>
      <c r="Z110" s="1128"/>
      <c r="AA110" s="1129"/>
      <c r="AB110" s="706"/>
    </row>
    <row r="111" spans="1:28" ht="13.5" x14ac:dyDescent="0.25">
      <c r="A111" s="680"/>
      <c r="B111" s="683" t="s">
        <v>1377</v>
      </c>
      <c r="C111" s="701"/>
      <c r="D111" s="165"/>
      <c r="E111" s="163"/>
      <c r="F111" s="163"/>
      <c r="G111" s="1115"/>
      <c r="H111" s="1115"/>
      <c r="I111" s="1115"/>
      <c r="J111" s="714"/>
      <c r="K111" s="682" t="s">
        <v>1378</v>
      </c>
      <c r="L111" s="1186"/>
      <c r="M111" s="1185"/>
      <c r="N111" s="1185"/>
      <c r="O111" s="163"/>
      <c r="P111" s="682"/>
      <c r="Q111" s="682"/>
      <c r="R111" s="691"/>
      <c r="S111" s="702">
        <f>S105+0.01</f>
        <v>11.589999999999987</v>
      </c>
      <c r="T111" s="696" t="s">
        <v>825</v>
      </c>
      <c r="U111" s="155"/>
      <c r="V111" s="155"/>
      <c r="W111" s="155"/>
      <c r="X111" s="155"/>
      <c r="Y111" s="155"/>
      <c r="Z111" s="155"/>
      <c r="AA111" s="156"/>
      <c r="AB111" s="706"/>
    </row>
    <row r="112" spans="1:28" ht="13.5" customHeight="1" x14ac:dyDescent="0.25">
      <c r="A112" s="680"/>
      <c r="B112" s="682" t="s">
        <v>1378</v>
      </c>
      <c r="C112" s="1186"/>
      <c r="D112" s="1185"/>
      <c r="E112" s="1185"/>
      <c r="F112" s="163"/>
      <c r="G112" s="1115"/>
      <c r="H112" s="1115"/>
      <c r="I112" s="1115"/>
      <c r="J112" s="714"/>
      <c r="K112" s="682" t="s">
        <v>1379</v>
      </c>
      <c r="L112" s="1186"/>
      <c r="M112" s="1185"/>
      <c r="N112" s="1185"/>
      <c r="O112" s="163"/>
      <c r="P112" s="682"/>
      <c r="Q112" s="682"/>
      <c r="R112" s="691"/>
      <c r="S112" s="682"/>
      <c r="T112" s="681">
        <v>1</v>
      </c>
      <c r="U112" s="1117" t="s">
        <v>442</v>
      </c>
      <c r="V112" s="1117"/>
      <c r="W112" s="163"/>
      <c r="X112" s="1993">
        <v>4</v>
      </c>
      <c r="Y112" s="1993" t="s">
        <v>2493</v>
      </c>
      <c r="Z112" s="163"/>
      <c r="AA112" s="164"/>
      <c r="AB112" s="706"/>
    </row>
    <row r="113" spans="1:28" ht="13.5" x14ac:dyDescent="0.25">
      <c r="A113" s="680"/>
      <c r="B113" s="682" t="s">
        <v>1379</v>
      </c>
      <c r="C113" s="1186"/>
      <c r="D113" s="1185"/>
      <c r="E113" s="1185"/>
      <c r="F113" s="163"/>
      <c r="G113" s="1115"/>
      <c r="H113" s="1115"/>
      <c r="I113" s="1115"/>
      <c r="J113" s="714"/>
      <c r="K113" s="682" t="s">
        <v>1433</v>
      </c>
      <c r="L113" s="1186"/>
      <c r="M113" s="1185"/>
      <c r="N113" s="1185"/>
      <c r="O113" s="163"/>
      <c r="P113" s="682"/>
      <c r="Q113" s="682"/>
      <c r="R113" s="691"/>
      <c r="S113" s="682"/>
      <c r="T113" s="681">
        <v>2</v>
      </c>
      <c r="U113" s="1117" t="s">
        <v>444</v>
      </c>
      <c r="V113" s="1117"/>
      <c r="W113" s="163"/>
      <c r="X113" s="697">
        <v>5</v>
      </c>
      <c r="Y113" s="1117" t="s">
        <v>787</v>
      </c>
      <c r="Z113" s="163"/>
      <c r="AA113" s="164"/>
      <c r="AB113" s="706"/>
    </row>
    <row r="114" spans="1:28" ht="13.5" x14ac:dyDescent="0.25">
      <c r="A114" s="680"/>
      <c r="B114" s="682" t="s">
        <v>1433</v>
      </c>
      <c r="C114" s="1186"/>
      <c r="D114" s="1185"/>
      <c r="E114" s="1185"/>
      <c r="F114" s="163"/>
      <c r="G114" s="1115"/>
      <c r="H114" s="1115"/>
      <c r="I114" s="1115"/>
      <c r="J114" s="703"/>
      <c r="K114" s="682" t="s">
        <v>1380</v>
      </c>
      <c r="L114" s="201"/>
      <c r="M114" s="201"/>
      <c r="N114" s="201"/>
      <c r="O114" s="163"/>
      <c r="P114" s="163"/>
      <c r="Q114" s="163"/>
      <c r="R114" s="164"/>
      <c r="S114" s="682"/>
      <c r="T114" s="681">
        <v>3</v>
      </c>
      <c r="U114" s="1117" t="s">
        <v>446</v>
      </c>
      <c r="V114" s="1117"/>
      <c r="W114" s="163"/>
      <c r="X114" s="163"/>
      <c r="Y114" s="163"/>
      <c r="Z114" s="163"/>
      <c r="AA114" s="164"/>
      <c r="AB114" s="706"/>
    </row>
    <row r="115" spans="1:28" ht="13.5" x14ac:dyDescent="0.25">
      <c r="B115" s="682" t="s">
        <v>1380</v>
      </c>
      <c r="C115" s="201"/>
      <c r="D115" s="201"/>
      <c r="E115" s="201"/>
      <c r="F115" s="163"/>
      <c r="G115" s="1115"/>
      <c r="H115" s="1115"/>
      <c r="I115" s="1116"/>
      <c r="J115" s="157">
        <f>J106+0.01</f>
        <v>11.529999999999989</v>
      </c>
      <c r="K115" s="155" t="s">
        <v>439</v>
      </c>
      <c r="L115" s="155"/>
      <c r="M115" s="155"/>
      <c r="N115" s="155"/>
      <c r="O115" s="155"/>
      <c r="P115" s="155"/>
      <c r="Q115" s="155"/>
      <c r="R115" s="156"/>
      <c r="S115" s="682"/>
      <c r="T115" s="681"/>
      <c r="U115" s="1117"/>
      <c r="V115" s="1117"/>
      <c r="W115" s="163"/>
      <c r="X115" s="163"/>
      <c r="Y115" s="163"/>
      <c r="Z115" s="163"/>
      <c r="AA115" s="164"/>
      <c r="AB115" s="706"/>
    </row>
    <row r="116" spans="1:28" ht="13.5" customHeight="1" x14ac:dyDescent="0.25">
      <c r="A116" s="157">
        <f>A106+0.01</f>
        <v>11.45999999999999</v>
      </c>
      <c r="B116" s="2721" t="s">
        <v>1681</v>
      </c>
      <c r="C116" s="2721"/>
      <c r="D116" s="2721"/>
      <c r="E116" s="2721"/>
      <c r="F116" s="2721"/>
      <c r="G116" s="2721"/>
      <c r="H116" s="2721"/>
      <c r="I116" s="2722"/>
      <c r="J116" s="680"/>
      <c r="K116" s="163" t="s">
        <v>440</v>
      </c>
      <c r="L116" s="163"/>
      <c r="M116" s="163"/>
      <c r="N116" s="163"/>
      <c r="O116" s="163"/>
      <c r="P116" s="681"/>
      <c r="Q116" s="163"/>
      <c r="R116" s="164"/>
      <c r="S116" s="678">
        <f>S111+0.01</f>
        <v>11.599999999999987</v>
      </c>
      <c r="T116" s="2719" t="s">
        <v>448</v>
      </c>
      <c r="U116" s="2719"/>
      <c r="V116" s="2719"/>
      <c r="W116" s="2719"/>
      <c r="X116" s="2719"/>
      <c r="Y116" s="2719"/>
      <c r="Z116" s="2719"/>
      <c r="AA116" s="2720"/>
      <c r="AB116" s="706"/>
    </row>
    <row r="117" spans="1:28" ht="13.5" x14ac:dyDescent="0.25">
      <c r="A117" s="703"/>
      <c r="B117" s="163">
        <v>1</v>
      </c>
      <c r="C117" s="163" t="s">
        <v>218</v>
      </c>
      <c r="D117" s="163"/>
      <c r="E117" s="163"/>
      <c r="F117" s="163"/>
      <c r="G117" s="697"/>
      <c r="H117" s="695"/>
      <c r="I117" s="817"/>
      <c r="J117" s="680"/>
      <c r="K117" s="681">
        <v>1</v>
      </c>
      <c r="L117" s="1117" t="s">
        <v>441</v>
      </c>
      <c r="M117" s="163"/>
      <c r="N117" s="163"/>
      <c r="O117" s="163">
        <v>1</v>
      </c>
      <c r="P117" s="681"/>
      <c r="Q117" s="163"/>
      <c r="R117" s="164"/>
      <c r="S117" s="695"/>
      <c r="T117" s="2294"/>
      <c r="U117" s="2294"/>
      <c r="V117" s="2294"/>
      <c r="W117" s="2294"/>
      <c r="X117" s="2294"/>
      <c r="Y117" s="2294"/>
      <c r="Z117" s="2294"/>
      <c r="AA117" s="2308"/>
      <c r="AB117" s="706"/>
    </row>
    <row r="118" spans="1:28" ht="13.5" x14ac:dyDescent="0.25">
      <c r="A118" s="692"/>
      <c r="B118" s="688">
        <v>2</v>
      </c>
      <c r="C118" s="688" t="str">
        <f>CONCATENATE("Non  ► (",TEXT(ROUND(J97,2),"0,00"),")")</f>
        <v>Non  ► (11,50)</v>
      </c>
      <c r="D118" s="693"/>
      <c r="E118" s="688"/>
      <c r="F118" s="688"/>
      <c r="G118" s="698"/>
      <c r="H118" s="698"/>
      <c r="I118" s="1191"/>
      <c r="J118" s="714"/>
      <c r="K118" s="681">
        <v>2</v>
      </c>
      <c r="L118" s="1117" t="s">
        <v>443</v>
      </c>
      <c r="M118" s="163"/>
      <c r="N118" s="163"/>
      <c r="O118" s="682"/>
      <c r="P118" s="682"/>
      <c r="Q118" s="682"/>
      <c r="R118" s="691"/>
      <c r="S118" s="682"/>
      <c r="T118" s="163">
        <v>1</v>
      </c>
      <c r="U118" s="163" t="s">
        <v>449</v>
      </c>
      <c r="W118" s="163"/>
      <c r="X118" s="682"/>
      <c r="Y118" s="682" t="s">
        <v>785</v>
      </c>
      <c r="AA118" s="691"/>
      <c r="AB118" s="706"/>
    </row>
    <row r="119" spans="1:28" ht="13.5" customHeight="1" x14ac:dyDescent="0.25">
      <c r="A119" s="157">
        <f>A116+0.01</f>
        <v>11.46999999999999</v>
      </c>
      <c r="B119" s="2719" t="s">
        <v>1558</v>
      </c>
      <c r="C119" s="2719"/>
      <c r="D119" s="2719"/>
      <c r="E119" s="2719"/>
      <c r="F119" s="2719"/>
      <c r="G119" s="2719"/>
      <c r="H119" s="2719"/>
      <c r="I119" s="2720"/>
      <c r="J119" s="703"/>
      <c r="K119" s="681">
        <v>3</v>
      </c>
      <c r="L119" s="1117" t="s">
        <v>445</v>
      </c>
      <c r="M119" s="682"/>
      <c r="N119" s="682"/>
      <c r="O119" s="752"/>
      <c r="P119" s="752"/>
      <c r="Q119" s="752"/>
      <c r="R119" s="852"/>
      <c r="S119" s="682"/>
      <c r="T119" s="682">
        <v>2</v>
      </c>
      <c r="U119" s="682" t="s">
        <v>465</v>
      </c>
      <c r="W119" s="682"/>
      <c r="X119" s="682"/>
      <c r="Y119" s="682"/>
      <c r="Z119" s="682"/>
      <c r="AA119" s="691"/>
      <c r="AB119" s="706"/>
    </row>
    <row r="120" spans="1:28" ht="13.5" customHeight="1" x14ac:dyDescent="0.25">
      <c r="A120" s="680"/>
      <c r="B120" s="2294"/>
      <c r="C120" s="2294"/>
      <c r="D120" s="2294"/>
      <c r="E120" s="2294"/>
      <c r="F120" s="2294"/>
      <c r="G120" s="2294"/>
      <c r="H120" s="2294"/>
      <c r="I120" s="2308"/>
      <c r="J120" s="684"/>
      <c r="K120" s="681">
        <v>4</v>
      </c>
      <c r="L120" s="1117" t="s">
        <v>447</v>
      </c>
      <c r="M120" s="163"/>
      <c r="N120" s="163"/>
      <c r="O120" s="752"/>
      <c r="P120" s="752"/>
      <c r="Q120" s="752"/>
      <c r="R120" s="852"/>
      <c r="S120" s="682"/>
      <c r="T120" s="682">
        <v>3</v>
      </c>
      <c r="U120" s="682" t="s">
        <v>466</v>
      </c>
      <c r="W120" s="682"/>
      <c r="X120" s="682"/>
      <c r="Y120" s="682"/>
      <c r="Z120" s="682"/>
      <c r="AA120" s="691"/>
      <c r="AB120" s="706"/>
    </row>
    <row r="121" spans="1:28" ht="13.5" customHeight="1" x14ac:dyDescent="0.25">
      <c r="A121" s="684"/>
      <c r="B121" s="163">
        <v>1</v>
      </c>
      <c r="C121" s="163" t="str">
        <f>CONCATENATE("Oui  ► (",TEXT(ROUND(J91,2),"0,00"),")")</f>
        <v>Oui  ► (11,49)</v>
      </c>
      <c r="D121" s="163"/>
      <c r="J121" s="416"/>
      <c r="K121" s="681">
        <v>5</v>
      </c>
      <c r="L121" s="1117" t="s">
        <v>399</v>
      </c>
      <c r="M121" s="163"/>
      <c r="N121" s="163"/>
      <c r="O121" s="238"/>
      <c r="P121" s="238"/>
      <c r="Q121" s="238"/>
      <c r="R121" s="185"/>
      <c r="S121" s="682"/>
      <c r="T121" s="682">
        <v>4</v>
      </c>
      <c r="U121" s="682" t="s">
        <v>467</v>
      </c>
      <c r="W121" s="682"/>
      <c r="X121" s="682"/>
      <c r="Y121" s="682"/>
      <c r="Z121" s="682"/>
      <c r="AA121" s="691"/>
      <c r="AB121" s="706"/>
    </row>
    <row r="122" spans="1:28" ht="13.5" customHeight="1" x14ac:dyDescent="0.25">
      <c r="A122" s="703"/>
      <c r="B122" s="163">
        <v>2</v>
      </c>
      <c r="C122" s="163" t="s">
        <v>393</v>
      </c>
      <c r="D122" s="163"/>
      <c r="E122" s="682"/>
      <c r="F122" s="163"/>
      <c r="G122" s="163"/>
      <c r="H122" s="682"/>
      <c r="I122" s="691"/>
      <c r="J122" s="416"/>
      <c r="K122" s="681">
        <v>6</v>
      </c>
      <c r="L122" s="1117" t="s">
        <v>461</v>
      </c>
      <c r="M122" s="163"/>
      <c r="N122" s="163"/>
      <c r="O122" s="163">
        <v>2</v>
      </c>
      <c r="P122" s="238"/>
      <c r="Q122" s="238"/>
      <c r="R122" s="185"/>
      <c r="S122" s="362">
        <f>S116+0.01</f>
        <v>11.609999999999987</v>
      </c>
      <c r="T122" s="2723" t="s">
        <v>1395</v>
      </c>
      <c r="U122" s="2723"/>
      <c r="V122" s="2723"/>
      <c r="W122" s="2723"/>
      <c r="X122" s="2723"/>
      <c r="Y122" s="2723"/>
      <c r="Z122" s="2723"/>
      <c r="AA122" s="2724"/>
      <c r="AB122" s="706"/>
    </row>
    <row r="123" spans="1:28" ht="13.5" customHeight="1" x14ac:dyDescent="0.25">
      <c r="A123" s="684"/>
      <c r="B123" s="163">
        <v>3</v>
      </c>
      <c r="C123" s="163" t="s">
        <v>668</v>
      </c>
      <c r="D123" s="163"/>
      <c r="E123" s="682"/>
      <c r="F123" s="163"/>
      <c r="G123" s="163"/>
      <c r="H123" s="279"/>
      <c r="I123" s="280"/>
      <c r="J123" s="416"/>
      <c r="K123" s="681">
        <v>7</v>
      </c>
      <c r="L123" s="1117" t="s">
        <v>462</v>
      </c>
      <c r="M123" s="163"/>
      <c r="N123" s="163"/>
      <c r="O123" s="163"/>
      <c r="P123" s="163"/>
      <c r="Q123" s="163"/>
      <c r="R123" s="164"/>
      <c r="S123" s="684"/>
      <c r="T123" s="2638"/>
      <c r="U123" s="2638"/>
      <c r="V123" s="2638"/>
      <c r="W123" s="2638"/>
      <c r="X123" s="2638"/>
      <c r="Y123" s="2638"/>
      <c r="Z123" s="2638"/>
      <c r="AA123" s="2725"/>
      <c r="AB123" s="706"/>
    </row>
    <row r="124" spans="1:28" ht="13.5" x14ac:dyDescent="0.25">
      <c r="A124" s="157">
        <f>A119+0.01</f>
        <v>11.47999999999999</v>
      </c>
      <c r="B124" s="2711" t="s">
        <v>1381</v>
      </c>
      <c r="C124" s="2711"/>
      <c r="D124" s="2711"/>
      <c r="E124" s="2711"/>
      <c r="F124" s="2711"/>
      <c r="G124" s="2711"/>
      <c r="H124" s="2711"/>
      <c r="I124" s="2712"/>
      <c r="J124" s="692"/>
      <c r="K124" s="687">
        <v>8</v>
      </c>
      <c r="L124" s="1302" t="s">
        <v>787</v>
      </c>
      <c r="M124" s="698"/>
      <c r="N124" s="698"/>
      <c r="O124" s="688"/>
      <c r="P124" s="688"/>
      <c r="Q124" s="688"/>
      <c r="R124" s="408"/>
      <c r="S124" s="605" t="s">
        <v>1396</v>
      </c>
      <c r="T124" s="1185"/>
      <c r="U124" s="644"/>
      <c r="V124" s="644"/>
      <c r="W124" s="644"/>
      <c r="X124" s="644"/>
      <c r="Y124" s="644"/>
      <c r="Z124" s="644"/>
      <c r="AA124" s="817"/>
      <c r="AB124" s="706"/>
    </row>
    <row r="125" spans="1:28" ht="13.5" customHeight="1" x14ac:dyDescent="0.25">
      <c r="A125" s="684"/>
      <c r="B125" s="2219"/>
      <c r="C125" s="2219"/>
      <c r="D125" s="2219"/>
      <c r="E125" s="2219"/>
      <c r="F125" s="2219"/>
      <c r="G125" s="2219"/>
      <c r="H125" s="2219"/>
      <c r="I125" s="2230"/>
      <c r="J125" s="157">
        <f>J115+0.01</f>
        <v>11.539999999999988</v>
      </c>
      <c r="K125" s="2713" t="s">
        <v>823</v>
      </c>
      <c r="L125" s="2713"/>
      <c r="M125" s="2713"/>
      <c r="N125" s="2713"/>
      <c r="O125" s="2713"/>
      <c r="P125" s="2713"/>
      <c r="Q125" s="2713"/>
      <c r="R125" s="2714"/>
      <c r="S125" s="1196" t="s">
        <v>1397</v>
      </c>
      <c r="T125" s="1185"/>
      <c r="U125" s="1125"/>
      <c r="V125" s="1125"/>
      <c r="W125" s="1125"/>
      <c r="X125" s="1125"/>
      <c r="Y125" s="1125"/>
      <c r="Z125" s="1125"/>
      <c r="AA125" s="1131"/>
      <c r="AB125" s="706"/>
    </row>
    <row r="126" spans="1:28" ht="13.5" customHeight="1" x14ac:dyDescent="0.25">
      <c r="A126" s="416"/>
      <c r="B126" s="163"/>
      <c r="C126" s="163"/>
      <c r="D126" s="163"/>
      <c r="E126" s="163"/>
      <c r="F126" s="163"/>
      <c r="G126" s="163"/>
      <c r="H126" s="163"/>
      <c r="I126" s="164"/>
      <c r="J126" s="703"/>
      <c r="K126" s="2715"/>
      <c r="L126" s="2715"/>
      <c r="M126" s="2715"/>
      <c r="N126" s="2715"/>
      <c r="O126" s="2715"/>
      <c r="P126" s="2715"/>
      <c r="Q126" s="2715"/>
      <c r="R126" s="2716"/>
      <c r="S126" s="1196" t="s">
        <v>1398</v>
      </c>
      <c r="T126" s="1185"/>
      <c r="U126" s="1125"/>
      <c r="V126" s="1185"/>
      <c r="W126" s="1185"/>
      <c r="X126" s="1185"/>
      <c r="Y126" s="1185"/>
      <c r="Z126" s="1185"/>
      <c r="AA126" s="1131"/>
      <c r="AB126" s="706"/>
    </row>
    <row r="127" spans="1:28" ht="13.5" customHeight="1" x14ac:dyDescent="0.25">
      <c r="A127" s="416"/>
      <c r="B127" s="683"/>
      <c r="C127" s="701"/>
      <c r="D127" s="165"/>
      <c r="E127" s="163"/>
      <c r="F127" s="163"/>
      <c r="G127" s="163"/>
      <c r="H127" s="163"/>
      <c r="I127" s="164"/>
      <c r="J127" s="684"/>
      <c r="K127" s="711">
        <v>1</v>
      </c>
      <c r="L127" s="1125" t="s">
        <v>824</v>
      </c>
      <c r="M127" s="1125"/>
      <c r="N127" s="1125"/>
      <c r="O127" s="711">
        <v>5</v>
      </c>
      <c r="P127" s="1126" t="s">
        <v>464</v>
      </c>
      <c r="Q127" s="1128"/>
      <c r="R127" s="192"/>
      <c r="S127" s="1197" t="s">
        <v>1399</v>
      </c>
      <c r="T127" s="1185"/>
      <c r="U127" s="1125"/>
      <c r="V127" s="1125"/>
      <c r="W127" s="1127"/>
      <c r="X127" s="1127"/>
      <c r="Y127" s="1127"/>
      <c r="Z127" s="1125"/>
      <c r="AA127" s="192"/>
      <c r="AB127" s="706"/>
    </row>
    <row r="128" spans="1:28" ht="13.5" customHeight="1" x14ac:dyDescent="0.25">
      <c r="A128" s="416"/>
      <c r="B128" s="683" t="s">
        <v>1377</v>
      </c>
      <c r="C128" s="701"/>
      <c r="D128" s="165"/>
      <c r="E128" s="163"/>
      <c r="F128" s="163"/>
      <c r="G128" s="163"/>
      <c r="H128" s="163"/>
      <c r="I128" s="164"/>
      <c r="J128" s="684"/>
      <c r="K128" s="711">
        <v>2</v>
      </c>
      <c r="L128" s="1126" t="s">
        <v>463</v>
      </c>
      <c r="M128" s="1126"/>
      <c r="N128" s="1126"/>
      <c r="O128" s="711">
        <v>6</v>
      </c>
      <c r="P128" s="1126" t="s">
        <v>787</v>
      </c>
      <c r="Q128" s="1128"/>
      <c r="R128" s="185"/>
      <c r="S128" s="166" t="s">
        <v>1400</v>
      </c>
      <c r="T128" s="1185"/>
      <c r="U128" s="201"/>
      <c r="V128" s="201"/>
      <c r="W128" s="201"/>
      <c r="X128" s="201"/>
      <c r="Y128" s="201"/>
      <c r="Z128" s="201"/>
      <c r="AA128" s="192"/>
      <c r="AB128" s="706"/>
    </row>
    <row r="129" spans="1:28" ht="13.5" x14ac:dyDescent="0.25">
      <c r="A129" s="684"/>
      <c r="B129" s="682" t="s">
        <v>1378</v>
      </c>
      <c r="C129" s="1186"/>
      <c r="D129" s="1185"/>
      <c r="E129" s="1185"/>
      <c r="F129" s="682" t="s">
        <v>1433</v>
      </c>
      <c r="G129" s="201"/>
      <c r="H129" s="163"/>
      <c r="I129" s="1314"/>
      <c r="J129" s="684"/>
      <c r="K129" s="711">
        <v>3</v>
      </c>
      <c r="L129" s="1126" t="s">
        <v>432</v>
      </c>
      <c r="M129" s="1128"/>
      <c r="N129" s="1128"/>
      <c r="O129" s="697"/>
      <c r="P129" s="682"/>
      <c r="Q129" s="682"/>
      <c r="R129" s="164"/>
      <c r="S129" s="416" t="s">
        <v>1401</v>
      </c>
      <c r="T129" s="1185"/>
      <c r="U129" s="507"/>
      <c r="V129" s="163"/>
      <c r="W129" s="163"/>
      <c r="X129" s="163"/>
      <c r="Y129" s="163"/>
      <c r="Z129" s="163"/>
      <c r="AA129" s="164"/>
      <c r="AB129" s="706"/>
    </row>
    <row r="130" spans="1:28" ht="13.5" customHeight="1" x14ac:dyDescent="0.25">
      <c r="A130" s="684"/>
      <c r="B130" s="682" t="s">
        <v>1379</v>
      </c>
      <c r="C130" s="1186"/>
      <c r="D130" s="1185"/>
      <c r="E130" s="1185"/>
      <c r="F130" s="682" t="s">
        <v>1380</v>
      </c>
      <c r="G130" s="682"/>
      <c r="H130" s="682"/>
      <c r="I130" s="691"/>
      <c r="J130" s="684"/>
      <c r="K130" s="711">
        <v>4</v>
      </c>
      <c r="L130" s="1126" t="s">
        <v>434</v>
      </c>
      <c r="M130" s="1128"/>
      <c r="N130" s="1128"/>
      <c r="O130" s="163"/>
      <c r="P130" s="682"/>
      <c r="Q130" s="682"/>
      <c r="R130" s="164"/>
      <c r="S130" s="166" t="s">
        <v>1402</v>
      </c>
      <c r="T130" s="1185"/>
      <c r="U130" s="507"/>
      <c r="V130" s="163"/>
      <c r="W130" s="163"/>
      <c r="X130" s="163"/>
      <c r="Y130" s="163"/>
      <c r="Z130" s="163"/>
      <c r="AA130" s="164"/>
      <c r="AB130" s="706"/>
    </row>
    <row r="131" spans="1:28" ht="13.5" x14ac:dyDescent="0.25">
      <c r="A131" s="816"/>
      <c r="B131" s="1295"/>
      <c r="C131" s="1295"/>
      <c r="D131" s="1190"/>
      <c r="E131" s="1190"/>
      <c r="F131" s="688"/>
      <c r="G131" s="1172"/>
      <c r="H131" s="1172"/>
      <c r="I131" s="408"/>
      <c r="J131" s="710"/>
      <c r="K131" s="1190"/>
      <c r="L131" s="1190"/>
      <c r="M131" s="1190"/>
      <c r="N131" s="1198"/>
      <c r="O131" s="688"/>
      <c r="P131" s="698"/>
      <c r="Q131" s="698"/>
      <c r="R131" s="699"/>
      <c r="S131" s="710" t="s">
        <v>1403</v>
      </c>
      <c r="T131" s="1190"/>
      <c r="U131" s="688"/>
      <c r="V131" s="688"/>
      <c r="W131" s="688"/>
      <c r="X131" s="688"/>
      <c r="Y131" s="688"/>
      <c r="Z131" s="688"/>
      <c r="AA131" s="408"/>
      <c r="AB131" s="706"/>
    </row>
    <row r="132" spans="1:28" ht="13.5" customHeight="1" x14ac:dyDescent="0.25">
      <c r="A132" s="163"/>
      <c r="B132" s="163"/>
      <c r="C132" s="163"/>
      <c r="D132" s="163"/>
      <c r="E132" s="163"/>
      <c r="F132" s="163"/>
      <c r="G132" s="163"/>
      <c r="H132" s="163"/>
      <c r="I132" s="163"/>
      <c r="J132" s="704"/>
      <c r="K132" s="163"/>
      <c r="L132" s="163"/>
      <c r="M132" s="163"/>
      <c r="N132" s="163"/>
      <c r="O132" s="163"/>
      <c r="P132" s="163"/>
      <c r="Q132" s="163"/>
      <c r="R132" s="163"/>
      <c r="S132" s="682"/>
      <c r="T132" s="682"/>
      <c r="U132" s="681"/>
      <c r="V132" s="1117"/>
      <c r="W132" s="163"/>
      <c r="X132" s="163"/>
      <c r="Y132" s="163"/>
      <c r="Z132" s="163"/>
      <c r="AA132" s="163"/>
      <c r="AB132" s="706"/>
    </row>
    <row r="133" spans="1:28" ht="13.5" x14ac:dyDescent="0.25">
      <c r="A133" s="704"/>
      <c r="B133" s="238"/>
      <c r="C133" s="238"/>
      <c r="D133" s="238"/>
      <c r="E133" s="238"/>
      <c r="F133" s="238"/>
      <c r="G133" s="238"/>
      <c r="H133" s="238"/>
      <c r="I133" s="238"/>
      <c r="J133" s="676"/>
      <c r="K133" s="163"/>
      <c r="L133" s="163"/>
      <c r="M133" s="163"/>
      <c r="N133" s="163"/>
      <c r="O133" s="163"/>
      <c r="P133" s="163"/>
      <c r="Q133" s="163"/>
      <c r="R133" s="163"/>
      <c r="S133" s="676"/>
      <c r="T133" s="294"/>
      <c r="U133" s="294"/>
      <c r="V133" s="294"/>
      <c r="W133" s="294"/>
      <c r="X133" s="294"/>
      <c r="Y133" s="294"/>
      <c r="Z133" s="163"/>
      <c r="AA133" s="163"/>
      <c r="AB133" s="706"/>
    </row>
    <row r="134" spans="1:28" ht="13.5" customHeight="1" x14ac:dyDescent="0.25">
      <c r="A134" s="682"/>
      <c r="B134" s="238"/>
      <c r="C134" s="238"/>
      <c r="D134" s="238"/>
      <c r="E134" s="238"/>
      <c r="F134" s="238"/>
      <c r="G134" s="238"/>
      <c r="H134" s="238"/>
      <c r="I134" s="238"/>
      <c r="J134" s="676"/>
      <c r="K134" s="681"/>
      <c r="L134" s="1117"/>
      <c r="M134" s="163"/>
      <c r="N134" s="163"/>
      <c r="O134" s="163"/>
      <c r="P134" s="681"/>
      <c r="Q134" s="163"/>
      <c r="R134" s="163"/>
      <c r="S134" s="695"/>
      <c r="T134" s="294"/>
      <c r="U134" s="294"/>
      <c r="V134" s="294"/>
      <c r="W134" s="294"/>
      <c r="X134" s="294"/>
      <c r="Y134" s="294"/>
      <c r="Z134" s="163"/>
      <c r="AA134" s="163"/>
      <c r="AB134" s="706"/>
    </row>
    <row r="135" spans="1:28" ht="13.5" x14ac:dyDescent="0.25">
      <c r="A135" s="682"/>
      <c r="B135" s="163"/>
      <c r="C135" s="689"/>
      <c r="D135" s="163"/>
      <c r="E135" s="163"/>
      <c r="F135" s="163"/>
      <c r="G135" s="682"/>
      <c r="H135" s="163"/>
      <c r="I135" s="682"/>
      <c r="J135" s="676"/>
      <c r="K135" s="681"/>
      <c r="L135" s="1117"/>
      <c r="M135" s="163"/>
      <c r="N135" s="163"/>
      <c r="O135" s="163"/>
      <c r="P135" s="681"/>
      <c r="Q135" s="163"/>
      <c r="R135" s="163"/>
      <c r="S135" s="682"/>
      <c r="T135" s="682"/>
      <c r="U135" s="163"/>
      <c r="V135" s="163"/>
      <c r="W135" s="163"/>
      <c r="X135" s="163"/>
      <c r="Y135" s="682"/>
      <c r="Z135" s="682"/>
      <c r="AA135" s="682"/>
      <c r="AB135" s="706"/>
    </row>
    <row r="136" spans="1:28" ht="13.5" customHeight="1" x14ac:dyDescent="0.25">
      <c r="A136" s="682"/>
      <c r="B136" s="163"/>
      <c r="C136" s="163"/>
      <c r="D136" s="163"/>
      <c r="E136" s="163"/>
      <c r="F136" s="163"/>
      <c r="G136" s="682"/>
      <c r="H136" s="682"/>
      <c r="I136" s="682"/>
      <c r="J136" s="690"/>
      <c r="K136" s="681"/>
      <c r="L136" s="1117"/>
      <c r="M136" s="682"/>
      <c r="N136" s="682"/>
      <c r="O136" s="682"/>
      <c r="P136" s="682"/>
      <c r="Q136" s="682"/>
      <c r="R136" s="682"/>
      <c r="S136" s="682"/>
      <c r="T136" s="682"/>
      <c r="U136" s="682"/>
      <c r="V136" s="682"/>
      <c r="W136" s="682"/>
      <c r="X136" s="682"/>
      <c r="Y136" s="682"/>
      <c r="Z136" s="682"/>
      <c r="AA136" s="682"/>
      <c r="AB136" s="706"/>
    </row>
    <row r="137" spans="1:28" ht="13.5" customHeight="1" x14ac:dyDescent="0.25">
      <c r="A137" s="163"/>
      <c r="B137" s="163"/>
      <c r="C137" s="163"/>
      <c r="D137" s="163"/>
      <c r="E137" s="163"/>
      <c r="F137" s="163"/>
      <c r="G137" s="163"/>
      <c r="H137" s="163"/>
      <c r="I137" s="163"/>
      <c r="J137" s="676"/>
      <c r="K137" s="681"/>
      <c r="L137" s="1117"/>
      <c r="M137" s="163"/>
      <c r="N137" s="163"/>
      <c r="O137" s="682"/>
      <c r="P137" s="682"/>
      <c r="Q137" s="682"/>
      <c r="R137" s="682"/>
      <c r="S137" s="682"/>
      <c r="T137" s="682"/>
      <c r="U137" s="682"/>
      <c r="V137" s="682"/>
      <c r="W137" s="682"/>
      <c r="X137" s="682"/>
      <c r="Y137" s="682"/>
      <c r="Z137" s="682"/>
      <c r="AA137" s="682"/>
      <c r="AB137" s="706"/>
    </row>
    <row r="138" spans="1:28" ht="13.5" x14ac:dyDescent="0.25">
      <c r="A138" s="163"/>
      <c r="B138" s="163"/>
      <c r="C138" s="163"/>
      <c r="D138" s="163"/>
      <c r="E138" s="163"/>
      <c r="F138" s="163"/>
      <c r="G138" s="163"/>
      <c r="H138" s="163"/>
      <c r="I138" s="163"/>
      <c r="J138" s="676"/>
      <c r="K138" s="681"/>
      <c r="L138" s="1117"/>
      <c r="M138" s="163"/>
      <c r="N138" s="163"/>
      <c r="O138" s="163"/>
      <c r="P138" s="163"/>
      <c r="Q138" s="163"/>
      <c r="R138" s="163"/>
      <c r="S138" s="682"/>
      <c r="T138" s="682"/>
      <c r="U138" s="682"/>
      <c r="V138" s="682"/>
      <c r="W138" s="682"/>
      <c r="X138" s="682"/>
      <c r="Y138" s="682"/>
      <c r="Z138" s="682"/>
      <c r="AA138" s="682"/>
      <c r="AB138" s="706"/>
    </row>
    <row r="139" spans="1:28" ht="13.5" x14ac:dyDescent="0.25">
      <c r="A139" s="163"/>
      <c r="B139" s="163"/>
      <c r="C139" s="163"/>
      <c r="D139" s="163"/>
      <c r="E139" s="163"/>
      <c r="F139" s="163"/>
      <c r="G139" s="163"/>
      <c r="H139" s="163"/>
      <c r="I139" s="163"/>
      <c r="J139" s="676"/>
      <c r="K139" s="681"/>
      <c r="L139" s="1117"/>
      <c r="M139" s="163"/>
      <c r="N139" s="163"/>
      <c r="O139" s="163"/>
      <c r="P139" s="681"/>
      <c r="Q139" s="163"/>
      <c r="R139" s="163"/>
      <c r="S139" s="682"/>
      <c r="T139" s="682"/>
      <c r="U139" s="682"/>
      <c r="V139" s="682"/>
      <c r="W139" s="682"/>
      <c r="X139" s="682"/>
      <c r="Y139" s="682"/>
      <c r="Z139" s="682"/>
      <c r="AA139" s="682"/>
      <c r="AB139" s="706"/>
    </row>
    <row r="140" spans="1:28" ht="13.5" x14ac:dyDescent="0.25">
      <c r="A140" s="163"/>
      <c r="B140" s="163"/>
      <c r="C140" s="163"/>
      <c r="D140" s="163"/>
      <c r="E140" s="163"/>
      <c r="F140" s="163"/>
      <c r="G140" s="163"/>
      <c r="H140" s="163"/>
      <c r="I140" s="163"/>
      <c r="J140" s="676"/>
      <c r="K140" s="681"/>
      <c r="L140" s="1117"/>
      <c r="M140" s="163"/>
      <c r="N140" s="163"/>
      <c r="O140" s="163"/>
      <c r="P140" s="681"/>
      <c r="Q140" s="163"/>
      <c r="R140" s="163"/>
      <c r="S140" s="163"/>
      <c r="T140" s="163"/>
      <c r="U140" s="163"/>
      <c r="V140" s="163"/>
      <c r="W140" s="163"/>
      <c r="X140" s="163"/>
      <c r="Y140" s="163"/>
      <c r="Z140" s="163"/>
      <c r="AA140" s="163"/>
      <c r="AB140" s="706"/>
    </row>
    <row r="141" spans="1:28" ht="13.5" customHeight="1" x14ac:dyDescent="0.25">
      <c r="J141" s="690"/>
      <c r="K141" s="681"/>
      <c r="L141" s="1117"/>
      <c r="M141" s="682"/>
      <c r="N141" s="682"/>
      <c r="O141" s="682"/>
      <c r="P141" s="682"/>
      <c r="Q141" s="682"/>
      <c r="R141" s="682"/>
      <c r="AB141" s="706"/>
    </row>
    <row r="142" spans="1:28" ht="13.5" x14ac:dyDescent="0.25">
      <c r="J142" s="238"/>
      <c r="K142" s="238"/>
      <c r="L142" s="238"/>
      <c r="M142" s="238"/>
      <c r="N142" s="238"/>
      <c r="O142" s="238"/>
      <c r="P142" s="238"/>
      <c r="Q142" s="238"/>
      <c r="R142" s="238"/>
      <c r="AB142" s="706"/>
    </row>
    <row r="143" spans="1:28" ht="13.5" x14ac:dyDescent="0.25">
      <c r="J143" s="238"/>
      <c r="K143" s="238"/>
      <c r="L143" s="238"/>
      <c r="M143" s="238"/>
      <c r="N143" s="238"/>
      <c r="O143" s="238"/>
      <c r="P143" s="238"/>
      <c r="Q143" s="238"/>
      <c r="R143" s="238"/>
      <c r="AB143" s="706"/>
    </row>
    <row r="144" spans="1:28" ht="13.5" x14ac:dyDescent="0.25">
      <c r="J144" s="163"/>
      <c r="K144" s="163"/>
      <c r="L144" s="163"/>
      <c r="M144" s="163"/>
      <c r="N144" s="163"/>
      <c r="O144" s="163"/>
      <c r="P144" s="163"/>
      <c r="Q144" s="163"/>
      <c r="R144" s="163"/>
      <c r="AB144" s="706"/>
    </row>
    <row r="145" spans="1:28" ht="13.5" x14ac:dyDescent="0.25">
      <c r="J145" s="163"/>
      <c r="K145" s="163"/>
      <c r="L145" s="163"/>
      <c r="M145" s="163"/>
      <c r="N145" s="163"/>
      <c r="O145" s="163"/>
      <c r="P145" s="163"/>
      <c r="Q145" s="163"/>
      <c r="R145" s="163"/>
      <c r="AB145" s="706"/>
    </row>
    <row r="146" spans="1:28" ht="13.5" x14ac:dyDescent="0.25">
      <c r="AB146" s="706"/>
    </row>
    <row r="147" spans="1:28" ht="13.5" x14ac:dyDescent="0.25">
      <c r="AB147" s="706"/>
    </row>
    <row r="148" spans="1:28" ht="13.5" x14ac:dyDescent="0.25">
      <c r="AB148" s="706"/>
    </row>
    <row r="150" spans="1:28" x14ac:dyDescent="0.2">
      <c r="A150" s="665"/>
      <c r="B150" s="665"/>
      <c r="F150" s="665"/>
      <c r="G150" s="665"/>
      <c r="H150" s="665"/>
    </row>
    <row r="151" spans="1:28" x14ac:dyDescent="0.2">
      <c r="A151" s="665"/>
      <c r="B151" s="665"/>
      <c r="F151" s="665"/>
      <c r="G151" s="665"/>
      <c r="H151" s="665"/>
    </row>
    <row r="152" spans="1:28" x14ac:dyDescent="0.2">
      <c r="A152" s="665"/>
      <c r="B152" s="665"/>
      <c r="F152" s="665"/>
      <c r="G152" s="665"/>
      <c r="H152" s="665"/>
    </row>
    <row r="153" spans="1:28" x14ac:dyDescent="0.2">
      <c r="A153" s="665"/>
      <c r="B153" s="665"/>
      <c r="F153" s="665"/>
      <c r="G153" s="665"/>
      <c r="H153" s="665"/>
    </row>
    <row r="154" spans="1:28" x14ac:dyDescent="0.2">
      <c r="A154" s="665"/>
      <c r="B154" s="665"/>
      <c r="F154" s="665"/>
      <c r="G154" s="665"/>
      <c r="H154" s="665"/>
    </row>
    <row r="155" spans="1:28" x14ac:dyDescent="0.2">
      <c r="A155" s="665"/>
      <c r="B155" s="665"/>
      <c r="F155" s="665"/>
      <c r="G155" s="665"/>
      <c r="H155" s="665"/>
    </row>
    <row r="156" spans="1:28" x14ac:dyDescent="0.2">
      <c r="A156" s="665"/>
      <c r="B156" s="665"/>
      <c r="F156" s="665"/>
      <c r="G156" s="665"/>
      <c r="H156" s="665"/>
    </row>
    <row r="157" spans="1:28" x14ac:dyDescent="0.2">
      <c r="A157" s="665"/>
      <c r="B157" s="665"/>
      <c r="F157" s="665"/>
      <c r="G157" s="665"/>
      <c r="H157" s="665"/>
    </row>
    <row r="158" spans="1:28" x14ac:dyDescent="0.2">
      <c r="A158" s="665"/>
      <c r="B158" s="665"/>
      <c r="F158" s="665"/>
      <c r="G158" s="665"/>
      <c r="H158" s="665"/>
    </row>
    <row r="159" spans="1:28" x14ac:dyDescent="0.2">
      <c r="A159" s="665"/>
      <c r="B159" s="665"/>
      <c r="F159" s="665"/>
      <c r="G159" s="665"/>
      <c r="H159" s="665"/>
    </row>
    <row r="160" spans="1:28" x14ac:dyDescent="0.2">
      <c r="A160" s="665"/>
      <c r="B160" s="665"/>
      <c r="F160" s="665"/>
      <c r="G160" s="665"/>
      <c r="H160" s="665"/>
    </row>
  </sheetData>
  <mergeCells count="62">
    <mergeCell ref="K5:R7"/>
    <mergeCell ref="T32:AA33"/>
    <mergeCell ref="K8:L9"/>
    <mergeCell ref="T9:AA9"/>
    <mergeCell ref="K20:R21"/>
    <mergeCell ref="K11:R13"/>
    <mergeCell ref="K26:R27"/>
    <mergeCell ref="T59:W60"/>
    <mergeCell ref="T52:AA53"/>
    <mergeCell ref="T14:AA15"/>
    <mergeCell ref="B35:I36"/>
    <mergeCell ref="B14:G15"/>
    <mergeCell ref="B39:I40"/>
    <mergeCell ref="T47:AA47"/>
    <mergeCell ref="K41:R42"/>
    <mergeCell ref="T41:AA42"/>
    <mergeCell ref="T51:Z51"/>
    <mergeCell ref="J50:N51"/>
    <mergeCell ref="K16:R17"/>
    <mergeCell ref="B57:I58"/>
    <mergeCell ref="K47:R49"/>
    <mergeCell ref="N56:O56"/>
    <mergeCell ref="K53:R55"/>
    <mergeCell ref="T122:AA123"/>
    <mergeCell ref="Y98:AA98"/>
    <mergeCell ref="K101:R102"/>
    <mergeCell ref="Q81:R81"/>
    <mergeCell ref="K79:R80"/>
    <mergeCell ref="T99:AA99"/>
    <mergeCell ref="X94:AA94"/>
    <mergeCell ref="X95:AA95"/>
    <mergeCell ref="Y96:AA97"/>
    <mergeCell ref="T86:AA86"/>
    <mergeCell ref="K81:P81"/>
    <mergeCell ref="T78:AA79"/>
    <mergeCell ref="S92:W92"/>
    <mergeCell ref="S93:W93"/>
    <mergeCell ref="T82:AA83"/>
    <mergeCell ref="X93:AA93"/>
    <mergeCell ref="T116:AA117"/>
    <mergeCell ref="K97:R98"/>
    <mergeCell ref="B97:I97"/>
    <mergeCell ref="B119:I120"/>
    <mergeCell ref="B106:I107"/>
    <mergeCell ref="E109:F109"/>
    <mergeCell ref="B116:I116"/>
    <mergeCell ref="B101:I102"/>
    <mergeCell ref="E103:F103"/>
    <mergeCell ref="D105:F105"/>
    <mergeCell ref="K74:R74"/>
    <mergeCell ref="J71:M73"/>
    <mergeCell ref="K66:R68"/>
    <mergeCell ref="K125:R126"/>
    <mergeCell ref="B124:I125"/>
    <mergeCell ref="K91:R91"/>
    <mergeCell ref="N59:O59"/>
    <mergeCell ref="N72:O72"/>
    <mergeCell ref="J58:M60"/>
    <mergeCell ref="J64:N65"/>
    <mergeCell ref="B66:I67"/>
    <mergeCell ref="B61:I62"/>
    <mergeCell ref="K61:R63"/>
  </mergeCells>
  <pageMargins left="0.314" right="0.314" top="0.11799999999999999" bottom="0.27500000000000002" header="0.157" footer="0.11799999999999999"/>
  <pageSetup scale="97" firstPageNumber="31" orientation="landscape" r:id="rId1"/>
  <headerFooter>
    <oddFooter>&amp;C&amp;P</oddFooter>
  </headerFooter>
  <rowBreaks count="2" manualBreakCount="2">
    <brk id="45" max="27" man="1"/>
    <brk id="89" max="27"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N58"/>
  <sheetViews>
    <sheetView view="pageBreakPreview" topLeftCell="A10" zoomScaleNormal="80" zoomScaleSheetLayoutView="100" workbookViewId="0">
      <selection activeCell="AH29" sqref="AH29"/>
    </sheetView>
  </sheetViews>
  <sheetFormatPr baseColWidth="10" defaultColWidth="9.140625" defaultRowHeight="13.5" x14ac:dyDescent="0.25"/>
  <cols>
    <col min="1" max="1" width="5.140625" style="184" customWidth="1"/>
    <col min="2" max="2" width="3.7109375" style="149" customWidth="1"/>
    <col min="3" max="7" width="3.7109375" style="150" customWidth="1"/>
    <col min="8" max="9" width="5.140625" style="151" bestFit="1" customWidth="1"/>
    <col min="10" max="10" width="4" style="151" customWidth="1"/>
    <col min="11" max="11" width="1.42578125" style="151" customWidth="1"/>
    <col min="12" max="12" width="4.28515625" style="151" customWidth="1"/>
    <col min="13" max="13" width="1.7109375" style="151" customWidth="1"/>
    <col min="14" max="14" width="1.42578125" style="151" customWidth="1"/>
    <col min="15" max="15" width="1" style="151" customWidth="1"/>
    <col min="16" max="16" width="5.28515625" style="151" customWidth="1"/>
    <col min="17" max="17" width="4" style="151" customWidth="1"/>
    <col min="18" max="18" width="2.28515625" style="151" customWidth="1"/>
    <col min="19" max="19" width="4.7109375" style="151" customWidth="1"/>
    <col min="20" max="20" width="2.5703125" style="151" customWidth="1"/>
    <col min="21" max="21" width="1.5703125" style="151" hidden="1" customWidth="1"/>
    <col min="22" max="22" width="4.7109375" style="151" customWidth="1"/>
    <col min="23" max="23" width="2.5703125" style="151" customWidth="1"/>
    <col min="24" max="24" width="4.7109375" style="151" customWidth="1"/>
    <col min="25" max="25" width="2.5703125" style="151" customWidth="1"/>
    <col min="26" max="26" width="5" style="151" customWidth="1"/>
    <col min="27" max="27" width="2.140625" style="151" customWidth="1"/>
    <col min="28" max="28" width="1.28515625" style="151" customWidth="1"/>
    <col min="29" max="29" width="4" style="151" hidden="1" customWidth="1"/>
    <col min="30" max="30" width="5.85546875" style="151" customWidth="1"/>
    <col min="31" max="32" width="4" style="151" customWidth="1"/>
    <col min="33" max="33" width="5" style="150" customWidth="1"/>
    <col min="34" max="34" width="4" style="150" customWidth="1"/>
    <col min="35" max="35" width="2" style="150" customWidth="1"/>
    <col min="36" max="36" width="1.42578125" style="150" customWidth="1"/>
    <col min="37" max="37" width="5.42578125" style="150" customWidth="1"/>
    <col min="38" max="39" width="4" style="150" customWidth="1"/>
    <col min="40" max="40" width="0.28515625" style="150" customWidth="1"/>
  </cols>
  <sheetData>
    <row r="1" spans="1:40" ht="14.25" thickBot="1" x14ac:dyDescent="0.3">
      <c r="A1" s="148" t="s">
        <v>1920</v>
      </c>
    </row>
    <row r="2" spans="1:40" ht="16.5" thickBot="1" x14ac:dyDescent="0.3">
      <c r="A2" s="152"/>
      <c r="I2" s="1933">
        <v>12</v>
      </c>
      <c r="J2" s="2770" t="s">
        <v>2384</v>
      </c>
      <c r="K2" s="2770"/>
      <c r="L2" s="2770"/>
      <c r="M2" s="2770"/>
      <c r="N2" s="2770"/>
      <c r="O2" s="2770"/>
      <c r="P2" s="2770"/>
      <c r="Q2" s="2770"/>
      <c r="R2" s="2770"/>
      <c r="S2" s="2770"/>
      <c r="T2" s="2770"/>
      <c r="U2" s="1821"/>
      <c r="V2" s="1822"/>
      <c r="W2" s="1823"/>
    </row>
    <row r="3" spans="1:40" ht="15.75" x14ac:dyDescent="0.25">
      <c r="A3" s="152"/>
    </row>
    <row r="4" spans="1:40" x14ac:dyDescent="0.25">
      <c r="A4" s="153">
        <v>12.01</v>
      </c>
      <c r="B4" s="154" t="s">
        <v>78</v>
      </c>
      <c r="C4" s="155"/>
      <c r="D4" s="155"/>
      <c r="E4" s="155"/>
      <c r="F4" s="155"/>
      <c r="G4" s="155"/>
      <c r="H4" s="157">
        <f>A4+0.01</f>
        <v>12.02</v>
      </c>
      <c r="I4" s="158"/>
      <c r="J4" s="158"/>
      <c r="K4" s="159"/>
      <c r="L4" s="2766">
        <f>H4+0.01</f>
        <v>12.03</v>
      </c>
      <c r="M4" s="2767"/>
      <c r="N4" s="158"/>
      <c r="O4" s="159"/>
      <c r="P4" s="157">
        <f>L4+0.01</f>
        <v>12.04</v>
      </c>
      <c r="Q4" s="158"/>
      <c r="R4" s="159"/>
      <c r="S4" s="2766">
        <f>P4+0.01</f>
        <v>12.049999999999999</v>
      </c>
      <c r="T4" s="2767"/>
      <c r="U4" s="2767"/>
      <c r="V4" s="2767"/>
      <c r="W4" s="2767"/>
      <c r="X4" s="2767"/>
      <c r="Y4" s="2768"/>
      <c r="Z4" s="157">
        <f>S4+0.01</f>
        <v>12.059999999999999</v>
      </c>
      <c r="AA4" s="158"/>
      <c r="AB4" s="158"/>
      <c r="AC4" s="159"/>
      <c r="AD4" s="157">
        <f>Z4+0.01</f>
        <v>12.069999999999999</v>
      </c>
      <c r="AE4" s="158"/>
      <c r="AF4" s="158"/>
      <c r="AG4" s="157">
        <f>AD4+0.01</f>
        <v>12.079999999999998</v>
      </c>
      <c r="AH4" s="160"/>
      <c r="AI4" s="160"/>
      <c r="AJ4" s="161"/>
      <c r="AK4" s="157">
        <f>AG4+0.01</f>
        <v>12.089999999999998</v>
      </c>
      <c r="AL4" s="160"/>
      <c r="AM4" s="160"/>
      <c r="AN4" s="161"/>
    </row>
    <row r="5" spans="1:40" ht="13.5" customHeight="1" x14ac:dyDescent="0.25">
      <c r="A5" s="2329" t="s">
        <v>79</v>
      </c>
      <c r="B5" s="162"/>
      <c r="C5" s="163"/>
      <c r="D5" s="163"/>
      <c r="E5" s="163"/>
      <c r="F5" s="163"/>
      <c r="G5" s="163"/>
      <c r="H5" s="2205" t="s">
        <v>2033</v>
      </c>
      <c r="I5" s="2219"/>
      <c r="J5" s="2219"/>
      <c r="K5" s="2230"/>
      <c r="L5" s="2357" t="s">
        <v>80</v>
      </c>
      <c r="M5" s="2748"/>
      <c r="N5" s="2748"/>
      <c r="O5" s="2356"/>
      <c r="P5" s="2205" t="s">
        <v>1845</v>
      </c>
      <c r="Q5" s="2219"/>
      <c r="R5" s="2230"/>
      <c r="S5" s="2205" t="s">
        <v>1851</v>
      </c>
      <c r="T5" s="2219"/>
      <c r="U5" s="2219"/>
      <c r="V5" s="2219"/>
      <c r="W5" s="2219"/>
      <c r="X5" s="2219"/>
      <c r="Y5" s="2230"/>
      <c r="Z5" s="2205" t="s">
        <v>1315</v>
      </c>
      <c r="AA5" s="2219"/>
      <c r="AB5" s="2219"/>
      <c r="AC5" s="2230"/>
      <c r="AD5" s="2205" t="s">
        <v>81</v>
      </c>
      <c r="AE5" s="2219"/>
      <c r="AF5" s="2219"/>
      <c r="AG5" s="2205" t="s">
        <v>2034</v>
      </c>
      <c r="AH5" s="2219"/>
      <c r="AI5" s="2219"/>
      <c r="AJ5" s="2230"/>
      <c r="AK5" s="2205" t="s">
        <v>2035</v>
      </c>
      <c r="AL5" s="2219"/>
      <c r="AM5" s="2219"/>
      <c r="AN5" s="2230"/>
    </row>
    <row r="6" spans="1:40" x14ac:dyDescent="0.25">
      <c r="A6" s="2329"/>
      <c r="B6" s="165"/>
      <c r="C6" s="163"/>
      <c r="D6" s="163"/>
      <c r="E6" s="163"/>
      <c r="F6" s="163"/>
      <c r="G6" s="163"/>
      <c r="H6" s="2205"/>
      <c r="I6" s="2219"/>
      <c r="J6" s="2219"/>
      <c r="K6" s="2230"/>
      <c r="L6" s="2355"/>
      <c r="M6" s="2748"/>
      <c r="N6" s="2748"/>
      <c r="O6" s="2356"/>
      <c r="P6" s="2205"/>
      <c r="Q6" s="2219"/>
      <c r="R6" s="2230"/>
      <c r="S6" s="2205"/>
      <c r="T6" s="2219"/>
      <c r="U6" s="2219"/>
      <c r="V6" s="2219"/>
      <c r="W6" s="2219"/>
      <c r="X6" s="2219"/>
      <c r="Y6" s="2230"/>
      <c r="Z6" s="2205"/>
      <c r="AA6" s="2219"/>
      <c r="AB6" s="2219"/>
      <c r="AC6" s="2230"/>
      <c r="AD6" s="2205"/>
      <c r="AE6" s="2219"/>
      <c r="AF6" s="2219"/>
      <c r="AG6" s="2205"/>
      <c r="AH6" s="2219"/>
      <c r="AI6" s="2219"/>
      <c r="AJ6" s="2230"/>
      <c r="AK6" s="2205"/>
      <c r="AL6" s="2219"/>
      <c r="AM6" s="2219"/>
      <c r="AN6" s="2230"/>
    </row>
    <row r="7" spans="1:40" x14ac:dyDescent="0.25">
      <c r="A7" s="2329"/>
      <c r="B7" s="165"/>
      <c r="C7" s="163"/>
      <c r="D7" s="163"/>
      <c r="E7" s="163"/>
      <c r="F7" s="163"/>
      <c r="G7" s="163"/>
      <c r="H7" s="2205"/>
      <c r="I7" s="2219"/>
      <c r="J7" s="2219"/>
      <c r="K7" s="2230"/>
      <c r="L7" s="2355"/>
      <c r="M7" s="2748"/>
      <c r="N7" s="2748"/>
      <c r="O7" s="2356"/>
      <c r="P7" s="2205"/>
      <c r="Q7" s="2219"/>
      <c r="R7" s="2230"/>
      <c r="S7" s="2205"/>
      <c r="T7" s="2219"/>
      <c r="U7" s="2219"/>
      <c r="V7" s="2219"/>
      <c r="W7" s="2219"/>
      <c r="X7" s="2219"/>
      <c r="Y7" s="2230"/>
      <c r="Z7" s="2205"/>
      <c r="AA7" s="2219"/>
      <c r="AB7" s="2219"/>
      <c r="AC7" s="2230"/>
      <c r="AD7" s="2205"/>
      <c r="AE7" s="2219"/>
      <c r="AF7" s="2219"/>
      <c r="AG7" s="2205"/>
      <c r="AH7" s="2219"/>
      <c r="AI7" s="2219"/>
      <c r="AJ7" s="2230"/>
      <c r="AK7" s="2205"/>
      <c r="AL7" s="2219"/>
      <c r="AM7" s="2219"/>
      <c r="AN7" s="2230"/>
    </row>
    <row r="8" spans="1:40" x14ac:dyDescent="0.25">
      <c r="A8" s="2329"/>
      <c r="B8" s="165"/>
      <c r="C8" s="163"/>
      <c r="D8" s="163"/>
      <c r="E8" s="163"/>
      <c r="F8" s="163"/>
      <c r="G8" s="163"/>
      <c r="H8" s="2205"/>
      <c r="I8" s="2219"/>
      <c r="J8" s="2219"/>
      <c r="K8" s="2230"/>
      <c r="L8" s="2355"/>
      <c r="M8" s="2748"/>
      <c r="N8" s="2748"/>
      <c r="O8" s="2356"/>
      <c r="P8" s="2205"/>
      <c r="Q8" s="2219"/>
      <c r="R8" s="2230"/>
      <c r="S8" s="2205"/>
      <c r="T8" s="2219"/>
      <c r="U8" s="2219"/>
      <c r="V8" s="2219"/>
      <c r="W8" s="2219"/>
      <c r="X8" s="2219"/>
      <c r="Y8" s="2230"/>
      <c r="Z8" s="2205"/>
      <c r="AA8" s="2219"/>
      <c r="AB8" s="2219"/>
      <c r="AC8" s="2230"/>
      <c r="AD8" s="2205"/>
      <c r="AE8" s="2219"/>
      <c r="AF8" s="2219"/>
      <c r="AG8" s="2205"/>
      <c r="AH8" s="2219"/>
      <c r="AI8" s="2219"/>
      <c r="AJ8" s="2230"/>
      <c r="AK8" s="2205"/>
      <c r="AL8" s="2219"/>
      <c r="AM8" s="2219"/>
      <c r="AN8" s="2230"/>
    </row>
    <row r="9" spans="1:40" x14ac:dyDescent="0.25">
      <c r="A9" s="2329"/>
      <c r="B9" s="165"/>
      <c r="C9" s="163"/>
      <c r="D9" s="163"/>
      <c r="E9" s="163"/>
      <c r="F9" s="163"/>
      <c r="G9" s="163"/>
      <c r="H9" s="2205"/>
      <c r="I9" s="2219"/>
      <c r="J9" s="2219"/>
      <c r="K9" s="2230"/>
      <c r="L9" s="2355"/>
      <c r="M9" s="2748"/>
      <c r="N9" s="2748"/>
      <c r="O9" s="2356"/>
      <c r="P9" s="2205"/>
      <c r="Q9" s="2219"/>
      <c r="R9" s="2230"/>
      <c r="S9" s="2205"/>
      <c r="T9" s="2219"/>
      <c r="U9" s="2219"/>
      <c r="V9" s="2219"/>
      <c r="W9" s="2219"/>
      <c r="X9" s="2219"/>
      <c r="Y9" s="2230"/>
      <c r="Z9" s="2205"/>
      <c r="AA9" s="2219"/>
      <c r="AB9" s="2219"/>
      <c r="AC9" s="2230"/>
      <c r="AD9" s="2205"/>
      <c r="AE9" s="2219"/>
      <c r="AF9" s="2219"/>
      <c r="AG9" s="2205"/>
      <c r="AH9" s="2219"/>
      <c r="AI9" s="2219"/>
      <c r="AJ9" s="2230"/>
      <c r="AK9" s="2205"/>
      <c r="AL9" s="2219"/>
      <c r="AM9" s="2219"/>
      <c r="AN9" s="2230"/>
    </row>
    <row r="10" spans="1:40" x14ac:dyDescent="0.25">
      <c r="A10" s="2329"/>
      <c r="B10" s="165"/>
      <c r="C10" s="163"/>
      <c r="D10" s="163"/>
      <c r="E10" s="163"/>
      <c r="F10" s="163"/>
      <c r="G10" s="163"/>
      <c r="H10" s="2205"/>
      <c r="I10" s="2219"/>
      <c r="J10" s="2219"/>
      <c r="K10" s="2230"/>
      <c r="L10" s="2355"/>
      <c r="M10" s="2748"/>
      <c r="N10" s="2748"/>
      <c r="O10" s="2356"/>
      <c r="Q10" s="201"/>
      <c r="R10" s="192"/>
      <c r="S10" s="2205"/>
      <c r="T10" s="2219"/>
      <c r="U10" s="2219"/>
      <c r="V10" s="2219"/>
      <c r="W10" s="2219"/>
      <c r="X10" s="2219"/>
      <c r="Y10" s="2230"/>
      <c r="Z10" s="2205"/>
      <c r="AA10" s="2219"/>
      <c r="AB10" s="2219"/>
      <c r="AC10" s="2230"/>
      <c r="AD10" s="2205"/>
      <c r="AE10" s="2219"/>
      <c r="AF10" s="2219"/>
      <c r="AG10" s="2205"/>
      <c r="AH10" s="2219"/>
      <c r="AI10" s="2219"/>
      <c r="AJ10" s="2230"/>
      <c r="AK10" s="2205"/>
      <c r="AL10" s="2219"/>
      <c r="AM10" s="2219"/>
      <c r="AN10" s="2230"/>
    </row>
    <row r="11" spans="1:40" x14ac:dyDescent="0.25">
      <c r="A11" s="2329"/>
      <c r="B11" s="165"/>
      <c r="C11" s="163"/>
      <c r="D11" s="163"/>
      <c r="E11" s="163"/>
      <c r="F11" s="163"/>
      <c r="G11" s="163"/>
      <c r="H11" s="2205"/>
      <c r="I11" s="2219"/>
      <c r="J11" s="2219"/>
      <c r="K11" s="2230"/>
      <c r="L11" s="2355"/>
      <c r="M11" s="2748"/>
      <c r="N11" s="2748"/>
      <c r="O11" s="2356"/>
      <c r="P11" s="13" t="s">
        <v>811</v>
      </c>
      <c r="Q11" s="201"/>
      <c r="R11" s="192"/>
      <c r="S11" s="13"/>
      <c r="T11" s="201"/>
      <c r="U11" s="192"/>
      <c r="V11" s="238"/>
      <c r="W11" s="238"/>
      <c r="X11" s="238"/>
      <c r="Y11" s="238"/>
      <c r="Z11" s="2205"/>
      <c r="AA11" s="2219"/>
      <c r="AB11" s="2219"/>
      <c r="AC11" s="2230"/>
      <c r="AD11" s="2205"/>
      <c r="AE11" s="2219"/>
      <c r="AF11" s="2219"/>
      <c r="AG11" s="2205"/>
      <c r="AH11" s="2219"/>
      <c r="AI11" s="2219"/>
      <c r="AJ11" s="2230"/>
      <c r="AK11" s="2205"/>
      <c r="AL11" s="2219"/>
      <c r="AM11" s="2219"/>
      <c r="AN11" s="2230"/>
    </row>
    <row r="12" spans="1:40" x14ac:dyDescent="0.25">
      <c r="A12" s="2329"/>
      <c r="B12" s="165"/>
      <c r="C12" s="163"/>
      <c r="D12" s="163"/>
      <c r="E12" s="163"/>
      <c r="F12" s="163"/>
      <c r="G12" s="163"/>
      <c r="H12" s="2745"/>
      <c r="I12" s="2746"/>
      <c r="J12" s="2746"/>
      <c r="K12" s="2747"/>
      <c r="L12" s="2355"/>
      <c r="M12" s="2748"/>
      <c r="N12" s="2748"/>
      <c r="O12" s="2356"/>
      <c r="P12" s="1207" t="str">
        <f>CONCATENATE("2=Non ►(",ROUND(Z4,2),")" )</f>
        <v>2=Non ►(12,06)</v>
      </c>
      <c r="Q12" s="201"/>
      <c r="R12" s="192"/>
      <c r="S12" s="2761" t="s">
        <v>1852</v>
      </c>
      <c r="T12" s="2769"/>
      <c r="U12" s="1525"/>
      <c r="V12" s="2761" t="s">
        <v>1853</v>
      </c>
      <c r="W12" s="2769"/>
      <c r="X12" s="2761" t="s">
        <v>1854</v>
      </c>
      <c r="Y12" s="2762"/>
      <c r="Z12" s="2205"/>
      <c r="AA12" s="2219"/>
      <c r="AB12" s="2219"/>
      <c r="AC12" s="2230"/>
      <c r="AD12" s="2205"/>
      <c r="AE12" s="2219"/>
      <c r="AF12" s="2219"/>
      <c r="AG12" s="2205"/>
      <c r="AH12" s="2219"/>
      <c r="AI12" s="2219"/>
      <c r="AJ12" s="2230"/>
      <c r="AK12" s="2205"/>
      <c r="AL12" s="2219"/>
      <c r="AM12" s="2219"/>
      <c r="AN12" s="2230"/>
    </row>
    <row r="13" spans="1:40" x14ac:dyDescent="0.25">
      <c r="A13" s="2744"/>
      <c r="B13" s="2756" t="s">
        <v>82</v>
      </c>
      <c r="C13" s="2756"/>
      <c r="D13" s="2756"/>
      <c r="E13" s="2756"/>
      <c r="F13" s="2756"/>
      <c r="G13" s="2756"/>
      <c r="H13" s="2755" t="s">
        <v>31</v>
      </c>
      <c r="I13" s="2667"/>
      <c r="J13" s="2667"/>
      <c r="K13" s="2668"/>
      <c r="L13" s="2755" t="s">
        <v>19</v>
      </c>
      <c r="M13" s="2756"/>
      <c r="N13" s="2756"/>
      <c r="O13" s="2757"/>
      <c r="P13" s="2771" t="s">
        <v>31</v>
      </c>
      <c r="Q13" s="2772"/>
      <c r="R13" s="2773"/>
      <c r="S13" s="2771" t="s">
        <v>22</v>
      </c>
      <c r="T13" s="2772"/>
      <c r="U13" s="2668"/>
      <c r="V13" s="2666" t="s">
        <v>22</v>
      </c>
      <c r="W13" s="2667"/>
      <c r="X13" s="2666" t="s">
        <v>22</v>
      </c>
      <c r="Y13" s="2668"/>
      <c r="Z13" s="2755" t="s">
        <v>31</v>
      </c>
      <c r="AA13" s="2667"/>
      <c r="AB13" s="2667"/>
      <c r="AC13" s="2668"/>
      <c r="AD13" s="2755" t="s">
        <v>38</v>
      </c>
      <c r="AE13" s="2756"/>
      <c r="AF13" s="2756"/>
      <c r="AG13" s="2749" t="s">
        <v>77</v>
      </c>
      <c r="AH13" s="2750"/>
      <c r="AI13" s="2750"/>
      <c r="AJ13" s="2751"/>
      <c r="AK13" s="2749" t="s">
        <v>77</v>
      </c>
      <c r="AL13" s="2750"/>
      <c r="AM13" s="2750"/>
      <c r="AN13" s="2751"/>
    </row>
    <row r="14" spans="1:40" ht="18.600000000000001" customHeight="1" x14ac:dyDescent="0.25">
      <c r="A14" s="171">
        <v>1</v>
      </c>
      <c r="B14" s="172" t="s">
        <v>468</v>
      </c>
      <c r="C14" s="173"/>
      <c r="D14" s="173"/>
      <c r="E14" s="173"/>
      <c r="F14" s="173"/>
      <c r="G14" s="173"/>
      <c r="H14" s="174"/>
      <c r="I14" s="169"/>
      <c r="J14" s="169"/>
      <c r="K14" s="169"/>
      <c r="L14" s="174"/>
      <c r="M14" s="173"/>
      <c r="N14" s="173"/>
      <c r="O14" s="173"/>
      <c r="P14" s="1298"/>
      <c r="Q14" s="1299"/>
      <c r="R14" s="1300"/>
      <c r="S14" s="1299"/>
      <c r="T14" s="1300"/>
      <c r="U14" s="169"/>
      <c r="V14" s="1299"/>
      <c r="W14" s="1300"/>
      <c r="X14" s="1299"/>
      <c r="Y14" s="1300"/>
      <c r="Z14" s="174"/>
      <c r="AA14" s="169"/>
      <c r="AB14" s="169"/>
      <c r="AC14" s="169"/>
      <c r="AD14" s="174"/>
      <c r="AE14" s="173"/>
      <c r="AF14" s="173"/>
      <c r="AG14" s="175"/>
      <c r="AH14" s="176"/>
      <c r="AI14" s="176"/>
      <c r="AJ14" s="176"/>
      <c r="AK14" s="174"/>
      <c r="AL14" s="169"/>
      <c r="AM14" s="169"/>
      <c r="AN14" s="170"/>
    </row>
    <row r="15" spans="1:40" ht="18.600000000000001" customHeight="1" x14ac:dyDescent="0.25">
      <c r="A15" s="171">
        <f>A14+1</f>
        <v>2</v>
      </c>
      <c r="B15" s="177" t="s">
        <v>469</v>
      </c>
      <c r="C15" s="173"/>
      <c r="D15" s="173"/>
      <c r="E15" s="173"/>
      <c r="F15" s="173"/>
      <c r="G15" s="173"/>
      <c r="H15" s="174"/>
      <c r="I15" s="169"/>
      <c r="J15" s="169"/>
      <c r="K15" s="169"/>
      <c r="L15" s="174"/>
      <c r="M15" s="173"/>
      <c r="N15" s="173"/>
      <c r="O15" s="173"/>
      <c r="P15" s="1298"/>
      <c r="Q15" s="1299"/>
      <c r="R15" s="1300"/>
      <c r="S15" s="1299"/>
      <c r="T15" s="1300"/>
      <c r="U15" s="169"/>
      <c r="V15" s="1299"/>
      <c r="W15" s="1300"/>
      <c r="X15" s="1299"/>
      <c r="Y15" s="1300"/>
      <c r="Z15" s="174"/>
      <c r="AA15" s="169"/>
      <c r="AB15" s="169"/>
      <c r="AC15" s="169"/>
      <c r="AD15" s="174"/>
      <c r="AE15" s="173"/>
      <c r="AF15" s="173"/>
      <c r="AG15" s="175"/>
      <c r="AH15" s="176"/>
      <c r="AI15" s="176"/>
      <c r="AJ15" s="176"/>
      <c r="AK15" s="174"/>
      <c r="AL15" s="169"/>
      <c r="AM15" s="169"/>
      <c r="AN15" s="170"/>
    </row>
    <row r="16" spans="1:40" ht="18.600000000000001" customHeight="1" x14ac:dyDescent="0.25">
      <c r="A16" s="171">
        <f t="shared" ref="A16:A58" si="0">A15+1</f>
        <v>3</v>
      </c>
      <c r="B16" s="177" t="s">
        <v>1226</v>
      </c>
      <c r="C16" s="172"/>
      <c r="D16" s="172"/>
      <c r="E16" s="172"/>
      <c r="F16" s="172"/>
      <c r="G16" s="172"/>
      <c r="H16" s="179"/>
      <c r="I16" s="180"/>
      <c r="J16" s="180"/>
      <c r="K16" s="180"/>
      <c r="L16" s="179"/>
      <c r="M16" s="180"/>
      <c r="N16" s="180"/>
      <c r="O16" s="180"/>
      <c r="P16" s="1298"/>
      <c r="Q16" s="1299"/>
      <c r="R16" s="1300"/>
      <c r="S16" s="1299"/>
      <c r="T16" s="1300"/>
      <c r="U16" s="180"/>
      <c r="V16" s="1299"/>
      <c r="W16" s="1300"/>
      <c r="X16" s="1299"/>
      <c r="Y16" s="1300"/>
      <c r="Z16" s="179"/>
      <c r="AA16" s="180"/>
      <c r="AB16" s="180"/>
      <c r="AC16" s="180"/>
      <c r="AD16" s="179"/>
      <c r="AE16" s="180"/>
      <c r="AF16" s="180"/>
      <c r="AG16" s="181"/>
      <c r="AH16" s="172"/>
      <c r="AI16" s="172"/>
      <c r="AJ16" s="172"/>
      <c r="AK16" s="181"/>
      <c r="AL16" s="172"/>
      <c r="AM16" s="172"/>
      <c r="AN16" s="178"/>
    </row>
    <row r="17" spans="1:40" ht="18.600000000000001" customHeight="1" x14ac:dyDescent="0.25">
      <c r="A17" s="171">
        <f t="shared" si="0"/>
        <v>4</v>
      </c>
      <c r="B17" s="177" t="s">
        <v>1227</v>
      </c>
      <c r="C17" s="172"/>
      <c r="D17" s="172"/>
      <c r="E17" s="172"/>
      <c r="F17" s="172"/>
      <c r="G17" s="172"/>
      <c r="H17" s="179"/>
      <c r="I17" s="180"/>
      <c r="J17" s="180"/>
      <c r="K17" s="180"/>
      <c r="L17" s="179"/>
      <c r="M17" s="180"/>
      <c r="N17" s="180"/>
      <c r="O17" s="180"/>
      <c r="P17" s="1298"/>
      <c r="Q17" s="1299"/>
      <c r="R17" s="1300"/>
      <c r="S17" s="1299"/>
      <c r="T17" s="1300"/>
      <c r="U17" s="180"/>
      <c r="V17" s="1299"/>
      <c r="W17" s="1300"/>
      <c r="X17" s="1299"/>
      <c r="Y17" s="1300"/>
      <c r="Z17" s="179"/>
      <c r="AA17" s="180"/>
      <c r="AB17" s="180"/>
      <c r="AC17" s="180"/>
      <c r="AD17" s="179"/>
      <c r="AE17" s="180"/>
      <c r="AF17" s="180"/>
      <c r="AG17" s="181"/>
      <c r="AH17" s="172"/>
      <c r="AI17" s="172"/>
      <c r="AJ17" s="172"/>
      <c r="AK17" s="181"/>
      <c r="AL17" s="172"/>
      <c r="AM17" s="172"/>
      <c r="AN17" s="178"/>
    </row>
    <row r="18" spans="1:40" ht="18.600000000000001" customHeight="1" x14ac:dyDescent="0.25">
      <c r="A18" s="171">
        <f t="shared" si="0"/>
        <v>5</v>
      </c>
      <c r="B18" s="177" t="s">
        <v>757</v>
      </c>
      <c r="C18" s="172"/>
      <c r="D18" s="172"/>
      <c r="E18" s="172"/>
      <c r="F18" s="172"/>
      <c r="G18" s="172"/>
      <c r="H18" s="179"/>
      <c r="I18" s="180"/>
      <c r="J18" s="180"/>
      <c r="K18" s="180"/>
      <c r="L18" s="179"/>
      <c r="M18" s="180"/>
      <c r="N18" s="180"/>
      <c r="O18" s="180"/>
      <c r="P18" s="1298"/>
      <c r="Q18" s="1299"/>
      <c r="R18" s="1300"/>
      <c r="S18" s="1299"/>
      <c r="T18" s="1300"/>
      <c r="U18" s="180"/>
      <c r="V18" s="1299"/>
      <c r="W18" s="1300"/>
      <c r="X18" s="1299"/>
      <c r="Y18" s="1300"/>
      <c r="Z18" s="179"/>
      <c r="AA18" s="180"/>
      <c r="AB18" s="180"/>
      <c r="AC18" s="180"/>
      <c r="AD18" s="179"/>
      <c r="AE18" s="180"/>
      <c r="AF18" s="180"/>
      <c r="AG18" s="181"/>
      <c r="AH18" s="172"/>
      <c r="AI18" s="172"/>
      <c r="AJ18" s="172"/>
      <c r="AK18" s="181"/>
      <c r="AL18" s="172"/>
      <c r="AM18" s="172"/>
      <c r="AN18" s="178"/>
    </row>
    <row r="19" spans="1:40" ht="18.600000000000001" customHeight="1" x14ac:dyDescent="0.25">
      <c r="A19" s="171">
        <f t="shared" si="0"/>
        <v>6</v>
      </c>
      <c r="B19" s="177" t="s">
        <v>1848</v>
      </c>
      <c r="C19" s="172"/>
      <c r="D19" s="172"/>
      <c r="E19" s="172"/>
      <c r="F19" s="172"/>
      <c r="G19" s="172"/>
      <c r="H19" s="179"/>
      <c r="I19" s="180"/>
      <c r="J19" s="180"/>
      <c r="K19" s="180"/>
      <c r="L19" s="179"/>
      <c r="M19" s="180"/>
      <c r="N19" s="180"/>
      <c r="O19" s="180"/>
      <c r="P19" s="1298"/>
      <c r="Q19" s="1299"/>
      <c r="R19" s="1300"/>
      <c r="S19" s="1299"/>
      <c r="T19" s="1300"/>
      <c r="U19" s="180"/>
      <c r="V19" s="1299"/>
      <c r="W19" s="1300"/>
      <c r="X19" s="1299"/>
      <c r="Y19" s="1300"/>
      <c r="Z19" s="179"/>
      <c r="AA19" s="180"/>
      <c r="AB19" s="180"/>
      <c r="AC19" s="180"/>
      <c r="AD19" s="179"/>
      <c r="AE19" s="180"/>
      <c r="AF19" s="180"/>
      <c r="AG19" s="181"/>
      <c r="AH19" s="172"/>
      <c r="AI19" s="172"/>
      <c r="AJ19" s="172"/>
      <c r="AK19" s="181"/>
      <c r="AL19" s="172"/>
      <c r="AM19" s="172"/>
      <c r="AN19" s="178"/>
    </row>
    <row r="20" spans="1:40" ht="18.600000000000001" customHeight="1" x14ac:dyDescent="0.25">
      <c r="A20" s="171">
        <f t="shared" si="0"/>
        <v>7</v>
      </c>
      <c r="B20" s="177" t="s">
        <v>96</v>
      </c>
      <c r="C20" s="172"/>
      <c r="D20" s="172"/>
      <c r="E20" s="172"/>
      <c r="F20" s="172"/>
      <c r="G20" s="172"/>
      <c r="H20" s="179"/>
      <c r="I20" s="180"/>
      <c r="J20" s="180"/>
      <c r="K20" s="180"/>
      <c r="L20" s="179"/>
      <c r="M20" s="180"/>
      <c r="N20" s="180"/>
      <c r="O20" s="180"/>
      <c r="P20" s="1298"/>
      <c r="Q20" s="1299"/>
      <c r="R20" s="1300"/>
      <c r="S20" s="1299"/>
      <c r="T20" s="1300"/>
      <c r="U20" s="180"/>
      <c r="V20" s="1299"/>
      <c r="W20" s="1300"/>
      <c r="X20" s="1299"/>
      <c r="Y20" s="1300"/>
      <c r="Z20" s="179"/>
      <c r="AA20" s="180"/>
      <c r="AB20" s="180"/>
      <c r="AC20" s="180"/>
      <c r="AD20" s="179"/>
      <c r="AE20" s="180"/>
      <c r="AF20" s="180"/>
      <c r="AG20" s="181"/>
      <c r="AH20" s="172"/>
      <c r="AI20" s="172"/>
      <c r="AJ20" s="172"/>
      <c r="AK20" s="181"/>
      <c r="AL20" s="172"/>
      <c r="AM20" s="172"/>
      <c r="AN20" s="178"/>
    </row>
    <row r="21" spans="1:40" ht="18.600000000000001" customHeight="1" x14ac:dyDescent="0.25">
      <c r="A21" s="171">
        <f t="shared" si="0"/>
        <v>8</v>
      </c>
      <c r="B21" s="177" t="s">
        <v>470</v>
      </c>
      <c r="C21" s="172"/>
      <c r="D21" s="172"/>
      <c r="E21" s="172"/>
      <c r="F21" s="172"/>
      <c r="G21" s="172"/>
      <c r="H21" s="179"/>
      <c r="I21" s="180"/>
      <c r="J21" s="180"/>
      <c r="K21" s="180"/>
      <c r="L21" s="179"/>
      <c r="M21" s="180"/>
      <c r="N21" s="180"/>
      <c r="O21" s="180"/>
      <c r="P21" s="1298"/>
      <c r="Q21" s="1299"/>
      <c r="R21" s="1300"/>
      <c r="S21" s="1299"/>
      <c r="T21" s="1300"/>
      <c r="U21" s="180"/>
      <c r="V21" s="1299"/>
      <c r="W21" s="1300"/>
      <c r="X21" s="1299"/>
      <c r="Y21" s="1300"/>
      <c r="Z21" s="179"/>
      <c r="AA21" s="180"/>
      <c r="AB21" s="180"/>
      <c r="AC21" s="180"/>
      <c r="AD21" s="179"/>
      <c r="AE21" s="180"/>
      <c r="AF21" s="180"/>
      <c r="AG21" s="181"/>
      <c r="AH21" s="172"/>
      <c r="AI21" s="172"/>
      <c r="AJ21" s="172"/>
      <c r="AK21" s="181"/>
      <c r="AL21" s="172"/>
      <c r="AM21" s="172"/>
      <c r="AN21" s="178"/>
    </row>
    <row r="22" spans="1:40" ht="18.600000000000001" customHeight="1" x14ac:dyDescent="0.25">
      <c r="A22" s="171">
        <f t="shared" si="0"/>
        <v>9</v>
      </c>
      <c r="B22" s="177" t="s">
        <v>472</v>
      </c>
      <c r="C22" s="172"/>
      <c r="D22" s="172"/>
      <c r="E22" s="172"/>
      <c r="F22" s="172"/>
      <c r="G22" s="172"/>
      <c r="H22" s="179"/>
      <c r="I22" s="180"/>
      <c r="J22" s="180"/>
      <c r="K22" s="180"/>
      <c r="L22" s="179"/>
      <c r="M22" s="180"/>
      <c r="N22" s="180"/>
      <c r="O22" s="180"/>
      <c r="P22" s="1298"/>
      <c r="Q22" s="1299"/>
      <c r="R22" s="1300"/>
      <c r="S22" s="1299"/>
      <c r="T22" s="1300"/>
      <c r="U22" s="180"/>
      <c r="V22" s="1299"/>
      <c r="W22" s="1300"/>
      <c r="X22" s="1299"/>
      <c r="Y22" s="1300"/>
      <c r="Z22" s="179"/>
      <c r="AA22" s="180"/>
      <c r="AB22" s="180"/>
      <c r="AC22" s="180"/>
      <c r="AD22" s="179"/>
      <c r="AE22" s="180"/>
      <c r="AF22" s="180"/>
      <c r="AG22" s="181"/>
      <c r="AH22" s="172"/>
      <c r="AI22" s="172"/>
      <c r="AJ22" s="172"/>
      <c r="AK22" s="181"/>
      <c r="AL22" s="172"/>
      <c r="AM22" s="172"/>
      <c r="AN22" s="178"/>
    </row>
    <row r="23" spans="1:40" ht="18.600000000000001" customHeight="1" x14ac:dyDescent="0.25">
      <c r="A23" s="171">
        <f t="shared" si="0"/>
        <v>10</v>
      </c>
      <c r="B23" s="177" t="s">
        <v>1847</v>
      </c>
      <c r="C23" s="172"/>
      <c r="D23" s="172"/>
      <c r="E23" s="172"/>
      <c r="F23" s="172"/>
      <c r="G23" s="172"/>
      <c r="H23" s="179"/>
      <c r="I23" s="180"/>
      <c r="J23" s="180"/>
      <c r="K23" s="180"/>
      <c r="L23" s="179"/>
      <c r="M23" s="180"/>
      <c r="N23" s="180"/>
      <c r="O23" s="180"/>
      <c r="P23" s="1298"/>
      <c r="Q23" s="1299"/>
      <c r="R23" s="1300"/>
      <c r="S23" s="1299"/>
      <c r="T23" s="1300"/>
      <c r="U23" s="180"/>
      <c r="V23" s="1299"/>
      <c r="W23" s="1300"/>
      <c r="X23" s="1299"/>
      <c r="Y23" s="1300"/>
      <c r="Z23" s="179"/>
      <c r="AA23" s="180"/>
      <c r="AB23" s="180"/>
      <c r="AC23" s="180"/>
      <c r="AD23" s="179"/>
      <c r="AE23" s="180"/>
      <c r="AF23" s="180"/>
      <c r="AG23" s="181"/>
      <c r="AH23" s="172"/>
      <c r="AI23" s="172"/>
      <c r="AJ23" s="172"/>
      <c r="AK23" s="181"/>
      <c r="AL23" s="172"/>
      <c r="AM23" s="172"/>
      <c r="AN23" s="178"/>
    </row>
    <row r="24" spans="1:40" ht="27" customHeight="1" x14ac:dyDescent="0.25">
      <c r="A24" s="171">
        <f t="shared" si="0"/>
        <v>11</v>
      </c>
      <c r="B24" s="2752" t="s">
        <v>755</v>
      </c>
      <c r="C24" s="2753"/>
      <c r="D24" s="2753"/>
      <c r="E24" s="2753"/>
      <c r="F24" s="2753"/>
      <c r="G24" s="2754"/>
      <c r="H24" s="179"/>
      <c r="I24" s="180"/>
      <c r="J24" s="180"/>
      <c r="K24" s="180"/>
      <c r="L24" s="179"/>
      <c r="M24" s="180"/>
      <c r="N24" s="180"/>
      <c r="O24" s="180"/>
      <c r="P24" s="1298"/>
      <c r="Q24" s="1299"/>
      <c r="R24" s="1300"/>
      <c r="S24" s="1299"/>
      <c r="T24" s="1300"/>
      <c r="U24" s="180"/>
      <c r="V24" s="1299"/>
      <c r="W24" s="1300"/>
      <c r="X24" s="1299"/>
      <c r="Y24" s="1300"/>
      <c r="Z24" s="179"/>
      <c r="AA24" s="180"/>
      <c r="AB24" s="180"/>
      <c r="AC24" s="180"/>
      <c r="AD24" s="179"/>
      <c r="AE24" s="180"/>
      <c r="AF24" s="180"/>
      <c r="AG24" s="181"/>
      <c r="AH24" s="172"/>
      <c r="AI24" s="172"/>
      <c r="AJ24" s="172"/>
      <c r="AK24" s="181"/>
      <c r="AL24" s="172"/>
      <c r="AM24" s="172"/>
      <c r="AN24" s="178"/>
    </row>
    <row r="25" spans="1:40" ht="18.600000000000001" customHeight="1" x14ac:dyDescent="0.25">
      <c r="A25" s="171">
        <f t="shared" si="0"/>
        <v>12</v>
      </c>
      <c r="B25" s="819" t="s">
        <v>758</v>
      </c>
      <c r="C25" s="172"/>
      <c r="D25" s="172"/>
      <c r="E25" s="172"/>
      <c r="F25" s="172"/>
      <c r="G25" s="172"/>
      <c r="H25" s="179"/>
      <c r="I25" s="180"/>
      <c r="J25" s="180"/>
      <c r="K25" s="180"/>
      <c r="L25" s="179"/>
      <c r="M25" s="180"/>
      <c r="N25" s="180"/>
      <c r="O25" s="180"/>
      <c r="P25" s="1298"/>
      <c r="Q25" s="1299"/>
      <c r="R25" s="1300"/>
      <c r="S25" s="1299"/>
      <c r="T25" s="1300"/>
      <c r="U25" s="180"/>
      <c r="V25" s="1299"/>
      <c r="W25" s="1300"/>
      <c r="X25" s="1299"/>
      <c r="Y25" s="1300"/>
      <c r="Z25" s="179"/>
      <c r="AA25" s="180"/>
      <c r="AB25" s="180"/>
      <c r="AC25" s="180"/>
      <c r="AD25" s="179"/>
      <c r="AE25" s="180"/>
      <c r="AF25" s="180"/>
      <c r="AG25" s="181"/>
      <c r="AH25" s="172"/>
      <c r="AI25" s="172"/>
      <c r="AJ25" s="172"/>
      <c r="AK25" s="181"/>
      <c r="AL25" s="172"/>
      <c r="AM25" s="172"/>
      <c r="AN25" s="178"/>
    </row>
    <row r="26" spans="1:40" ht="18.600000000000001" customHeight="1" x14ac:dyDescent="0.25">
      <c r="A26" s="171">
        <f t="shared" si="0"/>
        <v>13</v>
      </c>
      <c r="B26" s="818" t="s">
        <v>83</v>
      </c>
      <c r="C26" s="172"/>
      <c r="D26" s="172"/>
      <c r="E26" s="172"/>
      <c r="F26" s="172"/>
      <c r="G26" s="172"/>
      <c r="H26" s="179"/>
      <c r="I26" s="180"/>
      <c r="J26" s="180"/>
      <c r="K26" s="180"/>
      <c r="L26" s="179"/>
      <c r="M26" s="180"/>
      <c r="N26" s="180"/>
      <c r="O26" s="180"/>
      <c r="P26" s="1298"/>
      <c r="Q26" s="1299"/>
      <c r="R26" s="1300"/>
      <c r="S26" s="1299"/>
      <c r="T26" s="1300"/>
      <c r="U26" s="180"/>
      <c r="V26" s="1299"/>
      <c r="W26" s="1300"/>
      <c r="X26" s="1299"/>
      <c r="Y26" s="1300"/>
      <c r="Z26" s="179"/>
      <c r="AA26" s="180"/>
      <c r="AB26" s="180"/>
      <c r="AC26" s="180"/>
      <c r="AD26" s="179"/>
      <c r="AE26" s="180"/>
      <c r="AF26" s="180"/>
      <c r="AG26" s="181"/>
      <c r="AH26" s="172"/>
      <c r="AI26" s="172"/>
      <c r="AJ26" s="172"/>
      <c r="AK26" s="181"/>
      <c r="AL26" s="172"/>
      <c r="AM26" s="172"/>
      <c r="AN26" s="178"/>
    </row>
    <row r="27" spans="1:40" ht="29.25" customHeight="1" x14ac:dyDescent="0.25">
      <c r="A27" s="171">
        <f t="shared" si="0"/>
        <v>14</v>
      </c>
      <c r="B27" s="2763" t="s">
        <v>1225</v>
      </c>
      <c r="C27" s="2764"/>
      <c r="D27" s="2764"/>
      <c r="E27" s="2764"/>
      <c r="F27" s="2764"/>
      <c r="G27" s="2765"/>
      <c r="H27" s="179"/>
      <c r="I27" s="180"/>
      <c r="J27" s="180"/>
      <c r="K27" s="180"/>
      <c r="L27" s="179"/>
      <c r="M27" s="180"/>
      <c r="N27" s="180"/>
      <c r="O27" s="180"/>
      <c r="P27" s="1298"/>
      <c r="Q27" s="1299"/>
      <c r="R27" s="1300"/>
      <c r="S27" s="1299"/>
      <c r="T27" s="1300"/>
      <c r="U27" s="180"/>
      <c r="V27" s="1299"/>
      <c r="W27" s="1300"/>
      <c r="X27" s="1299"/>
      <c r="Y27" s="1300"/>
      <c r="Z27" s="179"/>
      <c r="AA27" s="180"/>
      <c r="AB27" s="180"/>
      <c r="AC27" s="180"/>
      <c r="AD27" s="179"/>
      <c r="AE27" s="180"/>
      <c r="AF27" s="180"/>
      <c r="AG27" s="181"/>
      <c r="AH27" s="172"/>
      <c r="AI27" s="172"/>
      <c r="AJ27" s="172"/>
      <c r="AK27" s="181"/>
      <c r="AL27" s="172"/>
      <c r="AM27" s="172"/>
      <c r="AN27" s="178"/>
    </row>
    <row r="28" spans="1:40" ht="18.600000000000001" customHeight="1" x14ac:dyDescent="0.25">
      <c r="A28" s="171">
        <f t="shared" si="0"/>
        <v>15</v>
      </c>
      <c r="B28" s="177" t="s">
        <v>768</v>
      </c>
      <c r="C28" s="172"/>
      <c r="D28" s="172"/>
      <c r="E28" s="172"/>
      <c r="F28" s="172"/>
      <c r="G28" s="172"/>
      <c r="H28" s="179"/>
      <c r="I28" s="180"/>
      <c r="J28" s="180"/>
      <c r="K28" s="180"/>
      <c r="L28" s="179"/>
      <c r="M28" s="180"/>
      <c r="N28" s="180"/>
      <c r="O28" s="180"/>
      <c r="P28" s="1298"/>
      <c r="Q28" s="1299"/>
      <c r="R28" s="1300"/>
      <c r="S28" s="1299"/>
      <c r="T28" s="1300"/>
      <c r="U28" s="180"/>
      <c r="V28" s="1299"/>
      <c r="W28" s="1300"/>
      <c r="X28" s="1299"/>
      <c r="Y28" s="1300"/>
      <c r="Z28" s="179"/>
      <c r="AA28" s="180"/>
      <c r="AB28" s="180"/>
      <c r="AC28" s="180"/>
      <c r="AD28" s="179"/>
      <c r="AE28" s="180"/>
      <c r="AF28" s="180"/>
      <c r="AG28" s="181"/>
      <c r="AH28" s="172"/>
      <c r="AI28" s="172"/>
      <c r="AJ28" s="172"/>
      <c r="AK28" s="181"/>
      <c r="AL28" s="172"/>
      <c r="AM28" s="172"/>
      <c r="AN28" s="178"/>
    </row>
    <row r="29" spans="1:40" ht="18.600000000000001" customHeight="1" x14ac:dyDescent="0.25">
      <c r="A29" s="171">
        <f t="shared" si="0"/>
        <v>16</v>
      </c>
      <c r="B29" s="177" t="s">
        <v>1843</v>
      </c>
      <c r="C29" s="172"/>
      <c r="D29" s="172"/>
      <c r="E29" s="172"/>
      <c r="F29" s="172"/>
      <c r="G29" s="172"/>
      <c r="H29" s="179"/>
      <c r="I29" s="180"/>
      <c r="J29" s="180"/>
      <c r="K29" s="180"/>
      <c r="L29" s="179"/>
      <c r="M29" s="180"/>
      <c r="N29" s="180"/>
      <c r="O29" s="180"/>
      <c r="P29" s="1298"/>
      <c r="Q29" s="1299"/>
      <c r="R29" s="1300"/>
      <c r="S29" s="1299"/>
      <c r="T29" s="1300"/>
      <c r="U29" s="180"/>
      <c r="V29" s="1299"/>
      <c r="W29" s="1300"/>
      <c r="X29" s="1299"/>
      <c r="Y29" s="1300"/>
      <c r="Z29" s="179"/>
      <c r="AA29" s="180"/>
      <c r="AB29" s="180"/>
      <c r="AC29" s="180"/>
      <c r="AD29" s="179"/>
      <c r="AE29" s="180"/>
      <c r="AF29" s="180"/>
      <c r="AG29" s="181"/>
      <c r="AH29" s="172"/>
      <c r="AI29" s="172"/>
      <c r="AJ29" s="172"/>
      <c r="AK29" s="181"/>
      <c r="AL29" s="172"/>
      <c r="AM29" s="172"/>
      <c r="AN29" s="178"/>
    </row>
    <row r="30" spans="1:40" ht="18.600000000000001" customHeight="1" x14ac:dyDescent="0.25">
      <c r="A30" s="171">
        <f t="shared" si="0"/>
        <v>17</v>
      </c>
      <c r="B30" s="177" t="s">
        <v>1842</v>
      </c>
      <c r="C30" s="172"/>
      <c r="D30" s="172"/>
      <c r="E30" s="172"/>
      <c r="F30" s="172"/>
      <c r="G30" s="172"/>
      <c r="H30" s="179"/>
      <c r="I30" s="180"/>
      <c r="J30" s="180"/>
      <c r="K30" s="180"/>
      <c r="L30" s="179"/>
      <c r="M30" s="180"/>
      <c r="N30" s="180"/>
      <c r="O30" s="180"/>
      <c r="P30" s="1298"/>
      <c r="Q30" s="1299"/>
      <c r="R30" s="1300"/>
      <c r="S30" s="1299"/>
      <c r="T30" s="1300"/>
      <c r="U30" s="180"/>
      <c r="V30" s="1299"/>
      <c r="W30" s="1300"/>
      <c r="X30" s="1299"/>
      <c r="Y30" s="1300"/>
      <c r="Z30" s="179"/>
      <c r="AA30" s="180"/>
      <c r="AB30" s="180"/>
      <c r="AC30" s="180"/>
      <c r="AD30" s="179"/>
      <c r="AE30" s="180"/>
      <c r="AF30" s="180"/>
      <c r="AG30" s="181"/>
      <c r="AH30" s="172"/>
      <c r="AI30" s="172"/>
      <c r="AJ30" s="172"/>
      <c r="AK30" s="181"/>
      <c r="AL30" s="172"/>
      <c r="AM30" s="172"/>
      <c r="AN30" s="178"/>
    </row>
    <row r="31" spans="1:40" ht="18.600000000000001" customHeight="1" x14ac:dyDescent="0.25">
      <c r="A31" s="171">
        <f t="shared" si="0"/>
        <v>18</v>
      </c>
      <c r="B31" s="177" t="s">
        <v>756</v>
      </c>
      <c r="C31" s="172"/>
      <c r="D31" s="172"/>
      <c r="E31" s="172"/>
      <c r="F31" s="172"/>
      <c r="G31" s="172"/>
      <c r="H31" s="179"/>
      <c r="I31" s="180"/>
      <c r="J31" s="180"/>
      <c r="K31" s="180"/>
      <c r="L31" s="179"/>
      <c r="M31" s="180"/>
      <c r="N31" s="180"/>
      <c r="O31" s="180"/>
      <c r="P31" s="1298"/>
      <c r="Q31" s="1299"/>
      <c r="R31" s="1300"/>
      <c r="S31" s="1299"/>
      <c r="T31" s="1300"/>
      <c r="U31" s="180"/>
      <c r="V31" s="1299"/>
      <c r="W31" s="1300"/>
      <c r="X31" s="1299"/>
      <c r="Y31" s="1300"/>
      <c r="Z31" s="179"/>
      <c r="AA31" s="180"/>
      <c r="AB31" s="180"/>
      <c r="AC31" s="180"/>
      <c r="AD31" s="179"/>
      <c r="AE31" s="180"/>
      <c r="AF31" s="180"/>
      <c r="AG31" s="181"/>
      <c r="AH31" s="172"/>
      <c r="AI31" s="172"/>
      <c r="AJ31" s="172"/>
      <c r="AK31" s="181"/>
      <c r="AL31" s="172"/>
      <c r="AM31" s="172"/>
      <c r="AN31" s="178"/>
    </row>
    <row r="32" spans="1:40" ht="18.600000000000001" customHeight="1" x14ac:dyDescent="0.25">
      <c r="A32" s="171">
        <f t="shared" si="0"/>
        <v>19</v>
      </c>
      <c r="B32" s="177" t="s">
        <v>84</v>
      </c>
      <c r="C32" s="172"/>
      <c r="D32" s="172"/>
      <c r="E32" s="172"/>
      <c r="F32" s="172"/>
      <c r="G32" s="172"/>
      <c r="H32" s="179"/>
      <c r="I32" s="180"/>
      <c r="J32" s="180"/>
      <c r="K32" s="180"/>
      <c r="L32" s="179"/>
      <c r="M32" s="180"/>
      <c r="N32" s="180"/>
      <c r="O32" s="180"/>
      <c r="P32" s="1298"/>
      <c r="Q32" s="1299"/>
      <c r="R32" s="1300"/>
      <c r="S32" s="1299"/>
      <c r="T32" s="1300"/>
      <c r="U32" s="180"/>
      <c r="V32" s="1299"/>
      <c r="W32" s="1300"/>
      <c r="X32" s="1299"/>
      <c r="Y32" s="1300"/>
      <c r="Z32" s="179"/>
      <c r="AA32" s="180"/>
      <c r="AB32" s="180"/>
      <c r="AC32" s="180"/>
      <c r="AD32" s="179"/>
      <c r="AE32" s="180"/>
      <c r="AF32" s="180"/>
      <c r="AG32" s="181"/>
      <c r="AH32" s="172"/>
      <c r="AI32" s="172"/>
      <c r="AJ32" s="172"/>
      <c r="AK32" s="181"/>
      <c r="AL32" s="172"/>
      <c r="AM32" s="172"/>
      <c r="AN32" s="178"/>
    </row>
    <row r="33" spans="1:40" ht="18.600000000000001" customHeight="1" x14ac:dyDescent="0.25">
      <c r="A33" s="171">
        <f t="shared" si="0"/>
        <v>20</v>
      </c>
      <c r="B33" s="177" t="s">
        <v>85</v>
      </c>
      <c r="C33" s="172"/>
      <c r="D33" s="172"/>
      <c r="E33" s="172"/>
      <c r="F33" s="172"/>
      <c r="G33" s="172"/>
      <c r="H33" s="179"/>
      <c r="I33" s="180"/>
      <c r="J33" s="180"/>
      <c r="K33" s="180"/>
      <c r="L33" s="179"/>
      <c r="M33" s="180"/>
      <c r="N33" s="180"/>
      <c r="O33" s="180"/>
      <c r="P33" s="1298"/>
      <c r="Q33" s="1299"/>
      <c r="R33" s="1300"/>
      <c r="S33" s="1299"/>
      <c r="T33" s="1300"/>
      <c r="U33" s="180"/>
      <c r="V33" s="1299"/>
      <c r="W33" s="1300"/>
      <c r="X33" s="1299"/>
      <c r="Y33" s="1300"/>
      <c r="Z33" s="179"/>
      <c r="AA33" s="180"/>
      <c r="AB33" s="180"/>
      <c r="AC33" s="180"/>
      <c r="AD33" s="179"/>
      <c r="AE33" s="180"/>
      <c r="AF33" s="180"/>
      <c r="AG33" s="181"/>
      <c r="AH33" s="172"/>
      <c r="AI33" s="172"/>
      <c r="AJ33" s="172"/>
      <c r="AK33" s="181"/>
      <c r="AL33" s="172"/>
      <c r="AM33" s="172"/>
      <c r="AN33" s="178"/>
    </row>
    <row r="34" spans="1:40" ht="18.600000000000001" customHeight="1" x14ac:dyDescent="0.25">
      <c r="A34" s="171">
        <f t="shared" si="0"/>
        <v>21</v>
      </c>
      <c r="B34" s="163" t="s">
        <v>86</v>
      </c>
      <c r="C34" s="172"/>
      <c r="D34" s="172"/>
      <c r="E34" s="172"/>
      <c r="F34" s="172"/>
      <c r="G34" s="172"/>
      <c r="H34" s="179"/>
      <c r="I34" s="180"/>
      <c r="J34" s="180"/>
      <c r="K34" s="180"/>
      <c r="L34" s="179"/>
      <c r="M34" s="180"/>
      <c r="N34" s="180"/>
      <c r="O34" s="180"/>
      <c r="P34" s="1298"/>
      <c r="Q34" s="1299"/>
      <c r="R34" s="1300"/>
      <c r="S34" s="1299"/>
      <c r="T34" s="1300"/>
      <c r="U34" s="180"/>
      <c r="V34" s="1299"/>
      <c r="W34" s="1300"/>
      <c r="X34" s="1299"/>
      <c r="Y34" s="1300"/>
      <c r="Z34" s="179"/>
      <c r="AA34" s="180"/>
      <c r="AB34" s="180"/>
      <c r="AC34" s="180"/>
      <c r="AD34" s="179"/>
      <c r="AE34" s="180"/>
      <c r="AF34" s="180"/>
      <c r="AG34" s="181"/>
      <c r="AH34" s="172"/>
      <c r="AI34" s="172"/>
      <c r="AJ34" s="172"/>
      <c r="AK34" s="181"/>
      <c r="AL34" s="172"/>
      <c r="AM34" s="172"/>
      <c r="AN34" s="178"/>
    </row>
    <row r="35" spans="1:40" ht="18.600000000000001" customHeight="1" x14ac:dyDescent="0.25">
      <c r="A35" s="171">
        <f t="shared" si="0"/>
        <v>22</v>
      </c>
      <c r="B35" s="172" t="s">
        <v>87</v>
      </c>
      <c r="C35" s="172"/>
      <c r="D35" s="172"/>
      <c r="E35" s="172"/>
      <c r="F35" s="172"/>
      <c r="G35" s="172"/>
      <c r="H35" s="179"/>
      <c r="I35" s="180"/>
      <c r="J35" s="180"/>
      <c r="K35" s="180"/>
      <c r="L35" s="179"/>
      <c r="M35" s="180"/>
      <c r="N35" s="180"/>
      <c r="O35" s="180"/>
      <c r="P35" s="1298"/>
      <c r="Q35" s="1299"/>
      <c r="R35" s="1300"/>
      <c r="S35" s="1299"/>
      <c r="T35" s="1300"/>
      <c r="U35" s="180"/>
      <c r="V35" s="1299"/>
      <c r="W35" s="1300"/>
      <c r="X35" s="1299"/>
      <c r="Y35" s="1300"/>
      <c r="Z35" s="179"/>
      <c r="AA35" s="180"/>
      <c r="AB35" s="180"/>
      <c r="AC35" s="180"/>
      <c r="AD35" s="179"/>
      <c r="AE35" s="180"/>
      <c r="AF35" s="180"/>
      <c r="AG35" s="181"/>
      <c r="AH35" s="172"/>
      <c r="AI35" s="172"/>
      <c r="AJ35" s="172"/>
      <c r="AK35" s="181"/>
      <c r="AL35" s="172"/>
      <c r="AM35" s="172"/>
      <c r="AN35" s="178"/>
    </row>
    <row r="36" spans="1:40" ht="18.600000000000001" customHeight="1" x14ac:dyDescent="0.25">
      <c r="A36" s="171">
        <f t="shared" si="0"/>
        <v>23</v>
      </c>
      <c r="B36" s="172" t="s">
        <v>1841</v>
      </c>
      <c r="C36" s="172"/>
      <c r="D36" s="172"/>
      <c r="E36" s="172"/>
      <c r="F36" s="172"/>
      <c r="G36" s="172"/>
      <c r="H36" s="179"/>
      <c r="I36" s="180"/>
      <c r="J36" s="180"/>
      <c r="K36" s="180"/>
      <c r="L36" s="179"/>
      <c r="M36" s="180"/>
      <c r="N36" s="180"/>
      <c r="O36" s="180"/>
      <c r="P36" s="1298"/>
      <c r="Q36" s="1299"/>
      <c r="R36" s="1300"/>
      <c r="S36" s="1299"/>
      <c r="T36" s="1300"/>
      <c r="U36" s="180"/>
      <c r="V36" s="1299"/>
      <c r="W36" s="1300"/>
      <c r="X36" s="1299"/>
      <c r="Y36" s="1300"/>
      <c r="Z36" s="179"/>
      <c r="AA36" s="180"/>
      <c r="AB36" s="180"/>
      <c r="AC36" s="180"/>
      <c r="AD36" s="179"/>
      <c r="AE36" s="180"/>
      <c r="AF36" s="180"/>
      <c r="AG36" s="181"/>
      <c r="AH36" s="172"/>
      <c r="AI36" s="172"/>
      <c r="AJ36" s="172"/>
      <c r="AK36" s="181"/>
      <c r="AL36" s="172"/>
      <c r="AM36" s="172"/>
      <c r="AN36" s="178"/>
    </row>
    <row r="37" spans="1:40" ht="18.600000000000001" customHeight="1" x14ac:dyDescent="0.25">
      <c r="A37" s="171">
        <f t="shared" si="0"/>
        <v>24</v>
      </c>
      <c r="B37" s="172" t="s">
        <v>764</v>
      </c>
      <c r="C37" s="172"/>
      <c r="D37" s="172"/>
      <c r="E37" s="172"/>
      <c r="F37" s="172"/>
      <c r="G37" s="172"/>
      <c r="H37" s="179"/>
      <c r="I37" s="180"/>
      <c r="J37" s="180"/>
      <c r="K37" s="180"/>
      <c r="L37" s="179"/>
      <c r="M37" s="180"/>
      <c r="N37" s="180"/>
      <c r="O37" s="180"/>
      <c r="P37" s="1298"/>
      <c r="Q37" s="1299"/>
      <c r="R37" s="1300"/>
      <c r="S37" s="1299"/>
      <c r="T37" s="1300"/>
      <c r="U37" s="180"/>
      <c r="V37" s="1299"/>
      <c r="W37" s="1300"/>
      <c r="X37" s="1299"/>
      <c r="Y37" s="1300"/>
      <c r="Z37" s="179"/>
      <c r="AA37" s="180"/>
      <c r="AB37" s="180"/>
      <c r="AC37" s="180"/>
      <c r="AD37" s="179"/>
      <c r="AE37" s="180"/>
      <c r="AF37" s="180"/>
      <c r="AG37" s="181"/>
      <c r="AH37" s="172"/>
      <c r="AI37" s="172"/>
      <c r="AJ37" s="172"/>
      <c r="AK37" s="181"/>
      <c r="AL37" s="172"/>
      <c r="AM37" s="172"/>
      <c r="AN37" s="178"/>
    </row>
    <row r="38" spans="1:40" ht="18.600000000000001" customHeight="1" x14ac:dyDescent="0.25">
      <c r="A38" s="171">
        <f t="shared" si="0"/>
        <v>25</v>
      </c>
      <c r="B38" s="172" t="s">
        <v>1846</v>
      </c>
      <c r="C38" s="172"/>
      <c r="D38" s="172"/>
      <c r="E38" s="172"/>
      <c r="F38" s="172"/>
      <c r="G38" s="172"/>
      <c r="H38" s="179"/>
      <c r="I38" s="180"/>
      <c r="J38" s="180"/>
      <c r="K38" s="180"/>
      <c r="L38" s="179"/>
      <c r="M38" s="180"/>
      <c r="N38" s="180"/>
      <c r="O38" s="180"/>
      <c r="P38" s="1298"/>
      <c r="Q38" s="1299"/>
      <c r="R38" s="1300"/>
      <c r="S38" s="1299"/>
      <c r="T38" s="1300"/>
      <c r="U38" s="180"/>
      <c r="V38" s="1299"/>
      <c r="W38" s="1300"/>
      <c r="X38" s="1299"/>
      <c r="Y38" s="1300"/>
      <c r="Z38" s="179"/>
      <c r="AA38" s="180"/>
      <c r="AB38" s="180"/>
      <c r="AC38" s="180"/>
      <c r="AD38" s="179"/>
      <c r="AE38" s="180"/>
      <c r="AF38" s="180"/>
      <c r="AG38" s="181"/>
      <c r="AH38" s="172"/>
      <c r="AI38" s="172"/>
      <c r="AJ38" s="172"/>
      <c r="AK38" s="181"/>
      <c r="AL38" s="172"/>
      <c r="AM38" s="172"/>
      <c r="AN38" s="178"/>
    </row>
    <row r="39" spans="1:40" ht="29.25" customHeight="1" x14ac:dyDescent="0.25">
      <c r="A39" s="171">
        <f t="shared" si="0"/>
        <v>26</v>
      </c>
      <c r="B39" s="2763" t="s">
        <v>765</v>
      </c>
      <c r="C39" s="2764"/>
      <c r="D39" s="2764"/>
      <c r="E39" s="2764"/>
      <c r="F39" s="2764"/>
      <c r="G39" s="2765"/>
      <c r="H39" s="179"/>
      <c r="I39" s="180"/>
      <c r="J39" s="180"/>
      <c r="K39" s="180"/>
      <c r="L39" s="179"/>
      <c r="M39" s="180"/>
      <c r="N39" s="180"/>
      <c r="O39" s="180"/>
      <c r="P39" s="1298"/>
      <c r="Q39" s="1299"/>
      <c r="R39" s="1300"/>
      <c r="S39" s="1299"/>
      <c r="T39" s="1300"/>
      <c r="U39" s="180"/>
      <c r="V39" s="1299"/>
      <c r="W39" s="1300"/>
      <c r="X39" s="1299"/>
      <c r="Y39" s="1300"/>
      <c r="Z39" s="179"/>
      <c r="AA39" s="180"/>
      <c r="AB39" s="180"/>
      <c r="AC39" s="180"/>
      <c r="AD39" s="179"/>
      <c r="AE39" s="180"/>
      <c r="AF39" s="180"/>
      <c r="AG39" s="181"/>
      <c r="AH39" s="172"/>
      <c r="AI39" s="172"/>
      <c r="AJ39" s="172"/>
      <c r="AK39" s="181"/>
      <c r="AL39" s="172"/>
      <c r="AM39" s="172"/>
      <c r="AN39" s="178"/>
    </row>
    <row r="40" spans="1:40" ht="18.600000000000001" customHeight="1" x14ac:dyDescent="0.25">
      <c r="A40" s="171">
        <f t="shared" si="0"/>
        <v>27</v>
      </c>
      <c r="B40" s="2758" t="s">
        <v>93</v>
      </c>
      <c r="C40" s="2759"/>
      <c r="D40" s="2759"/>
      <c r="E40" s="2759"/>
      <c r="F40" s="2759"/>
      <c r="G40" s="2760"/>
      <c r="H40" s="179"/>
      <c r="I40" s="180"/>
      <c r="J40" s="180"/>
      <c r="K40" s="180"/>
      <c r="L40" s="179"/>
      <c r="M40" s="180"/>
      <c r="N40" s="180"/>
      <c r="O40" s="180"/>
      <c r="P40" s="1298"/>
      <c r="Q40" s="1299"/>
      <c r="R40" s="1300"/>
      <c r="S40" s="1299"/>
      <c r="T40" s="1300"/>
      <c r="U40" s="180"/>
      <c r="V40" s="1299"/>
      <c r="W40" s="1300"/>
      <c r="X40" s="1299"/>
      <c r="Y40" s="1300"/>
      <c r="Z40" s="179"/>
      <c r="AA40" s="180"/>
      <c r="AB40" s="180"/>
      <c r="AC40" s="180"/>
      <c r="AD40" s="179"/>
      <c r="AE40" s="180"/>
      <c r="AF40" s="180"/>
      <c r="AG40" s="181"/>
      <c r="AH40" s="172"/>
      <c r="AI40" s="172"/>
      <c r="AJ40" s="172"/>
      <c r="AK40" s="181"/>
      <c r="AL40" s="172"/>
      <c r="AM40" s="172"/>
      <c r="AN40" s="178"/>
    </row>
    <row r="41" spans="1:40" ht="18.600000000000001" customHeight="1" x14ac:dyDescent="0.25">
      <c r="A41" s="171">
        <f t="shared" si="0"/>
        <v>28</v>
      </c>
      <c r="B41" s="177" t="s">
        <v>94</v>
      </c>
      <c r="C41" s="172"/>
      <c r="D41" s="172"/>
      <c r="E41" s="172"/>
      <c r="F41" s="172"/>
      <c r="G41" s="172"/>
      <c r="H41" s="179"/>
      <c r="I41" s="180"/>
      <c r="J41" s="180"/>
      <c r="K41" s="180"/>
      <c r="L41" s="179"/>
      <c r="M41" s="180"/>
      <c r="N41" s="180"/>
      <c r="O41" s="180"/>
      <c r="P41" s="179"/>
      <c r="Q41" s="180"/>
      <c r="R41" s="180"/>
      <c r="S41" s="179"/>
      <c r="T41" s="180"/>
      <c r="U41" s="180"/>
      <c r="V41" s="179"/>
      <c r="W41" s="180"/>
      <c r="X41" s="179"/>
      <c r="Y41" s="180"/>
      <c r="Z41" s="179"/>
      <c r="AA41" s="180"/>
      <c r="AB41" s="180"/>
      <c r="AC41" s="180"/>
      <c r="AD41" s="179"/>
      <c r="AE41" s="180"/>
      <c r="AF41" s="180"/>
      <c r="AG41" s="181"/>
      <c r="AH41" s="172"/>
      <c r="AI41" s="172"/>
      <c r="AJ41" s="172"/>
      <c r="AK41" s="181"/>
      <c r="AL41" s="172"/>
      <c r="AM41" s="172"/>
      <c r="AN41" s="178"/>
    </row>
    <row r="42" spans="1:40" ht="18.600000000000001" customHeight="1" x14ac:dyDescent="0.25">
      <c r="A42" s="171">
        <f t="shared" si="0"/>
        <v>29</v>
      </c>
      <c r="B42" s="172" t="s">
        <v>1844</v>
      </c>
      <c r="C42" s="172"/>
      <c r="D42" s="172"/>
      <c r="E42" s="172"/>
      <c r="F42" s="172"/>
      <c r="G42" s="172"/>
      <c r="H42" s="179"/>
      <c r="I42" s="180"/>
      <c r="J42" s="180"/>
      <c r="K42" s="180"/>
      <c r="L42" s="179"/>
      <c r="M42" s="180"/>
      <c r="N42" s="180"/>
      <c r="O42" s="180"/>
      <c r="P42" s="179"/>
      <c r="Q42" s="180"/>
      <c r="R42" s="180"/>
      <c r="S42" s="179"/>
      <c r="T42" s="180"/>
      <c r="U42" s="180"/>
      <c r="V42" s="179"/>
      <c r="W42" s="180"/>
      <c r="X42" s="179"/>
      <c r="Y42" s="180"/>
      <c r="Z42" s="179"/>
      <c r="AA42" s="180"/>
      <c r="AB42" s="180"/>
      <c r="AC42" s="180"/>
      <c r="AD42" s="179"/>
      <c r="AE42" s="180"/>
      <c r="AF42" s="180"/>
      <c r="AG42" s="181"/>
      <c r="AH42" s="172"/>
      <c r="AI42" s="172"/>
      <c r="AJ42" s="172"/>
      <c r="AK42" s="181"/>
      <c r="AL42" s="172"/>
      <c r="AM42" s="172"/>
      <c r="AN42" s="178"/>
    </row>
    <row r="43" spans="1:40" ht="18.600000000000001" customHeight="1" x14ac:dyDescent="0.25">
      <c r="A43" s="171">
        <f t="shared" si="0"/>
        <v>30</v>
      </c>
      <c r="B43" s="183" t="s">
        <v>88</v>
      </c>
      <c r="C43" s="172"/>
      <c r="D43" s="172"/>
      <c r="E43" s="172"/>
      <c r="F43" s="172"/>
      <c r="G43" s="172"/>
      <c r="H43" s="179"/>
      <c r="I43" s="180"/>
      <c r="J43" s="180"/>
      <c r="K43" s="180"/>
      <c r="L43" s="179"/>
      <c r="M43" s="180"/>
      <c r="N43" s="180"/>
      <c r="O43" s="180"/>
      <c r="P43" s="179"/>
      <c r="Q43" s="180"/>
      <c r="R43" s="180"/>
      <c r="S43" s="179"/>
      <c r="T43" s="180"/>
      <c r="U43" s="180"/>
      <c r="V43" s="179"/>
      <c r="W43" s="180"/>
      <c r="X43" s="179"/>
      <c r="Y43" s="180"/>
      <c r="Z43" s="179"/>
      <c r="AA43" s="180"/>
      <c r="AB43" s="180"/>
      <c r="AC43" s="180"/>
      <c r="AD43" s="179"/>
      <c r="AE43" s="180"/>
      <c r="AF43" s="180"/>
      <c r="AG43" s="181"/>
      <c r="AH43" s="172"/>
      <c r="AI43" s="172"/>
      <c r="AJ43" s="172"/>
      <c r="AK43" s="181"/>
      <c r="AL43" s="172"/>
      <c r="AM43" s="172"/>
      <c r="AN43" s="178"/>
    </row>
    <row r="44" spans="1:40" ht="18.600000000000001" customHeight="1" x14ac:dyDescent="0.25">
      <c r="A44" s="171">
        <f t="shared" si="0"/>
        <v>31</v>
      </c>
      <c r="B44" s="183" t="s">
        <v>89</v>
      </c>
      <c r="C44" s="172"/>
      <c r="D44" s="172"/>
      <c r="E44" s="172"/>
      <c r="F44" s="172"/>
      <c r="G44" s="172"/>
      <c r="H44" s="179"/>
      <c r="I44" s="180"/>
      <c r="J44" s="180"/>
      <c r="K44" s="180"/>
      <c r="L44" s="179"/>
      <c r="M44" s="180"/>
      <c r="N44" s="180"/>
      <c r="O44" s="180"/>
      <c r="P44" s="631"/>
      <c r="Q44" s="632"/>
      <c r="R44" s="634"/>
      <c r="S44" s="632"/>
      <c r="T44" s="634"/>
      <c r="U44" s="180"/>
      <c r="V44" s="632"/>
      <c r="W44" s="634"/>
      <c r="X44" s="632"/>
      <c r="Y44" s="634"/>
      <c r="Z44" s="179"/>
      <c r="AA44" s="180"/>
      <c r="AB44" s="180"/>
      <c r="AC44" s="180"/>
      <c r="AD44" s="179"/>
      <c r="AE44" s="180"/>
      <c r="AF44" s="180"/>
      <c r="AG44" s="181"/>
      <c r="AH44" s="172"/>
      <c r="AI44" s="172"/>
      <c r="AJ44" s="172"/>
      <c r="AK44" s="181"/>
      <c r="AL44" s="172"/>
      <c r="AM44" s="172"/>
      <c r="AN44" s="178"/>
    </row>
    <row r="45" spans="1:40" ht="18.600000000000001" customHeight="1" x14ac:dyDescent="0.25">
      <c r="A45" s="171">
        <f t="shared" si="0"/>
        <v>32</v>
      </c>
      <c r="B45" s="183" t="s">
        <v>473</v>
      </c>
      <c r="C45" s="172"/>
      <c r="D45" s="172"/>
      <c r="E45" s="172"/>
      <c r="F45" s="172"/>
      <c r="G45" s="172"/>
      <c r="H45" s="179"/>
      <c r="I45" s="180"/>
      <c r="J45" s="180"/>
      <c r="K45" s="180"/>
      <c r="L45" s="179"/>
      <c r="M45" s="180"/>
      <c r="N45" s="180"/>
      <c r="O45" s="180"/>
      <c r="P45" s="1346"/>
      <c r="Q45" s="1347"/>
      <c r="R45" s="1348"/>
      <c r="S45" s="1347"/>
      <c r="T45" s="1348"/>
      <c r="U45" s="180"/>
      <c r="V45" s="1347"/>
      <c r="W45" s="1348"/>
      <c r="X45" s="1347"/>
      <c r="Y45" s="1348"/>
      <c r="Z45" s="179"/>
      <c r="AA45" s="180"/>
      <c r="AB45" s="180"/>
      <c r="AC45" s="180"/>
      <c r="AD45" s="179"/>
      <c r="AE45" s="180"/>
      <c r="AF45" s="180"/>
      <c r="AG45" s="181"/>
      <c r="AH45" s="172"/>
      <c r="AI45" s="172"/>
      <c r="AJ45" s="172"/>
      <c r="AK45" s="181"/>
      <c r="AL45" s="172"/>
      <c r="AM45" s="172"/>
      <c r="AN45" s="178"/>
    </row>
    <row r="46" spans="1:40" ht="18.600000000000001" customHeight="1" x14ac:dyDescent="0.25">
      <c r="A46" s="171">
        <f t="shared" si="0"/>
        <v>33</v>
      </c>
      <c r="B46" s="183" t="s">
        <v>471</v>
      </c>
      <c r="C46" s="172"/>
      <c r="D46" s="172"/>
      <c r="E46" s="172"/>
      <c r="F46" s="172"/>
      <c r="G46" s="172"/>
      <c r="H46" s="179"/>
      <c r="I46" s="180"/>
      <c r="J46" s="180"/>
      <c r="K46" s="180"/>
      <c r="L46" s="179"/>
      <c r="M46" s="180"/>
      <c r="N46" s="180"/>
      <c r="O46" s="180"/>
      <c r="P46" s="631"/>
      <c r="Q46" s="632"/>
      <c r="R46" s="634"/>
      <c r="S46" s="631"/>
      <c r="T46" s="634"/>
      <c r="U46" s="180"/>
      <c r="V46" s="631"/>
      <c r="W46" s="634"/>
      <c r="X46" s="631"/>
      <c r="Y46" s="634"/>
      <c r="Z46" s="179"/>
      <c r="AA46" s="180"/>
      <c r="AB46" s="180"/>
      <c r="AC46" s="180"/>
      <c r="AD46" s="179"/>
      <c r="AE46" s="180"/>
      <c r="AF46" s="180"/>
      <c r="AG46" s="181"/>
      <c r="AH46" s="172"/>
      <c r="AI46" s="172"/>
      <c r="AJ46" s="172"/>
      <c r="AK46" s="181"/>
      <c r="AL46" s="172"/>
      <c r="AM46" s="172"/>
      <c r="AN46" s="178"/>
    </row>
    <row r="47" spans="1:40" ht="18.600000000000001" customHeight="1" x14ac:dyDescent="0.25">
      <c r="A47" s="171">
        <f t="shared" si="0"/>
        <v>34</v>
      </c>
      <c r="B47" s="183" t="s">
        <v>90</v>
      </c>
      <c r="C47" s="172"/>
      <c r="D47" s="172"/>
      <c r="E47" s="172"/>
      <c r="F47" s="172"/>
      <c r="G47" s="172"/>
      <c r="H47" s="179"/>
      <c r="I47" s="180"/>
      <c r="J47" s="180"/>
      <c r="K47" s="180"/>
      <c r="L47" s="179"/>
      <c r="M47" s="180"/>
      <c r="N47" s="180"/>
      <c r="O47" s="180"/>
      <c r="P47" s="1349"/>
      <c r="Q47" s="1350"/>
      <c r="R47" s="1351"/>
      <c r="S47" s="1350"/>
      <c r="T47" s="1351"/>
      <c r="U47" s="180"/>
      <c r="V47" s="1350"/>
      <c r="W47" s="1351"/>
      <c r="X47" s="1350"/>
      <c r="Y47" s="1351"/>
      <c r="Z47" s="179"/>
      <c r="AA47" s="180"/>
      <c r="AB47" s="180"/>
      <c r="AC47" s="180"/>
      <c r="AD47" s="179"/>
      <c r="AE47" s="180"/>
      <c r="AF47" s="180"/>
      <c r="AG47" s="179"/>
      <c r="AH47" s="180"/>
      <c r="AI47" s="180"/>
      <c r="AJ47" s="182"/>
      <c r="AK47" s="181"/>
      <c r="AL47" s="172"/>
      <c r="AM47" s="172"/>
      <c r="AN47" s="178"/>
    </row>
    <row r="48" spans="1:40" ht="18.600000000000001" customHeight="1" x14ac:dyDescent="0.25">
      <c r="A48" s="171">
        <f t="shared" si="0"/>
        <v>35</v>
      </c>
      <c r="B48" s="183" t="s">
        <v>91</v>
      </c>
      <c r="C48" s="180"/>
      <c r="D48" s="180"/>
      <c r="E48" s="180"/>
      <c r="F48" s="180"/>
      <c r="G48" s="180"/>
      <c r="H48" s="179"/>
      <c r="I48" s="180"/>
      <c r="J48" s="180"/>
      <c r="K48" s="180"/>
      <c r="L48" s="179"/>
      <c r="M48" s="180"/>
      <c r="N48" s="180"/>
      <c r="O48" s="180"/>
      <c r="P48" s="179"/>
      <c r="Q48" s="180"/>
      <c r="R48" s="180"/>
      <c r="S48" s="179"/>
      <c r="T48" s="180"/>
      <c r="U48" s="180"/>
      <c r="V48" s="179"/>
      <c r="W48" s="180"/>
      <c r="X48" s="179"/>
      <c r="Y48" s="180"/>
      <c r="Z48" s="179"/>
      <c r="AA48" s="180"/>
      <c r="AB48" s="180"/>
      <c r="AC48" s="180"/>
      <c r="AD48" s="179"/>
      <c r="AE48" s="180"/>
      <c r="AF48" s="180"/>
      <c r="AG48" s="179"/>
      <c r="AH48" s="180"/>
      <c r="AI48" s="180"/>
      <c r="AJ48" s="182"/>
      <c r="AK48" s="181"/>
      <c r="AL48" s="172"/>
      <c r="AM48" s="172"/>
      <c r="AN48" s="178"/>
    </row>
    <row r="49" spans="1:40" ht="18.600000000000001" customHeight="1" x14ac:dyDescent="0.25">
      <c r="A49" s="171">
        <f t="shared" si="0"/>
        <v>36</v>
      </c>
      <c r="B49" s="183" t="s">
        <v>1316</v>
      </c>
      <c r="C49" s="180"/>
      <c r="D49" s="180"/>
      <c r="E49" s="180"/>
      <c r="F49" s="180"/>
      <c r="G49" s="180"/>
      <c r="H49" s="179"/>
      <c r="I49" s="180"/>
      <c r="J49" s="180"/>
      <c r="K49" s="180"/>
      <c r="L49" s="179"/>
      <c r="M49" s="180"/>
      <c r="N49" s="180"/>
      <c r="O49" s="180"/>
      <c r="P49" s="179"/>
      <c r="Q49" s="180"/>
      <c r="R49" s="180"/>
      <c r="S49" s="179"/>
      <c r="T49" s="180"/>
      <c r="U49" s="180"/>
      <c r="V49" s="179"/>
      <c r="W49" s="180"/>
      <c r="X49" s="179"/>
      <c r="Y49" s="180"/>
      <c r="Z49" s="179"/>
      <c r="AA49" s="180"/>
      <c r="AB49" s="180"/>
      <c r="AC49" s="180"/>
      <c r="AD49" s="179"/>
      <c r="AE49" s="180"/>
      <c r="AF49" s="180"/>
      <c r="AG49" s="179"/>
      <c r="AH49" s="180"/>
      <c r="AI49" s="180"/>
      <c r="AJ49" s="182"/>
      <c r="AK49" s="181"/>
      <c r="AL49" s="172"/>
      <c r="AM49" s="172"/>
      <c r="AN49" s="178"/>
    </row>
    <row r="50" spans="1:40" ht="18.600000000000001" customHeight="1" x14ac:dyDescent="0.25">
      <c r="A50" s="171">
        <f t="shared" si="0"/>
        <v>37</v>
      </c>
      <c r="B50" s="183" t="s">
        <v>1318</v>
      </c>
      <c r="C50" s="180"/>
      <c r="D50" s="180"/>
      <c r="E50" s="180"/>
      <c r="F50" s="180"/>
      <c r="G50" s="180"/>
      <c r="H50" s="179"/>
      <c r="I50" s="180"/>
      <c r="J50" s="180"/>
      <c r="K50" s="180"/>
      <c r="L50" s="179"/>
      <c r="M50" s="180"/>
      <c r="N50" s="180"/>
      <c r="O50" s="180"/>
      <c r="P50" s="179"/>
      <c r="Q50" s="180"/>
      <c r="R50" s="180"/>
      <c r="S50" s="179"/>
      <c r="T50" s="180"/>
      <c r="U50" s="180"/>
      <c r="V50" s="179"/>
      <c r="W50" s="180"/>
      <c r="X50" s="179"/>
      <c r="Y50" s="180"/>
      <c r="Z50" s="179"/>
      <c r="AA50" s="180"/>
      <c r="AB50" s="180"/>
      <c r="AC50" s="180"/>
      <c r="AD50" s="179"/>
      <c r="AE50" s="180"/>
      <c r="AF50" s="180"/>
      <c r="AG50" s="179"/>
      <c r="AH50" s="180"/>
      <c r="AI50" s="180"/>
      <c r="AJ50" s="182"/>
      <c r="AK50" s="181"/>
      <c r="AL50" s="172"/>
      <c r="AM50" s="172"/>
      <c r="AN50" s="178"/>
    </row>
    <row r="51" spans="1:40" ht="18.600000000000001" customHeight="1" x14ac:dyDescent="0.25">
      <c r="A51" s="171">
        <f t="shared" si="0"/>
        <v>38</v>
      </c>
      <c r="B51" s="183" t="s">
        <v>1317</v>
      </c>
      <c r="C51" s="180"/>
      <c r="D51" s="180"/>
      <c r="E51" s="180"/>
      <c r="F51" s="180"/>
      <c r="G51" s="180"/>
      <c r="H51" s="179"/>
      <c r="I51" s="180"/>
      <c r="J51" s="180"/>
      <c r="K51" s="180"/>
      <c r="L51" s="179"/>
      <c r="M51" s="180"/>
      <c r="N51" s="180"/>
      <c r="O51" s="180"/>
      <c r="P51" s="179"/>
      <c r="Q51" s="180"/>
      <c r="R51" s="180"/>
      <c r="S51" s="179"/>
      <c r="T51" s="180"/>
      <c r="U51" s="180"/>
      <c r="V51" s="179"/>
      <c r="W51" s="180"/>
      <c r="X51" s="179"/>
      <c r="Y51" s="180"/>
      <c r="Z51" s="179"/>
      <c r="AA51" s="180"/>
      <c r="AB51" s="180"/>
      <c r="AC51" s="180"/>
      <c r="AD51" s="179"/>
      <c r="AE51" s="180"/>
      <c r="AF51" s="180"/>
      <c r="AG51" s="179"/>
      <c r="AH51" s="180"/>
      <c r="AI51" s="180"/>
      <c r="AJ51" s="182"/>
      <c r="AK51" s="181"/>
      <c r="AL51" s="172"/>
      <c r="AM51" s="172"/>
      <c r="AN51" s="178"/>
    </row>
    <row r="52" spans="1:40" ht="18.600000000000001" customHeight="1" x14ac:dyDescent="0.25">
      <c r="A52" s="171">
        <f t="shared" si="0"/>
        <v>39</v>
      </c>
      <c r="B52" s="183" t="s">
        <v>92</v>
      </c>
      <c r="C52" s="180"/>
      <c r="D52" s="180"/>
      <c r="E52" s="180"/>
      <c r="F52" s="180"/>
      <c r="G52" s="180"/>
      <c r="H52" s="179"/>
      <c r="I52" s="180"/>
      <c r="J52" s="180"/>
      <c r="K52" s="180"/>
      <c r="L52" s="179"/>
      <c r="M52" s="180"/>
      <c r="N52" s="180"/>
      <c r="O52" s="180"/>
      <c r="P52" s="631"/>
      <c r="Q52" s="632"/>
      <c r="R52" s="634"/>
      <c r="S52" s="1333"/>
      <c r="T52" s="1334"/>
      <c r="U52" s="180"/>
      <c r="V52" s="1333"/>
      <c r="W52" s="1334"/>
      <c r="X52" s="1333"/>
      <c r="Y52" s="1334"/>
      <c r="Z52" s="179"/>
      <c r="AA52" s="180"/>
      <c r="AB52" s="180"/>
      <c r="AC52" s="180"/>
      <c r="AD52" s="179"/>
      <c r="AE52" s="180"/>
      <c r="AF52" s="180"/>
      <c r="AG52" s="179"/>
      <c r="AH52" s="180"/>
      <c r="AI52" s="180"/>
      <c r="AJ52" s="182"/>
      <c r="AK52" s="181"/>
      <c r="AL52" s="172"/>
      <c r="AM52" s="172"/>
      <c r="AN52" s="178"/>
    </row>
    <row r="53" spans="1:40" ht="27.75" customHeight="1" x14ac:dyDescent="0.25">
      <c r="A53" s="171">
        <f t="shared" si="0"/>
        <v>40</v>
      </c>
      <c r="B53" s="2752" t="s">
        <v>1434</v>
      </c>
      <c r="C53" s="2753"/>
      <c r="D53" s="2753"/>
      <c r="E53" s="2753"/>
      <c r="F53" s="2753"/>
      <c r="G53" s="2754"/>
      <c r="H53" s="179"/>
      <c r="I53" s="180"/>
      <c r="J53" s="180"/>
      <c r="K53" s="180"/>
      <c r="L53" s="179"/>
      <c r="M53" s="180"/>
      <c r="N53" s="180"/>
      <c r="O53" s="180"/>
      <c r="P53" s="179"/>
      <c r="Q53" s="180"/>
      <c r="R53" s="180"/>
      <c r="S53" s="179"/>
      <c r="T53" s="180"/>
      <c r="U53" s="180"/>
      <c r="V53" s="179"/>
      <c r="W53" s="180"/>
      <c r="X53" s="179"/>
      <c r="Y53" s="180"/>
      <c r="Z53" s="179"/>
      <c r="AA53" s="180"/>
      <c r="AB53" s="180"/>
      <c r="AC53" s="180"/>
      <c r="AD53" s="179"/>
      <c r="AE53" s="180"/>
      <c r="AF53" s="180"/>
      <c r="AG53" s="179"/>
      <c r="AH53" s="180"/>
      <c r="AI53" s="180"/>
      <c r="AJ53" s="182"/>
      <c r="AK53" s="181"/>
      <c r="AL53" s="172"/>
      <c r="AM53" s="172"/>
      <c r="AN53" s="178"/>
    </row>
    <row r="54" spans="1:40" ht="16.5" customHeight="1" x14ac:dyDescent="0.25">
      <c r="A54" s="171">
        <f t="shared" si="0"/>
        <v>41</v>
      </c>
      <c r="B54" s="1524" t="s">
        <v>1850</v>
      </c>
      <c r="C54" s="1520"/>
      <c r="D54" s="1520"/>
      <c r="E54" s="1520"/>
      <c r="F54" s="1520"/>
      <c r="G54" s="1520"/>
      <c r="H54" s="179"/>
      <c r="I54" s="180"/>
      <c r="J54" s="180"/>
      <c r="K54" s="180"/>
      <c r="L54" s="179"/>
      <c r="M54" s="180"/>
      <c r="N54" s="180"/>
      <c r="O54" s="180"/>
      <c r="P54" s="179"/>
      <c r="Q54" s="180"/>
      <c r="R54" s="180"/>
      <c r="S54" s="179"/>
      <c r="T54" s="180"/>
      <c r="U54" s="180"/>
      <c r="V54" s="179"/>
      <c r="W54" s="180"/>
      <c r="X54" s="179"/>
      <c r="Y54" s="180"/>
      <c r="Z54" s="179"/>
      <c r="AA54" s="180"/>
      <c r="AB54" s="180"/>
      <c r="AC54" s="180"/>
      <c r="AD54" s="179"/>
      <c r="AE54" s="180"/>
      <c r="AF54" s="180"/>
      <c r="AG54" s="179"/>
      <c r="AH54" s="180"/>
      <c r="AI54" s="180"/>
      <c r="AJ54" s="182"/>
      <c r="AK54" s="181"/>
      <c r="AL54" s="172"/>
      <c r="AM54" s="172"/>
      <c r="AN54" s="178"/>
    </row>
    <row r="55" spans="1:40" ht="18.600000000000001" customHeight="1" x14ac:dyDescent="0.25">
      <c r="A55" s="171">
        <f t="shared" si="0"/>
        <v>42</v>
      </c>
      <c r="B55" s="183" t="s">
        <v>766</v>
      </c>
      <c r="C55" s="180"/>
      <c r="D55" s="180"/>
      <c r="E55" s="180"/>
      <c r="F55" s="180"/>
      <c r="G55" s="180"/>
      <c r="H55" s="179"/>
      <c r="I55" s="180"/>
      <c r="J55" s="180"/>
      <c r="K55" s="180"/>
      <c r="L55" s="179"/>
      <c r="M55" s="180"/>
      <c r="N55" s="180"/>
      <c r="O55" s="180"/>
      <c r="P55" s="179"/>
      <c r="Q55" s="180"/>
      <c r="R55" s="180"/>
      <c r="S55" s="179"/>
      <c r="T55" s="180"/>
      <c r="U55" s="180"/>
      <c r="V55" s="179"/>
      <c r="W55" s="180"/>
      <c r="X55" s="179"/>
      <c r="Y55" s="180"/>
      <c r="Z55" s="179"/>
      <c r="AA55" s="180"/>
      <c r="AB55" s="180"/>
      <c r="AC55" s="180"/>
      <c r="AD55" s="179"/>
      <c r="AE55" s="180"/>
      <c r="AF55" s="180"/>
      <c r="AG55" s="179"/>
      <c r="AH55" s="180"/>
      <c r="AI55" s="180"/>
      <c r="AJ55" s="182"/>
      <c r="AK55" s="181"/>
      <c r="AL55" s="172"/>
      <c r="AM55" s="172"/>
      <c r="AN55" s="178"/>
    </row>
    <row r="56" spans="1:40" ht="18.600000000000001" customHeight="1" x14ac:dyDescent="0.25">
      <c r="A56" s="171">
        <f t="shared" si="0"/>
        <v>43</v>
      </c>
      <c r="B56" s="183" t="s">
        <v>767</v>
      </c>
      <c r="C56" s="180"/>
      <c r="D56" s="180"/>
      <c r="E56" s="180"/>
      <c r="F56" s="180"/>
      <c r="G56" s="180"/>
      <c r="H56" s="179"/>
      <c r="I56" s="180"/>
      <c r="J56" s="180"/>
      <c r="K56" s="180"/>
      <c r="L56" s="179"/>
      <c r="M56" s="180"/>
      <c r="N56" s="180"/>
      <c r="O56" s="180"/>
      <c r="P56" s="179"/>
      <c r="Q56" s="180"/>
      <c r="R56" s="180"/>
      <c r="S56" s="179"/>
      <c r="T56" s="180"/>
      <c r="U56" s="180"/>
      <c r="V56" s="179"/>
      <c r="W56" s="180"/>
      <c r="X56" s="179"/>
      <c r="Y56" s="180"/>
      <c r="Z56" s="179"/>
      <c r="AA56" s="180"/>
      <c r="AB56" s="180"/>
      <c r="AC56" s="180"/>
      <c r="AD56" s="179"/>
      <c r="AE56" s="180"/>
      <c r="AF56" s="180"/>
      <c r="AG56" s="179"/>
      <c r="AH56" s="180"/>
      <c r="AI56" s="180"/>
      <c r="AJ56" s="182"/>
      <c r="AK56" s="181"/>
      <c r="AL56" s="172"/>
      <c r="AM56" s="172"/>
      <c r="AN56" s="178"/>
    </row>
    <row r="57" spans="1:40" ht="18.600000000000001" customHeight="1" x14ac:dyDescent="0.25">
      <c r="A57" s="171">
        <f t="shared" si="0"/>
        <v>44</v>
      </c>
      <c r="B57" s="183" t="s">
        <v>1072</v>
      </c>
      <c r="C57" s="180"/>
      <c r="D57" s="180"/>
      <c r="E57" s="180"/>
      <c r="F57" s="180"/>
      <c r="G57" s="180"/>
      <c r="H57" s="179"/>
      <c r="I57" s="180"/>
      <c r="J57" s="180"/>
      <c r="K57" s="180"/>
      <c r="L57" s="179"/>
      <c r="M57" s="180"/>
      <c r="N57" s="180"/>
      <c r="O57" s="180"/>
      <c r="P57" s="179"/>
      <c r="Q57" s="180"/>
      <c r="R57" s="180"/>
      <c r="S57" s="179"/>
      <c r="T57" s="180"/>
      <c r="U57" s="180"/>
      <c r="V57" s="179"/>
      <c r="W57" s="180"/>
      <c r="X57" s="179"/>
      <c r="Y57" s="180"/>
      <c r="Z57" s="179"/>
      <c r="AA57" s="180"/>
      <c r="AB57" s="180"/>
      <c r="AC57" s="180"/>
      <c r="AD57" s="179"/>
      <c r="AE57" s="180"/>
      <c r="AF57" s="180"/>
      <c r="AG57" s="179"/>
      <c r="AH57" s="180"/>
      <c r="AI57" s="180"/>
      <c r="AJ57" s="182"/>
      <c r="AK57" s="181"/>
      <c r="AL57" s="172"/>
      <c r="AM57" s="172"/>
      <c r="AN57" s="178"/>
    </row>
    <row r="58" spans="1:40" ht="18.600000000000001" customHeight="1" x14ac:dyDescent="0.25">
      <c r="A58" s="171">
        <f t="shared" si="0"/>
        <v>45</v>
      </c>
      <c r="B58" s="183" t="s">
        <v>1073</v>
      </c>
      <c r="C58" s="180"/>
      <c r="D58" s="180"/>
      <c r="E58" s="180"/>
      <c r="F58" s="180"/>
      <c r="G58" s="180"/>
      <c r="H58" s="179" t="s">
        <v>76</v>
      </c>
      <c r="I58" s="180"/>
      <c r="J58" s="180"/>
      <c r="K58" s="180"/>
      <c r="L58" s="179"/>
      <c r="M58" s="180"/>
      <c r="N58" s="180"/>
      <c r="O58" s="180"/>
      <c r="P58" s="179"/>
      <c r="Q58" s="180"/>
      <c r="R58" s="180"/>
      <c r="S58" s="179"/>
      <c r="T58" s="180"/>
      <c r="U58" s="180"/>
      <c r="V58" s="179"/>
      <c r="W58" s="180"/>
      <c r="X58" s="179"/>
      <c r="Y58" s="180"/>
      <c r="Z58" s="179"/>
      <c r="AA58" s="180"/>
      <c r="AB58" s="180"/>
      <c r="AC58" s="180"/>
      <c r="AD58" s="179"/>
      <c r="AE58" s="180"/>
      <c r="AF58" s="180"/>
      <c r="AG58" s="179"/>
      <c r="AH58" s="180"/>
      <c r="AI58" s="180"/>
      <c r="AJ58" s="182"/>
      <c r="AK58" s="181"/>
      <c r="AL58" s="172"/>
      <c r="AM58" s="172"/>
      <c r="AN58" s="178"/>
    </row>
  </sheetData>
  <mergeCells count="31">
    <mergeCell ref="AK5:AN12"/>
    <mergeCell ref="H13:K13"/>
    <mergeCell ref="Z5:AC12"/>
    <mergeCell ref="V12:W12"/>
    <mergeCell ref="AK13:AN13"/>
    <mergeCell ref="Z13:AC13"/>
    <mergeCell ref="P13:R13"/>
    <mergeCell ref="S13:U13"/>
    <mergeCell ref="AD13:AF13"/>
    <mergeCell ref="S4:Y4"/>
    <mergeCell ref="S12:T12"/>
    <mergeCell ref="B13:G13"/>
    <mergeCell ref="B27:G27"/>
    <mergeCell ref="J2:T2"/>
    <mergeCell ref="L4:M4"/>
    <mergeCell ref="B53:G53"/>
    <mergeCell ref="L13:O13"/>
    <mergeCell ref="B40:G40"/>
    <mergeCell ref="S5:Y10"/>
    <mergeCell ref="V13:W13"/>
    <mergeCell ref="X12:Y12"/>
    <mergeCell ref="X13:Y13"/>
    <mergeCell ref="P5:R9"/>
    <mergeCell ref="B24:G24"/>
    <mergeCell ref="B39:G39"/>
    <mergeCell ref="A5:A13"/>
    <mergeCell ref="H5:K12"/>
    <mergeCell ref="L5:O12"/>
    <mergeCell ref="AD5:AF12"/>
    <mergeCell ref="AG5:AJ12"/>
    <mergeCell ref="AG13:AJ13"/>
  </mergeCells>
  <pageMargins left="0.314" right="0.314" top="0.11799999999999999" bottom="0.27500000000000002" header="0.157" footer="0.11799999999999999"/>
  <pageSetup scale="80" firstPageNumber="34" orientation="landscape" r:id="rId1"/>
  <headerFooter>
    <oddFooter>&amp;C&amp;P</oddFooter>
  </headerFooter>
  <rowBreaks count="1" manualBreakCount="1">
    <brk id="35" max="39"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8"/>
  <sheetViews>
    <sheetView view="pageBreakPreview" topLeftCell="A7" zoomScaleNormal="100" zoomScaleSheetLayoutView="100" workbookViewId="0">
      <selection activeCell="E11" sqref="E11:E18"/>
    </sheetView>
  </sheetViews>
  <sheetFormatPr baseColWidth="10" defaultColWidth="9.140625" defaultRowHeight="15" x14ac:dyDescent="0.2"/>
  <cols>
    <col min="1" max="1" width="5.85546875" style="495" customWidth="1"/>
    <col min="2" max="3" width="7.42578125" style="188" customWidth="1"/>
    <col min="4" max="4" width="9.28515625" style="1055" customWidth="1"/>
    <col min="5" max="5" width="8.42578125" style="496" customWidth="1"/>
    <col min="6" max="6" width="6.42578125" style="188" customWidth="1"/>
    <col min="7" max="7" width="10.42578125" style="495" customWidth="1"/>
    <col min="8" max="8" width="13.28515625" style="495" customWidth="1"/>
    <col min="9" max="10" width="11.28515625" style="498" customWidth="1"/>
    <col min="11" max="11" width="12.85546875" style="498" customWidth="1"/>
    <col min="12" max="13" width="13.7109375" style="498" customWidth="1"/>
    <col min="14" max="14" width="11" style="498" bestFit="1" customWidth="1"/>
    <col min="15" max="15" width="7.5703125" customWidth="1"/>
  </cols>
  <sheetData>
    <row r="1" spans="1:15" ht="15.75" x14ac:dyDescent="0.2">
      <c r="A1" s="445" t="s">
        <v>1448</v>
      </c>
      <c r="B1" s="186"/>
      <c r="C1" s="186"/>
      <c r="D1" s="1053"/>
      <c r="E1" s="446"/>
      <c r="F1" s="186"/>
      <c r="G1" s="448"/>
      <c r="H1" s="448"/>
      <c r="I1" s="452"/>
      <c r="J1" s="447"/>
      <c r="K1" s="447"/>
      <c r="L1" s="447"/>
      <c r="M1" s="447"/>
      <c r="N1" s="447"/>
    </row>
    <row r="2" spans="1:15" ht="15.75" x14ac:dyDescent="0.2">
      <c r="A2" s="445" t="s">
        <v>477</v>
      </c>
      <c r="B2" s="187"/>
      <c r="C2" s="187"/>
      <c r="D2" s="1054"/>
      <c r="E2" s="368"/>
      <c r="F2" s="187"/>
      <c r="G2" s="449"/>
      <c r="H2" s="449"/>
      <c r="I2" s="452"/>
      <c r="J2" s="447"/>
      <c r="K2" s="447"/>
      <c r="L2" s="447"/>
      <c r="M2" s="447"/>
      <c r="N2" s="447"/>
    </row>
    <row r="3" spans="1:15" ht="15.75" x14ac:dyDescent="0.2">
      <c r="A3" s="445"/>
      <c r="B3" s="187"/>
      <c r="C3" s="187"/>
      <c r="D3" s="1054"/>
      <c r="E3" s="368"/>
      <c r="F3" s="187"/>
      <c r="G3" s="449"/>
      <c r="H3" s="449"/>
      <c r="I3" s="452"/>
      <c r="J3" s="447"/>
      <c r="K3" s="447"/>
      <c r="L3" s="447"/>
      <c r="M3" s="447"/>
      <c r="N3" s="447"/>
    </row>
    <row r="4" spans="1:15" ht="27" x14ac:dyDescent="0.2">
      <c r="A4" s="1541">
        <v>13.01</v>
      </c>
      <c r="B4" s="2774" t="s">
        <v>1921</v>
      </c>
      <c r="C4" s="2774"/>
      <c r="D4" s="2774"/>
      <c r="E4" s="2774"/>
      <c r="F4" s="2774"/>
      <c r="G4" s="2774"/>
      <c r="H4" s="2774"/>
      <c r="I4" s="2774"/>
      <c r="J4" s="2774"/>
      <c r="K4" s="2774"/>
      <c r="L4" s="2774"/>
      <c r="M4" s="2774"/>
      <c r="N4" s="1999" t="str">
        <f>CONCATENATE("1=Oui 
2=Non")</f>
        <v>1=Oui 
2=Non</v>
      </c>
      <c r="O4" s="143"/>
    </row>
    <row r="5" spans="1:15" ht="27" x14ac:dyDescent="0.2">
      <c r="A5" s="1541">
        <f>A4+0.01</f>
        <v>13.02</v>
      </c>
      <c r="B5" s="1716" t="s">
        <v>2071</v>
      </c>
      <c r="C5" s="1539"/>
      <c r="D5" s="1539"/>
      <c r="E5" s="1539"/>
      <c r="F5" s="1539"/>
      <c r="G5" s="1539"/>
      <c r="H5" s="1539"/>
      <c r="I5" s="1539"/>
      <c r="J5" s="1539"/>
      <c r="K5" s="1539"/>
      <c r="L5" s="450"/>
      <c r="M5" s="450"/>
      <c r="N5" s="1999" t="str">
        <f>CONCATENATE("1=Oui 
2=Non")</f>
        <v>1=Oui 
2=Non</v>
      </c>
      <c r="O5" s="143"/>
    </row>
    <row r="6" spans="1:15" ht="27" x14ac:dyDescent="0.2">
      <c r="A6" s="1541">
        <f>A5+0.01</f>
        <v>13.03</v>
      </c>
      <c r="B6" s="2774" t="s">
        <v>2072</v>
      </c>
      <c r="C6" s="2774"/>
      <c r="D6" s="2774"/>
      <c r="E6" s="2774"/>
      <c r="F6" s="2774"/>
      <c r="G6" s="2774"/>
      <c r="H6" s="2774"/>
      <c r="I6" s="2774"/>
      <c r="J6" s="2774"/>
      <c r="K6" s="2774"/>
      <c r="L6" s="2774"/>
      <c r="M6" s="2774"/>
      <c r="N6" s="1999" t="str">
        <f>CONCATENATE("1=Oui
2=Non")</f>
        <v>1=Oui
2=Non</v>
      </c>
      <c r="O6" s="143"/>
    </row>
    <row r="7" spans="1:15" ht="13.5" customHeight="1" x14ac:dyDescent="0.2">
      <c r="A7" s="1541"/>
      <c r="B7" s="1537"/>
      <c r="C7" s="1537"/>
      <c r="D7" s="1537"/>
      <c r="E7" s="1537"/>
      <c r="F7" s="1537"/>
      <c r="H7" s="2777" t="str">
        <f>CONCATENATE("1 Oui
2 Non ►(",S13B_Transferts!A4,") ")</f>
        <v xml:space="preserve">1 Oui
2 Non ►(13,18) </v>
      </c>
      <c r="I7" s="2777"/>
      <c r="J7" s="1537"/>
      <c r="K7" s="1537"/>
      <c r="L7" s="1537"/>
      <c r="M7" s="1537"/>
      <c r="N7" s="201"/>
    </row>
    <row r="8" spans="1:15" ht="13.5" x14ac:dyDescent="0.2">
      <c r="A8" s="2000">
        <f>A6+0.01</f>
        <v>13.04</v>
      </c>
      <c r="B8" s="2001" t="str">
        <f>CONCATENATE("Est ce que la réponse à une des questions (",A4,"), (",A5,"), (",A6,") est positive ?")</f>
        <v>Est ce que la réponse à une des questions (13,01), (13,02), (13,03) est positive ?</v>
      </c>
      <c r="C8" s="1537"/>
      <c r="D8" s="1537"/>
      <c r="E8" s="1537"/>
      <c r="F8" s="1537"/>
      <c r="G8" s="1537"/>
      <c r="H8" s="2777"/>
      <c r="I8" s="2777"/>
      <c r="J8" s="1537"/>
      <c r="K8" s="1537"/>
      <c r="L8" s="1537"/>
      <c r="M8" s="1537"/>
      <c r="N8" s="201"/>
    </row>
    <row r="9" spans="1:15" ht="15.75" x14ac:dyDescent="0.25">
      <c r="B9" s="294"/>
      <c r="C9" s="294"/>
      <c r="D9" s="294"/>
      <c r="E9" s="294"/>
      <c r="F9" s="294"/>
      <c r="G9" s="1948"/>
      <c r="H9" s="2778"/>
      <c r="I9" s="2778"/>
      <c r="J9" s="294"/>
      <c r="K9" s="294"/>
    </row>
    <row r="10" spans="1:15" ht="13.5" customHeight="1" x14ac:dyDescent="0.25">
      <c r="A10" s="2200" t="s">
        <v>478</v>
      </c>
      <c r="B10" s="236">
        <f>A8+0.01</f>
        <v>13.049999999999999</v>
      </c>
      <c r="C10" s="236">
        <f>B10+0.01</f>
        <v>13.059999999999999</v>
      </c>
      <c r="D10" s="236">
        <f t="shared" ref="D10:M10" si="0">C10+0.01</f>
        <v>13.069999999999999</v>
      </c>
      <c r="E10" s="236">
        <f t="shared" si="0"/>
        <v>13.079999999999998</v>
      </c>
      <c r="F10" s="236">
        <f t="shared" si="0"/>
        <v>13.089999999999998</v>
      </c>
      <c r="G10" s="237">
        <f t="shared" si="0"/>
        <v>13.099999999999998</v>
      </c>
      <c r="H10" s="237">
        <f t="shared" si="0"/>
        <v>13.109999999999998</v>
      </c>
      <c r="I10" s="236">
        <f t="shared" si="0"/>
        <v>13.119999999999997</v>
      </c>
      <c r="J10" s="236">
        <f t="shared" si="0"/>
        <v>13.129999999999997</v>
      </c>
      <c r="K10" s="236">
        <f t="shared" si="0"/>
        <v>13.139999999999997</v>
      </c>
      <c r="L10" s="236">
        <f t="shared" si="0"/>
        <v>13.149999999999997</v>
      </c>
      <c r="M10" s="234">
        <f t="shared" si="0"/>
        <v>13.159999999999997</v>
      </c>
      <c r="N10" s="2309">
        <f>M10+0.01</f>
        <v>13.169999999999996</v>
      </c>
      <c r="O10" s="2311"/>
    </row>
    <row r="11" spans="1:15" ht="12.75" customHeight="1" x14ac:dyDescent="0.2">
      <c r="A11" s="2201"/>
      <c r="B11" s="2181" t="s">
        <v>226</v>
      </c>
      <c r="C11" s="2181" t="s">
        <v>1260</v>
      </c>
      <c r="D11" s="2306" t="s">
        <v>2474</v>
      </c>
      <c r="E11" s="2181" t="s">
        <v>474</v>
      </c>
      <c r="F11" s="2181" t="s">
        <v>475</v>
      </c>
      <c r="G11" s="2378" t="s">
        <v>476</v>
      </c>
      <c r="H11" s="2775" t="s">
        <v>1331</v>
      </c>
      <c r="I11" s="2394" t="s">
        <v>804</v>
      </c>
      <c r="J11" s="2378" t="s">
        <v>486</v>
      </c>
      <c r="K11" s="2378" t="s">
        <v>487</v>
      </c>
      <c r="L11" s="2378" t="s">
        <v>493</v>
      </c>
      <c r="M11" s="2393" t="s">
        <v>1333</v>
      </c>
      <c r="N11" s="2393" t="s">
        <v>1264</v>
      </c>
      <c r="O11" s="2394"/>
    </row>
    <row r="12" spans="1:15" ht="12.75" customHeight="1" x14ac:dyDescent="0.2">
      <c r="A12" s="2201"/>
      <c r="B12" s="2181"/>
      <c r="C12" s="2181"/>
      <c r="D12" s="2306"/>
      <c r="E12" s="2181"/>
      <c r="F12" s="2181"/>
      <c r="G12" s="2378"/>
      <c r="H12" s="2775"/>
      <c r="I12" s="2394"/>
      <c r="J12" s="2378"/>
      <c r="K12" s="2378"/>
      <c r="L12" s="2378"/>
      <c r="M12" s="2393"/>
      <c r="N12" s="2393"/>
      <c r="O12" s="2394"/>
    </row>
    <row r="13" spans="1:15" ht="12.75" customHeight="1" x14ac:dyDescent="0.2">
      <c r="A13" s="2201"/>
      <c r="B13" s="2181"/>
      <c r="C13" s="2181"/>
      <c r="D13" s="2306"/>
      <c r="E13" s="2181"/>
      <c r="F13" s="2181"/>
      <c r="G13" s="2378"/>
      <c r="H13" s="2775"/>
      <c r="I13" s="2394"/>
      <c r="J13" s="2378"/>
      <c r="K13" s="2378"/>
      <c r="L13" s="2378"/>
      <c r="M13" s="2393"/>
      <c r="N13" s="2393"/>
      <c r="O13" s="2394"/>
    </row>
    <row r="14" spans="1:15" ht="12.75" customHeight="1" x14ac:dyDescent="0.2">
      <c r="A14" s="2201"/>
      <c r="B14" s="2181"/>
      <c r="C14" s="2181"/>
      <c r="D14" s="2306"/>
      <c r="E14" s="2181"/>
      <c r="F14" s="2181"/>
      <c r="G14" s="2378"/>
      <c r="H14" s="2775"/>
      <c r="I14" s="2394"/>
      <c r="J14" s="2378"/>
      <c r="K14" s="195" t="s">
        <v>2335</v>
      </c>
      <c r="L14" s="2378"/>
      <c r="M14" s="2393"/>
      <c r="N14" s="2393"/>
      <c r="O14" s="2394"/>
    </row>
    <row r="15" spans="1:15" ht="13.5" customHeight="1" x14ac:dyDescent="0.2">
      <c r="A15" s="2201"/>
      <c r="B15" s="2181"/>
      <c r="C15" s="2181"/>
      <c r="D15" s="2306"/>
      <c r="E15" s="2181"/>
      <c r="F15" s="2181"/>
      <c r="G15" s="2378"/>
      <c r="H15" s="2775"/>
      <c r="I15" s="2394"/>
      <c r="J15" s="2378"/>
      <c r="K15" s="195" t="s">
        <v>2311</v>
      </c>
      <c r="L15" s="21" t="s">
        <v>494</v>
      </c>
      <c r="M15" s="2393"/>
      <c r="N15" s="2393"/>
      <c r="O15" s="2394"/>
    </row>
    <row r="16" spans="1:15" ht="13.5" customHeight="1" x14ac:dyDescent="0.2">
      <c r="A16" s="2201"/>
      <c r="B16" s="2181"/>
      <c r="C16" s="2181"/>
      <c r="D16" s="2306"/>
      <c r="E16" s="2181"/>
      <c r="F16" s="21"/>
      <c r="G16" s="509"/>
      <c r="H16" s="2775" t="s">
        <v>2475</v>
      </c>
      <c r="I16" s="506"/>
      <c r="J16" s="2378"/>
      <c r="K16" s="21" t="s">
        <v>778</v>
      </c>
      <c r="L16" s="195" t="s">
        <v>495</v>
      </c>
      <c r="M16" s="196"/>
      <c r="N16" s="2393"/>
      <c r="O16" s="2394"/>
    </row>
    <row r="17" spans="1:15" ht="15" customHeight="1" x14ac:dyDescent="0.2">
      <c r="A17" s="2201"/>
      <c r="B17" s="2181"/>
      <c r="C17" s="2181"/>
      <c r="D17" s="2306"/>
      <c r="E17" s="2181"/>
      <c r="F17" s="2779" t="s">
        <v>2461</v>
      </c>
      <c r="G17" s="38" t="s">
        <v>485</v>
      </c>
      <c r="H17" s="2775"/>
      <c r="I17" s="828"/>
      <c r="J17" s="2378"/>
      <c r="K17" s="21" t="s">
        <v>1541</v>
      </c>
      <c r="L17" s="21" t="s">
        <v>496</v>
      </c>
      <c r="M17" s="2205" t="s">
        <v>2414</v>
      </c>
      <c r="N17" s="2393"/>
      <c r="O17" s="2394"/>
    </row>
    <row r="18" spans="1:15" ht="12.75" customHeight="1" x14ac:dyDescent="0.2">
      <c r="A18" s="2201"/>
      <c r="B18" s="2181"/>
      <c r="C18" s="2181"/>
      <c r="D18" s="2306"/>
      <c r="E18" s="2181"/>
      <c r="F18" s="2779"/>
      <c r="G18" s="38" t="s">
        <v>729</v>
      </c>
      <c r="H18" s="2775"/>
      <c r="I18" s="828"/>
      <c r="J18" s="2378"/>
      <c r="K18" s="37" t="s">
        <v>1543</v>
      </c>
      <c r="L18" s="2181" t="s">
        <v>497</v>
      </c>
      <c r="M18" s="2205"/>
      <c r="N18" s="1173"/>
      <c r="O18" s="647"/>
    </row>
    <row r="19" spans="1:15" ht="15.75" customHeight="1" x14ac:dyDescent="0.2">
      <c r="A19" s="2201"/>
      <c r="B19" s="2181"/>
      <c r="C19" s="2181"/>
      <c r="D19" s="1994"/>
      <c r="E19" s="18"/>
      <c r="F19" s="2779"/>
      <c r="G19" s="38" t="s">
        <v>779</v>
      </c>
      <c r="H19" s="2775"/>
      <c r="I19" s="828"/>
      <c r="J19" s="2378"/>
      <c r="K19" s="195" t="s">
        <v>1542</v>
      </c>
      <c r="L19" s="2181"/>
      <c r="M19" s="2205"/>
      <c r="N19" s="2227" t="s">
        <v>213</v>
      </c>
      <c r="O19" s="2229"/>
    </row>
    <row r="20" spans="1:15" ht="14.25" customHeight="1" x14ac:dyDescent="0.25">
      <c r="A20" s="2201"/>
      <c r="B20" s="2181"/>
      <c r="C20" s="2181"/>
      <c r="D20" s="1995" t="s">
        <v>480</v>
      </c>
      <c r="E20" s="164" t="s">
        <v>2280</v>
      </c>
      <c r="F20" s="2779"/>
      <c r="G20" s="83" t="s">
        <v>780</v>
      </c>
      <c r="H20" s="2775"/>
      <c r="I20" s="164" t="s">
        <v>277</v>
      </c>
      <c r="J20" s="2378"/>
      <c r="K20" s="21" t="s">
        <v>1544</v>
      </c>
      <c r="L20" s="2181" t="s">
        <v>1924</v>
      </c>
      <c r="M20" s="2205"/>
      <c r="N20" s="196" t="s">
        <v>488</v>
      </c>
      <c r="O20" s="647"/>
    </row>
    <row r="21" spans="1:15" ht="15.75" customHeight="1" x14ac:dyDescent="0.25">
      <c r="A21" s="2201"/>
      <c r="B21" s="2181"/>
      <c r="C21" s="2181"/>
      <c r="D21" s="1995" t="s">
        <v>479</v>
      </c>
      <c r="E21" s="164" t="s">
        <v>2281</v>
      </c>
      <c r="F21" s="68"/>
      <c r="G21" s="83" t="s">
        <v>781</v>
      </c>
      <c r="H21" s="2775"/>
      <c r="I21" s="164" t="str">
        <f>CONCATENATE("2 Non ►(",K10,")")</f>
        <v>2 Non ►(13,14)</v>
      </c>
      <c r="J21" s="68"/>
      <c r="K21" s="21" t="s">
        <v>1545</v>
      </c>
      <c r="L21" s="2181"/>
      <c r="M21" s="2205"/>
      <c r="N21" s="13" t="s">
        <v>489</v>
      </c>
      <c r="O21" s="647"/>
    </row>
    <row r="22" spans="1:15" ht="18" customHeight="1" x14ac:dyDescent="0.25">
      <c r="A22" s="2201"/>
      <c r="B22" s="68"/>
      <c r="C22" s="68"/>
      <c r="D22" s="1995" t="s">
        <v>481</v>
      </c>
      <c r="E22" s="18"/>
      <c r="F22" s="21"/>
      <c r="G22" s="83" t="s">
        <v>2036</v>
      </c>
      <c r="H22" s="2775"/>
      <c r="I22" s="2209"/>
      <c r="J22" s="195"/>
      <c r="K22" s="37" t="s">
        <v>1546</v>
      </c>
      <c r="L22" s="2181"/>
      <c r="M22" s="2205"/>
      <c r="N22" s="289" t="s">
        <v>490</v>
      </c>
      <c r="O22" s="647"/>
    </row>
    <row r="23" spans="1:15" ht="13.5" customHeight="1" x14ac:dyDescent="0.25">
      <c r="A23" s="2201"/>
      <c r="B23" s="68"/>
      <c r="C23" s="68"/>
      <c r="D23" s="1995" t="s">
        <v>484</v>
      </c>
      <c r="E23" s="18"/>
      <c r="F23" s="21"/>
      <c r="G23" s="83"/>
      <c r="H23" s="2775"/>
      <c r="I23" s="2209"/>
      <c r="J23" s="195"/>
      <c r="K23" s="195" t="s">
        <v>1547</v>
      </c>
      <c r="L23" s="21" t="s">
        <v>1332</v>
      </c>
      <c r="M23" s="2205"/>
      <c r="N23" s="548" t="s">
        <v>491</v>
      </c>
      <c r="O23" s="647"/>
    </row>
    <row r="24" spans="1:15" ht="13.5" x14ac:dyDescent="0.25">
      <c r="A24" s="2201"/>
      <c r="B24" s="21"/>
      <c r="C24" s="21"/>
      <c r="D24" s="1995" t="s">
        <v>482</v>
      </c>
      <c r="E24" s="18"/>
      <c r="F24" s="21"/>
      <c r="G24" s="38"/>
      <c r="H24" s="2775"/>
      <c r="I24" s="828"/>
      <c r="J24" s="195"/>
      <c r="K24" s="517" t="s">
        <v>1548</v>
      </c>
      <c r="L24" s="163" t="s">
        <v>1922</v>
      </c>
      <c r="M24" s="2205"/>
      <c r="N24" s="196" t="s">
        <v>492</v>
      </c>
      <c r="O24" s="647"/>
    </row>
    <row r="25" spans="1:15" ht="27" x14ac:dyDescent="0.25">
      <c r="A25" s="2201"/>
      <c r="B25" s="21"/>
      <c r="C25" s="21"/>
      <c r="D25" s="1996" t="s">
        <v>483</v>
      </c>
      <c r="E25" s="40"/>
      <c r="F25" s="68"/>
      <c r="G25" s="513"/>
      <c r="H25" s="2775"/>
      <c r="I25" s="164"/>
      <c r="J25" s="68"/>
      <c r="K25" s="195" t="s">
        <v>1549</v>
      </c>
      <c r="L25" s="279" t="s">
        <v>1923</v>
      </c>
      <c r="M25" s="2205"/>
      <c r="N25" s="692"/>
      <c r="O25" s="2782" t="s">
        <v>215</v>
      </c>
    </row>
    <row r="26" spans="1:15" ht="13.5" customHeight="1" x14ac:dyDescent="0.25">
      <c r="A26" s="2201"/>
      <c r="B26" s="21"/>
      <c r="C26" s="21"/>
      <c r="D26" s="1994"/>
      <c r="E26" s="192"/>
      <c r="F26" s="68"/>
      <c r="G26" s="513"/>
      <c r="H26" s="2775"/>
      <c r="I26" s="18"/>
      <c r="J26" s="515"/>
      <c r="K26" s="517" t="s">
        <v>1550</v>
      </c>
      <c r="L26" s="195" t="s">
        <v>193</v>
      </c>
      <c r="M26" s="2181"/>
      <c r="N26" s="2780" t="s">
        <v>198</v>
      </c>
      <c r="O26" s="2402"/>
    </row>
    <row r="27" spans="1:15" ht="15.75" customHeight="1" x14ac:dyDescent="0.25">
      <c r="A27" s="2201"/>
      <c r="B27" s="68"/>
      <c r="C27" s="68"/>
      <c r="D27" s="1997"/>
      <c r="E27" s="68"/>
      <c r="F27" s="68"/>
      <c r="G27" s="409"/>
      <c r="H27" s="2776"/>
      <c r="I27" s="504"/>
      <c r="J27" s="523"/>
      <c r="K27" s="409" t="s">
        <v>1551</v>
      </c>
      <c r="M27" s="195"/>
      <c r="N27" s="2781"/>
      <c r="O27" s="2783"/>
    </row>
    <row r="28" spans="1:15" ht="14.25" thickBot="1" x14ac:dyDescent="0.3">
      <c r="A28" s="2202"/>
      <c r="B28" s="526" t="s">
        <v>22</v>
      </c>
      <c r="C28" s="1048" t="s">
        <v>22</v>
      </c>
      <c r="D28" s="191" t="s">
        <v>31</v>
      </c>
      <c r="E28" s="304" t="s">
        <v>31</v>
      </c>
      <c r="F28" s="527" t="s">
        <v>38</v>
      </c>
      <c r="G28" s="527" t="s">
        <v>31</v>
      </c>
      <c r="H28" s="527" t="s">
        <v>31</v>
      </c>
      <c r="I28" s="527" t="s">
        <v>31</v>
      </c>
      <c r="J28" s="527" t="s">
        <v>158</v>
      </c>
      <c r="K28" s="527" t="s">
        <v>31</v>
      </c>
      <c r="L28" s="527" t="s">
        <v>31</v>
      </c>
      <c r="M28" s="527" t="s">
        <v>31</v>
      </c>
      <c r="N28" s="527" t="s">
        <v>77</v>
      </c>
      <c r="O28" s="527" t="s">
        <v>31</v>
      </c>
    </row>
    <row r="29" spans="1:15" ht="21" customHeight="1" thickTop="1" x14ac:dyDescent="0.25">
      <c r="A29" s="482" t="s">
        <v>165</v>
      </c>
      <c r="B29" s="530"/>
      <c r="C29" s="530"/>
      <c r="D29" s="1050"/>
      <c r="E29" s="530"/>
      <c r="F29" s="530"/>
      <c r="G29" s="530"/>
      <c r="H29" s="530"/>
      <c r="I29" s="530"/>
      <c r="J29" s="531"/>
      <c r="K29" s="531"/>
      <c r="L29" s="531"/>
      <c r="M29" s="531"/>
      <c r="N29" s="531"/>
      <c r="O29" s="647"/>
    </row>
    <row r="30" spans="1:15" ht="21" customHeight="1" x14ac:dyDescent="0.25">
      <c r="A30" s="492" t="s">
        <v>167</v>
      </c>
      <c r="B30" s="535"/>
      <c r="C30" s="535"/>
      <c r="D30" s="1051"/>
      <c r="E30" s="535"/>
      <c r="F30" s="535"/>
      <c r="G30" s="535"/>
      <c r="H30" s="535"/>
      <c r="I30" s="535"/>
      <c r="J30" s="536"/>
      <c r="K30" s="536"/>
      <c r="L30" s="536"/>
      <c r="M30" s="536"/>
      <c r="N30" s="536"/>
      <c r="O30" s="143"/>
    </row>
    <row r="31" spans="1:15" ht="21" customHeight="1" x14ac:dyDescent="0.25">
      <c r="A31" s="492">
        <v>3</v>
      </c>
      <c r="B31" s="535"/>
      <c r="C31" s="535"/>
      <c r="D31" s="1051"/>
      <c r="E31" s="535"/>
      <c r="F31" s="535"/>
      <c r="G31" s="535"/>
      <c r="H31" s="535"/>
      <c r="I31" s="535"/>
      <c r="J31" s="536"/>
      <c r="K31" s="536"/>
      <c r="L31" s="536"/>
      <c r="M31" s="536"/>
      <c r="N31" s="536"/>
      <c r="O31" s="143"/>
    </row>
    <row r="32" spans="1:15" ht="21" customHeight="1" x14ac:dyDescent="0.25">
      <c r="A32" s="539">
        <v>4</v>
      </c>
      <c r="B32" s="541"/>
      <c r="C32" s="541"/>
      <c r="D32" s="1052"/>
      <c r="E32" s="541"/>
      <c r="F32" s="541"/>
      <c r="G32" s="541"/>
      <c r="H32" s="541"/>
      <c r="I32" s="541"/>
      <c r="J32" s="538"/>
      <c r="K32" s="538"/>
      <c r="L32" s="538"/>
      <c r="M32" s="538"/>
      <c r="N32" s="538"/>
      <c r="O32" s="143"/>
    </row>
    <row r="33" spans="1:15" ht="21" customHeight="1" x14ac:dyDescent="0.25">
      <c r="A33" s="539">
        <v>5</v>
      </c>
      <c r="B33" s="530"/>
      <c r="C33" s="530"/>
      <c r="D33" s="1050"/>
      <c r="E33" s="530"/>
      <c r="F33" s="530"/>
      <c r="G33" s="530"/>
      <c r="H33" s="530"/>
      <c r="I33" s="530"/>
      <c r="J33" s="531"/>
      <c r="K33" s="531"/>
      <c r="L33" s="531"/>
      <c r="M33" s="531"/>
      <c r="N33" s="531"/>
      <c r="O33" s="143"/>
    </row>
    <row r="34" spans="1:15" ht="21" customHeight="1" x14ac:dyDescent="0.25">
      <c r="A34" s="493">
        <v>6</v>
      </c>
      <c r="B34" s="535"/>
      <c r="C34" s="535"/>
      <c r="D34" s="1051"/>
      <c r="E34" s="535"/>
      <c r="F34" s="535"/>
      <c r="G34" s="535"/>
      <c r="H34" s="535"/>
      <c r="I34" s="535"/>
      <c r="J34" s="536"/>
      <c r="K34" s="536"/>
      <c r="L34" s="536"/>
      <c r="M34" s="536"/>
      <c r="N34" s="536"/>
      <c r="O34" s="143"/>
    </row>
    <row r="35" spans="1:15" ht="21" customHeight="1" x14ac:dyDescent="0.25">
      <c r="A35" s="493">
        <v>7</v>
      </c>
      <c r="B35" s="535"/>
      <c r="C35" s="535"/>
      <c r="D35" s="1051"/>
      <c r="E35" s="535"/>
      <c r="F35" s="535"/>
      <c r="G35" s="535"/>
      <c r="H35" s="535"/>
      <c r="I35" s="535"/>
      <c r="J35" s="536"/>
      <c r="K35" s="536"/>
      <c r="L35" s="536"/>
      <c r="M35" s="536"/>
      <c r="N35" s="536"/>
      <c r="O35" s="143"/>
    </row>
    <row r="36" spans="1:15" ht="21" customHeight="1" x14ac:dyDescent="0.25">
      <c r="A36" s="494">
        <v>8</v>
      </c>
      <c r="B36" s="535"/>
      <c r="C36" s="535"/>
      <c r="D36" s="1051"/>
      <c r="E36" s="535"/>
      <c r="F36" s="535"/>
      <c r="G36" s="535"/>
      <c r="H36" s="535"/>
      <c r="I36" s="535"/>
      <c r="J36" s="536"/>
      <c r="K36" s="536"/>
      <c r="L36" s="536"/>
      <c r="M36" s="536"/>
      <c r="N36" s="536"/>
      <c r="O36" s="143"/>
    </row>
    <row r="37" spans="1:15" ht="21" customHeight="1" x14ac:dyDescent="0.25">
      <c r="A37" s="493">
        <v>9</v>
      </c>
      <c r="B37" s="541"/>
      <c r="C37" s="541"/>
      <c r="D37" s="1052"/>
      <c r="E37" s="541"/>
      <c r="F37" s="541"/>
      <c r="G37" s="541"/>
      <c r="H37" s="541"/>
      <c r="I37" s="541"/>
      <c r="J37" s="538"/>
      <c r="K37" s="538"/>
      <c r="L37" s="538"/>
      <c r="M37" s="538"/>
      <c r="N37" s="538"/>
      <c r="O37" s="143"/>
    </row>
    <row r="38" spans="1:15" ht="21" customHeight="1" x14ac:dyDescent="0.25">
      <c r="A38" s="493">
        <v>10</v>
      </c>
      <c r="B38" s="541"/>
      <c r="C38" s="541"/>
      <c r="D38" s="1052"/>
      <c r="E38" s="541"/>
      <c r="F38" s="541"/>
      <c r="G38" s="541"/>
      <c r="H38" s="541"/>
      <c r="I38" s="541"/>
      <c r="J38" s="538"/>
      <c r="K38" s="538"/>
      <c r="L38" s="538"/>
      <c r="M38" s="538"/>
      <c r="N38" s="538"/>
      <c r="O38" s="143"/>
    </row>
  </sheetData>
  <mergeCells count="27">
    <mergeCell ref="N19:O19"/>
    <mergeCell ref="N11:O17"/>
    <mergeCell ref="N26:N27"/>
    <mergeCell ref="L18:L19"/>
    <mergeCell ref="N10:O10"/>
    <mergeCell ref="L11:L14"/>
    <mergeCell ref="M17:M26"/>
    <mergeCell ref="M11:M15"/>
    <mergeCell ref="O25:O27"/>
    <mergeCell ref="A10:A28"/>
    <mergeCell ref="B11:B21"/>
    <mergeCell ref="F11:F15"/>
    <mergeCell ref="G11:G15"/>
    <mergeCell ref="I11:I15"/>
    <mergeCell ref="C11:C21"/>
    <mergeCell ref="F17:F20"/>
    <mergeCell ref="B4:M4"/>
    <mergeCell ref="B6:M6"/>
    <mergeCell ref="L20:L22"/>
    <mergeCell ref="H16:H27"/>
    <mergeCell ref="H11:H15"/>
    <mergeCell ref="D11:D18"/>
    <mergeCell ref="J11:J20"/>
    <mergeCell ref="E11:E18"/>
    <mergeCell ref="I22:I23"/>
    <mergeCell ref="K11:K13"/>
    <mergeCell ref="H7:I9"/>
  </mergeCells>
  <pageMargins left="0.314" right="0.314" top="0.11799999999999999" bottom="0.27500000000000002" header="0.157" footer="0.11799999999999999"/>
  <pageSetup scale="89" firstPageNumber="59" orientation="landscape"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07"/>
  <sheetViews>
    <sheetView view="pageBreakPreview" topLeftCell="A10" zoomScale="90" zoomScaleNormal="100" zoomScaleSheetLayoutView="90" workbookViewId="0">
      <selection activeCell="B9" sqref="B9"/>
    </sheetView>
  </sheetViews>
  <sheetFormatPr baseColWidth="10" defaultColWidth="9.140625" defaultRowHeight="15" x14ac:dyDescent="0.2"/>
  <cols>
    <col min="1" max="1" width="5.42578125" style="495" customWidth="1"/>
    <col min="2" max="3" width="7" style="496" customWidth="1"/>
    <col min="4" max="4" width="9.5703125" style="496" customWidth="1"/>
    <col min="5" max="5" width="8.7109375" style="188" customWidth="1"/>
    <col min="6" max="6" width="8.7109375" style="495" customWidth="1"/>
    <col min="7" max="7" width="11.28515625" style="498" customWidth="1"/>
    <col min="8" max="8" width="14.5703125" style="495" customWidth="1"/>
    <col min="9" max="9" width="11.28515625" style="498" customWidth="1"/>
    <col min="10" max="10" width="11.42578125" style="498" customWidth="1"/>
    <col min="11" max="11" width="15" style="498" customWidth="1"/>
    <col min="12" max="12" width="12.7109375" style="498" customWidth="1"/>
    <col min="13" max="13" width="13.7109375" style="498" customWidth="1"/>
    <col min="14" max="14" width="12.7109375" style="498" customWidth="1"/>
    <col min="15" max="15" width="6" bestFit="1" customWidth="1"/>
  </cols>
  <sheetData>
    <row r="1" spans="1:15" ht="15.75" x14ac:dyDescent="0.2">
      <c r="A1" s="445" t="s">
        <v>1448</v>
      </c>
      <c r="B1" s="446"/>
      <c r="C1" s="446"/>
      <c r="D1" s="446"/>
      <c r="E1" s="186"/>
      <c r="F1" s="448"/>
      <c r="G1" s="452"/>
      <c r="H1" s="448"/>
      <c r="I1" s="447"/>
      <c r="J1" s="447"/>
      <c r="K1" s="447"/>
      <c r="L1" s="447"/>
      <c r="M1" s="447"/>
      <c r="N1" s="447"/>
    </row>
    <row r="2" spans="1:15" ht="15.75" x14ac:dyDescent="0.2">
      <c r="A2" s="445" t="s">
        <v>498</v>
      </c>
      <c r="B2" s="368"/>
      <c r="C2" s="368"/>
      <c r="D2" s="368"/>
      <c r="E2" s="187"/>
      <c r="F2" s="449"/>
      <c r="G2" s="452"/>
      <c r="H2" s="449"/>
      <c r="I2" s="447"/>
      <c r="J2" s="447"/>
      <c r="K2" s="447"/>
      <c r="L2" s="447"/>
      <c r="M2" s="447"/>
      <c r="N2" s="447"/>
    </row>
    <row r="3" spans="1:15" ht="15.75" x14ac:dyDescent="0.2">
      <c r="A3" s="445"/>
      <c r="C3" s="368"/>
      <c r="D3" s="368"/>
      <c r="E3" s="187"/>
      <c r="F3" s="449"/>
      <c r="G3" s="452"/>
      <c r="H3" s="449"/>
      <c r="I3" s="447"/>
      <c r="J3" s="447"/>
      <c r="K3" s="447"/>
      <c r="L3" s="447"/>
      <c r="M3" s="447"/>
      <c r="N3" s="447"/>
    </row>
    <row r="4" spans="1:15" ht="27" x14ac:dyDescent="0.2">
      <c r="A4" s="1541">
        <f>S13a_Transferts!N10+0.01</f>
        <v>13.179999999999996</v>
      </c>
      <c r="B4" s="2774" t="s">
        <v>2477</v>
      </c>
      <c r="C4" s="2774"/>
      <c r="D4" s="2774"/>
      <c r="E4" s="2774"/>
      <c r="F4" s="2774"/>
      <c r="G4" s="2774"/>
      <c r="H4" s="2774"/>
      <c r="I4" s="2774"/>
      <c r="J4" s="2774"/>
      <c r="K4" s="2774"/>
      <c r="L4" s="2774"/>
      <c r="M4" s="2774"/>
      <c r="N4" s="1999" t="str">
        <f>CONCATENATE("1=Oui 
2=Non")</f>
        <v>1=Oui 
2=Non</v>
      </c>
      <c r="O4" s="143"/>
    </row>
    <row r="5" spans="1:15" ht="27" x14ac:dyDescent="0.2">
      <c r="A5" s="1541">
        <f>A4+0.01</f>
        <v>13.189999999999996</v>
      </c>
      <c r="B5" s="1538" t="s">
        <v>2478</v>
      </c>
      <c r="C5" s="1539"/>
      <c r="D5" s="1539"/>
      <c r="E5" s="1539"/>
      <c r="F5" s="1539"/>
      <c r="G5" s="1539"/>
      <c r="H5" s="1539"/>
      <c r="I5" s="1539"/>
      <c r="J5" s="1539"/>
      <c r="K5" s="1539"/>
      <c r="L5" s="450"/>
      <c r="M5" s="450"/>
      <c r="N5" s="1999" t="str">
        <f>CONCATENATE("1=Oui
2=Non")</f>
        <v>1=Oui
2=Non</v>
      </c>
      <c r="O5" s="143"/>
    </row>
    <row r="6" spans="1:15" ht="27" x14ac:dyDescent="0.2">
      <c r="A6" s="1541">
        <f>A5+0.01</f>
        <v>13.199999999999996</v>
      </c>
      <c r="B6" s="2774" t="s">
        <v>2479</v>
      </c>
      <c r="C6" s="2774"/>
      <c r="D6" s="2774"/>
      <c r="E6" s="2774"/>
      <c r="F6" s="2774"/>
      <c r="G6" s="2774"/>
      <c r="H6" s="2774"/>
      <c r="I6" s="2774"/>
      <c r="J6" s="2774"/>
      <c r="K6" s="2774"/>
      <c r="L6" s="2774"/>
      <c r="M6" s="2774"/>
      <c r="N6" s="1999" t="str">
        <f>CONCATENATE("1=Oui
2=Non")</f>
        <v>1=Oui
2=Non</v>
      </c>
      <c r="O6" s="143"/>
    </row>
    <row r="7" spans="1:15" ht="15" customHeight="1" x14ac:dyDescent="0.2">
      <c r="A7" s="1541"/>
      <c r="B7" s="1537"/>
      <c r="C7" s="1537"/>
      <c r="D7" s="1537"/>
      <c r="E7" s="1537"/>
      <c r="F7" s="1537"/>
      <c r="G7" s="1537"/>
      <c r="H7" s="1537"/>
      <c r="I7" s="2777" t="str">
        <f>CONCATENATE("1 Oui
2 Non ►Section 14 ")</f>
        <v xml:space="preserve">1 Oui
2 Non ►Section 14 </v>
      </c>
      <c r="J7" s="2777"/>
      <c r="K7" s="1537"/>
      <c r="L7" s="1537"/>
      <c r="M7" s="1537"/>
      <c r="N7" s="201"/>
    </row>
    <row r="8" spans="1:15" ht="15" customHeight="1" x14ac:dyDescent="0.2">
      <c r="A8" s="2000">
        <f>A6+0.01</f>
        <v>13.209999999999996</v>
      </c>
      <c r="B8" s="2001" t="str">
        <f>CONCATENATE("Est ce que la réponse à une des questions (",A4,"), (",A5,"), (",TEXT(A6,"0,00"),") est positive ?")</f>
        <v>Est ce que la réponse à une des questions (13,18), (13,19), (13,20) est positive ?</v>
      </c>
      <c r="C8" s="1537"/>
      <c r="D8" s="1537"/>
      <c r="E8" s="1537"/>
      <c r="F8" s="1537"/>
      <c r="G8" s="1537"/>
      <c r="H8" s="1537"/>
      <c r="I8" s="2777"/>
      <c r="J8" s="2777"/>
      <c r="K8" s="1537"/>
      <c r="L8" s="1537"/>
      <c r="M8" s="1537"/>
      <c r="N8" s="201"/>
    </row>
    <row r="9" spans="1:15" ht="15" customHeight="1" x14ac:dyDescent="0.25">
      <c r="B9" s="279"/>
      <c r="C9" s="1539"/>
      <c r="D9" s="1539"/>
      <c r="E9" s="1539"/>
      <c r="F9" s="1539"/>
      <c r="G9" s="1539"/>
      <c r="H9" s="1539"/>
      <c r="I9" s="2778"/>
      <c r="J9" s="2778"/>
      <c r="K9" s="1539"/>
    </row>
    <row r="10" spans="1:15" ht="13.5" x14ac:dyDescent="0.25">
      <c r="A10" s="2200" t="s">
        <v>478</v>
      </c>
      <c r="B10" s="720">
        <f>A8+0.01</f>
        <v>13.219999999999995</v>
      </c>
      <c r="C10" s="720">
        <f>B10+0.01</f>
        <v>13.229999999999995</v>
      </c>
      <c r="D10" s="720">
        <f t="shared" ref="D10:M10" si="0">C10+0.01</f>
        <v>13.239999999999995</v>
      </c>
      <c r="E10" s="720">
        <f t="shared" si="0"/>
        <v>13.249999999999995</v>
      </c>
      <c r="F10" s="720">
        <f t="shared" si="0"/>
        <v>13.259999999999994</v>
      </c>
      <c r="G10" s="720">
        <f t="shared" si="0"/>
        <v>13.269999999999994</v>
      </c>
      <c r="H10" s="720">
        <f t="shared" si="0"/>
        <v>13.279999999999994</v>
      </c>
      <c r="I10" s="720">
        <f t="shared" si="0"/>
        <v>13.289999999999994</v>
      </c>
      <c r="J10" s="720">
        <f t="shared" si="0"/>
        <v>13.299999999999994</v>
      </c>
      <c r="K10" s="720">
        <f t="shared" si="0"/>
        <v>13.309999999999993</v>
      </c>
      <c r="L10" s="720">
        <f t="shared" si="0"/>
        <v>13.319999999999993</v>
      </c>
      <c r="M10" s="720">
        <f t="shared" si="0"/>
        <v>13.329999999999993</v>
      </c>
      <c r="N10" s="2309">
        <f>M10+0.01</f>
        <v>13.339999999999993</v>
      </c>
      <c r="O10" s="2311"/>
    </row>
    <row r="11" spans="1:15" ht="13.5" customHeight="1" x14ac:dyDescent="0.2">
      <c r="A11" s="2201"/>
      <c r="B11" s="2199" t="s">
        <v>226</v>
      </c>
      <c r="C11" s="2181" t="s">
        <v>1261</v>
      </c>
      <c r="D11" s="2306" t="s">
        <v>2486</v>
      </c>
      <c r="E11" s="2181" t="s">
        <v>499</v>
      </c>
      <c r="F11" s="2378" t="s">
        <v>500</v>
      </c>
      <c r="G11" s="2378" t="s">
        <v>501</v>
      </c>
      <c r="H11" s="2378" t="s">
        <v>1334</v>
      </c>
      <c r="I11" s="2378" t="s">
        <v>502</v>
      </c>
      <c r="J11" s="2378" t="s">
        <v>486</v>
      </c>
      <c r="K11" s="2378" t="s">
        <v>503</v>
      </c>
      <c r="L11" s="2378" t="s">
        <v>493</v>
      </c>
      <c r="M11" s="2393" t="s">
        <v>1333</v>
      </c>
      <c r="N11" s="2784" t="s">
        <v>2480</v>
      </c>
      <c r="O11" s="2785"/>
    </row>
    <row r="12" spans="1:15" ht="12.75" customHeight="1" x14ac:dyDescent="0.2">
      <c r="A12" s="2201"/>
      <c r="B12" s="2199"/>
      <c r="C12" s="2181"/>
      <c r="D12" s="2306"/>
      <c r="E12" s="2181"/>
      <c r="F12" s="2378"/>
      <c r="G12" s="2378"/>
      <c r="H12" s="2378"/>
      <c r="I12" s="2378"/>
      <c r="J12" s="2378"/>
      <c r="K12" s="2378"/>
      <c r="L12" s="2378"/>
      <c r="M12" s="2393"/>
      <c r="N12" s="2393"/>
      <c r="O12" s="2394"/>
    </row>
    <row r="13" spans="1:15" ht="12.75" customHeight="1" x14ac:dyDescent="0.2">
      <c r="A13" s="2201"/>
      <c r="B13" s="2199"/>
      <c r="C13" s="2181"/>
      <c r="D13" s="2306"/>
      <c r="E13" s="2181"/>
      <c r="F13" s="2378"/>
      <c r="G13" s="2378"/>
      <c r="H13" s="2378"/>
      <c r="I13" s="2378"/>
      <c r="J13" s="2378"/>
      <c r="K13" s="2378"/>
      <c r="L13" s="2378"/>
      <c r="M13" s="2393"/>
      <c r="N13" s="2393"/>
      <c r="O13" s="2394"/>
    </row>
    <row r="14" spans="1:15" ht="12.75" customHeight="1" x14ac:dyDescent="0.2">
      <c r="A14" s="2201"/>
      <c r="B14" s="2199"/>
      <c r="C14" s="2181"/>
      <c r="D14" s="2306"/>
      <c r="E14" s="2181"/>
      <c r="F14" s="2378"/>
      <c r="G14" s="2378"/>
      <c r="H14" s="2378"/>
      <c r="I14" s="2378"/>
      <c r="J14" s="2378"/>
      <c r="K14" s="195" t="s">
        <v>2336</v>
      </c>
      <c r="L14" s="2378"/>
      <c r="M14" s="2393"/>
      <c r="N14" s="2393"/>
      <c r="O14" s="2394"/>
    </row>
    <row r="15" spans="1:15" ht="27" x14ac:dyDescent="0.2">
      <c r="A15" s="2201"/>
      <c r="B15" s="2199"/>
      <c r="C15" s="2181"/>
      <c r="D15" s="2306"/>
      <c r="E15" s="195"/>
      <c r="F15" s="457"/>
      <c r="G15" s="2378"/>
      <c r="H15" s="2378"/>
      <c r="I15" s="2378"/>
      <c r="J15" s="2378"/>
      <c r="K15" s="195" t="s">
        <v>2311</v>
      </c>
      <c r="L15" s="21" t="s">
        <v>494</v>
      </c>
      <c r="M15" s="2393"/>
      <c r="N15" s="2393"/>
      <c r="O15" s="2394"/>
    </row>
    <row r="16" spans="1:15" ht="14.25" customHeight="1" x14ac:dyDescent="0.2">
      <c r="A16" s="2201"/>
      <c r="B16" s="2199"/>
      <c r="C16" s="2181"/>
      <c r="D16" s="2306"/>
      <c r="E16" s="21"/>
      <c r="F16" s="2779" t="s">
        <v>2461</v>
      </c>
      <c r="G16" s="509"/>
      <c r="H16" s="2775" t="s">
        <v>2475</v>
      </c>
      <c r="I16" s="195"/>
      <c r="J16" s="2378"/>
      <c r="K16" s="21" t="s">
        <v>778</v>
      </c>
      <c r="L16" s="195" t="s">
        <v>495</v>
      </c>
      <c r="M16" s="196"/>
      <c r="N16" s="2393"/>
      <c r="O16" s="2394"/>
    </row>
    <row r="17" spans="1:15" ht="13.5" customHeight="1" x14ac:dyDescent="0.2">
      <c r="A17" s="2201"/>
      <c r="B17" s="1058"/>
      <c r="C17" s="2181"/>
      <c r="D17" s="2306"/>
      <c r="E17" s="21"/>
      <c r="F17" s="2779"/>
      <c r="G17" s="18" t="s">
        <v>485</v>
      </c>
      <c r="H17" s="2775"/>
      <c r="I17" s="195"/>
      <c r="J17" s="2378"/>
      <c r="K17" s="21" t="s">
        <v>1541</v>
      </c>
      <c r="L17" s="21" t="s">
        <v>496</v>
      </c>
      <c r="M17" s="2205" t="s">
        <v>2414</v>
      </c>
      <c r="N17" s="2393"/>
      <c r="O17" s="2394"/>
    </row>
    <row r="18" spans="1:15" ht="13.5" x14ac:dyDescent="0.25">
      <c r="A18" s="2201"/>
      <c r="B18" s="1058"/>
      <c r="C18" s="2181"/>
      <c r="D18" s="2306"/>
      <c r="E18" s="68"/>
      <c r="F18" s="2779"/>
      <c r="G18" s="18" t="s">
        <v>729</v>
      </c>
      <c r="H18" s="2775"/>
      <c r="I18" s="68"/>
      <c r="J18" s="2378"/>
      <c r="K18" s="37" t="s">
        <v>1543</v>
      </c>
      <c r="L18" s="2181" t="s">
        <v>497</v>
      </c>
      <c r="M18" s="2205"/>
      <c r="N18" s="2227"/>
      <c r="O18" s="2229"/>
    </row>
    <row r="19" spans="1:15" ht="13.5" x14ac:dyDescent="0.25">
      <c r="A19" s="2201"/>
      <c r="B19" s="1058"/>
      <c r="C19" s="2181"/>
      <c r="D19" s="1995"/>
      <c r="E19" s="68"/>
      <c r="F19" s="2779"/>
      <c r="G19" s="18" t="s">
        <v>779</v>
      </c>
      <c r="H19" s="2775"/>
      <c r="I19" s="68"/>
      <c r="J19" s="2378"/>
      <c r="K19" s="195" t="s">
        <v>1542</v>
      </c>
      <c r="L19" s="2181"/>
      <c r="M19" s="2205"/>
      <c r="N19" s="2227" t="s">
        <v>213</v>
      </c>
      <c r="O19" s="2229"/>
    </row>
    <row r="20" spans="1:15" ht="13.5" customHeight="1" x14ac:dyDescent="0.25">
      <c r="A20" s="2201"/>
      <c r="B20" s="1058"/>
      <c r="C20" s="2181"/>
      <c r="D20" s="1995" t="s">
        <v>480</v>
      </c>
      <c r="E20" s="68" t="s">
        <v>2280</v>
      </c>
      <c r="F20" s="509"/>
      <c r="G20" s="83" t="s">
        <v>780</v>
      </c>
      <c r="H20" s="2775"/>
      <c r="I20" s="68" t="s">
        <v>277</v>
      </c>
      <c r="J20" s="457"/>
      <c r="K20" s="21" t="s">
        <v>1544</v>
      </c>
      <c r="L20" s="2181" t="s">
        <v>1924</v>
      </c>
      <c r="M20" s="2205"/>
      <c r="N20" s="196" t="s">
        <v>488</v>
      </c>
      <c r="O20" s="647"/>
    </row>
    <row r="21" spans="1:15" ht="13.5" customHeight="1" x14ac:dyDescent="0.25">
      <c r="A21" s="2201"/>
      <c r="B21" s="1059"/>
      <c r="C21" s="2181"/>
      <c r="D21" s="1995" t="s">
        <v>479</v>
      </c>
      <c r="E21" s="68" t="s">
        <v>2281</v>
      </c>
      <c r="F21" s="513"/>
      <c r="G21" s="83" t="s">
        <v>781</v>
      </c>
      <c r="H21" s="2775"/>
      <c r="I21" s="68" t="str">
        <f>CONCATENATE("2 Non ►(",K10,")")</f>
        <v>2 Non ►(13,31)</v>
      </c>
      <c r="J21" s="195"/>
      <c r="K21" s="21" t="s">
        <v>1545</v>
      </c>
      <c r="L21" s="2181"/>
      <c r="M21" s="2205"/>
      <c r="N21" s="13" t="s">
        <v>489</v>
      </c>
      <c r="O21" s="647"/>
    </row>
    <row r="22" spans="1:15" ht="13.5" customHeight="1" x14ac:dyDescent="0.25">
      <c r="A22" s="2201"/>
      <c r="B22" s="1059"/>
      <c r="C22" s="2181"/>
      <c r="D22" s="1995" t="s">
        <v>481</v>
      </c>
      <c r="E22" s="21"/>
      <c r="F22" s="513"/>
      <c r="G22" s="83" t="s">
        <v>2037</v>
      </c>
      <c r="H22" s="2775"/>
      <c r="I22" s="195"/>
      <c r="J22" s="195"/>
      <c r="K22" s="37" t="s">
        <v>1546</v>
      </c>
      <c r="L22" s="2181"/>
      <c r="M22" s="2205"/>
      <c r="N22" s="13" t="s">
        <v>490</v>
      </c>
      <c r="O22" s="647"/>
    </row>
    <row r="23" spans="1:15" ht="13.5" customHeight="1" x14ac:dyDescent="0.25">
      <c r="A23" s="2201"/>
      <c r="B23" s="1059"/>
      <c r="C23" s="2181"/>
      <c r="D23" s="1995" t="s">
        <v>484</v>
      </c>
      <c r="E23" s="21"/>
      <c r="F23" s="513"/>
      <c r="G23" s="83"/>
      <c r="H23" s="2775"/>
      <c r="I23" s="195"/>
      <c r="J23" s="195"/>
      <c r="K23" s="195" t="s">
        <v>1547</v>
      </c>
      <c r="L23" s="21" t="s">
        <v>1332</v>
      </c>
      <c r="M23" s="2205"/>
      <c r="N23" s="548" t="s">
        <v>491</v>
      </c>
      <c r="O23" s="647"/>
    </row>
    <row r="24" spans="1:15" ht="18.600000000000001" customHeight="1" x14ac:dyDescent="0.25">
      <c r="A24" s="2201"/>
      <c r="B24" s="1059"/>
      <c r="C24" s="2181"/>
      <c r="D24" s="1995" t="s">
        <v>482</v>
      </c>
      <c r="E24" s="21"/>
      <c r="F24" s="513"/>
      <c r="G24" s="18"/>
      <c r="H24" s="2775"/>
      <c r="I24" s="195"/>
      <c r="J24" s="195"/>
      <c r="K24" s="517" t="s">
        <v>1548</v>
      </c>
      <c r="L24" s="163" t="s">
        <v>1922</v>
      </c>
      <c r="M24" s="2205"/>
      <c r="N24" s="196" t="s">
        <v>492</v>
      </c>
      <c r="O24" s="647"/>
    </row>
    <row r="25" spans="1:15" ht="27" x14ac:dyDescent="0.25">
      <c r="A25" s="2201"/>
      <c r="B25" s="1059"/>
      <c r="C25" s="2181"/>
      <c r="D25" s="1996" t="s">
        <v>483</v>
      </c>
      <c r="E25" s="68"/>
      <c r="F25" s="513"/>
      <c r="G25" s="68"/>
      <c r="H25" s="2775"/>
      <c r="I25" s="68"/>
      <c r="J25" s="68"/>
      <c r="K25" s="195" t="s">
        <v>1549</v>
      </c>
      <c r="L25" s="279" t="s">
        <v>1923</v>
      </c>
      <c r="M25" s="2205"/>
      <c r="N25" s="692"/>
      <c r="O25" s="2786" t="s">
        <v>2476</v>
      </c>
    </row>
    <row r="26" spans="1:15" ht="13.5" customHeight="1" x14ac:dyDescent="0.25">
      <c r="A26" s="2201"/>
      <c r="B26" s="1059"/>
      <c r="C26" s="2181"/>
      <c r="D26" s="1994"/>
      <c r="E26" s="68"/>
      <c r="F26" s="513"/>
      <c r="G26" s="68"/>
      <c r="H26" s="2775"/>
      <c r="I26" s="515"/>
      <c r="J26" s="515"/>
      <c r="K26" s="517" t="s">
        <v>1550</v>
      </c>
      <c r="L26" s="195" t="s">
        <v>193</v>
      </c>
      <c r="M26" s="2181"/>
      <c r="N26" s="2780" t="s">
        <v>198</v>
      </c>
      <c r="O26" s="2787"/>
    </row>
    <row r="27" spans="1:15" ht="15.75" customHeight="1" x14ac:dyDescent="0.25">
      <c r="A27" s="2201"/>
      <c r="B27" s="1060"/>
      <c r="C27" s="522"/>
      <c r="D27" s="1998"/>
      <c r="E27" s="68"/>
      <c r="F27" s="68"/>
      <c r="G27" s="520"/>
      <c r="H27" s="2776"/>
      <c r="I27" s="523"/>
      <c r="J27" s="523"/>
      <c r="K27" s="523" t="s">
        <v>1551</v>
      </c>
      <c r="L27" s="195" t="s">
        <v>1335</v>
      </c>
      <c r="M27" s="195"/>
      <c r="N27" s="2781"/>
      <c r="O27" s="2788"/>
    </row>
    <row r="28" spans="1:15" ht="14.25" thickBot="1" x14ac:dyDescent="0.3">
      <c r="A28" s="2202"/>
      <c r="B28" s="526" t="s">
        <v>22</v>
      </c>
      <c r="C28" s="1048" t="s">
        <v>22</v>
      </c>
      <c r="D28" s="304" t="s">
        <v>31</v>
      </c>
      <c r="E28" s="191" t="s">
        <v>31</v>
      </c>
      <c r="F28" s="527" t="s">
        <v>38</v>
      </c>
      <c r="G28" s="527" t="s">
        <v>31</v>
      </c>
      <c r="H28" s="527" t="s">
        <v>31</v>
      </c>
      <c r="I28" s="527" t="s">
        <v>31</v>
      </c>
      <c r="J28" s="527" t="s">
        <v>158</v>
      </c>
      <c r="K28" s="527" t="s">
        <v>31</v>
      </c>
      <c r="L28" s="527" t="s">
        <v>31</v>
      </c>
      <c r="M28" s="527" t="s">
        <v>31</v>
      </c>
      <c r="N28" s="527" t="s">
        <v>77</v>
      </c>
      <c r="O28" s="527" t="s">
        <v>31</v>
      </c>
    </row>
    <row r="29" spans="1:15" ht="21" customHeight="1" thickTop="1" x14ac:dyDescent="0.25">
      <c r="A29" s="482" t="s">
        <v>165</v>
      </c>
      <c r="B29" s="1061"/>
      <c r="C29" s="529"/>
      <c r="D29" s="530"/>
      <c r="E29" s="530"/>
      <c r="F29" s="530"/>
      <c r="G29" s="530"/>
      <c r="H29" s="530"/>
      <c r="I29" s="531"/>
      <c r="J29" s="531"/>
      <c r="K29" s="531"/>
      <c r="L29" s="531"/>
      <c r="M29" s="531"/>
      <c r="N29" s="531"/>
      <c r="O29" s="647"/>
    </row>
    <row r="30" spans="1:15" ht="21" customHeight="1" x14ac:dyDescent="0.25">
      <c r="A30" s="492" t="s">
        <v>167</v>
      </c>
      <c r="B30" s="1062"/>
      <c r="C30" s="534"/>
      <c r="D30" s="535"/>
      <c r="E30" s="535"/>
      <c r="F30" s="535"/>
      <c r="G30" s="535"/>
      <c r="H30" s="535"/>
      <c r="I30" s="536"/>
      <c r="J30" s="536"/>
      <c r="K30" s="536"/>
      <c r="L30" s="536"/>
      <c r="M30" s="536"/>
      <c r="N30" s="536"/>
      <c r="O30" s="143"/>
    </row>
    <row r="31" spans="1:15" ht="21" customHeight="1" x14ac:dyDescent="0.25">
      <c r="A31" s="492">
        <v>3</v>
      </c>
      <c r="B31" s="1062"/>
      <c r="C31" s="534"/>
      <c r="D31" s="535"/>
      <c r="E31" s="535"/>
      <c r="F31" s="535"/>
      <c r="G31" s="535"/>
      <c r="H31" s="535"/>
      <c r="I31" s="536"/>
      <c r="J31" s="536"/>
      <c r="K31" s="536"/>
      <c r="L31" s="536"/>
      <c r="M31" s="536"/>
      <c r="N31" s="536"/>
      <c r="O31" s="143"/>
    </row>
    <row r="32" spans="1:15" ht="21" customHeight="1" x14ac:dyDescent="0.25">
      <c r="A32" s="539">
        <v>4</v>
      </c>
      <c r="B32" s="1063"/>
      <c r="C32" s="540"/>
      <c r="D32" s="541"/>
      <c r="E32" s="541"/>
      <c r="F32" s="541"/>
      <c r="G32" s="541"/>
      <c r="H32" s="541"/>
      <c r="I32" s="538"/>
      <c r="J32" s="538"/>
      <c r="K32" s="538"/>
      <c r="L32" s="538"/>
      <c r="M32" s="538"/>
      <c r="N32" s="538"/>
      <c r="O32" s="143"/>
    </row>
    <row r="33" spans="1:15" ht="21" customHeight="1" x14ac:dyDescent="0.25">
      <c r="A33" s="539">
        <v>5</v>
      </c>
      <c r="B33" s="1061"/>
      <c r="C33" s="529"/>
      <c r="D33" s="530"/>
      <c r="E33" s="530"/>
      <c r="F33" s="530"/>
      <c r="G33" s="530"/>
      <c r="H33" s="530"/>
      <c r="I33" s="531"/>
      <c r="J33" s="531"/>
      <c r="K33" s="531"/>
      <c r="L33" s="531"/>
      <c r="M33" s="531"/>
      <c r="N33" s="531"/>
      <c r="O33" s="143"/>
    </row>
    <row r="34" spans="1:15" ht="21" customHeight="1" x14ac:dyDescent="0.25">
      <c r="A34" s="493">
        <v>6</v>
      </c>
      <c r="B34" s="1062"/>
      <c r="C34" s="534"/>
      <c r="D34" s="535"/>
      <c r="E34" s="535"/>
      <c r="F34" s="535"/>
      <c r="G34" s="535"/>
      <c r="H34" s="535"/>
      <c r="I34" s="536"/>
      <c r="J34" s="536"/>
      <c r="K34" s="536"/>
      <c r="L34" s="536"/>
      <c r="M34" s="536"/>
      <c r="N34" s="536"/>
      <c r="O34" s="143"/>
    </row>
    <row r="35" spans="1:15" ht="21" customHeight="1" x14ac:dyDescent="0.25">
      <c r="A35" s="493">
        <v>7</v>
      </c>
      <c r="B35" s="1062"/>
      <c r="C35" s="534"/>
      <c r="D35" s="535"/>
      <c r="E35" s="535"/>
      <c r="F35" s="535"/>
      <c r="G35" s="535"/>
      <c r="H35" s="535"/>
      <c r="I35" s="536"/>
      <c r="J35" s="536"/>
      <c r="K35" s="536"/>
      <c r="L35" s="536"/>
      <c r="M35" s="536"/>
      <c r="N35" s="536"/>
      <c r="O35" s="143"/>
    </row>
    <row r="36" spans="1:15" ht="21" customHeight="1" x14ac:dyDescent="0.25">
      <c r="A36" s="494">
        <v>8</v>
      </c>
      <c r="B36" s="1062"/>
      <c r="C36" s="534"/>
      <c r="D36" s="535"/>
      <c r="E36" s="535"/>
      <c r="F36" s="535"/>
      <c r="G36" s="535"/>
      <c r="H36" s="535"/>
      <c r="I36" s="536"/>
      <c r="J36" s="536"/>
      <c r="K36" s="536"/>
      <c r="L36" s="536"/>
      <c r="M36" s="536"/>
      <c r="N36" s="536"/>
      <c r="O36" s="143"/>
    </row>
    <row r="37" spans="1:15" ht="21" customHeight="1" x14ac:dyDescent="0.25">
      <c r="A37" s="493">
        <v>9</v>
      </c>
      <c r="B37" s="1063"/>
      <c r="C37" s="540"/>
      <c r="D37" s="541"/>
      <c r="E37" s="541"/>
      <c r="F37" s="541"/>
      <c r="G37" s="541"/>
      <c r="H37" s="541"/>
      <c r="I37" s="538"/>
      <c r="J37" s="538"/>
      <c r="K37" s="538"/>
      <c r="L37" s="538"/>
      <c r="M37" s="538"/>
      <c r="N37" s="538"/>
      <c r="O37" s="143"/>
    </row>
    <row r="38" spans="1:15" ht="21" customHeight="1" x14ac:dyDescent="0.25">
      <c r="A38" s="493">
        <v>10</v>
      </c>
      <c r="B38" s="1063"/>
      <c r="C38" s="540"/>
      <c r="D38" s="541"/>
      <c r="E38" s="541"/>
      <c r="F38" s="541"/>
      <c r="G38" s="541"/>
      <c r="H38" s="541"/>
      <c r="I38" s="538"/>
      <c r="J38" s="538"/>
      <c r="K38" s="538"/>
      <c r="L38" s="538"/>
      <c r="M38" s="538"/>
      <c r="N38" s="538"/>
      <c r="O38" s="143"/>
    </row>
    <row r="39" spans="1:15" ht="13.5" customHeight="1" x14ac:dyDescent="0.2"/>
    <row r="53" ht="13.5" customHeight="1" x14ac:dyDescent="0.2"/>
    <row r="55" ht="13.5" customHeight="1" x14ac:dyDescent="0.2"/>
    <row r="58" ht="13.5" customHeight="1" x14ac:dyDescent="0.2"/>
    <row r="61" ht="13.5" customHeight="1" x14ac:dyDescent="0.2"/>
    <row r="63" ht="13.5" customHeight="1" x14ac:dyDescent="0.2"/>
    <row r="66" ht="13.5" customHeight="1" x14ac:dyDescent="0.2"/>
    <row r="73" ht="13.5" customHeight="1" x14ac:dyDescent="0.2"/>
    <row r="82" ht="13.5" customHeight="1" x14ac:dyDescent="0.2"/>
    <row r="93" ht="13.5" customHeight="1" x14ac:dyDescent="0.2"/>
    <row r="95" ht="13.5" customHeight="1" x14ac:dyDescent="0.2"/>
    <row r="99" ht="13.5" customHeight="1" x14ac:dyDescent="0.2"/>
    <row r="102" ht="13.5" customHeight="1" x14ac:dyDescent="0.2"/>
    <row r="104" ht="13.5" customHeight="1" x14ac:dyDescent="0.2"/>
    <row r="107" ht="13.5" customHeight="1" x14ac:dyDescent="0.2"/>
  </sheetData>
  <mergeCells count="27">
    <mergeCell ref="B4:M4"/>
    <mergeCell ref="B6:M6"/>
    <mergeCell ref="J11:J19"/>
    <mergeCell ref="B11:B16"/>
    <mergeCell ref="G11:G15"/>
    <mergeCell ref="I11:I15"/>
    <mergeCell ref="H11:H15"/>
    <mergeCell ref="C11:C26"/>
    <mergeCell ref="I7:J9"/>
    <mergeCell ref="E11:E14"/>
    <mergeCell ref="H16:H27"/>
    <mergeCell ref="N11:O17"/>
    <mergeCell ref="N19:O19"/>
    <mergeCell ref="A10:A28"/>
    <mergeCell ref="N10:O10"/>
    <mergeCell ref="M11:M15"/>
    <mergeCell ref="L18:L19"/>
    <mergeCell ref="M17:M26"/>
    <mergeCell ref="L11:L14"/>
    <mergeCell ref="D11:D18"/>
    <mergeCell ref="O25:O27"/>
    <mergeCell ref="N26:N27"/>
    <mergeCell ref="N18:O18"/>
    <mergeCell ref="F11:F14"/>
    <mergeCell ref="L20:L22"/>
    <mergeCell ref="F16:F19"/>
    <mergeCell ref="K11:K13"/>
  </mergeCells>
  <pageMargins left="0.314" right="0.314" top="0.11799999999999999" bottom="0.27500000000000002" header="0.157" footer="0.11799999999999999"/>
  <pageSetup scale="85" firstPageNumber="60" orientation="landscape"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44"/>
  <sheetViews>
    <sheetView view="pageBreakPreview" zoomScale="110" zoomScaleNormal="100" zoomScaleSheetLayoutView="110" workbookViewId="0">
      <selection activeCell="A18" sqref="A18:B39"/>
    </sheetView>
  </sheetViews>
  <sheetFormatPr baseColWidth="10" defaultColWidth="9.140625" defaultRowHeight="12.75" x14ac:dyDescent="0.2"/>
  <cols>
    <col min="1" max="1" width="5.28515625" customWidth="1"/>
    <col min="2" max="2" width="24.42578125" customWidth="1"/>
    <col min="3" max="3" width="9.85546875" customWidth="1"/>
    <col min="4" max="4" width="9.42578125" customWidth="1"/>
    <col min="5" max="5" width="6.42578125" customWidth="1"/>
    <col min="6" max="6" width="5.28515625" customWidth="1"/>
    <col min="7" max="8" width="8.28515625" customWidth="1"/>
    <col min="9" max="9" width="9.140625" customWidth="1"/>
    <col min="10" max="10" width="8.7109375" customWidth="1"/>
    <col min="11" max="12" width="6.7109375" customWidth="1"/>
    <col min="13" max="13" width="6.42578125" customWidth="1"/>
    <col min="14" max="14" width="29.28515625" customWidth="1"/>
  </cols>
  <sheetData>
    <row r="1" spans="1:14" ht="13.5" x14ac:dyDescent="0.25">
      <c r="A1" s="148" t="s">
        <v>862</v>
      </c>
      <c r="B1" s="891"/>
      <c r="C1" s="892"/>
      <c r="D1" s="892"/>
      <c r="E1" s="893"/>
      <c r="F1" s="894"/>
      <c r="G1" s="894"/>
      <c r="H1" s="894"/>
      <c r="I1" s="894"/>
      <c r="J1" s="894"/>
      <c r="K1" s="894"/>
      <c r="L1" s="891"/>
      <c r="M1" s="891"/>
      <c r="N1" s="895"/>
    </row>
    <row r="2" spans="1:14" ht="13.5" x14ac:dyDescent="0.25">
      <c r="A2" s="460"/>
      <c r="B2" s="896"/>
      <c r="C2" s="897"/>
      <c r="D2" s="897"/>
      <c r="E2" s="898" t="s">
        <v>863</v>
      </c>
      <c r="F2" s="897"/>
      <c r="G2" s="897"/>
      <c r="H2" s="897"/>
      <c r="I2" s="897"/>
      <c r="J2" s="897"/>
      <c r="K2" s="897"/>
      <c r="L2" s="897"/>
      <c r="M2" s="897"/>
      <c r="N2" s="895"/>
    </row>
    <row r="3" spans="1:14" ht="14.25" thickBot="1" x14ac:dyDescent="0.3">
      <c r="A3" s="153">
        <v>14</v>
      </c>
      <c r="B3" s="4" t="s">
        <v>864</v>
      </c>
      <c r="C3" s="897"/>
      <c r="D3" s="897"/>
      <c r="E3" s="899" t="s">
        <v>865</v>
      </c>
      <c r="F3" s="897"/>
      <c r="G3" s="897"/>
      <c r="H3" s="897"/>
      <c r="I3" s="897"/>
      <c r="J3" s="897"/>
      <c r="K3" s="897"/>
      <c r="L3" s="897"/>
      <c r="M3" s="897"/>
      <c r="N3" s="895"/>
    </row>
    <row r="4" spans="1:14" ht="13.5" x14ac:dyDescent="0.25">
      <c r="A4" s="153">
        <v>14.01</v>
      </c>
      <c r="B4" s="900" t="s">
        <v>866</v>
      </c>
      <c r="C4" s="720">
        <f>A4+0.01</f>
        <v>14.02</v>
      </c>
      <c r="D4" s="157">
        <f>C4+0.01</f>
        <v>14.03</v>
      </c>
      <c r="E4" s="901">
        <f>D4+0.01</f>
        <v>14.04</v>
      </c>
      <c r="F4" s="453"/>
      <c r="G4" s="453"/>
      <c r="H4" s="453"/>
      <c r="I4" s="453"/>
      <c r="J4" s="454"/>
      <c r="K4" s="157">
        <f>E4+0.01</f>
        <v>14.049999999999999</v>
      </c>
      <c r="L4" s="453"/>
      <c r="M4" s="453"/>
      <c r="N4" s="1254" t="s">
        <v>867</v>
      </c>
    </row>
    <row r="5" spans="1:14" ht="13.5" x14ac:dyDescent="0.25">
      <c r="A5" s="902"/>
      <c r="B5" s="903"/>
      <c r="C5" s="2789" t="s">
        <v>1870</v>
      </c>
      <c r="D5" s="2790" t="s">
        <v>1856</v>
      </c>
      <c r="E5" s="2792" t="s">
        <v>1857</v>
      </c>
      <c r="F5" s="2556"/>
      <c r="G5" s="2556"/>
      <c r="H5" s="2556"/>
      <c r="I5" s="2556"/>
      <c r="J5" s="2559"/>
      <c r="K5" s="2790" t="s">
        <v>2459</v>
      </c>
      <c r="L5" s="2796"/>
      <c r="M5" s="2796"/>
      <c r="N5" s="276" t="s">
        <v>868</v>
      </c>
    </row>
    <row r="6" spans="1:14" ht="13.5" x14ac:dyDescent="0.25">
      <c r="A6" s="902"/>
      <c r="B6" s="903"/>
      <c r="C6" s="2789"/>
      <c r="D6" s="2790"/>
      <c r="E6" s="2792"/>
      <c r="F6" s="2556"/>
      <c r="G6" s="2556"/>
      <c r="H6" s="2556"/>
      <c r="I6" s="2556"/>
      <c r="J6" s="2559"/>
      <c r="K6" s="2790"/>
      <c r="L6" s="2796"/>
      <c r="M6" s="2796"/>
      <c r="N6" s="276" t="s">
        <v>869</v>
      </c>
    </row>
    <row r="7" spans="1:14" ht="13.5" x14ac:dyDescent="0.25">
      <c r="A7" s="902"/>
      <c r="B7" s="903"/>
      <c r="C7" s="2789"/>
      <c r="D7" s="2790"/>
      <c r="E7" s="2792"/>
      <c r="F7" s="2556"/>
      <c r="G7" s="2556"/>
      <c r="H7" s="2556"/>
      <c r="I7" s="2556"/>
      <c r="J7" s="2559"/>
      <c r="K7" s="2790"/>
      <c r="L7" s="2796"/>
      <c r="M7" s="2796"/>
      <c r="N7" s="276" t="s">
        <v>870</v>
      </c>
    </row>
    <row r="8" spans="1:14" ht="13.5" x14ac:dyDescent="0.25">
      <c r="A8" s="904" t="s">
        <v>871</v>
      </c>
      <c r="B8" s="903"/>
      <c r="C8" s="2789"/>
      <c r="D8" s="2790"/>
      <c r="E8" s="2792"/>
      <c r="F8" s="2556"/>
      <c r="G8" s="2556"/>
      <c r="H8" s="2556"/>
      <c r="I8" s="2556"/>
      <c r="J8" s="2559"/>
      <c r="K8" s="2790"/>
      <c r="L8" s="2796"/>
      <c r="M8" s="2796"/>
      <c r="N8" s="206" t="s">
        <v>872</v>
      </c>
    </row>
    <row r="9" spans="1:14" ht="13.5" x14ac:dyDescent="0.25">
      <c r="A9" s="902"/>
      <c r="B9" s="903"/>
      <c r="C9" s="2789"/>
      <c r="D9" s="2790"/>
      <c r="E9" s="2792"/>
      <c r="F9" s="2556"/>
      <c r="G9" s="2556"/>
      <c r="H9" s="2556"/>
      <c r="I9" s="2556"/>
      <c r="J9" s="2559"/>
      <c r="K9" s="2790"/>
      <c r="L9" s="2796"/>
      <c r="M9" s="2796"/>
      <c r="N9" s="206" t="s">
        <v>873</v>
      </c>
    </row>
    <row r="10" spans="1:14" ht="13.5" customHeight="1" x14ac:dyDescent="0.25">
      <c r="A10" s="902"/>
      <c r="B10" s="903"/>
      <c r="C10" s="2789"/>
      <c r="D10" s="2790"/>
      <c r="E10" s="2792"/>
      <c r="F10" s="2556"/>
      <c r="G10" s="2556"/>
      <c r="H10" s="2556"/>
      <c r="I10" s="2556"/>
      <c r="J10" s="2559"/>
      <c r="K10" s="2790"/>
      <c r="L10" s="2796"/>
      <c r="M10" s="2796"/>
      <c r="N10" s="2259" t="s">
        <v>1269</v>
      </c>
    </row>
    <row r="11" spans="1:14" ht="27" customHeight="1" x14ac:dyDescent="0.25">
      <c r="A11" s="902"/>
      <c r="B11" s="903"/>
      <c r="C11" s="2789"/>
      <c r="D11" s="2790"/>
      <c r="E11" s="2792"/>
      <c r="F11" s="2556"/>
      <c r="G11" s="2556"/>
      <c r="H11" s="2556"/>
      <c r="I11" s="2556"/>
      <c r="J11" s="2559"/>
      <c r="K11" s="2790"/>
      <c r="L11" s="2796"/>
      <c r="M11" s="2796"/>
      <c r="N11" s="2259"/>
    </row>
    <row r="12" spans="1:14" ht="13.5" x14ac:dyDescent="0.25">
      <c r="A12" s="902"/>
      <c r="B12" s="903"/>
      <c r="C12" s="2789"/>
      <c r="D12" s="2790"/>
      <c r="E12" s="2792"/>
      <c r="F12" s="2556"/>
      <c r="G12" s="2556"/>
      <c r="H12" s="2556"/>
      <c r="I12" s="2556"/>
      <c r="J12" s="2559"/>
      <c r="K12" s="2790"/>
      <c r="L12" s="2796"/>
      <c r="M12" s="2796"/>
      <c r="N12" s="206" t="s">
        <v>1858</v>
      </c>
    </row>
    <row r="13" spans="1:14" ht="13.5" x14ac:dyDescent="0.25">
      <c r="A13" s="902"/>
      <c r="B13" s="903"/>
      <c r="C13" s="2789"/>
      <c r="D13" s="2790"/>
      <c r="E13" s="2792"/>
      <c r="F13" s="2556"/>
      <c r="G13" s="2556"/>
      <c r="H13" s="2556"/>
      <c r="I13" s="2556"/>
      <c r="J13" s="2559"/>
      <c r="K13" s="2790"/>
      <c r="L13" s="2796"/>
      <c r="M13" s="2796"/>
      <c r="N13" s="2178" t="s">
        <v>1859</v>
      </c>
    </row>
    <row r="14" spans="1:14" ht="13.5" x14ac:dyDescent="0.25">
      <c r="A14" s="902"/>
      <c r="B14" s="903"/>
      <c r="C14" s="2789"/>
      <c r="D14" s="2790"/>
      <c r="E14" s="2793"/>
      <c r="F14" s="2794"/>
      <c r="G14" s="2794"/>
      <c r="H14" s="2794"/>
      <c r="I14" s="2794"/>
      <c r="J14" s="2795"/>
      <c r="K14" s="2790"/>
      <c r="L14" s="2796"/>
      <c r="M14" s="2796"/>
      <c r="N14" s="2178"/>
    </row>
    <row r="15" spans="1:14" ht="13.5" x14ac:dyDescent="0.25">
      <c r="A15" s="902"/>
      <c r="B15" s="903"/>
      <c r="C15" s="905" t="s">
        <v>41</v>
      </c>
      <c r="D15" s="2790"/>
      <c r="E15" s="2797" t="s">
        <v>874</v>
      </c>
      <c r="F15" s="2802" t="s">
        <v>875</v>
      </c>
      <c r="G15" s="2802" t="s">
        <v>1872</v>
      </c>
      <c r="H15" s="2800" t="s">
        <v>1873</v>
      </c>
      <c r="I15" s="2802" t="s">
        <v>876</v>
      </c>
      <c r="J15" s="2802" t="s">
        <v>877</v>
      </c>
      <c r="K15" s="2790"/>
      <c r="L15" s="2796"/>
      <c r="M15" s="2796"/>
      <c r="N15" s="2805" t="s">
        <v>1860</v>
      </c>
    </row>
    <row r="16" spans="1:14" ht="13.5" x14ac:dyDescent="0.25">
      <c r="A16" s="902"/>
      <c r="B16" s="903"/>
      <c r="C16" s="905" t="s">
        <v>878</v>
      </c>
      <c r="D16" s="2790"/>
      <c r="E16" s="2798"/>
      <c r="F16" s="2803"/>
      <c r="G16" s="2803"/>
      <c r="H16" s="2260"/>
      <c r="I16" s="2803"/>
      <c r="J16" s="2803"/>
      <c r="K16" s="2790"/>
      <c r="L16" s="2796"/>
      <c r="M16" s="2796"/>
      <c r="N16" s="2805"/>
    </row>
    <row r="17" spans="1:14" ht="14.25" thickBot="1" x14ac:dyDescent="0.3">
      <c r="A17" s="907"/>
      <c r="B17" s="908"/>
      <c r="C17" s="909" t="s">
        <v>879</v>
      </c>
      <c r="D17" s="2791"/>
      <c r="E17" s="2799"/>
      <c r="F17" s="2804"/>
      <c r="G17" s="2804"/>
      <c r="H17" s="2801"/>
      <c r="I17" s="2804"/>
      <c r="J17" s="2804"/>
      <c r="K17" s="910" t="s">
        <v>880</v>
      </c>
      <c r="L17" s="910" t="s">
        <v>881</v>
      </c>
      <c r="M17" s="910" t="s">
        <v>882</v>
      </c>
      <c r="N17" s="2806" t="s">
        <v>1861</v>
      </c>
    </row>
    <row r="18" spans="1:14" ht="27.75" thickTop="1" x14ac:dyDescent="0.25">
      <c r="A18" s="1968">
        <v>101</v>
      </c>
      <c r="B18" s="1969" t="s">
        <v>894</v>
      </c>
      <c r="C18" s="911"/>
      <c r="D18" s="912"/>
      <c r="E18" s="913"/>
      <c r="F18" s="912"/>
      <c r="G18" s="912"/>
      <c r="H18" s="912"/>
      <c r="I18" s="912"/>
      <c r="J18" s="914"/>
      <c r="K18" s="915"/>
      <c r="L18" s="916"/>
      <c r="M18" s="916"/>
      <c r="N18" s="2806"/>
    </row>
    <row r="19" spans="1:14" ht="13.5" x14ac:dyDescent="0.25">
      <c r="A19" s="1970">
        <f>A18+1</f>
        <v>102</v>
      </c>
      <c r="B19" s="1971" t="s">
        <v>895</v>
      </c>
      <c r="C19" s="917"/>
      <c r="D19" s="918"/>
      <c r="E19" s="913"/>
      <c r="F19" s="912"/>
      <c r="G19" s="912"/>
      <c r="H19" s="912"/>
      <c r="I19" s="912"/>
      <c r="J19" s="914"/>
      <c r="K19" s="919"/>
      <c r="L19" s="920"/>
      <c r="M19" s="920"/>
      <c r="N19" s="206" t="s">
        <v>1862</v>
      </c>
    </row>
    <row r="20" spans="1:14" ht="13.5" x14ac:dyDescent="0.25">
      <c r="A20" s="1970">
        <f t="shared" ref="A20:A39" si="0">A19+1</f>
        <v>103</v>
      </c>
      <c r="B20" s="1969" t="s">
        <v>896</v>
      </c>
      <c r="C20" s="917"/>
      <c r="D20" s="918"/>
      <c r="E20" s="913"/>
      <c r="F20" s="912"/>
      <c r="G20" s="912"/>
      <c r="H20" s="912"/>
      <c r="I20" s="912"/>
      <c r="J20" s="914"/>
      <c r="K20" s="919"/>
      <c r="L20" s="920"/>
      <c r="M20" s="920"/>
      <c r="N20" s="206"/>
    </row>
    <row r="21" spans="1:14" ht="13.5" x14ac:dyDescent="0.25">
      <c r="A21" s="1970">
        <f t="shared" si="0"/>
        <v>104</v>
      </c>
      <c r="B21" s="1972" t="s">
        <v>883</v>
      </c>
      <c r="C21" s="921"/>
      <c r="D21" s="918"/>
      <c r="E21" s="913"/>
      <c r="F21" s="912"/>
      <c r="G21" s="912"/>
      <c r="H21" s="912"/>
      <c r="I21" s="912"/>
      <c r="J21" s="914"/>
      <c r="K21" s="919"/>
      <c r="L21" s="920"/>
      <c r="M21" s="920"/>
      <c r="N21" s="281" t="s">
        <v>1863</v>
      </c>
    </row>
    <row r="22" spans="1:14" ht="27" x14ac:dyDescent="0.25">
      <c r="A22" s="1970">
        <f t="shared" si="0"/>
        <v>105</v>
      </c>
      <c r="B22" s="1969" t="s">
        <v>884</v>
      </c>
      <c r="C22" s="918"/>
      <c r="D22" s="918"/>
      <c r="E22" s="913"/>
      <c r="F22" s="912"/>
      <c r="G22" s="912"/>
      <c r="H22" s="912"/>
      <c r="I22" s="912"/>
      <c r="J22" s="914"/>
      <c r="K22" s="919"/>
      <c r="L22" s="920"/>
      <c r="M22" s="920"/>
      <c r="N22" s="281" t="s">
        <v>1864</v>
      </c>
    </row>
    <row r="23" spans="1:14" ht="13.5" x14ac:dyDescent="0.25">
      <c r="A23" s="1970">
        <f t="shared" si="0"/>
        <v>106</v>
      </c>
      <c r="B23" s="1969" t="s">
        <v>1869</v>
      </c>
      <c r="C23" s="918"/>
      <c r="D23" s="918"/>
      <c r="E23" s="913"/>
      <c r="F23" s="912"/>
      <c r="G23" s="912"/>
      <c r="H23" s="912"/>
      <c r="I23" s="912"/>
      <c r="J23" s="914"/>
      <c r="K23" s="919"/>
      <c r="L23" s="920"/>
      <c r="M23" s="920"/>
      <c r="N23" s="276" t="s">
        <v>1865</v>
      </c>
    </row>
    <row r="24" spans="1:14" ht="13.5" x14ac:dyDescent="0.25">
      <c r="A24" s="1970">
        <f t="shared" si="0"/>
        <v>107</v>
      </c>
      <c r="B24" s="1973" t="s">
        <v>885</v>
      </c>
      <c r="C24" s="918"/>
      <c r="D24" s="918"/>
      <c r="E24" s="913"/>
      <c r="F24" s="912"/>
      <c r="G24" s="912"/>
      <c r="H24" s="912"/>
      <c r="I24" s="912"/>
      <c r="J24" s="914"/>
      <c r="K24" s="919"/>
      <c r="L24" s="920"/>
      <c r="M24" s="920"/>
      <c r="N24" s="276" t="s">
        <v>1866</v>
      </c>
    </row>
    <row r="25" spans="1:14" ht="13.5" x14ac:dyDescent="0.2">
      <c r="A25" s="1970">
        <f t="shared" si="0"/>
        <v>108</v>
      </c>
      <c r="B25" s="922" t="s">
        <v>886</v>
      </c>
      <c r="C25" s="918"/>
      <c r="D25" s="918"/>
      <c r="E25" s="913"/>
      <c r="F25" s="912"/>
      <c r="G25" s="912"/>
      <c r="H25" s="912"/>
      <c r="I25" s="912"/>
      <c r="J25" s="914"/>
      <c r="K25" s="919"/>
      <c r="L25" s="920"/>
      <c r="M25" s="920"/>
      <c r="N25" s="862" t="s">
        <v>1867</v>
      </c>
    </row>
    <row r="26" spans="1:14" ht="27" x14ac:dyDescent="0.2">
      <c r="A26" s="1970">
        <f t="shared" si="0"/>
        <v>109</v>
      </c>
      <c r="B26" s="1969" t="s">
        <v>887</v>
      </c>
      <c r="C26" s="918"/>
      <c r="D26" s="918"/>
      <c r="E26" s="913"/>
      <c r="F26" s="912"/>
      <c r="G26" s="912"/>
      <c r="H26" s="912"/>
      <c r="I26" s="912"/>
      <c r="J26" s="914"/>
      <c r="K26" s="919"/>
      <c r="L26" s="920"/>
      <c r="M26" s="920"/>
      <c r="N26" s="862" t="s">
        <v>1868</v>
      </c>
    </row>
    <row r="27" spans="1:14" ht="13.5" x14ac:dyDescent="0.2">
      <c r="A27" s="1970">
        <f t="shared" si="0"/>
        <v>110</v>
      </c>
      <c r="B27" s="1969" t="s">
        <v>888</v>
      </c>
      <c r="C27" s="918"/>
      <c r="D27" s="918"/>
      <c r="E27" s="913"/>
      <c r="F27" s="912"/>
      <c r="G27" s="912"/>
      <c r="H27" s="912"/>
      <c r="I27" s="912"/>
      <c r="J27" s="914"/>
      <c r="K27" s="919"/>
      <c r="L27" s="920"/>
      <c r="M27" s="920"/>
      <c r="N27" s="862" t="s">
        <v>2338</v>
      </c>
    </row>
    <row r="28" spans="1:14" ht="13.5" x14ac:dyDescent="0.2">
      <c r="A28" s="1970">
        <f t="shared" si="0"/>
        <v>111</v>
      </c>
      <c r="B28" s="1969" t="s">
        <v>889</v>
      </c>
      <c r="C28" s="918"/>
      <c r="D28" s="918"/>
      <c r="E28" s="913"/>
      <c r="F28" s="912"/>
      <c r="G28" s="912"/>
      <c r="H28" s="912"/>
      <c r="I28" s="912"/>
      <c r="J28" s="914"/>
      <c r="K28" s="919"/>
      <c r="L28" s="920"/>
      <c r="M28" s="920"/>
      <c r="N28" s="862" t="s">
        <v>2339</v>
      </c>
    </row>
    <row r="29" spans="1:14" ht="27" x14ac:dyDescent="0.2">
      <c r="A29" s="1970">
        <f t="shared" si="0"/>
        <v>112</v>
      </c>
      <c r="B29" s="1969" t="s">
        <v>890</v>
      </c>
      <c r="C29" s="918"/>
      <c r="D29" s="918"/>
      <c r="E29" s="913"/>
      <c r="F29" s="912"/>
      <c r="G29" s="912"/>
      <c r="H29" s="912"/>
      <c r="I29" s="912"/>
      <c r="J29" s="914"/>
      <c r="K29" s="919"/>
      <c r="L29" s="920"/>
      <c r="M29" s="920"/>
      <c r="N29" s="206" t="s">
        <v>2340</v>
      </c>
    </row>
    <row r="30" spans="1:14" ht="40.5" x14ac:dyDescent="0.25">
      <c r="A30" s="1970">
        <f t="shared" si="0"/>
        <v>113</v>
      </c>
      <c r="B30" s="1969" t="s">
        <v>891</v>
      </c>
      <c r="C30" s="918"/>
      <c r="D30" s="918"/>
      <c r="E30" s="913"/>
      <c r="F30" s="912"/>
      <c r="G30" s="912"/>
      <c r="H30" s="912"/>
      <c r="I30" s="912"/>
      <c r="J30" s="914"/>
      <c r="K30" s="919"/>
      <c r="L30" s="920"/>
      <c r="M30" s="920"/>
      <c r="N30" s="281" t="s">
        <v>2341</v>
      </c>
    </row>
    <row r="31" spans="1:14" ht="27" customHeight="1" x14ac:dyDescent="0.25">
      <c r="A31" s="1970">
        <f t="shared" si="0"/>
        <v>114</v>
      </c>
      <c r="B31" s="1969" t="s">
        <v>2300</v>
      </c>
      <c r="C31" s="918"/>
      <c r="D31" s="918"/>
      <c r="E31" s="913"/>
      <c r="F31" s="912"/>
      <c r="G31" s="912"/>
      <c r="H31" s="912"/>
      <c r="I31" s="912"/>
      <c r="J31" s="914"/>
      <c r="K31" s="919"/>
      <c r="L31" s="920"/>
      <c r="M31" s="920"/>
      <c r="N31" s="276" t="s">
        <v>2342</v>
      </c>
    </row>
    <row r="32" spans="1:14" ht="40.5" x14ac:dyDescent="0.2">
      <c r="A32" s="1970">
        <f t="shared" si="0"/>
        <v>115</v>
      </c>
      <c r="B32" s="1969" t="s">
        <v>892</v>
      </c>
      <c r="C32" s="918"/>
      <c r="D32" s="918"/>
      <c r="E32" s="913"/>
      <c r="F32" s="912"/>
      <c r="G32" s="912"/>
      <c r="H32" s="912"/>
      <c r="I32" s="912"/>
      <c r="J32" s="914"/>
      <c r="K32" s="919"/>
      <c r="L32" s="920"/>
      <c r="M32" s="920"/>
      <c r="N32" s="268" t="s">
        <v>2343</v>
      </c>
    </row>
    <row r="33" spans="1:14" ht="13.5" x14ac:dyDescent="0.2">
      <c r="A33" s="1970">
        <f t="shared" si="0"/>
        <v>116</v>
      </c>
      <c r="B33" s="1969" t="s">
        <v>893</v>
      </c>
      <c r="C33" s="923"/>
      <c r="D33" s="923"/>
      <c r="E33" s="924"/>
      <c r="F33" s="923"/>
      <c r="G33" s="923"/>
      <c r="H33" s="923"/>
      <c r="I33" s="923"/>
      <c r="J33" s="925"/>
      <c r="K33" s="919"/>
      <c r="L33" s="920"/>
      <c r="M33" s="920"/>
      <c r="N33" s="268"/>
    </row>
    <row r="34" spans="1:14" ht="27" x14ac:dyDescent="0.25">
      <c r="A34" s="1970">
        <f t="shared" si="0"/>
        <v>117</v>
      </c>
      <c r="B34" s="1969" t="s">
        <v>1875</v>
      </c>
      <c r="C34" s="923"/>
      <c r="D34" s="923"/>
      <c r="E34" s="924"/>
      <c r="F34" s="923"/>
      <c r="G34" s="923"/>
      <c r="H34" s="923"/>
      <c r="I34" s="923"/>
      <c r="J34" s="925"/>
      <c r="K34" s="919"/>
      <c r="L34" s="920"/>
      <c r="M34" s="920"/>
      <c r="N34" s="276" t="s">
        <v>2344</v>
      </c>
    </row>
    <row r="35" spans="1:14" ht="13.5" x14ac:dyDescent="0.25">
      <c r="A35" s="1970">
        <f t="shared" si="0"/>
        <v>118</v>
      </c>
      <c r="B35" s="1969" t="s">
        <v>1874</v>
      </c>
      <c r="C35" s="923"/>
      <c r="D35" s="923"/>
      <c r="E35" s="1529"/>
      <c r="F35" s="1530"/>
      <c r="G35" s="1530"/>
      <c r="H35" s="1530"/>
      <c r="I35" s="1530"/>
      <c r="J35" s="1274"/>
      <c r="K35" s="919"/>
      <c r="L35" s="920"/>
      <c r="M35" s="920"/>
      <c r="N35" s="276" t="s">
        <v>2345</v>
      </c>
    </row>
    <row r="36" spans="1:14" ht="13.5" x14ac:dyDescent="0.25">
      <c r="A36" s="1970">
        <f t="shared" si="0"/>
        <v>119</v>
      </c>
      <c r="B36" s="1971" t="s">
        <v>1270</v>
      </c>
      <c r="C36" s="918"/>
      <c r="D36" s="918"/>
      <c r="E36" s="913"/>
      <c r="F36" s="912"/>
      <c r="G36" s="912"/>
      <c r="H36" s="912"/>
      <c r="I36" s="912"/>
      <c r="J36" s="914"/>
      <c r="K36" s="919"/>
      <c r="L36" s="920"/>
      <c r="M36" s="920"/>
      <c r="N36" s="276"/>
    </row>
    <row r="37" spans="1:14" ht="27" x14ac:dyDescent="0.25">
      <c r="A37" s="1970">
        <f t="shared" si="0"/>
        <v>120</v>
      </c>
      <c r="B37" s="1971" t="s">
        <v>1871</v>
      </c>
      <c r="C37" s="918"/>
      <c r="D37" s="918"/>
      <c r="E37" s="913"/>
      <c r="F37" s="912"/>
      <c r="G37" s="912"/>
      <c r="H37" s="912"/>
      <c r="I37" s="912"/>
      <c r="J37" s="914"/>
      <c r="K37" s="919"/>
      <c r="L37" s="920"/>
      <c r="M37" s="920"/>
      <c r="N37" s="276" t="s">
        <v>2346</v>
      </c>
    </row>
    <row r="38" spans="1:14" s="295" customFormat="1" ht="13.5" x14ac:dyDescent="0.25">
      <c r="A38" s="1970">
        <f t="shared" si="0"/>
        <v>121</v>
      </c>
      <c r="B38" s="1971" t="s">
        <v>1271</v>
      </c>
      <c r="C38" s="1073"/>
      <c r="D38" s="1073"/>
      <c r="E38" s="1074"/>
      <c r="F38" s="1075"/>
      <c r="G38" s="1075"/>
      <c r="H38" s="1075"/>
      <c r="I38" s="1075"/>
      <c r="J38" s="1076"/>
      <c r="K38" s="1077"/>
      <c r="L38" s="1078"/>
      <c r="M38" s="1078"/>
      <c r="N38" s="276"/>
    </row>
    <row r="39" spans="1:14" ht="13.5" x14ac:dyDescent="0.2">
      <c r="A39" s="1970">
        <f t="shared" si="0"/>
        <v>122</v>
      </c>
      <c r="B39" s="1971" t="s">
        <v>787</v>
      </c>
      <c r="C39" s="918"/>
      <c r="D39" s="918"/>
      <c r="E39" s="913"/>
      <c r="F39" s="912"/>
      <c r="G39" s="912"/>
      <c r="H39" s="912"/>
      <c r="I39" s="912"/>
      <c r="J39" s="914"/>
      <c r="K39" s="919"/>
      <c r="L39" s="920"/>
      <c r="M39" s="920"/>
      <c r="N39" s="1174"/>
    </row>
    <row r="40" spans="1:14" ht="13.5" x14ac:dyDescent="0.2">
      <c r="A40" s="926"/>
      <c r="B40" s="5"/>
      <c r="C40" s="927"/>
      <c r="D40" s="927"/>
      <c r="E40" s="927"/>
      <c r="F40" s="927"/>
      <c r="G40" s="927"/>
      <c r="H40" s="927"/>
      <c r="I40" s="927"/>
      <c r="J40" s="927"/>
      <c r="K40" s="928"/>
      <c r="L40" s="928"/>
      <c r="M40" s="928"/>
    </row>
    <row r="41" spans="1:14" x14ac:dyDescent="0.2">
      <c r="A41" s="5"/>
      <c r="B41" s="5"/>
      <c r="C41" s="5"/>
      <c r="D41" s="5"/>
      <c r="E41" s="5"/>
      <c r="F41" s="5"/>
      <c r="G41" s="5"/>
      <c r="H41" s="5"/>
      <c r="I41" s="5"/>
      <c r="J41" s="5"/>
      <c r="K41" s="5"/>
      <c r="L41" s="5"/>
      <c r="M41" s="5"/>
    </row>
    <row r="42" spans="1:14" ht="13.5" x14ac:dyDescent="0.2">
      <c r="B42" s="929"/>
    </row>
    <row r="43" spans="1:14" ht="13.5" x14ac:dyDescent="0.2">
      <c r="B43" s="929"/>
    </row>
    <row r="44" spans="1:14" ht="13.5" x14ac:dyDescent="0.2">
      <c r="B44" s="929"/>
    </row>
  </sheetData>
  <mergeCells count="14">
    <mergeCell ref="N10:N11"/>
    <mergeCell ref="C5:C14"/>
    <mergeCell ref="D5:D17"/>
    <mergeCell ref="E5:J14"/>
    <mergeCell ref="K5:M16"/>
    <mergeCell ref="N13:N14"/>
    <mergeCell ref="E15:E17"/>
    <mergeCell ref="H15:H17"/>
    <mergeCell ref="F15:F17"/>
    <mergeCell ref="G15:G17"/>
    <mergeCell ref="I15:I17"/>
    <mergeCell ref="J15:J17"/>
    <mergeCell ref="N15:N16"/>
    <mergeCell ref="N17:N18"/>
  </mergeCells>
  <pageMargins left="0.314" right="0.314" top="0.11799999999999999" bottom="0.27500000000000002" header="0.157" footer="0.11799999999999999"/>
  <pageSetup scale="83" firstPageNumber="63" orientation="landscape"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4"/>
  <sheetViews>
    <sheetView view="pageBreakPreview" topLeftCell="A4" zoomScaleNormal="120" zoomScaleSheetLayoutView="100" workbookViewId="0">
      <selection activeCell="I5" sqref="I5:I15"/>
    </sheetView>
  </sheetViews>
  <sheetFormatPr baseColWidth="10" defaultColWidth="9.140625" defaultRowHeight="15" x14ac:dyDescent="0.2"/>
  <cols>
    <col min="1" max="1" width="5.7109375" style="495" customWidth="1"/>
    <col min="2" max="2" width="34.7109375" style="495" customWidth="1"/>
    <col min="3" max="3" width="11.5703125" style="496" customWidth="1"/>
    <col min="4" max="4" width="12.85546875" style="496" customWidth="1"/>
    <col min="5" max="8" width="7.7109375" style="496" customWidth="1"/>
    <col min="9" max="9" width="8.7109375" style="496" customWidth="1"/>
    <col min="10" max="10" width="7.7109375" style="496" customWidth="1"/>
    <col min="11" max="11" width="8.7109375" style="495" customWidth="1"/>
    <col min="12" max="12" width="8.42578125" style="498" customWidth="1"/>
    <col min="13" max="13" width="7.42578125" customWidth="1"/>
  </cols>
  <sheetData>
    <row r="1" spans="1:13" ht="15.75" x14ac:dyDescent="0.2">
      <c r="A1" s="445" t="s">
        <v>1081</v>
      </c>
      <c r="B1" s="445"/>
      <c r="C1" s="446"/>
      <c r="D1" s="446"/>
      <c r="E1" s="446"/>
      <c r="F1" s="446"/>
      <c r="G1" s="446"/>
      <c r="H1" s="446"/>
      <c r="I1" s="446"/>
      <c r="J1" s="446"/>
      <c r="K1" s="448"/>
      <c r="L1" s="447"/>
    </row>
    <row r="2" spans="1:13" ht="15.75" x14ac:dyDescent="0.25">
      <c r="A2" s="445"/>
      <c r="B2" s="719" t="s">
        <v>1082</v>
      </c>
      <c r="C2" s="368"/>
      <c r="D2" s="368"/>
      <c r="E2" s="368"/>
      <c r="F2" s="368"/>
      <c r="G2" s="368"/>
      <c r="H2" s="368"/>
      <c r="I2" s="368"/>
      <c r="J2" s="368"/>
      <c r="K2" s="449"/>
      <c r="L2" s="447"/>
    </row>
    <row r="4" spans="1:13" ht="13.5" customHeight="1" x14ac:dyDescent="0.25">
      <c r="A4" s="1258">
        <v>15.01</v>
      </c>
      <c r="B4" s="1027"/>
      <c r="C4" s="720">
        <f>A4+0.01</f>
        <v>15.02</v>
      </c>
      <c r="D4" s="702">
        <f>C4+0.01</f>
        <v>15.03</v>
      </c>
      <c r="E4" s="2309">
        <f>D4+0.01</f>
        <v>15.04</v>
      </c>
      <c r="F4" s="2310"/>
      <c r="G4" s="2310"/>
      <c r="H4" s="702"/>
      <c r="I4" s="720">
        <f>E4+0.01</f>
        <v>15.049999999999999</v>
      </c>
      <c r="J4" s="157">
        <f>I4+0.01</f>
        <v>15.059999999999999</v>
      </c>
      <c r="K4" s="1804"/>
      <c r="L4" s="2310">
        <f>J4+0.01</f>
        <v>15.069999999999999</v>
      </c>
      <c r="M4" s="2311"/>
    </row>
    <row r="5" spans="1:13" ht="12.75" customHeight="1" x14ac:dyDescent="0.2">
      <c r="A5" s="2200" t="s">
        <v>1048</v>
      </c>
      <c r="B5" s="1028"/>
      <c r="C5" s="2181" t="s">
        <v>1049</v>
      </c>
      <c r="D5" s="2181" t="s">
        <v>1272</v>
      </c>
      <c r="E5" s="2205" t="s">
        <v>1050</v>
      </c>
      <c r="F5" s="2219"/>
      <c r="G5" s="2219"/>
      <c r="H5" s="2219"/>
      <c r="I5" s="2181" t="s">
        <v>2337</v>
      </c>
      <c r="J5" s="2393" t="s">
        <v>2283</v>
      </c>
      <c r="K5" s="2394"/>
      <c r="L5" s="2807" t="s">
        <v>1051</v>
      </c>
      <c r="M5" s="2394"/>
    </row>
    <row r="6" spans="1:13" ht="12.75" customHeight="1" x14ac:dyDescent="0.2">
      <c r="A6" s="2201"/>
      <c r="B6" s="1028"/>
      <c r="C6" s="2181"/>
      <c r="D6" s="2181"/>
      <c r="E6" s="2205"/>
      <c r="F6" s="2219"/>
      <c r="G6" s="2219"/>
      <c r="H6" s="2219"/>
      <c r="I6" s="2181"/>
      <c r="J6" s="2393"/>
      <c r="K6" s="2394"/>
      <c r="L6" s="2807"/>
      <c r="M6" s="2394"/>
    </row>
    <row r="7" spans="1:13" ht="12.75" customHeight="1" x14ac:dyDescent="0.2">
      <c r="A7" s="2201"/>
      <c r="B7" s="1028"/>
      <c r="C7" s="2181"/>
      <c r="D7" s="2181"/>
      <c r="E7" s="2205"/>
      <c r="F7" s="2219"/>
      <c r="G7" s="2219"/>
      <c r="H7" s="2219"/>
      <c r="I7" s="2181"/>
      <c r="J7" s="2393"/>
      <c r="K7" s="2394"/>
      <c r="L7" s="2807"/>
      <c r="M7" s="2394"/>
    </row>
    <row r="8" spans="1:13" ht="12.75" customHeight="1" x14ac:dyDescent="0.2">
      <c r="A8" s="2201"/>
      <c r="B8" s="1028"/>
      <c r="C8" s="2181"/>
      <c r="D8" s="2181"/>
      <c r="E8" s="2205"/>
      <c r="F8" s="2219"/>
      <c r="G8" s="2219"/>
      <c r="H8" s="2219"/>
      <c r="I8" s="2181"/>
      <c r="J8" s="2393"/>
      <c r="K8" s="2394"/>
      <c r="L8" s="2807"/>
      <c r="M8" s="2394"/>
    </row>
    <row r="9" spans="1:13" ht="13.5" x14ac:dyDescent="0.2">
      <c r="A9" s="2201"/>
      <c r="B9" s="1028"/>
      <c r="C9" s="2181"/>
      <c r="D9" s="2181"/>
      <c r="E9" s="196"/>
      <c r="F9" s="238"/>
      <c r="G9" s="238"/>
      <c r="H9" s="238"/>
      <c r="I9" s="2181"/>
      <c r="J9" s="2393"/>
      <c r="K9" s="2394"/>
      <c r="L9" s="2807"/>
      <c r="M9" s="2394"/>
    </row>
    <row r="10" spans="1:13" ht="15.75" customHeight="1" x14ac:dyDescent="0.2">
      <c r="A10" s="2201"/>
      <c r="B10" s="1028"/>
      <c r="C10" s="2181"/>
      <c r="D10" s="2181"/>
      <c r="E10" s="2814" t="s">
        <v>2510</v>
      </c>
      <c r="F10" s="2815"/>
      <c r="G10" s="2815"/>
      <c r="H10" s="2816"/>
      <c r="I10" s="2181"/>
      <c r="J10" s="2393"/>
      <c r="K10" s="2394"/>
      <c r="L10" s="2807"/>
      <c r="M10" s="2394"/>
    </row>
    <row r="11" spans="1:13" ht="15.75" customHeight="1" x14ac:dyDescent="0.2">
      <c r="A11" s="2201"/>
      <c r="B11" s="2808" t="s">
        <v>1052</v>
      </c>
      <c r="C11" s="2181"/>
      <c r="D11" s="2181"/>
      <c r="E11" s="2814"/>
      <c r="F11" s="2815"/>
      <c r="G11" s="2815"/>
      <c r="H11" s="2816"/>
      <c r="I11" s="2181"/>
      <c r="J11" s="2393"/>
      <c r="K11" s="2394"/>
      <c r="L11" s="2807"/>
      <c r="M11" s="2394"/>
    </row>
    <row r="12" spans="1:13" ht="13.5" x14ac:dyDescent="0.2">
      <c r="A12" s="2201"/>
      <c r="B12" s="2808"/>
      <c r="C12" s="2181"/>
      <c r="D12" s="2181"/>
      <c r="E12" s="2814"/>
      <c r="F12" s="2815"/>
      <c r="G12" s="2815"/>
      <c r="H12" s="2816"/>
      <c r="I12" s="2181"/>
      <c r="J12" s="2393"/>
      <c r="K12" s="2394"/>
      <c r="L12" s="201"/>
      <c r="M12" s="647"/>
    </row>
    <row r="13" spans="1:13" ht="13.5" x14ac:dyDescent="0.2">
      <c r="A13" s="2201"/>
      <c r="B13" s="2808"/>
      <c r="C13" s="2181"/>
      <c r="D13" s="2181"/>
      <c r="E13" s="196"/>
      <c r="F13" s="238"/>
      <c r="G13" s="238"/>
      <c r="H13" s="238"/>
      <c r="I13" s="2181"/>
      <c r="J13" s="2393"/>
      <c r="K13" s="2394"/>
      <c r="L13" s="201"/>
      <c r="M13" s="647"/>
    </row>
    <row r="14" spans="1:13" ht="13.5" x14ac:dyDescent="0.2">
      <c r="A14" s="2201"/>
      <c r="B14" s="2808"/>
      <c r="C14" s="859"/>
      <c r="D14" s="859"/>
      <c r="E14" s="858"/>
      <c r="F14" s="857"/>
      <c r="G14" s="857"/>
      <c r="H14" s="857"/>
      <c r="I14" s="2181"/>
      <c r="J14" s="2811"/>
      <c r="K14" s="2812"/>
      <c r="L14" s="1800"/>
      <c r="M14" s="647"/>
    </row>
    <row r="15" spans="1:13" ht="13.5" customHeight="1" x14ac:dyDescent="0.25">
      <c r="A15" s="2201"/>
      <c r="B15" s="2808"/>
      <c r="C15" s="68"/>
      <c r="D15" s="68"/>
      <c r="E15" s="416"/>
      <c r="F15" s="163"/>
      <c r="G15" s="163"/>
      <c r="H15" s="163"/>
      <c r="I15" s="2181"/>
      <c r="J15" s="1974"/>
      <c r="K15" s="1975"/>
      <c r="L15" s="238"/>
      <c r="M15" s="647"/>
    </row>
    <row r="16" spans="1:13" ht="13.5" x14ac:dyDescent="0.25">
      <c r="A16" s="2201"/>
      <c r="B16" s="1028"/>
      <c r="C16" s="68" t="s">
        <v>277</v>
      </c>
      <c r="D16" s="68" t="str">
        <f>CONCATENATE("1 Ménage ►","(",I4,")")</f>
        <v>1 Ménage ►(15,05)</v>
      </c>
      <c r="E16" s="416"/>
      <c r="F16" s="163"/>
      <c r="G16" s="163"/>
      <c r="H16" s="163"/>
      <c r="I16" s="68"/>
      <c r="J16" s="2811" t="s">
        <v>2282</v>
      </c>
      <c r="K16" s="2812"/>
      <c r="L16" s="238"/>
      <c r="M16" s="647"/>
    </row>
    <row r="17" spans="1:13" ht="15" customHeight="1" x14ac:dyDescent="0.25">
      <c r="A17" s="2201"/>
      <c r="B17" s="1029"/>
      <c r="C17" s="2181" t="s">
        <v>1053</v>
      </c>
      <c r="D17" s="68" t="s">
        <v>1054</v>
      </c>
      <c r="E17" s="416"/>
      <c r="F17" s="163"/>
      <c r="G17" s="163"/>
      <c r="H17" s="163"/>
      <c r="I17" s="68"/>
      <c r="J17" s="1974">
        <v>1</v>
      </c>
      <c r="K17" s="1975" t="s">
        <v>73</v>
      </c>
      <c r="L17" s="238"/>
      <c r="M17" s="647"/>
    </row>
    <row r="18" spans="1:13" ht="13.5" x14ac:dyDescent="0.25">
      <c r="A18" s="2201"/>
      <c r="B18" s="1028"/>
      <c r="C18" s="2181"/>
      <c r="D18" s="68"/>
      <c r="E18" s="416"/>
      <c r="F18" s="163"/>
      <c r="G18" s="163"/>
      <c r="H18" s="163"/>
      <c r="I18" s="68"/>
      <c r="J18" s="1974">
        <v>2</v>
      </c>
      <c r="K18" s="1975" t="s">
        <v>343</v>
      </c>
      <c r="L18" s="238"/>
      <c r="M18" s="647"/>
    </row>
    <row r="19" spans="1:13" ht="13.5" customHeight="1" x14ac:dyDescent="0.25">
      <c r="A19" s="2201"/>
      <c r="B19" s="1028"/>
      <c r="C19" s="68"/>
      <c r="D19" s="68"/>
      <c r="E19" s="692"/>
      <c r="F19" s="688"/>
      <c r="G19" s="688"/>
      <c r="H19" s="688"/>
      <c r="I19" s="68"/>
      <c r="J19" s="416"/>
      <c r="K19" s="1976"/>
      <c r="L19" s="163"/>
      <c r="M19" s="647"/>
    </row>
    <row r="20" spans="1:13" ht="13.5" customHeight="1" x14ac:dyDescent="0.25">
      <c r="A20" s="2201"/>
      <c r="B20" s="1028"/>
      <c r="C20" s="68"/>
      <c r="D20" s="68"/>
      <c r="E20" s="2809" t="s">
        <v>1055</v>
      </c>
      <c r="F20" s="2809" t="s">
        <v>1056</v>
      </c>
      <c r="G20" s="2809" t="s">
        <v>1057</v>
      </c>
      <c r="H20" s="2161" t="s">
        <v>1338</v>
      </c>
      <c r="I20" s="1943"/>
      <c r="J20" s="1941"/>
      <c r="K20" s="1976"/>
      <c r="L20" s="1805"/>
      <c r="M20" s="1030"/>
    </row>
    <row r="21" spans="1:13" ht="13.5" x14ac:dyDescent="0.25">
      <c r="A21" s="2201"/>
      <c r="B21" s="1028"/>
      <c r="C21" s="202"/>
      <c r="D21" s="202"/>
      <c r="E21" s="2810"/>
      <c r="F21" s="2810"/>
      <c r="G21" s="2810"/>
      <c r="H21" s="2813"/>
      <c r="I21" s="1944"/>
      <c r="J21" s="1945"/>
      <c r="K21" s="2782" t="s">
        <v>2282</v>
      </c>
      <c r="L21" s="1806"/>
      <c r="M21" s="1031"/>
    </row>
    <row r="22" spans="1:13" ht="14.25" thickBot="1" x14ac:dyDescent="0.3">
      <c r="A22" s="2202"/>
      <c r="B22" s="1032"/>
      <c r="C22" s="191" t="s">
        <v>31</v>
      </c>
      <c r="D22" s="191"/>
      <c r="E22" s="191" t="s">
        <v>22</v>
      </c>
      <c r="F22" s="191" t="s">
        <v>22</v>
      </c>
      <c r="G22" s="191" t="s">
        <v>22</v>
      </c>
      <c r="H22" s="191" t="s">
        <v>22</v>
      </c>
      <c r="I22" s="398" t="s">
        <v>19</v>
      </c>
      <c r="J22" s="1977" t="s">
        <v>19</v>
      </c>
      <c r="K22" s="2403"/>
      <c r="L22" s="1807" t="s">
        <v>8</v>
      </c>
      <c r="M22" s="527" t="s">
        <v>97</v>
      </c>
    </row>
    <row r="23" spans="1:13" ht="28.7" customHeight="1" thickTop="1" x14ac:dyDescent="0.25">
      <c r="A23" s="415" t="s">
        <v>165</v>
      </c>
      <c r="B23" s="1033" t="s">
        <v>1058</v>
      </c>
      <c r="C23" s="530"/>
      <c r="D23" s="530"/>
      <c r="E23" s="530"/>
      <c r="F23" s="530"/>
      <c r="G23" s="530"/>
      <c r="H23" s="530"/>
      <c r="I23" s="532"/>
      <c r="J23" s="530"/>
      <c r="K23" s="530"/>
      <c r="L23" s="1808"/>
      <c r="M23" s="647"/>
    </row>
    <row r="24" spans="1:13" ht="28.7" customHeight="1" x14ac:dyDescent="0.25">
      <c r="A24" s="72">
        <f>A23+1</f>
        <v>2</v>
      </c>
      <c r="B24" s="1034" t="s">
        <v>1059</v>
      </c>
      <c r="C24" s="535"/>
      <c r="D24" s="535"/>
      <c r="E24" s="535"/>
      <c r="F24" s="535"/>
      <c r="G24" s="535"/>
      <c r="H24" s="535"/>
      <c r="I24" s="537"/>
      <c r="J24" s="541"/>
      <c r="K24" s="541"/>
      <c r="L24" s="1809"/>
      <c r="M24" s="143"/>
    </row>
    <row r="25" spans="1:13" ht="28.7" customHeight="1" x14ac:dyDescent="0.25">
      <c r="A25" s="72">
        <f t="shared" ref="A25:A30" si="0">A24+1</f>
        <v>3</v>
      </c>
      <c r="B25" s="1034" t="s">
        <v>1060</v>
      </c>
      <c r="C25" s="535"/>
      <c r="D25" s="535"/>
      <c r="E25" s="535"/>
      <c r="F25" s="535"/>
      <c r="G25" s="535"/>
      <c r="H25" s="535"/>
      <c r="I25" s="535"/>
      <c r="J25" s="535"/>
      <c r="K25" s="535"/>
      <c r="L25" s="536"/>
      <c r="M25" s="143"/>
    </row>
    <row r="26" spans="1:13" ht="28.7" customHeight="1" x14ac:dyDescent="0.25">
      <c r="A26" s="72">
        <f t="shared" si="0"/>
        <v>4</v>
      </c>
      <c r="B26" s="1034" t="s">
        <v>1061</v>
      </c>
      <c r="C26" s="541"/>
      <c r="D26" s="541"/>
      <c r="E26" s="541"/>
      <c r="F26" s="541"/>
      <c r="G26" s="541"/>
      <c r="H26" s="541"/>
      <c r="I26" s="541"/>
      <c r="J26" s="541"/>
      <c r="K26" s="541"/>
      <c r="L26" s="538"/>
      <c r="M26" s="143"/>
    </row>
    <row r="27" spans="1:13" ht="28.7" customHeight="1" x14ac:dyDescent="0.25">
      <c r="A27" s="72">
        <f t="shared" si="0"/>
        <v>5</v>
      </c>
      <c r="B27" s="1035" t="s">
        <v>1062</v>
      </c>
      <c r="C27" s="530"/>
      <c r="D27" s="530"/>
      <c r="E27" s="530"/>
      <c r="F27" s="530"/>
      <c r="G27" s="530"/>
      <c r="H27" s="530"/>
      <c r="I27" s="530"/>
      <c r="J27" s="530"/>
      <c r="K27" s="530"/>
      <c r="L27" s="531"/>
      <c r="M27" s="143"/>
    </row>
    <row r="28" spans="1:13" ht="28.7" customHeight="1" x14ac:dyDescent="0.25">
      <c r="A28" s="72">
        <f t="shared" si="0"/>
        <v>6</v>
      </c>
      <c r="B28" s="1531" t="s">
        <v>1876</v>
      </c>
      <c r="C28" s="535"/>
      <c r="D28" s="535"/>
      <c r="E28" s="535"/>
      <c r="F28" s="535"/>
      <c r="G28" s="535"/>
      <c r="H28" s="535"/>
      <c r="I28" s="535"/>
      <c r="J28" s="535"/>
      <c r="K28" s="535"/>
      <c r="L28" s="536"/>
      <c r="M28" s="143"/>
    </row>
    <row r="29" spans="1:13" s="295" customFormat="1" ht="28.7" customHeight="1" x14ac:dyDescent="0.25">
      <c r="A29" s="72">
        <f t="shared" si="0"/>
        <v>7</v>
      </c>
      <c r="B29" s="2002" t="s">
        <v>2485</v>
      </c>
      <c r="C29" s="1051"/>
      <c r="D29" s="1051"/>
      <c r="E29" s="1051"/>
      <c r="F29" s="1051"/>
      <c r="G29" s="1051"/>
      <c r="H29" s="1051"/>
      <c r="I29" s="1051"/>
      <c r="J29" s="1051"/>
      <c r="K29" s="1051"/>
      <c r="L29" s="1083"/>
      <c r="M29" s="1080"/>
    </row>
    <row r="30" spans="1:13" ht="28.7" customHeight="1" x14ac:dyDescent="0.25">
      <c r="A30" s="72">
        <f t="shared" si="0"/>
        <v>8</v>
      </c>
      <c r="B30" s="1035" t="s">
        <v>1878</v>
      </c>
      <c r="C30" s="541"/>
      <c r="D30" s="541"/>
      <c r="E30" s="541"/>
      <c r="F30" s="541"/>
      <c r="G30" s="541"/>
      <c r="H30" s="541"/>
      <c r="I30" s="541"/>
      <c r="J30" s="541"/>
      <c r="K30" s="541"/>
      <c r="L30" s="538"/>
      <c r="M30" s="143"/>
    </row>
    <row r="31" spans="1:13" ht="28.7" customHeight="1" x14ac:dyDescent="0.25">
      <c r="A31" s="72">
        <f>A30+1</f>
        <v>9</v>
      </c>
      <c r="B31" s="1035" t="s">
        <v>1877</v>
      </c>
      <c r="C31" s="541"/>
      <c r="D31" s="541"/>
      <c r="E31" s="541"/>
      <c r="F31" s="541"/>
      <c r="G31" s="541"/>
      <c r="H31" s="541"/>
      <c r="I31" s="541"/>
      <c r="J31" s="541"/>
      <c r="K31" s="541"/>
      <c r="L31" s="538"/>
      <c r="M31" s="143"/>
    </row>
    <row r="32" spans="1:13" ht="28.7" customHeight="1" x14ac:dyDescent="0.25">
      <c r="A32" s="72">
        <f>A31+1</f>
        <v>10</v>
      </c>
      <c r="B32" s="1034" t="s">
        <v>1063</v>
      </c>
      <c r="C32" s="541"/>
      <c r="D32" s="541"/>
      <c r="E32" s="541"/>
      <c r="F32" s="541"/>
      <c r="G32" s="541"/>
      <c r="H32" s="541"/>
      <c r="I32" s="541"/>
      <c r="J32" s="541"/>
      <c r="K32" s="541"/>
      <c r="L32" s="538"/>
      <c r="M32" s="143"/>
    </row>
    <row r="34" spans="2:2" x14ac:dyDescent="0.2">
      <c r="B34" s="1033"/>
    </row>
  </sheetData>
  <mergeCells count="19">
    <mergeCell ref="E4:G4"/>
    <mergeCell ref="L4:M4"/>
    <mergeCell ref="I5:I15"/>
    <mergeCell ref="J5:K13"/>
    <mergeCell ref="K21:K22"/>
    <mergeCell ref="J14:K14"/>
    <mergeCell ref="E10:H12"/>
    <mergeCell ref="A5:A22"/>
    <mergeCell ref="C5:C13"/>
    <mergeCell ref="D5:D13"/>
    <mergeCell ref="L5:M11"/>
    <mergeCell ref="B11:B15"/>
    <mergeCell ref="E5:H8"/>
    <mergeCell ref="C17:C18"/>
    <mergeCell ref="E20:E21"/>
    <mergeCell ref="F20:F21"/>
    <mergeCell ref="J16:K16"/>
    <mergeCell ref="G20:G21"/>
    <mergeCell ref="H20:H21"/>
  </mergeCells>
  <pageMargins left="0.314" right="0.314" top="0.11799999999999999" bottom="0.27500000000000002" header="0.157" footer="0.11799999999999999"/>
  <pageSetup scale="97" firstPageNumber="64" orientation="landscape" r:id="rId1"/>
  <headerFoot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V36"/>
  <sheetViews>
    <sheetView view="pageBreakPreview" zoomScale="130" zoomScaleNormal="100" zoomScaleSheetLayoutView="130" workbookViewId="0">
      <selection activeCell="C33" sqref="C33"/>
    </sheetView>
  </sheetViews>
  <sheetFormatPr baseColWidth="10" defaultColWidth="9.140625" defaultRowHeight="13.5" x14ac:dyDescent="0.25"/>
  <cols>
    <col min="1" max="1" width="3.5703125" style="80" customWidth="1"/>
    <col min="2" max="10" width="9.140625" style="80" customWidth="1"/>
    <col min="11" max="11" width="7.42578125" style="80" customWidth="1"/>
    <col min="12" max="12" width="8.42578125" style="80" customWidth="1"/>
    <col min="13" max="14" width="2.85546875" style="80" customWidth="1"/>
    <col min="15" max="22" width="2.85546875" customWidth="1"/>
  </cols>
  <sheetData>
    <row r="1" spans="1:22" x14ac:dyDescent="0.25">
      <c r="A1" s="121" t="s">
        <v>1627</v>
      </c>
      <c r="L1"/>
      <c r="M1"/>
      <c r="N1"/>
    </row>
    <row r="2" spans="1:22" ht="14.25" thickBot="1" x14ac:dyDescent="0.25">
      <c r="A2" s="76" t="s">
        <v>14</v>
      </c>
      <c r="B2" s="76" t="s">
        <v>44</v>
      </c>
      <c r="C2" s="77"/>
      <c r="D2" s="77"/>
      <c r="E2" s="77"/>
      <c r="F2" s="77"/>
      <c r="G2" s="77"/>
      <c r="H2" s="77"/>
      <c r="I2" s="77"/>
      <c r="J2" s="77"/>
      <c r="K2" s="77"/>
      <c r="L2" s="77"/>
      <c r="M2"/>
      <c r="N2"/>
    </row>
    <row r="3" spans="1:22" ht="14.25" thickBot="1" x14ac:dyDescent="0.3">
      <c r="A3" s="1750" t="s">
        <v>54</v>
      </c>
      <c r="B3" s="2010" t="s">
        <v>24</v>
      </c>
      <c r="C3" s="135"/>
      <c r="D3" s="135"/>
      <c r="E3" s="771" t="s">
        <v>28</v>
      </c>
      <c r="F3" s="2159"/>
      <c r="G3" s="2160"/>
      <c r="H3" s="2160"/>
      <c r="I3" s="2160"/>
      <c r="J3" s="2160"/>
      <c r="K3" s="2160"/>
      <c r="L3" s="2022" t="s">
        <v>20</v>
      </c>
      <c r="M3" s="2041"/>
      <c r="N3" s="2043"/>
      <c r="O3" s="2042"/>
      <c r="P3" s="2043"/>
      <c r="Q3" s="2053"/>
      <c r="R3" s="2053"/>
      <c r="S3" s="2053"/>
      <c r="T3" s="2053"/>
      <c r="U3" s="2046"/>
      <c r="V3" s="2047"/>
    </row>
    <row r="4" spans="1:22" ht="14.25" thickBot="1" x14ac:dyDescent="0.3">
      <c r="A4" s="1750" t="s">
        <v>55</v>
      </c>
      <c r="B4" s="2010" t="s">
        <v>2222</v>
      </c>
      <c r="C4" s="135"/>
      <c r="D4" s="135"/>
      <c r="E4" s="771" t="s">
        <v>28</v>
      </c>
      <c r="F4" s="2159"/>
      <c r="G4" s="2160"/>
      <c r="H4" s="2160"/>
      <c r="I4" s="2160"/>
      <c r="J4" s="2160"/>
      <c r="K4" s="2160"/>
      <c r="L4" s="2022" t="s">
        <v>20</v>
      </c>
      <c r="M4" s="2033"/>
      <c r="N4" s="2034"/>
      <c r="O4" s="2029"/>
      <c r="P4" s="2034"/>
      <c r="Q4" s="2046"/>
      <c r="R4" s="2046"/>
      <c r="S4" s="2046"/>
      <c r="T4" s="2046"/>
      <c r="U4" s="2046"/>
      <c r="V4" s="2047"/>
    </row>
    <row r="5" spans="1:22" ht="14.25" thickBot="1" x14ac:dyDescent="0.3">
      <c r="A5" s="1750" t="s">
        <v>56</v>
      </c>
      <c r="B5" s="2010" t="s">
        <v>2552</v>
      </c>
      <c r="C5" s="135"/>
      <c r="D5" s="135"/>
      <c r="E5" s="771" t="s">
        <v>28</v>
      </c>
      <c r="F5" s="2159"/>
      <c r="G5" s="2160"/>
      <c r="H5" s="2160"/>
      <c r="I5" s="2160"/>
      <c r="J5" s="2160"/>
      <c r="K5" s="2160"/>
      <c r="L5" s="2022" t="s">
        <v>20</v>
      </c>
      <c r="M5" s="2035"/>
      <c r="N5" s="2036"/>
      <c r="O5" s="2032"/>
      <c r="P5" s="2036"/>
      <c r="Q5" s="2032"/>
      <c r="R5" s="2036"/>
      <c r="S5" s="2032"/>
      <c r="T5" s="2036"/>
      <c r="U5" s="2044"/>
      <c r="V5" s="2045"/>
    </row>
    <row r="6" spans="1:22" ht="14.25" thickBot="1" x14ac:dyDescent="0.3">
      <c r="A6" s="123" t="s">
        <v>57</v>
      </c>
      <c r="B6" s="124" t="s">
        <v>45</v>
      </c>
      <c r="C6" s="125"/>
      <c r="D6" s="125"/>
      <c r="E6" s="126"/>
      <c r="F6" s="2164" t="s">
        <v>63</v>
      </c>
      <c r="G6" s="2164"/>
      <c r="H6" s="2164"/>
      <c r="I6" s="2164"/>
      <c r="J6" s="2164"/>
      <c r="K6" s="2164"/>
      <c r="L6" s="2013" t="s">
        <v>20</v>
      </c>
      <c r="M6" s="2033"/>
      <c r="N6" s="2029"/>
      <c r="O6" s="2050"/>
      <c r="P6" s="2051"/>
      <c r="Q6" s="2051"/>
      <c r="R6" s="2051"/>
      <c r="S6" s="2051"/>
      <c r="T6" s="2051"/>
      <c r="U6" s="2051"/>
      <c r="V6" s="2052"/>
    </row>
    <row r="7" spans="1:22" ht="14.25" thickBot="1" x14ac:dyDescent="0.3">
      <c r="A7" s="772" t="s">
        <v>58</v>
      </c>
      <c r="B7" s="773" t="s">
        <v>694</v>
      </c>
      <c r="C7" s="130"/>
      <c r="D7" s="130"/>
      <c r="E7" s="774" t="s">
        <v>28</v>
      </c>
      <c r="F7" s="2161"/>
      <c r="G7" s="2162"/>
      <c r="H7" s="2162"/>
      <c r="I7" s="2162"/>
      <c r="J7" s="2162"/>
      <c r="K7" s="2162"/>
      <c r="L7" s="79"/>
      <c r="M7" s="140"/>
      <c r="N7" s="140"/>
      <c r="O7" s="5"/>
      <c r="P7" s="5"/>
      <c r="Q7" s="5"/>
      <c r="R7" s="5"/>
      <c r="S7" s="5"/>
      <c r="T7" s="5"/>
      <c r="U7" s="5"/>
      <c r="V7" s="2026"/>
    </row>
    <row r="8" spans="1:22" ht="14.25" thickBot="1" x14ac:dyDescent="0.25">
      <c r="A8" s="1750" t="s">
        <v>59</v>
      </c>
      <c r="B8" s="1751" t="s">
        <v>2223</v>
      </c>
      <c r="C8" s="1752"/>
      <c r="D8" s="135"/>
      <c r="E8" s="775"/>
      <c r="F8" s="2165"/>
      <c r="G8" s="2163"/>
      <c r="H8" s="2163"/>
      <c r="I8" s="2163"/>
      <c r="J8" s="2163"/>
      <c r="K8" s="2163"/>
      <c r="L8" s="2022" t="s">
        <v>20</v>
      </c>
      <c r="M8" s="2030"/>
      <c r="N8" s="2031"/>
      <c r="O8" s="2167"/>
      <c r="P8" s="2168"/>
      <c r="Q8" s="2167"/>
      <c r="R8" s="2168"/>
      <c r="S8" s="2167"/>
      <c r="T8" s="2168"/>
      <c r="U8" s="2167"/>
      <c r="V8" s="2168"/>
    </row>
    <row r="9" spans="1:22" ht="14.25" thickBot="1" x14ac:dyDescent="0.25">
      <c r="A9" s="1750" t="s">
        <v>60</v>
      </c>
      <c r="B9" s="1751" t="s">
        <v>2224</v>
      </c>
      <c r="C9" s="1752"/>
      <c r="D9" s="135"/>
      <c r="E9" s="776"/>
      <c r="F9" s="2163"/>
      <c r="G9" s="2163"/>
      <c r="H9" s="2163"/>
      <c r="I9" s="2163"/>
      <c r="J9" s="2163"/>
      <c r="K9" s="2163"/>
      <c r="L9" s="2022" t="s">
        <v>20</v>
      </c>
      <c r="M9" s="2030"/>
      <c r="N9" s="2031"/>
      <c r="O9" s="2167"/>
      <c r="P9" s="2168"/>
      <c r="Q9" s="2037"/>
      <c r="R9" s="2038"/>
      <c r="S9" s="2038"/>
      <c r="T9" s="2038"/>
      <c r="U9" s="2048"/>
      <c r="V9" s="2049"/>
    </row>
    <row r="10" spans="1:22" ht="14.25" thickBot="1" x14ac:dyDescent="0.3">
      <c r="A10" s="145" t="s">
        <v>61</v>
      </c>
      <c r="B10" s="777" t="s">
        <v>71</v>
      </c>
      <c r="C10" s="776"/>
      <c r="D10" s="770" t="s">
        <v>2226</v>
      </c>
      <c r="E10" s="135"/>
      <c r="F10" s="144"/>
      <c r="G10" s="144"/>
      <c r="H10" s="144"/>
      <c r="I10" s="144"/>
      <c r="J10" s="144"/>
      <c r="K10" s="144"/>
      <c r="L10" s="2022" t="s">
        <v>20</v>
      </c>
      <c r="M10" s="2035"/>
      <c r="N10" s="2036"/>
      <c r="O10" s="2046"/>
      <c r="P10" s="2046"/>
      <c r="Q10" s="2046"/>
      <c r="R10" s="2046"/>
      <c r="S10" s="2046"/>
      <c r="T10" s="2046"/>
      <c r="U10" s="2046"/>
      <c r="V10" s="2047"/>
    </row>
    <row r="11" spans="1:22" ht="14.25" thickBot="1" x14ac:dyDescent="0.3">
      <c r="A11" s="127" t="s">
        <v>62</v>
      </c>
      <c r="B11" s="132" t="s">
        <v>1628</v>
      </c>
      <c r="C11" s="125"/>
      <c r="D11" s="124" t="s">
        <v>2225</v>
      </c>
      <c r="E11" s="126"/>
      <c r="F11" s="124"/>
      <c r="G11" s="125"/>
      <c r="H11" s="125"/>
      <c r="I11" s="125"/>
      <c r="J11" s="125"/>
      <c r="K11" s="125"/>
      <c r="L11" s="2014" t="s">
        <v>20</v>
      </c>
      <c r="M11" s="2054"/>
      <c r="N11" s="2055"/>
      <c r="O11" s="2051"/>
      <c r="P11" s="2051"/>
      <c r="Q11" s="2051"/>
      <c r="R11" s="2051"/>
      <c r="S11" s="2051"/>
      <c r="T11" s="2051"/>
      <c r="U11" s="2051"/>
      <c r="V11" s="2052"/>
    </row>
    <row r="12" spans="1:22" ht="14.25" thickBot="1" x14ac:dyDescent="0.3">
      <c r="A12" s="137" t="s">
        <v>15</v>
      </c>
      <c r="B12" s="138" t="s">
        <v>47</v>
      </c>
      <c r="C12" s="86"/>
      <c r="D12" s="86"/>
      <c r="E12" s="86"/>
      <c r="F12" s="86"/>
      <c r="G12" s="86"/>
      <c r="H12" s="86"/>
      <c r="I12" s="128"/>
      <c r="J12" s="128"/>
      <c r="K12" s="128"/>
      <c r="L12" s="128"/>
      <c r="M12" s="2024"/>
      <c r="N12" s="2024"/>
      <c r="O12" s="2025"/>
      <c r="P12" s="2025"/>
      <c r="Q12" s="2025"/>
      <c r="R12" s="2025"/>
      <c r="S12" s="2025"/>
      <c r="T12" s="2025"/>
      <c r="U12" s="2025"/>
      <c r="V12" s="2025"/>
    </row>
    <row r="13" spans="1:22" ht="14.25" thickBot="1" x14ac:dyDescent="0.3">
      <c r="A13" s="136" t="s">
        <v>5</v>
      </c>
      <c r="B13" s="132" t="s">
        <v>46</v>
      </c>
      <c r="C13" s="125"/>
      <c r="D13" s="125"/>
      <c r="E13" s="2166"/>
      <c r="F13" s="2166"/>
      <c r="G13" s="2166"/>
      <c r="H13" s="2166"/>
      <c r="I13" s="2166"/>
      <c r="J13" s="2166"/>
      <c r="K13" s="2166"/>
      <c r="L13" s="2015"/>
      <c r="M13" s="2017"/>
      <c r="N13" s="2017"/>
      <c r="O13" s="2018"/>
      <c r="P13" s="2018"/>
      <c r="Q13" s="2018"/>
      <c r="R13" s="2018"/>
      <c r="S13" s="2018"/>
      <c r="T13" s="2018"/>
      <c r="U13" s="2018"/>
      <c r="V13" s="2023"/>
    </row>
    <row r="14" spans="1:22" ht="14.25" thickBot="1" x14ac:dyDescent="0.3">
      <c r="A14" s="136" t="s">
        <v>6</v>
      </c>
      <c r="B14" s="132" t="s">
        <v>695</v>
      </c>
      <c r="C14" s="125"/>
      <c r="D14" s="125"/>
      <c r="E14" s="2166"/>
      <c r="F14" s="2166"/>
      <c r="G14" s="2166"/>
      <c r="H14" s="2166"/>
      <c r="I14" s="2166"/>
      <c r="J14" s="2166"/>
      <c r="K14" s="2166"/>
      <c r="L14" s="2015"/>
      <c r="M14" s="2017"/>
      <c r="N14" s="2017"/>
      <c r="O14" s="2018"/>
      <c r="P14" s="2018"/>
      <c r="Q14" s="2018"/>
      <c r="R14" s="2018"/>
      <c r="S14" s="2018"/>
      <c r="T14" s="2018"/>
      <c r="U14" s="2018"/>
      <c r="V14" s="2023"/>
    </row>
    <row r="15" spans="1:22" ht="14.25" thickBot="1" x14ac:dyDescent="0.3">
      <c r="A15" s="136" t="s">
        <v>7</v>
      </c>
      <c r="B15" s="132" t="s">
        <v>40</v>
      </c>
      <c r="C15" s="125"/>
      <c r="D15" s="125"/>
      <c r="E15" s="125"/>
      <c r="F15" s="2164"/>
      <c r="G15" s="2164"/>
      <c r="H15" s="2164"/>
      <c r="I15" s="2164"/>
      <c r="J15" s="2164"/>
      <c r="K15" s="2164"/>
      <c r="L15" s="2021" t="s">
        <v>64</v>
      </c>
      <c r="M15" s="2019"/>
      <c r="N15" s="2019"/>
      <c r="O15" s="2020"/>
      <c r="P15" s="2020"/>
      <c r="Q15" s="2020"/>
      <c r="R15" s="2020"/>
      <c r="S15" s="2020"/>
      <c r="T15" s="2020"/>
      <c r="U15" s="2048"/>
      <c r="V15" s="2049"/>
    </row>
    <row r="16" spans="1:22" ht="14.25" thickBot="1" x14ac:dyDescent="0.3">
      <c r="A16" s="136" t="s">
        <v>12</v>
      </c>
      <c r="B16" s="132" t="s">
        <v>49</v>
      </c>
      <c r="C16" s="125"/>
      <c r="D16" s="125"/>
      <c r="E16" s="125"/>
      <c r="F16" s="125"/>
      <c r="G16" s="125"/>
      <c r="H16" s="2166"/>
      <c r="I16" s="2166"/>
      <c r="J16" s="2166"/>
      <c r="K16" s="2166"/>
      <c r="L16" s="2015"/>
      <c r="M16" s="2017"/>
      <c r="N16" s="2017"/>
      <c r="O16" s="2018"/>
      <c r="P16" s="2018"/>
      <c r="Q16" s="2018"/>
      <c r="R16" s="2018"/>
      <c r="S16" s="2018"/>
      <c r="T16" s="2018"/>
      <c r="U16" s="2018"/>
      <c r="V16" s="2023"/>
    </row>
    <row r="17" spans="1:22" ht="14.25" thickBot="1" x14ac:dyDescent="0.3">
      <c r="A17" s="136" t="s">
        <v>21</v>
      </c>
      <c r="B17" s="132" t="s">
        <v>50</v>
      </c>
      <c r="C17" s="125"/>
      <c r="D17" s="125"/>
      <c r="E17" s="125"/>
      <c r="F17" s="125"/>
      <c r="G17" s="125"/>
      <c r="H17" s="125"/>
      <c r="I17" s="129"/>
      <c r="J17" s="129"/>
      <c r="K17" s="129"/>
      <c r="L17" s="2016" t="s">
        <v>64</v>
      </c>
      <c r="M17" s="2019"/>
      <c r="N17" s="2019"/>
      <c r="O17" s="2020"/>
      <c r="P17" s="2020"/>
      <c r="Q17" s="2020"/>
      <c r="R17" s="2020"/>
      <c r="S17" s="2020"/>
      <c r="T17" s="2020"/>
      <c r="U17" s="2048"/>
      <c r="V17" s="2049"/>
    </row>
    <row r="18" spans="1:22" ht="14.25" thickBot="1" x14ac:dyDescent="0.3">
      <c r="A18" s="136" t="s">
        <v>25</v>
      </c>
      <c r="B18" s="132" t="s">
        <v>789</v>
      </c>
      <c r="C18" s="125"/>
      <c r="D18" s="125"/>
      <c r="E18" s="125"/>
      <c r="F18" s="125"/>
      <c r="G18" s="125"/>
      <c r="H18" s="125"/>
      <c r="I18" s="2166"/>
      <c r="J18" s="2166"/>
      <c r="K18" s="2166"/>
      <c r="L18" s="2015"/>
      <c r="M18" s="2017"/>
      <c r="N18" s="2017"/>
      <c r="O18" s="2018"/>
      <c r="P18" s="2018"/>
      <c r="Q18" s="2018"/>
      <c r="R18" s="2018"/>
      <c r="S18" s="2018"/>
      <c r="T18" s="2018"/>
      <c r="U18" s="2018"/>
      <c r="V18" s="2023"/>
    </row>
    <row r="19" spans="1:22" ht="14.25" thickBot="1" x14ac:dyDescent="0.3">
      <c r="A19" s="136" t="s">
        <v>26</v>
      </c>
      <c r="B19" s="132" t="s">
        <v>51</v>
      </c>
      <c r="C19" s="125"/>
      <c r="D19" s="125"/>
      <c r="E19" s="125"/>
      <c r="F19" s="125"/>
      <c r="G19" s="125"/>
      <c r="H19" s="125"/>
      <c r="I19" s="129"/>
      <c r="J19" s="129"/>
      <c r="K19" s="129"/>
      <c r="L19" s="2016" t="s">
        <v>64</v>
      </c>
      <c r="M19" s="2019"/>
      <c r="N19" s="2019"/>
      <c r="O19" s="2020"/>
      <c r="P19" s="2020"/>
      <c r="Q19" s="2020"/>
      <c r="R19" s="2020"/>
      <c r="S19" s="2020"/>
      <c r="T19" s="2020"/>
      <c r="U19" s="2048"/>
      <c r="V19" s="2049"/>
    </row>
    <row r="20" spans="1:22" ht="14.25" thickBot="1" x14ac:dyDescent="0.3">
      <c r="A20" s="136" t="s">
        <v>13</v>
      </c>
      <c r="B20" s="132" t="s">
        <v>790</v>
      </c>
      <c r="C20" s="125"/>
      <c r="D20" s="125"/>
      <c r="E20" s="125"/>
      <c r="F20" s="125"/>
      <c r="G20" s="125"/>
      <c r="H20" s="125"/>
      <c r="I20" s="2166"/>
      <c r="J20" s="2166"/>
      <c r="K20" s="2166"/>
      <c r="L20" s="2015"/>
      <c r="M20" s="2017"/>
      <c r="N20" s="2017"/>
      <c r="O20" s="2018"/>
      <c r="P20" s="2018"/>
      <c r="Q20" s="2018"/>
      <c r="R20" s="2018"/>
      <c r="S20" s="2018"/>
      <c r="T20" s="2018"/>
      <c r="U20" s="2018"/>
      <c r="V20" s="2023"/>
    </row>
    <row r="21" spans="1:22" ht="14.25" thickBot="1" x14ac:dyDescent="0.3">
      <c r="A21" s="136" t="s">
        <v>9</v>
      </c>
      <c r="B21" s="132" t="s">
        <v>51</v>
      </c>
      <c r="C21" s="125"/>
      <c r="D21" s="125"/>
      <c r="E21" s="125"/>
      <c r="F21" s="125"/>
      <c r="G21" s="125"/>
      <c r="H21" s="125"/>
      <c r="I21" s="822"/>
      <c r="J21" s="822"/>
      <c r="K21" s="822"/>
      <c r="L21" s="2016" t="s">
        <v>64</v>
      </c>
      <c r="M21" s="2019"/>
      <c r="N21" s="2019"/>
      <c r="O21" s="2020"/>
      <c r="P21" s="2020"/>
      <c r="Q21" s="2020"/>
      <c r="R21" s="2020"/>
      <c r="S21" s="2020"/>
      <c r="T21" s="2020"/>
      <c r="U21" s="2048"/>
      <c r="V21" s="2049"/>
    </row>
    <row r="22" spans="1:22" s="81" customFormat="1" ht="14.25" thickBot="1" x14ac:dyDescent="0.3">
      <c r="A22" s="133" t="s">
        <v>29</v>
      </c>
      <c r="B22" s="122" t="s">
        <v>48</v>
      </c>
      <c r="C22" s="87"/>
      <c r="D22" s="79"/>
      <c r="E22" s="79"/>
      <c r="F22" s="79"/>
      <c r="G22" s="79"/>
      <c r="H22" s="79"/>
      <c r="I22" s="131"/>
      <c r="J22" s="131"/>
      <c r="K22" s="131"/>
      <c r="L22" s="131"/>
      <c r="M22" s="2012"/>
      <c r="N22" s="2012"/>
    </row>
    <row r="23" spans="1:22" ht="14.25" thickBot="1" x14ac:dyDescent="0.3">
      <c r="A23" s="127" t="s">
        <v>10</v>
      </c>
      <c r="B23" s="125" t="s">
        <v>52</v>
      </c>
      <c r="C23" s="125"/>
      <c r="D23" s="125"/>
      <c r="E23" s="2166"/>
      <c r="F23" s="2166"/>
      <c r="G23" s="2166"/>
      <c r="H23" s="2166"/>
      <c r="I23" s="2166"/>
      <c r="J23" s="2166"/>
      <c r="K23" s="2166"/>
      <c r="L23" s="2013" t="s">
        <v>20</v>
      </c>
      <c r="M23" s="2033"/>
      <c r="N23" s="2034"/>
      <c r="O23" s="2029"/>
      <c r="P23" s="2034"/>
      <c r="Q23" s="2050"/>
      <c r="R23" s="2051"/>
      <c r="S23" s="2051"/>
      <c r="T23" s="2051"/>
      <c r="U23" s="2051"/>
      <c r="V23" s="2052"/>
    </row>
    <row r="24" spans="1:22" ht="14.25" thickBot="1" x14ac:dyDescent="0.3">
      <c r="A24" s="145" t="s">
        <v>0</v>
      </c>
      <c r="B24" s="135" t="s">
        <v>53</v>
      </c>
      <c r="C24" s="135"/>
      <c r="D24" s="135"/>
      <c r="E24" s="2160"/>
      <c r="F24" s="2160"/>
      <c r="G24" s="2160"/>
      <c r="H24" s="2160"/>
      <c r="I24" s="2160"/>
      <c r="J24" s="2160"/>
      <c r="K24" s="2160"/>
      <c r="L24" s="2022" t="s">
        <v>20</v>
      </c>
      <c r="M24" s="2035"/>
      <c r="N24" s="2036"/>
      <c r="O24" s="2035"/>
      <c r="P24" s="2036"/>
      <c r="Q24" s="2050"/>
      <c r="R24" s="2051"/>
      <c r="S24" s="2046"/>
      <c r="T24" s="2046"/>
      <c r="U24" s="2046"/>
      <c r="V24" s="2047"/>
    </row>
    <row r="25" spans="1:22" ht="14.25" thickBot="1" x14ac:dyDescent="0.3">
      <c r="A25" s="127" t="s">
        <v>1</v>
      </c>
      <c r="B25" s="125" t="s">
        <v>696</v>
      </c>
      <c r="C25" s="125"/>
      <c r="D25" s="125"/>
      <c r="E25" s="2166"/>
      <c r="F25" s="2166"/>
      <c r="G25" s="2166"/>
      <c r="H25" s="2166"/>
      <c r="I25" s="2166"/>
      <c r="J25" s="2166"/>
      <c r="K25" s="2166"/>
      <c r="L25" s="2013" t="s">
        <v>20</v>
      </c>
      <c r="M25" s="2033"/>
      <c r="N25" s="2029"/>
      <c r="O25" s="2033"/>
      <c r="P25" s="2034"/>
      <c r="Q25" s="2048"/>
      <c r="R25" s="2056"/>
      <c r="S25" s="2056"/>
      <c r="T25" s="2056"/>
      <c r="U25" s="2056"/>
      <c r="V25" s="2049"/>
    </row>
    <row r="26" spans="1:22" ht="14.25" thickBot="1" x14ac:dyDescent="0.3">
      <c r="A26" s="127" t="s">
        <v>2</v>
      </c>
      <c r="B26" s="124" t="s">
        <v>1585</v>
      </c>
      <c r="C26" s="125"/>
      <c r="D26" s="125"/>
      <c r="E26" s="125"/>
      <c r="F26" s="125"/>
      <c r="G26" s="1452"/>
      <c r="H26" s="1452"/>
      <c r="I26" s="1452"/>
      <c r="J26" s="1452"/>
      <c r="K26" s="1452"/>
      <c r="L26" s="2022" t="s">
        <v>19</v>
      </c>
      <c r="M26" s="2169"/>
      <c r="N26" s="2169"/>
      <c r="O26" s="2169"/>
      <c r="P26" s="2169"/>
      <c r="Q26" s="2056"/>
      <c r="R26" s="2056"/>
      <c r="S26" s="2056"/>
      <c r="T26" s="2056"/>
      <c r="U26" s="2056"/>
      <c r="V26" s="2049"/>
    </row>
    <row r="27" spans="1:22" ht="26.25" customHeight="1" thickBot="1" x14ac:dyDescent="0.25">
      <c r="A27" s="139"/>
      <c r="B27" s="130"/>
      <c r="C27" s="130"/>
      <c r="D27" s="2173" t="s">
        <v>72</v>
      </c>
      <c r="E27" s="2174"/>
      <c r="F27" s="2173" t="s">
        <v>73</v>
      </c>
      <c r="G27" s="2174"/>
      <c r="H27" s="2173" t="s">
        <v>74</v>
      </c>
      <c r="I27" s="2174"/>
      <c r="J27" s="2171" t="s">
        <v>1580</v>
      </c>
      <c r="K27" s="2172"/>
      <c r="L27" s="2156" t="s">
        <v>1581</v>
      </c>
      <c r="M27" s="2157"/>
      <c r="N27" s="2157"/>
      <c r="O27" s="2158"/>
      <c r="P27" s="2057"/>
      <c r="Q27" s="2057"/>
      <c r="R27" s="2057"/>
      <c r="S27" s="2057"/>
      <c r="T27" s="2057"/>
      <c r="U27" s="2057"/>
      <c r="V27" s="2058"/>
    </row>
    <row r="28" spans="1:22" ht="14.25" thickBot="1" x14ac:dyDescent="0.3">
      <c r="A28" s="134" t="s">
        <v>3</v>
      </c>
      <c r="B28" s="125" t="s">
        <v>1582</v>
      </c>
      <c r="C28" s="125"/>
      <c r="D28" s="787"/>
      <c r="E28" s="78"/>
      <c r="F28" s="788"/>
      <c r="G28" s="78"/>
      <c r="H28" s="788"/>
      <c r="I28" s="78"/>
      <c r="J28" s="790"/>
      <c r="K28" s="85"/>
      <c r="L28" s="2061"/>
      <c r="M28" s="2152"/>
      <c r="N28" s="2152"/>
      <c r="O28" s="2153"/>
      <c r="P28" s="2057"/>
      <c r="Q28" s="2057"/>
      <c r="R28" s="2057"/>
      <c r="S28" s="2057"/>
      <c r="T28" s="2057"/>
      <c r="U28" s="2057"/>
      <c r="V28" s="2058"/>
    </row>
    <row r="29" spans="1:22" ht="14.25" thickBot="1" x14ac:dyDescent="0.3">
      <c r="A29" s="134" t="s">
        <v>23</v>
      </c>
      <c r="B29" s="125" t="s">
        <v>1583</v>
      </c>
      <c r="C29" s="125"/>
      <c r="D29" s="787"/>
      <c r="E29" s="78"/>
      <c r="F29" s="788"/>
      <c r="G29" s="78"/>
      <c r="H29" s="788"/>
      <c r="I29" s="78"/>
      <c r="J29" s="790"/>
      <c r="K29" s="85"/>
      <c r="L29" s="2061"/>
      <c r="M29" s="2152"/>
      <c r="N29" s="2152"/>
      <c r="O29" s="2153"/>
      <c r="P29" s="2057"/>
      <c r="Q29" s="2057"/>
      <c r="R29" s="2057"/>
      <c r="S29" s="2057"/>
      <c r="T29" s="2057"/>
      <c r="U29" s="2057"/>
      <c r="V29" s="2058"/>
    </row>
    <row r="30" spans="1:22" ht="14.25" thickBot="1" x14ac:dyDescent="0.3">
      <c r="A30" s="779" t="s">
        <v>32</v>
      </c>
      <c r="B30" s="125" t="s">
        <v>1584</v>
      </c>
      <c r="C30" s="125"/>
      <c r="D30" s="787"/>
      <c r="E30" s="78"/>
      <c r="F30" s="788"/>
      <c r="G30" s="78"/>
      <c r="H30" s="788"/>
      <c r="I30" s="78"/>
      <c r="J30" s="1453"/>
      <c r="K30" s="1454"/>
      <c r="L30" s="2063"/>
      <c r="M30" s="2064"/>
      <c r="N30" s="2064"/>
      <c r="O30" s="2065"/>
      <c r="P30" s="2057"/>
      <c r="Q30" s="2057"/>
      <c r="R30" s="2057"/>
      <c r="S30" s="2057"/>
      <c r="T30" s="2057"/>
      <c r="U30" s="2057"/>
      <c r="V30" s="2058"/>
    </row>
    <row r="31" spans="1:22" ht="14.25" thickBot="1" x14ac:dyDescent="0.3">
      <c r="A31" s="779" t="s">
        <v>70</v>
      </c>
      <c r="B31" s="135" t="s">
        <v>65</v>
      </c>
      <c r="C31" s="135"/>
      <c r="D31" s="787"/>
      <c r="E31" s="78"/>
      <c r="F31" s="788"/>
      <c r="G31" s="78"/>
      <c r="H31" s="788"/>
      <c r="I31" s="78"/>
      <c r="J31" s="791"/>
      <c r="K31" s="789"/>
      <c r="L31" s="2062"/>
      <c r="M31" s="2154"/>
      <c r="N31" s="2154"/>
      <c r="O31" s="2155"/>
      <c r="P31" s="2057"/>
      <c r="Q31" s="2057"/>
      <c r="R31" s="2057"/>
      <c r="S31" s="2057"/>
      <c r="T31" s="2057"/>
      <c r="U31" s="2057"/>
      <c r="V31" s="2058"/>
    </row>
    <row r="32" spans="1:22" ht="14.25" thickBot="1" x14ac:dyDescent="0.3">
      <c r="A32" s="768" t="s">
        <v>75</v>
      </c>
      <c r="B32" s="767" t="s">
        <v>66</v>
      </c>
      <c r="C32" s="767"/>
      <c r="D32" s="2170" t="s">
        <v>648</v>
      </c>
      <c r="E32" s="2170"/>
      <c r="F32" s="2170"/>
      <c r="G32" s="2170"/>
      <c r="H32" s="2170"/>
      <c r="I32" s="2170"/>
      <c r="J32" s="2170"/>
      <c r="K32" s="2170"/>
      <c r="L32" s="2028" t="s">
        <v>20</v>
      </c>
      <c r="M32" s="2033"/>
      <c r="N32" s="2034"/>
      <c r="O32" s="2051"/>
      <c r="P32" s="2051"/>
      <c r="Q32" s="2051"/>
      <c r="R32" s="2051"/>
      <c r="S32" s="2051"/>
      <c r="T32" s="2051"/>
      <c r="U32" s="2051"/>
      <c r="V32" s="2052"/>
    </row>
    <row r="33" spans="1:22" ht="14.25" thickBot="1" x14ac:dyDescent="0.3">
      <c r="A33" s="1753" t="s">
        <v>791</v>
      </c>
      <c r="B33" s="2011" t="s">
        <v>2553</v>
      </c>
      <c r="C33" s="1754"/>
      <c r="D33" s="1754"/>
      <c r="E33" s="1754"/>
      <c r="F33" s="1754"/>
      <c r="G33" s="1754"/>
      <c r="H33" s="1754"/>
      <c r="I33" s="1754"/>
      <c r="J33" s="1754"/>
      <c r="K33" s="767"/>
      <c r="L33" s="2028" t="s">
        <v>20</v>
      </c>
      <c r="M33" s="2033"/>
      <c r="N33" s="2034"/>
      <c r="O33" s="2051"/>
      <c r="P33" s="2051"/>
      <c r="Q33" s="2051"/>
      <c r="R33" s="2051"/>
      <c r="S33" s="2051"/>
      <c r="T33" s="2051"/>
      <c r="U33" s="2051"/>
      <c r="V33" s="2052"/>
    </row>
    <row r="34" spans="1:22" ht="14.25" thickBot="1" x14ac:dyDescent="0.3">
      <c r="A34" s="768" t="s">
        <v>792</v>
      </c>
      <c r="B34" s="767" t="s">
        <v>649</v>
      </c>
      <c r="C34" s="767"/>
      <c r="D34" s="767"/>
      <c r="E34" s="767"/>
      <c r="F34" s="767"/>
      <c r="G34" s="767"/>
      <c r="H34" s="767"/>
      <c r="I34" s="767"/>
      <c r="J34" s="767"/>
      <c r="K34" s="767"/>
      <c r="L34" s="2028" t="s">
        <v>384</v>
      </c>
      <c r="M34" s="2033"/>
      <c r="N34" s="2034"/>
      <c r="O34" s="2051"/>
      <c r="P34" s="2051"/>
      <c r="Q34" s="2051"/>
      <c r="R34" s="2051"/>
      <c r="S34" s="2051"/>
      <c r="T34" s="2051"/>
      <c r="U34" s="2051"/>
      <c r="V34" s="2052"/>
    </row>
    <row r="35" spans="1:22" ht="14.25" thickBot="1" x14ac:dyDescent="0.3">
      <c r="A35" s="780" t="s">
        <v>1586</v>
      </c>
      <c r="B35" s="781" t="s">
        <v>697</v>
      </c>
      <c r="C35" s="781"/>
      <c r="D35" s="781"/>
      <c r="E35" s="781"/>
      <c r="F35" s="781"/>
      <c r="G35" s="781"/>
      <c r="H35" s="781"/>
      <c r="I35" s="781"/>
      <c r="J35" s="781"/>
      <c r="K35" s="781"/>
      <c r="L35" s="2039" t="s">
        <v>650</v>
      </c>
      <c r="M35" s="2040"/>
      <c r="N35" s="2027"/>
      <c r="O35" s="2059"/>
      <c r="P35" s="2059"/>
      <c r="Q35" s="2059"/>
      <c r="R35" s="2059"/>
      <c r="S35" s="2059"/>
      <c r="T35" s="2059"/>
      <c r="U35" s="2059"/>
      <c r="V35" s="2060"/>
    </row>
    <row r="36" spans="1:22" ht="14.25" thickBot="1" x14ac:dyDescent="0.3">
      <c r="A36" s="768" t="s">
        <v>1587</v>
      </c>
      <c r="B36" s="767" t="s">
        <v>687</v>
      </c>
      <c r="C36" s="767"/>
      <c r="D36" s="767"/>
      <c r="E36" s="767"/>
      <c r="F36" s="767"/>
      <c r="G36" s="767"/>
      <c r="H36" s="767"/>
      <c r="I36" s="767"/>
      <c r="J36" s="767"/>
      <c r="K36" s="767"/>
      <c r="L36" s="2028" t="s">
        <v>384</v>
      </c>
      <c r="M36" s="2033"/>
      <c r="N36" s="2034"/>
      <c r="O36" s="2033"/>
      <c r="P36" s="2034"/>
      <c r="Q36" s="2050"/>
      <c r="R36" s="2051"/>
      <c r="S36" s="2051"/>
      <c r="T36" s="2051"/>
      <c r="U36" s="2051"/>
      <c r="V36" s="2052"/>
    </row>
  </sheetData>
  <mergeCells count="31">
    <mergeCell ref="D32:K32"/>
    <mergeCell ref="E14:K14"/>
    <mergeCell ref="F15:K15"/>
    <mergeCell ref="H16:K16"/>
    <mergeCell ref="J27:K27"/>
    <mergeCell ref="I18:K18"/>
    <mergeCell ref="D27:E27"/>
    <mergeCell ref="F27:G27"/>
    <mergeCell ref="H27:I27"/>
    <mergeCell ref="I20:K20"/>
    <mergeCell ref="E24:K24"/>
    <mergeCell ref="E23:K23"/>
    <mergeCell ref="E25:K25"/>
    <mergeCell ref="U8:V8"/>
    <mergeCell ref="O9:P9"/>
    <mergeCell ref="S8:T8"/>
    <mergeCell ref="Q8:R8"/>
    <mergeCell ref="M26:P26"/>
    <mergeCell ref="O8:P8"/>
    <mergeCell ref="M28:O28"/>
    <mergeCell ref="M29:O29"/>
    <mergeCell ref="M31:O31"/>
    <mergeCell ref="L27:O27"/>
    <mergeCell ref="F3:K3"/>
    <mergeCell ref="F4:K4"/>
    <mergeCell ref="F5:K5"/>
    <mergeCell ref="F7:K7"/>
    <mergeCell ref="F9:K9"/>
    <mergeCell ref="F6:K6"/>
    <mergeCell ref="F8:K8"/>
    <mergeCell ref="E13:K13"/>
  </mergeCells>
  <pageMargins left="0.314" right="0.314" top="0.11799999999999999" bottom="0.27500000000000002" header="0.157" footer="0.11799999999999999"/>
  <pageSetup firstPageNumber="3" orientation="landscape"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P34"/>
  <sheetViews>
    <sheetView view="pageBreakPreview" topLeftCell="EB1" zoomScaleNormal="100" zoomScaleSheetLayoutView="100" zoomScalePageLayoutView="110" workbookViewId="0">
      <selection activeCell="B2" sqref="B2:B3"/>
    </sheetView>
  </sheetViews>
  <sheetFormatPr baseColWidth="10" defaultColWidth="9.140625" defaultRowHeight="13.5" x14ac:dyDescent="0.25"/>
  <cols>
    <col min="1" max="1" width="3.42578125" bestFit="1" customWidth="1"/>
    <col min="2" max="2" width="51.140625" customWidth="1"/>
    <col min="3" max="4" width="9.7109375" customWidth="1"/>
    <col min="5" max="5" width="9.5703125" style="10" customWidth="1"/>
    <col min="6" max="6" width="15.7109375" style="80" customWidth="1"/>
    <col min="7" max="7" width="11.28515625" style="80" customWidth="1"/>
    <col min="8" max="8" width="9.7109375" style="80" customWidth="1"/>
    <col min="9" max="9" width="16.42578125" style="80" customWidth="1"/>
    <col min="10" max="10" width="11.28515625" style="80" customWidth="1"/>
    <col min="11" max="11" width="18.7109375" style="80" customWidth="1"/>
    <col min="12" max="12" width="6.28515625" style="80" customWidth="1"/>
    <col min="13" max="13" width="15.85546875" style="80" customWidth="1"/>
    <col min="14" max="14" width="11.140625" style="80" customWidth="1"/>
    <col min="15" max="15" width="10.7109375" style="80" customWidth="1"/>
    <col min="16" max="16" width="15" style="80" customWidth="1"/>
    <col min="17" max="18" width="10.42578125" style="80" customWidth="1"/>
    <col min="19" max="20" width="12.5703125" style="80" customWidth="1"/>
    <col min="21" max="21" width="14.7109375" style="80" customWidth="1"/>
    <col min="22" max="22" width="10" style="80" customWidth="1"/>
    <col min="23" max="23" width="10.85546875" style="80" customWidth="1"/>
    <col min="24" max="24" width="8.85546875" style="80" customWidth="1"/>
    <col min="25" max="25" width="8.42578125" style="80" customWidth="1"/>
    <col min="26" max="26" width="12.28515625" customWidth="1"/>
    <col min="27" max="27" width="10.28515625" customWidth="1"/>
    <col min="28" max="28" width="7.7109375" bestFit="1" customWidth="1"/>
    <col min="29" max="29" width="5.42578125" bestFit="1" customWidth="1"/>
    <col min="30" max="30" width="12.140625" customWidth="1"/>
    <col min="31" max="31" width="8" customWidth="1"/>
    <col min="32" max="32" width="12" customWidth="1"/>
    <col min="33" max="33" width="9.28515625" customWidth="1"/>
    <col min="34" max="34" width="7.7109375" bestFit="1" customWidth="1"/>
    <col min="35" max="35" width="5.42578125" bestFit="1" customWidth="1"/>
    <col min="36" max="36" width="7.7109375" bestFit="1" customWidth="1"/>
    <col min="37" max="37" width="5.42578125" bestFit="1" customWidth="1"/>
    <col min="38" max="38" width="7.7109375" bestFit="1" customWidth="1"/>
    <col min="39" max="39" width="5.42578125" bestFit="1" customWidth="1"/>
    <col min="40" max="40" width="8.7109375" customWidth="1"/>
    <col min="41" max="41" width="5.42578125" bestFit="1" customWidth="1"/>
    <col min="42" max="50" width="14" customWidth="1"/>
    <col min="51" max="51" width="14" style="931" customWidth="1"/>
    <col min="52" max="67" width="7.28515625" style="295" customWidth="1"/>
    <col min="68" max="68" width="14" style="931" customWidth="1"/>
    <col min="69" max="84" width="7.28515625" style="10" customWidth="1"/>
    <col min="85" max="85" width="14" style="931" customWidth="1"/>
    <col min="86" max="101" width="7.28515625" style="295" customWidth="1"/>
    <col min="102" max="102" width="13" style="1081" customWidth="1"/>
    <col min="103" max="104" width="7.28515625" style="295" customWidth="1"/>
    <col min="105" max="105" width="13.7109375" style="295" customWidth="1"/>
    <col min="106" max="107" width="7.28515625" style="295" customWidth="1"/>
    <col min="108" max="108" width="13.7109375" style="295" customWidth="1"/>
    <col min="109" max="110" width="7.28515625" style="295" customWidth="1"/>
    <col min="111" max="111" width="13.7109375" style="295" customWidth="1"/>
    <col min="112" max="113" width="7.28515625" style="295" customWidth="1"/>
    <col min="114" max="114" width="13.7109375" style="295" customWidth="1"/>
    <col min="115" max="115" width="14" style="1081" customWidth="1"/>
    <col min="116" max="117" width="7.28515625" style="295" customWidth="1"/>
    <col min="118" max="118" width="13.7109375" style="295" customWidth="1"/>
    <col min="119" max="120" width="7.28515625" style="295" customWidth="1"/>
    <col min="121" max="121" width="13.7109375" style="295" customWidth="1"/>
    <col min="122" max="123" width="7.28515625" style="295" customWidth="1"/>
    <col min="124" max="124" width="13.7109375" style="295" customWidth="1"/>
    <col min="125" max="126" width="7.28515625" style="295" customWidth="1"/>
    <col min="127" max="127" width="13.7109375" style="295" customWidth="1"/>
    <col min="128" max="128" width="12.42578125" style="1081" customWidth="1"/>
    <col min="129" max="130" width="7.28515625" style="295" customWidth="1"/>
    <col min="131" max="131" width="13.7109375" style="295" customWidth="1"/>
    <col min="132" max="133" width="7.28515625" style="295" customWidth="1"/>
    <col min="134" max="134" width="13.7109375" style="295" customWidth="1"/>
    <col min="135" max="136" width="7.28515625" style="295" customWidth="1"/>
    <col min="137" max="137" width="13.7109375" style="295" customWidth="1"/>
    <col min="138" max="139" width="7.28515625" style="295" customWidth="1"/>
    <col min="140" max="140" width="13.7109375" style="295" customWidth="1"/>
    <col min="141" max="141" width="13.85546875" customWidth="1"/>
    <col min="142" max="142" width="15.28515625" style="80" customWidth="1"/>
    <col min="143" max="144" width="19.5703125" style="80" customWidth="1"/>
    <col min="145" max="146" width="15.28515625" style="80" customWidth="1"/>
  </cols>
  <sheetData>
    <row r="1" spans="1:146" x14ac:dyDescent="0.25">
      <c r="B1" s="114" t="s">
        <v>2161</v>
      </c>
      <c r="C1" s="114"/>
      <c r="D1" s="114"/>
      <c r="E1" s="863" t="s">
        <v>1172</v>
      </c>
      <c r="O1" s="1134" t="s">
        <v>1172</v>
      </c>
      <c r="V1" s="114"/>
      <c r="W1" s="114"/>
      <c r="X1" s="114"/>
      <c r="Z1" s="1134" t="s">
        <v>1172</v>
      </c>
      <c r="AD1" s="114"/>
      <c r="AE1" s="114"/>
      <c r="AF1" s="114"/>
      <c r="AG1" s="114"/>
      <c r="AP1" s="2864" t="s">
        <v>1172</v>
      </c>
      <c r="AQ1" s="2864"/>
      <c r="AR1" s="2864"/>
      <c r="AS1" s="2864"/>
      <c r="AY1" s="2864" t="s">
        <v>1172</v>
      </c>
      <c r="AZ1" s="2864"/>
      <c r="BA1" s="2864"/>
      <c r="BB1" s="2864"/>
      <c r="BP1" s="2864" t="s">
        <v>1172</v>
      </c>
      <c r="BQ1" s="2864"/>
      <c r="BR1" s="2864"/>
      <c r="BS1" s="2864"/>
      <c r="CG1" s="2864" t="s">
        <v>1172</v>
      </c>
      <c r="CH1" s="2864"/>
      <c r="CI1" s="2864"/>
      <c r="CJ1" s="2864"/>
      <c r="CX1" s="2864" t="s">
        <v>1172</v>
      </c>
      <c r="CY1" s="2864"/>
      <c r="CZ1" s="2864"/>
      <c r="DA1" s="2864"/>
      <c r="DB1" s="10"/>
      <c r="DC1" s="10"/>
      <c r="DD1" s="10"/>
      <c r="DE1" s="10"/>
      <c r="DF1" s="10"/>
      <c r="DG1" s="10"/>
      <c r="DH1" s="10"/>
      <c r="DI1" s="10"/>
      <c r="DJ1" s="10"/>
      <c r="DK1" s="2864" t="s">
        <v>1172</v>
      </c>
      <c r="DL1" s="2864"/>
      <c r="DM1" s="2864"/>
      <c r="DN1" s="2864"/>
      <c r="DO1" s="10"/>
      <c r="DP1" s="10"/>
      <c r="DQ1" s="10"/>
      <c r="DR1" s="10"/>
      <c r="DS1" s="10"/>
      <c r="DT1" s="10"/>
      <c r="DU1" s="10"/>
      <c r="DV1" s="10"/>
      <c r="DW1" s="10"/>
      <c r="DX1" s="2864" t="s">
        <v>1172</v>
      </c>
      <c r="DY1" s="2864"/>
      <c r="DZ1" s="2864"/>
      <c r="EA1" s="2864"/>
      <c r="EB1" s="10"/>
      <c r="EC1" s="10"/>
      <c r="ED1" s="10"/>
      <c r="EE1" s="10"/>
      <c r="EF1" s="10"/>
      <c r="EG1" s="10"/>
      <c r="EH1" s="10"/>
      <c r="EI1" s="10"/>
      <c r="EJ1" s="10"/>
      <c r="EK1" s="2864" t="s">
        <v>1172</v>
      </c>
      <c r="EL1" s="2864"/>
      <c r="EM1" s="2864"/>
      <c r="EN1" s="2864"/>
    </row>
    <row r="2" spans="1:146" x14ac:dyDescent="0.25">
      <c r="B2" s="2868" t="s">
        <v>2529</v>
      </c>
      <c r="C2" s="114"/>
      <c r="D2" s="114"/>
      <c r="E2" s="863" t="s">
        <v>897</v>
      </c>
      <c r="O2" s="1134" t="s">
        <v>897</v>
      </c>
      <c r="V2" s="114"/>
      <c r="W2" s="114"/>
      <c r="X2" s="114"/>
      <c r="Z2" s="1134" t="s">
        <v>897</v>
      </c>
      <c r="AD2" s="114"/>
      <c r="AE2" s="114"/>
      <c r="AF2" s="114"/>
      <c r="AG2" s="114"/>
      <c r="AP2" s="2864" t="s">
        <v>897</v>
      </c>
      <c r="AQ2" s="2864"/>
      <c r="AR2" s="2864"/>
      <c r="AS2" s="2864"/>
      <c r="AY2" s="2864" t="s">
        <v>897</v>
      </c>
      <c r="AZ2" s="2864"/>
      <c r="BA2" s="2864"/>
      <c r="BB2" s="2864"/>
      <c r="BP2" s="2864" t="s">
        <v>897</v>
      </c>
      <c r="BQ2" s="2864"/>
      <c r="BR2" s="2864"/>
      <c r="BS2" s="2864"/>
      <c r="CG2" s="2864" t="s">
        <v>897</v>
      </c>
      <c r="CH2" s="2864"/>
      <c r="CI2" s="2864"/>
      <c r="CJ2" s="2864"/>
      <c r="CX2" s="2864" t="s">
        <v>897</v>
      </c>
      <c r="CY2" s="2864"/>
      <c r="CZ2" s="2864"/>
      <c r="DA2" s="2864"/>
      <c r="DB2" s="10"/>
      <c r="DC2" s="10"/>
      <c r="DD2" s="10"/>
      <c r="DE2" s="10"/>
      <c r="DF2" s="10"/>
      <c r="DG2" s="10"/>
      <c r="DH2" s="10"/>
      <c r="DI2" s="10"/>
      <c r="DJ2" s="10"/>
      <c r="DK2" s="2864" t="s">
        <v>897</v>
      </c>
      <c r="DL2" s="2864"/>
      <c r="DM2" s="2864"/>
      <c r="DN2" s="2864"/>
      <c r="DO2" s="10"/>
      <c r="DP2" s="10"/>
      <c r="DQ2" s="10"/>
      <c r="DR2" s="10"/>
      <c r="DS2" s="10"/>
      <c r="DT2" s="10"/>
      <c r="DU2" s="10"/>
      <c r="DV2" s="10"/>
      <c r="DW2" s="10"/>
      <c r="DX2" s="2864" t="s">
        <v>897</v>
      </c>
      <c r="DY2" s="2864"/>
      <c r="DZ2" s="2864"/>
      <c r="EA2" s="2864"/>
      <c r="EB2" s="10"/>
      <c r="EC2" s="10"/>
      <c r="ED2" s="10"/>
      <c r="EE2" s="10"/>
      <c r="EF2" s="10"/>
      <c r="EG2" s="10"/>
      <c r="EH2" s="10"/>
      <c r="EI2" s="10"/>
      <c r="EJ2" s="10"/>
      <c r="EK2" s="2864" t="s">
        <v>897</v>
      </c>
      <c r="EL2" s="2864"/>
      <c r="EM2" s="2864"/>
      <c r="EN2" s="2864"/>
    </row>
    <row r="3" spans="1:146" ht="27" customHeight="1" x14ac:dyDescent="0.25">
      <c r="B3" s="2869"/>
      <c r="C3" s="2821" t="s">
        <v>2162</v>
      </c>
      <c r="D3" s="2821"/>
      <c r="E3" s="2870"/>
      <c r="F3" s="2870"/>
      <c r="G3" s="2870"/>
      <c r="H3" s="2870"/>
      <c r="I3" s="2870"/>
      <c r="J3" s="2870"/>
      <c r="K3" s="2870"/>
      <c r="CX3" s="1138"/>
      <c r="CY3" s="10"/>
      <c r="CZ3" s="10"/>
      <c r="DA3" s="10"/>
      <c r="DB3" s="10"/>
      <c r="DC3" s="10"/>
      <c r="DD3" s="10"/>
      <c r="DE3" s="10"/>
      <c r="DF3" s="10"/>
      <c r="DG3" s="10"/>
      <c r="DH3" s="10"/>
      <c r="DI3" s="10"/>
      <c r="DJ3" s="10"/>
      <c r="DK3" s="1138"/>
      <c r="DL3" s="10"/>
      <c r="DM3" s="10"/>
      <c r="DN3" s="10"/>
      <c r="DO3" s="10"/>
      <c r="DP3" s="10"/>
      <c r="DQ3" s="10"/>
      <c r="DR3" s="10"/>
      <c r="DS3" s="10"/>
      <c r="DT3" s="10"/>
      <c r="DU3" s="10"/>
      <c r="DV3" s="10"/>
      <c r="DW3" s="10"/>
      <c r="DX3" s="1138"/>
      <c r="DY3" s="10"/>
      <c r="DZ3" s="10"/>
      <c r="EA3" s="10"/>
      <c r="EB3" s="10"/>
      <c r="EC3" s="10"/>
      <c r="ED3" s="10"/>
      <c r="EE3" s="10"/>
      <c r="EF3" s="10"/>
      <c r="EG3" s="10"/>
      <c r="EH3" s="10"/>
      <c r="EI3" s="10"/>
      <c r="EJ3" s="10"/>
    </row>
    <row r="4" spans="1:146" x14ac:dyDescent="0.25">
      <c r="C4" s="80"/>
      <c r="AY4" s="932"/>
      <c r="BP4" s="932"/>
      <c r="CG4" s="932"/>
      <c r="CX4" s="932"/>
      <c r="CY4" s="10"/>
      <c r="CZ4" s="10"/>
      <c r="DA4" s="10"/>
      <c r="DB4" s="10"/>
      <c r="DC4" s="10"/>
      <c r="DD4" s="10"/>
      <c r="DE4" s="10"/>
      <c r="DF4" s="10"/>
      <c r="DG4" s="10"/>
      <c r="DH4" s="10"/>
      <c r="DI4" s="10"/>
      <c r="DJ4" s="10"/>
      <c r="DK4" s="932"/>
      <c r="DL4" s="10"/>
      <c r="DM4" s="10"/>
      <c r="DN4" s="10"/>
      <c r="DO4" s="10"/>
      <c r="DP4" s="10"/>
      <c r="DQ4" s="10"/>
      <c r="DR4" s="10"/>
      <c r="DS4" s="10"/>
      <c r="DT4" s="10"/>
      <c r="DU4" s="10"/>
      <c r="DV4" s="10"/>
      <c r="DW4" s="10"/>
      <c r="DX4" s="932"/>
      <c r="DY4" s="10"/>
      <c r="DZ4" s="10"/>
      <c r="EA4" s="10"/>
      <c r="EB4" s="10"/>
      <c r="EC4" s="10"/>
      <c r="ED4" s="10"/>
      <c r="EE4" s="10"/>
      <c r="EF4" s="10"/>
      <c r="EG4" s="10"/>
      <c r="EH4" s="10"/>
      <c r="EI4" s="10"/>
      <c r="EJ4" s="10"/>
    </row>
    <row r="5" spans="1:146" x14ac:dyDescent="0.25">
      <c r="A5" s="2822" t="s">
        <v>2196</v>
      </c>
      <c r="B5" s="933" t="s">
        <v>1083</v>
      </c>
      <c r="C5" s="933" t="s">
        <v>1084</v>
      </c>
      <c r="D5" s="933" t="s">
        <v>1085</v>
      </c>
      <c r="E5" s="933" t="s">
        <v>1086</v>
      </c>
      <c r="F5" s="933" t="s">
        <v>1087</v>
      </c>
      <c r="G5" s="936" t="s">
        <v>1088</v>
      </c>
      <c r="H5" s="934" t="s">
        <v>1089</v>
      </c>
      <c r="I5" s="2841" t="s">
        <v>1090</v>
      </c>
      <c r="J5" s="2841"/>
      <c r="K5" s="2830" t="s">
        <v>1091</v>
      </c>
      <c r="L5" s="2831"/>
      <c r="M5" s="937" t="s">
        <v>1092</v>
      </c>
      <c r="N5" s="935" t="s">
        <v>1093</v>
      </c>
      <c r="O5" s="937" t="s">
        <v>1340</v>
      </c>
      <c r="P5" s="937" t="s">
        <v>1094</v>
      </c>
      <c r="Q5" s="2836" t="s">
        <v>1095</v>
      </c>
      <c r="R5" s="2837"/>
      <c r="S5" s="937" t="s">
        <v>1341</v>
      </c>
      <c r="T5" s="937" t="s">
        <v>1096</v>
      </c>
      <c r="U5" s="938" t="s">
        <v>1097</v>
      </c>
      <c r="V5" s="938" t="s">
        <v>1098</v>
      </c>
      <c r="W5" s="938" t="s">
        <v>1099</v>
      </c>
      <c r="X5" s="938" t="s">
        <v>1100</v>
      </c>
      <c r="Y5" s="938" t="s">
        <v>1101</v>
      </c>
      <c r="Z5" s="939" t="s">
        <v>1102</v>
      </c>
      <c r="AA5" s="938" t="s">
        <v>1103</v>
      </c>
      <c r="AB5" s="2842" t="s">
        <v>1104</v>
      </c>
      <c r="AC5" s="2842"/>
      <c r="AD5" s="940" t="s">
        <v>1105</v>
      </c>
      <c r="AE5" s="941" t="s">
        <v>1106</v>
      </c>
      <c r="AF5" s="934" t="s">
        <v>1107</v>
      </c>
      <c r="AG5" s="941" t="s">
        <v>1108</v>
      </c>
      <c r="AH5" s="2842" t="s">
        <v>1109</v>
      </c>
      <c r="AI5" s="2842"/>
      <c r="AJ5" s="2842"/>
      <c r="AK5" s="2842"/>
      <c r="AL5" s="2842"/>
      <c r="AM5" s="2842"/>
      <c r="AN5" s="2842"/>
      <c r="AO5" s="2842"/>
      <c r="AP5" s="934" t="s">
        <v>1110</v>
      </c>
      <c r="AQ5" s="2842" t="s">
        <v>1111</v>
      </c>
      <c r="AR5" s="2842"/>
      <c r="AS5" s="2842"/>
      <c r="AT5" s="2842"/>
      <c r="AU5" s="2842"/>
      <c r="AV5" s="2842"/>
      <c r="AW5" s="2842"/>
      <c r="AX5" s="2842"/>
      <c r="AY5" s="934" t="s">
        <v>1112</v>
      </c>
      <c r="AZ5" s="2838" t="s">
        <v>1113</v>
      </c>
      <c r="BA5" s="2839"/>
      <c r="BB5" s="2839"/>
      <c r="BC5" s="2839"/>
      <c r="BD5" s="2839"/>
      <c r="BE5" s="2839"/>
      <c r="BF5" s="2839"/>
      <c r="BG5" s="2839"/>
      <c r="BH5" s="2839"/>
      <c r="BI5" s="2839"/>
      <c r="BJ5" s="2839"/>
      <c r="BK5" s="2839"/>
      <c r="BL5" s="2839"/>
      <c r="BM5" s="2839"/>
      <c r="BN5" s="2839"/>
      <c r="BO5" s="2840"/>
      <c r="BP5" s="2007" t="s">
        <v>1114</v>
      </c>
      <c r="BQ5" s="2838" t="s">
        <v>1115</v>
      </c>
      <c r="BR5" s="2839"/>
      <c r="BS5" s="2839"/>
      <c r="BT5" s="2839"/>
      <c r="BU5" s="2839"/>
      <c r="BV5" s="2839"/>
      <c r="BW5" s="2839"/>
      <c r="BX5" s="2839"/>
      <c r="BY5" s="2839"/>
      <c r="BZ5" s="2839"/>
      <c r="CA5" s="2839"/>
      <c r="CB5" s="2839"/>
      <c r="CC5" s="2839"/>
      <c r="CD5" s="2839"/>
      <c r="CE5" s="2839"/>
      <c r="CF5" s="2840"/>
      <c r="CG5" s="2007" t="s">
        <v>1116</v>
      </c>
      <c r="CH5" s="2838" t="s">
        <v>1117</v>
      </c>
      <c r="CI5" s="2839"/>
      <c r="CJ5" s="2839"/>
      <c r="CK5" s="2839"/>
      <c r="CL5" s="2839"/>
      <c r="CM5" s="2839"/>
      <c r="CN5" s="2839"/>
      <c r="CO5" s="2839"/>
      <c r="CP5" s="2839"/>
      <c r="CQ5" s="2839"/>
      <c r="CR5" s="2839"/>
      <c r="CS5" s="2839"/>
      <c r="CT5" s="2839"/>
      <c r="CU5" s="2839"/>
      <c r="CV5" s="2839"/>
      <c r="CW5" s="2840"/>
      <c r="CX5" s="2007" t="s">
        <v>1118</v>
      </c>
      <c r="CY5" s="2838" t="s">
        <v>1119</v>
      </c>
      <c r="CZ5" s="2839"/>
      <c r="DA5" s="2839"/>
      <c r="DB5" s="2839"/>
      <c r="DC5" s="2839"/>
      <c r="DD5" s="2839"/>
      <c r="DE5" s="2839"/>
      <c r="DF5" s="2839"/>
      <c r="DG5" s="2839"/>
      <c r="DH5" s="2839"/>
      <c r="DI5" s="2839"/>
      <c r="DJ5" s="2840"/>
      <c r="DK5" s="2007" t="s">
        <v>1120</v>
      </c>
      <c r="DL5" s="2838" t="s">
        <v>1887</v>
      </c>
      <c r="DM5" s="2839"/>
      <c r="DN5" s="2839"/>
      <c r="DO5" s="2839"/>
      <c r="DP5" s="2839"/>
      <c r="DQ5" s="2839"/>
      <c r="DR5" s="2839"/>
      <c r="DS5" s="2839"/>
      <c r="DT5" s="2839"/>
      <c r="DU5" s="2839"/>
      <c r="DV5" s="2839"/>
      <c r="DW5" s="2840"/>
      <c r="DX5" s="2007" t="s">
        <v>1888</v>
      </c>
      <c r="DY5" s="2838" t="s">
        <v>1889</v>
      </c>
      <c r="DZ5" s="2839"/>
      <c r="EA5" s="2839"/>
      <c r="EB5" s="2839"/>
      <c r="EC5" s="2839"/>
      <c r="ED5" s="2839"/>
      <c r="EE5" s="2839"/>
      <c r="EF5" s="2839"/>
      <c r="EG5" s="2839"/>
      <c r="EH5" s="2839"/>
      <c r="EI5" s="2839"/>
      <c r="EJ5" s="2840"/>
      <c r="EK5" s="934" t="s">
        <v>1890</v>
      </c>
      <c r="EL5" s="935" t="s">
        <v>1891</v>
      </c>
      <c r="EM5" s="2841" t="s">
        <v>2097</v>
      </c>
      <c r="EN5" s="2841"/>
      <c r="EO5" s="935" t="s">
        <v>2098</v>
      </c>
      <c r="EP5" s="935" t="s">
        <v>2099</v>
      </c>
    </row>
    <row r="6" spans="1:146" ht="13.5" customHeight="1" x14ac:dyDescent="0.2">
      <c r="A6" s="2822"/>
      <c r="B6" s="1713" t="s">
        <v>27</v>
      </c>
      <c r="C6" s="2516" t="s">
        <v>2102</v>
      </c>
      <c r="D6" s="2489" t="s">
        <v>1885</v>
      </c>
      <c r="E6" s="2489" t="s">
        <v>1339</v>
      </c>
      <c r="F6" s="2489" t="str">
        <f>CONCATENATE("Quel est le mode de gestion de la parcelle?   1=Individuelle     2=Collective►",H5)</f>
        <v>Quel est le mode de gestion de la parcelle?   1=Individuelle     2=Collective►(16A.07)</v>
      </c>
      <c r="G6" s="2513" t="s">
        <v>2460</v>
      </c>
      <c r="H6" s="2832" t="s">
        <v>2520</v>
      </c>
      <c r="I6" s="2826" t="s">
        <v>2519</v>
      </c>
      <c r="J6" s="2833"/>
      <c r="K6" s="2508" t="s">
        <v>2488</v>
      </c>
      <c r="L6" s="2509"/>
      <c r="M6" s="2489" t="s">
        <v>2294</v>
      </c>
      <c r="N6" s="2489" t="s">
        <v>898</v>
      </c>
      <c r="O6" s="2489" t="s">
        <v>2100</v>
      </c>
      <c r="P6" s="2489" t="str">
        <f>CONCATENATE("Avez-vous un document légal (titre, acte, certificat etc.) qui affirme votre possession de cette parcelle ?
1=Titre foncier
2=Permis d'exploiter
3=Procès-verbal
4=Bail
5=Convention de vente
6=Autre
7=Aucun ►",S5)</f>
        <v>Avez-vous un document légal (titre, acte, certificat etc.) qui affirme votre possession de cette parcelle ?
1=Titre foncier
2=Permis d'exploiter
3=Procès-verbal
4=Bail
5=Convention de vente
6=Autre
7=Aucun ►(16A.15)</v>
      </c>
      <c r="Q6" s="2508" t="s">
        <v>2095</v>
      </c>
      <c r="R6" s="2509"/>
      <c r="S6" s="2489" t="str">
        <f>CONCATENATE("Pensez vous qu'il y ait un risque de perdre les droits associes a cette parcelle au cours des 5 prochaines années?
1=Oui
2=Non ►",U5,)</f>
        <v>Pensez vous qu'il y ait un risque de perdre les droits associes a cette parcelle au cours des 5 prochaines années?
1=Oui
2=Non ►(16A.17)</v>
      </c>
      <c r="T6" s="2489" t="s">
        <v>2093</v>
      </c>
      <c r="U6" s="2489" t="s">
        <v>900</v>
      </c>
      <c r="V6" s="2489" t="s">
        <v>901</v>
      </c>
      <c r="W6" s="2489" t="s">
        <v>902</v>
      </c>
      <c r="X6" s="2489" t="s">
        <v>903</v>
      </c>
      <c r="Y6" s="2489" t="s">
        <v>2284</v>
      </c>
      <c r="Z6" s="2607" t="str">
        <f>CONCATENATE("Avez-vous utilisé des déchets d'animaux sur cette parcelle pendant la  campagne 2017/2018? 
1=Oui
2=Non ►",AD5)</f>
        <v>Avez-vous utilisé des déchets d'animaux sur cette parcelle pendant la  campagne 2017/2018? 
1=Oui
2=Non ►(16A.25)</v>
      </c>
      <c r="AA6" s="2489" t="s">
        <v>2511</v>
      </c>
      <c r="AB6" s="2492" t="s">
        <v>2103</v>
      </c>
      <c r="AC6" s="2509"/>
      <c r="AD6" s="2607" t="str">
        <f>CONCATENATE("Avez-vous utilisé des ordures ménagères et autres sur cette parcelle pendant la campagne 2017/2018?
1=Oui
2=Non►",AF5)</f>
        <v>Avez-vous utilisé des ordures ménagères et autres sur cette parcelle pendant la campagne 2017/2018?
1=Oui
2=Non►(16A.27)</v>
      </c>
      <c r="AE6" s="2489" t="s">
        <v>904</v>
      </c>
      <c r="AF6" s="2826" t="str">
        <f>CONCATENATE("Avez-vous utilisé de l’engrais inorganique/ chimique sur cette parcelle pendant la campagne 2017/2018? 
1=Oui
2=Non►",AP5)</f>
        <v>Avez-vous utilisé de l’engrais inorganique/ chimique sur cette parcelle pendant la campagne 2017/2018? 
1=Oui
2=Non►(16A.30)</v>
      </c>
      <c r="AG6" s="2489" t="s">
        <v>905</v>
      </c>
      <c r="AH6" s="2862" t="s">
        <v>906</v>
      </c>
      <c r="AI6" s="2862"/>
      <c r="AJ6" s="2862"/>
      <c r="AK6" s="2862"/>
      <c r="AL6" s="2862"/>
      <c r="AM6" s="2862"/>
      <c r="AN6" s="2862"/>
      <c r="AO6" s="2862"/>
      <c r="AP6" s="2607" t="str">
        <f>CONCATENATE("Avez-vous utilisé des produits phytosanitaires sur cette parcelle pendantt la campagne 2017/2018?
1=Oui
2=Non  ►",TEXT(AY5,"(0.00)"))</f>
        <v>Avez-vous utilisé des produits phytosanitaires sur cette parcelle pendantt la campagne 2017/2018?
1=Oui
2=Non  ►(16A.32)</v>
      </c>
      <c r="AQ6" s="2863" t="s">
        <v>907</v>
      </c>
      <c r="AR6" s="2863"/>
      <c r="AS6" s="2863"/>
      <c r="AT6" s="2863"/>
      <c r="AU6" s="2863"/>
      <c r="AV6" s="2863"/>
      <c r="AW6" s="2863"/>
      <c r="AX6" s="2863"/>
      <c r="AY6" s="2865" t="s">
        <v>2521</v>
      </c>
      <c r="AZ6" s="2494" t="s">
        <v>1882</v>
      </c>
      <c r="BA6" s="2494"/>
      <c r="BB6" s="2494"/>
      <c r="BC6" s="2494"/>
      <c r="BD6" s="2494"/>
      <c r="BE6" s="2494"/>
      <c r="BF6" s="2494"/>
      <c r="BG6" s="2494"/>
      <c r="BH6" s="2494"/>
      <c r="BI6" s="2494"/>
      <c r="BJ6" s="2494"/>
      <c r="BK6" s="2494"/>
      <c r="BL6" s="2494"/>
      <c r="BM6" s="2494"/>
      <c r="BN6" s="2494"/>
      <c r="BO6" s="2494"/>
      <c r="BP6" s="2607" t="s">
        <v>2522</v>
      </c>
      <c r="BQ6" s="2494" t="s">
        <v>1883</v>
      </c>
      <c r="BR6" s="2494"/>
      <c r="BS6" s="2494"/>
      <c r="BT6" s="2494"/>
      <c r="BU6" s="2494"/>
      <c r="BV6" s="2494"/>
      <c r="BW6" s="2494"/>
      <c r="BX6" s="2494"/>
      <c r="BY6" s="2494"/>
      <c r="BZ6" s="2494"/>
      <c r="CA6" s="2494"/>
      <c r="CB6" s="2494"/>
      <c r="CC6" s="2494"/>
      <c r="CD6" s="2494"/>
      <c r="CE6" s="2494"/>
      <c r="CF6" s="2494"/>
      <c r="CG6" s="2607" t="s">
        <v>2523</v>
      </c>
      <c r="CH6" s="2494" t="s">
        <v>1884</v>
      </c>
      <c r="CI6" s="2494"/>
      <c r="CJ6" s="2494"/>
      <c r="CK6" s="2494"/>
      <c r="CL6" s="2494"/>
      <c r="CM6" s="2494"/>
      <c r="CN6" s="2494"/>
      <c r="CO6" s="2494"/>
      <c r="CP6" s="2494"/>
      <c r="CQ6" s="2494"/>
      <c r="CR6" s="2494"/>
      <c r="CS6" s="2494"/>
      <c r="CT6" s="2494"/>
      <c r="CU6" s="2494"/>
      <c r="CV6" s="2494"/>
      <c r="CW6" s="2494"/>
      <c r="CX6" s="2607" t="s">
        <v>2524</v>
      </c>
      <c r="CY6" s="2494" t="s">
        <v>908</v>
      </c>
      <c r="CZ6" s="2494"/>
      <c r="DA6" s="2494"/>
      <c r="DB6" s="2494"/>
      <c r="DC6" s="2494"/>
      <c r="DD6" s="2494"/>
      <c r="DE6" s="2494"/>
      <c r="DF6" s="2494"/>
      <c r="DG6" s="2494"/>
      <c r="DH6" s="2494"/>
      <c r="DI6" s="2494"/>
      <c r="DJ6" s="2494"/>
      <c r="DK6" s="2607" t="s">
        <v>2525</v>
      </c>
      <c r="DL6" s="2494" t="s">
        <v>909</v>
      </c>
      <c r="DM6" s="2494"/>
      <c r="DN6" s="2494"/>
      <c r="DO6" s="2494"/>
      <c r="DP6" s="2494"/>
      <c r="DQ6" s="2494"/>
      <c r="DR6" s="2494"/>
      <c r="DS6" s="2494"/>
      <c r="DT6" s="2494"/>
      <c r="DU6" s="2494"/>
      <c r="DV6" s="2494"/>
      <c r="DW6" s="2494"/>
      <c r="DX6" s="2607" t="s">
        <v>2526</v>
      </c>
      <c r="DY6" s="2494" t="s">
        <v>910</v>
      </c>
      <c r="DZ6" s="2494"/>
      <c r="EA6" s="2494"/>
      <c r="EB6" s="2494"/>
      <c r="EC6" s="2494"/>
      <c r="ED6" s="2494"/>
      <c r="EE6" s="2494"/>
      <c r="EF6" s="2494"/>
      <c r="EG6" s="2494"/>
      <c r="EH6" s="2494"/>
      <c r="EI6" s="2494"/>
      <c r="EJ6" s="2867"/>
      <c r="EK6" s="2607" t="s">
        <v>2527</v>
      </c>
      <c r="EL6" s="2533" t="str">
        <f>CONCATENATE("La parcelle a-t-elle été mesurée par GPS?
1=Oui
2=Non ►",EP5)</f>
        <v>La parcelle a-t-elle été mesurée par GPS?
1=Oui
2=Non ►(16A.48)</v>
      </c>
      <c r="EM6" s="2846" t="s">
        <v>899</v>
      </c>
      <c r="EN6" s="2847"/>
      <c r="EO6" s="2533" t="s">
        <v>1349</v>
      </c>
      <c r="EP6" s="2533" t="s">
        <v>1348</v>
      </c>
    </row>
    <row r="7" spans="1:146" ht="15.75" customHeight="1" x14ac:dyDescent="0.2">
      <c r="A7" s="2823"/>
      <c r="B7" s="2817" t="s">
        <v>2530</v>
      </c>
      <c r="C7" s="2518"/>
      <c r="D7" s="2178"/>
      <c r="E7" s="2178"/>
      <c r="F7" s="2178"/>
      <c r="G7" s="2514"/>
      <c r="H7" s="2249"/>
      <c r="I7" s="2827"/>
      <c r="J7" s="2834"/>
      <c r="K7" s="2203"/>
      <c r="L7" s="2510"/>
      <c r="M7" s="2178"/>
      <c r="N7" s="2178"/>
      <c r="O7" s="2178"/>
      <c r="P7" s="2178"/>
      <c r="Q7" s="2203"/>
      <c r="R7" s="2510"/>
      <c r="S7" s="2178"/>
      <c r="T7" s="2178"/>
      <c r="U7" s="2178"/>
      <c r="V7" s="2178"/>
      <c r="W7" s="2178"/>
      <c r="X7" s="2178"/>
      <c r="Y7" s="2178"/>
      <c r="Z7" s="2608"/>
      <c r="AA7" s="2178"/>
      <c r="AB7" s="2493"/>
      <c r="AC7" s="2510"/>
      <c r="AD7" s="2608"/>
      <c r="AE7" s="2178"/>
      <c r="AF7" s="2827"/>
      <c r="AG7" s="2178"/>
      <c r="AH7" s="2851" t="s">
        <v>911</v>
      </c>
      <c r="AI7" s="2852"/>
      <c r="AJ7" s="2852"/>
      <c r="AK7" s="2852"/>
      <c r="AL7" s="2852"/>
      <c r="AM7" s="2852"/>
      <c r="AN7" s="2852"/>
      <c r="AO7" s="2853"/>
      <c r="AP7" s="2608"/>
      <c r="AQ7" s="2508" t="s">
        <v>912</v>
      </c>
      <c r="AR7" s="2509"/>
      <c r="AS7" s="2508" t="s">
        <v>913</v>
      </c>
      <c r="AT7" s="2509"/>
      <c r="AU7" s="2508" t="s">
        <v>914</v>
      </c>
      <c r="AV7" s="2509"/>
      <c r="AW7" s="2508" t="s">
        <v>915</v>
      </c>
      <c r="AX7" s="2492"/>
      <c r="AY7" s="2866"/>
      <c r="AZ7" s="2186"/>
      <c r="BA7" s="2186"/>
      <c r="BB7" s="2186"/>
      <c r="BC7" s="2186"/>
      <c r="BD7" s="2186"/>
      <c r="BE7" s="2186"/>
      <c r="BF7" s="2186"/>
      <c r="BG7" s="2186"/>
      <c r="BH7" s="2186"/>
      <c r="BI7" s="2186"/>
      <c r="BJ7" s="2186"/>
      <c r="BK7" s="2186"/>
      <c r="BL7" s="2186"/>
      <c r="BM7" s="2186"/>
      <c r="BN7" s="2186"/>
      <c r="BO7" s="2186"/>
      <c r="BP7" s="2608"/>
      <c r="BQ7" s="2186"/>
      <c r="BR7" s="2186"/>
      <c r="BS7" s="2186"/>
      <c r="BT7" s="2186"/>
      <c r="BU7" s="2186"/>
      <c r="BV7" s="2186"/>
      <c r="BW7" s="2186"/>
      <c r="BX7" s="2186"/>
      <c r="BY7" s="2186"/>
      <c r="BZ7" s="2186"/>
      <c r="CA7" s="2186"/>
      <c r="CB7" s="2186"/>
      <c r="CC7" s="2186"/>
      <c r="CD7" s="2186"/>
      <c r="CE7" s="2186"/>
      <c r="CF7" s="2186"/>
      <c r="CG7" s="2608"/>
      <c r="CH7" s="2186"/>
      <c r="CI7" s="2186"/>
      <c r="CJ7" s="2186"/>
      <c r="CK7" s="2186"/>
      <c r="CL7" s="2186"/>
      <c r="CM7" s="2186"/>
      <c r="CN7" s="2186"/>
      <c r="CO7" s="2186"/>
      <c r="CP7" s="2186"/>
      <c r="CQ7" s="2186"/>
      <c r="CR7" s="2186"/>
      <c r="CS7" s="2186"/>
      <c r="CT7" s="2186"/>
      <c r="CU7" s="2186"/>
      <c r="CV7" s="2186"/>
      <c r="CW7" s="2186"/>
      <c r="CX7" s="2608"/>
      <c r="CY7" s="2186"/>
      <c r="CZ7" s="2186"/>
      <c r="DA7" s="2186"/>
      <c r="DB7" s="2186"/>
      <c r="DC7" s="2186"/>
      <c r="DD7" s="2186"/>
      <c r="DE7" s="2186"/>
      <c r="DF7" s="2186"/>
      <c r="DG7" s="2186"/>
      <c r="DH7" s="2186"/>
      <c r="DI7" s="2186"/>
      <c r="DJ7" s="2186"/>
      <c r="DK7" s="2608"/>
      <c r="DL7" s="2186"/>
      <c r="DM7" s="2186"/>
      <c r="DN7" s="2186"/>
      <c r="DO7" s="2186"/>
      <c r="DP7" s="2186"/>
      <c r="DQ7" s="2186"/>
      <c r="DR7" s="2186"/>
      <c r="DS7" s="2186"/>
      <c r="DT7" s="2186"/>
      <c r="DU7" s="2186"/>
      <c r="DV7" s="2186"/>
      <c r="DW7" s="2186"/>
      <c r="DX7" s="2608"/>
      <c r="DY7" s="2186"/>
      <c r="DZ7" s="2186"/>
      <c r="EA7" s="2186"/>
      <c r="EB7" s="2186"/>
      <c r="EC7" s="2186"/>
      <c r="ED7" s="2186"/>
      <c r="EE7" s="2186"/>
      <c r="EF7" s="2186"/>
      <c r="EG7" s="2186"/>
      <c r="EH7" s="2186"/>
      <c r="EI7" s="2186"/>
      <c r="EJ7" s="2187"/>
      <c r="EK7" s="2608"/>
      <c r="EL7" s="2259"/>
      <c r="EM7" s="2848"/>
      <c r="EN7" s="2849"/>
      <c r="EO7" s="2259"/>
      <c r="EP7" s="2259"/>
    </row>
    <row r="8" spans="1:146" x14ac:dyDescent="0.2">
      <c r="A8" s="2823"/>
      <c r="B8" s="2818"/>
      <c r="C8" s="2518"/>
      <c r="D8" s="2178"/>
      <c r="E8" s="2178"/>
      <c r="F8" s="2178"/>
      <c r="G8" s="2514"/>
      <c r="H8" s="2249"/>
      <c r="I8" s="2827"/>
      <c r="J8" s="2834"/>
      <c r="K8" s="2203"/>
      <c r="L8" s="2510"/>
      <c r="M8" s="2178"/>
      <c r="N8" s="2178"/>
      <c r="O8" s="2178"/>
      <c r="P8" s="2178"/>
      <c r="Q8" s="2203"/>
      <c r="R8" s="2510"/>
      <c r="S8" s="2178"/>
      <c r="T8" s="2178"/>
      <c r="U8" s="2178"/>
      <c r="V8" s="2178"/>
      <c r="W8" s="2178"/>
      <c r="X8" s="2178"/>
      <c r="Y8" s="2178"/>
      <c r="Z8" s="2608"/>
      <c r="AA8" s="2178"/>
      <c r="AB8" s="2493"/>
      <c r="AC8" s="2510"/>
      <c r="AD8" s="2608"/>
      <c r="AE8" s="2178"/>
      <c r="AF8" s="2827"/>
      <c r="AG8" s="2178"/>
      <c r="AH8" s="2854"/>
      <c r="AI8" s="2855"/>
      <c r="AJ8" s="2855"/>
      <c r="AK8" s="2855"/>
      <c r="AL8" s="2855"/>
      <c r="AM8" s="2855"/>
      <c r="AN8" s="2855"/>
      <c r="AO8" s="2856"/>
      <c r="AP8" s="2608"/>
      <c r="AQ8" s="2203"/>
      <c r="AR8" s="2510"/>
      <c r="AS8" s="2203"/>
      <c r="AT8" s="2510"/>
      <c r="AU8" s="2203"/>
      <c r="AV8" s="2510"/>
      <c r="AW8" s="2203"/>
      <c r="AX8" s="2493"/>
      <c r="AY8" s="2866"/>
      <c r="AZ8" s="2186"/>
      <c r="BA8" s="2186"/>
      <c r="BB8" s="2186"/>
      <c r="BC8" s="2186"/>
      <c r="BD8" s="2186"/>
      <c r="BE8" s="2186"/>
      <c r="BF8" s="2186"/>
      <c r="BG8" s="2186"/>
      <c r="BH8" s="2186"/>
      <c r="BI8" s="2186"/>
      <c r="BJ8" s="2186"/>
      <c r="BK8" s="2186"/>
      <c r="BL8" s="2186"/>
      <c r="BM8" s="2186"/>
      <c r="BN8" s="2186"/>
      <c r="BO8" s="2186"/>
      <c r="BP8" s="2608"/>
      <c r="BQ8" s="2189"/>
      <c r="BR8" s="2189"/>
      <c r="BS8" s="2189"/>
      <c r="BT8" s="2189"/>
      <c r="BU8" s="2189"/>
      <c r="BV8" s="2189"/>
      <c r="BW8" s="2189"/>
      <c r="BX8" s="2189"/>
      <c r="BY8" s="2189"/>
      <c r="BZ8" s="2189"/>
      <c r="CA8" s="2189"/>
      <c r="CB8" s="2189"/>
      <c r="CC8" s="2189"/>
      <c r="CD8" s="2189"/>
      <c r="CE8" s="2189"/>
      <c r="CF8" s="2189"/>
      <c r="CG8" s="2608"/>
      <c r="CH8" s="2189"/>
      <c r="CI8" s="2189"/>
      <c r="CJ8" s="2189"/>
      <c r="CK8" s="2189"/>
      <c r="CL8" s="2189"/>
      <c r="CM8" s="2189"/>
      <c r="CN8" s="2189"/>
      <c r="CO8" s="2189"/>
      <c r="CP8" s="2189"/>
      <c r="CQ8" s="2189"/>
      <c r="CR8" s="2189"/>
      <c r="CS8" s="2189"/>
      <c r="CT8" s="2189"/>
      <c r="CU8" s="2189"/>
      <c r="CV8" s="2189"/>
      <c r="CW8" s="2189"/>
      <c r="CX8" s="2608"/>
      <c r="CY8" s="2186"/>
      <c r="CZ8" s="2186"/>
      <c r="DA8" s="2186"/>
      <c r="DB8" s="2186"/>
      <c r="DC8" s="2186"/>
      <c r="DD8" s="2186"/>
      <c r="DE8" s="2186"/>
      <c r="DF8" s="2186"/>
      <c r="DG8" s="2186"/>
      <c r="DH8" s="2186"/>
      <c r="DI8" s="2186"/>
      <c r="DJ8" s="2186"/>
      <c r="DK8" s="2608"/>
      <c r="DL8" s="2186"/>
      <c r="DM8" s="2186"/>
      <c r="DN8" s="2186"/>
      <c r="DO8" s="2186"/>
      <c r="DP8" s="2186"/>
      <c r="DQ8" s="2186"/>
      <c r="DR8" s="2186"/>
      <c r="DS8" s="2186"/>
      <c r="DT8" s="2186"/>
      <c r="DU8" s="2186"/>
      <c r="DV8" s="2186"/>
      <c r="DW8" s="2186"/>
      <c r="DX8" s="2608"/>
      <c r="DY8" s="2186"/>
      <c r="DZ8" s="2186"/>
      <c r="EA8" s="2186"/>
      <c r="EB8" s="2186"/>
      <c r="EC8" s="2186"/>
      <c r="ED8" s="2186"/>
      <c r="EE8" s="2186"/>
      <c r="EF8" s="2186"/>
      <c r="EG8" s="2186"/>
      <c r="EH8" s="2186"/>
      <c r="EI8" s="2186"/>
      <c r="EJ8" s="2187"/>
      <c r="EK8" s="2608"/>
      <c r="EL8" s="2259"/>
      <c r="EM8" s="945"/>
      <c r="EN8" s="946"/>
      <c r="EO8" s="2259"/>
      <c r="EP8" s="2259"/>
    </row>
    <row r="9" spans="1:146" ht="13.5" customHeight="1" x14ac:dyDescent="0.25">
      <c r="A9" s="2823"/>
      <c r="B9" s="2818"/>
      <c r="C9" s="2518"/>
      <c r="D9" s="2178"/>
      <c r="E9" s="2178"/>
      <c r="F9" s="2178"/>
      <c r="G9" s="2514"/>
      <c r="H9" s="2249"/>
      <c r="I9" s="2827"/>
      <c r="J9" s="2834"/>
      <c r="K9" s="2203"/>
      <c r="L9" s="2510"/>
      <c r="N9" s="2178"/>
      <c r="O9" s="2178"/>
      <c r="P9" s="2203"/>
      <c r="Q9" s="2858" t="s">
        <v>2096</v>
      </c>
      <c r="R9" s="2859"/>
      <c r="S9" s="2510"/>
      <c r="T9" s="2178"/>
      <c r="U9" s="2178"/>
      <c r="V9" s="141"/>
      <c r="W9" s="2178"/>
      <c r="X9" s="2178"/>
      <c r="Y9" s="2178"/>
      <c r="Z9" s="2608"/>
      <c r="AA9" s="2178"/>
      <c r="AB9" s="2493"/>
      <c r="AC9" s="2510"/>
      <c r="AD9" s="2608"/>
      <c r="AE9" s="2178"/>
      <c r="AF9" s="2827"/>
      <c r="AG9" s="2178"/>
      <c r="AH9" s="2824" t="s">
        <v>916</v>
      </c>
      <c r="AI9" s="2824"/>
      <c r="AJ9" s="2824" t="s">
        <v>1274</v>
      </c>
      <c r="AK9" s="2824"/>
      <c r="AL9" s="2824" t="s">
        <v>917</v>
      </c>
      <c r="AM9" s="2824"/>
      <c r="AN9" s="2508" t="s">
        <v>918</v>
      </c>
      <c r="AO9" s="2509"/>
      <c r="AP9" s="2608"/>
      <c r="AQ9" s="2203"/>
      <c r="AR9" s="2510"/>
      <c r="AS9" s="2203"/>
      <c r="AT9" s="2510"/>
      <c r="AU9" s="2203"/>
      <c r="AV9" s="2510"/>
      <c r="AW9" s="2203"/>
      <c r="AX9" s="2493"/>
      <c r="AY9" s="2866"/>
      <c r="AZ9" s="1175"/>
      <c r="BA9" s="1175"/>
      <c r="BB9" s="1175"/>
      <c r="BC9" s="1175"/>
      <c r="BD9" s="1175"/>
      <c r="BE9" s="1175"/>
      <c r="BF9" s="1175"/>
      <c r="BG9" s="1175"/>
      <c r="BH9" s="1175"/>
      <c r="BI9" s="1175"/>
      <c r="BJ9" s="1175"/>
      <c r="BK9" s="1175"/>
      <c r="BL9" s="1175"/>
      <c r="BM9" s="1175"/>
      <c r="BN9" s="1175"/>
      <c r="BO9" s="1175"/>
      <c r="BP9" s="2608"/>
      <c r="BQ9" s="1175"/>
      <c r="BR9" s="1175"/>
      <c r="BS9" s="1175"/>
      <c r="BT9" s="1175"/>
      <c r="BU9" s="1175"/>
      <c r="BV9" s="1175"/>
      <c r="BW9" s="1175"/>
      <c r="BX9" s="1175"/>
      <c r="BY9" s="1175"/>
      <c r="BZ9" s="1175"/>
      <c r="CA9" s="1175"/>
      <c r="CB9" s="1175"/>
      <c r="CC9" s="1175"/>
      <c r="CD9" s="1175"/>
      <c r="CE9" s="1175"/>
      <c r="CF9" s="1175"/>
      <c r="CG9" s="2608"/>
      <c r="CH9" s="1079"/>
      <c r="CI9" s="1079"/>
      <c r="CJ9" s="1079"/>
      <c r="CK9" s="1079"/>
      <c r="CL9" s="1079"/>
      <c r="CM9" s="1079"/>
      <c r="CN9" s="1079"/>
      <c r="CO9" s="1079"/>
      <c r="CP9" s="1079"/>
      <c r="CQ9" s="1079"/>
      <c r="CR9" s="1079"/>
      <c r="CS9" s="1079"/>
      <c r="CT9" s="1079"/>
      <c r="CU9" s="1079"/>
      <c r="CV9" s="1079"/>
      <c r="CW9" s="1079"/>
      <c r="CX9" s="2608"/>
      <c r="CY9" s="2186"/>
      <c r="CZ9" s="2186"/>
      <c r="DA9" s="2186"/>
      <c r="DB9" s="2186"/>
      <c r="DC9" s="2186"/>
      <c r="DD9" s="2186"/>
      <c r="DE9" s="2186"/>
      <c r="DF9" s="2186"/>
      <c r="DG9" s="2186"/>
      <c r="DH9" s="2186"/>
      <c r="DI9" s="2186"/>
      <c r="DJ9" s="2186"/>
      <c r="DK9" s="2608"/>
      <c r="DL9" s="2186"/>
      <c r="DM9" s="2186"/>
      <c r="DN9" s="2186"/>
      <c r="DO9" s="2186"/>
      <c r="DP9" s="2186"/>
      <c r="DQ9" s="2186"/>
      <c r="DR9" s="2186"/>
      <c r="DS9" s="2186"/>
      <c r="DT9" s="2186"/>
      <c r="DU9" s="2186"/>
      <c r="DV9" s="2186"/>
      <c r="DW9" s="2186"/>
      <c r="DX9" s="2608"/>
      <c r="DY9" s="2186"/>
      <c r="DZ9" s="2186"/>
      <c r="EA9" s="2186"/>
      <c r="EB9" s="2186"/>
      <c r="EC9" s="2186"/>
      <c r="ED9" s="2186"/>
      <c r="EE9" s="2186"/>
      <c r="EF9" s="2186"/>
      <c r="EG9" s="2186"/>
      <c r="EH9" s="2186"/>
      <c r="EI9" s="2186"/>
      <c r="EJ9" s="2187"/>
      <c r="EK9" s="2608"/>
      <c r="EL9" s="2259"/>
      <c r="EM9" s="385"/>
      <c r="EN9" s="947"/>
      <c r="EO9" s="2259"/>
      <c r="EP9" s="2259"/>
    </row>
    <row r="10" spans="1:146" ht="21" customHeight="1" x14ac:dyDescent="0.25">
      <c r="A10" s="2823"/>
      <c r="B10" s="2818"/>
      <c r="C10" s="2518"/>
      <c r="D10" s="2178"/>
      <c r="E10" s="2178"/>
      <c r="F10" s="2178"/>
      <c r="G10" s="2514"/>
      <c r="H10" s="2249"/>
      <c r="I10" s="2827"/>
      <c r="J10" s="2834"/>
      <c r="K10" s="2203"/>
      <c r="L10" s="2510"/>
      <c r="M10" s="16" t="str">
        <f>CONCATENATE("1=Propriétaire")</f>
        <v>1=Propriétaire</v>
      </c>
      <c r="N10" s="2178"/>
      <c r="O10" s="2178"/>
      <c r="P10" s="2203"/>
      <c r="Q10" s="2860"/>
      <c r="R10" s="2861"/>
      <c r="S10" s="2510"/>
      <c r="T10" s="141"/>
      <c r="U10" s="764"/>
      <c r="V10" s="141" t="s">
        <v>919</v>
      </c>
      <c r="X10" s="2178"/>
      <c r="Y10" s="2178"/>
      <c r="Z10" s="2608"/>
      <c r="AA10" s="2178"/>
      <c r="AB10" s="2493"/>
      <c r="AC10" s="2510"/>
      <c r="AD10" s="2608"/>
      <c r="AE10" s="2178"/>
      <c r="AF10" s="2827"/>
      <c r="AG10" s="2178"/>
      <c r="AH10" s="2824"/>
      <c r="AI10" s="2824"/>
      <c r="AJ10" s="2824"/>
      <c r="AK10" s="2824"/>
      <c r="AL10" s="2824"/>
      <c r="AM10" s="2824"/>
      <c r="AN10" s="2203"/>
      <c r="AO10" s="2510"/>
      <c r="AP10" s="2608"/>
      <c r="AQ10" s="2203"/>
      <c r="AR10" s="2510"/>
      <c r="AS10" s="2203"/>
      <c r="AT10" s="2510"/>
      <c r="AU10" s="2203"/>
      <c r="AV10" s="2510"/>
      <c r="AW10" s="2203"/>
      <c r="AX10" s="2493"/>
      <c r="AY10" s="2866"/>
      <c r="AZ10" s="949"/>
      <c r="BA10" s="949"/>
      <c r="BB10" s="949"/>
      <c r="BC10" s="949"/>
      <c r="BD10" s="949"/>
      <c r="BE10" s="949"/>
      <c r="BF10" s="949"/>
      <c r="BG10" s="949"/>
      <c r="BH10" s="949"/>
      <c r="BI10" s="949"/>
      <c r="BJ10" s="949"/>
      <c r="BK10" s="949"/>
      <c r="BL10" s="949"/>
      <c r="BM10" s="949"/>
      <c r="BN10" s="949"/>
      <c r="BO10" s="949"/>
      <c r="BP10" s="2608"/>
      <c r="BQ10" s="949"/>
      <c r="BR10" s="949"/>
      <c r="BS10" s="949"/>
      <c r="BT10" s="949"/>
      <c r="BU10" s="949"/>
      <c r="BV10" s="949"/>
      <c r="BW10" s="949"/>
      <c r="BX10" s="949"/>
      <c r="BY10" s="949"/>
      <c r="BZ10" s="949"/>
      <c r="CA10" s="949"/>
      <c r="CB10" s="949"/>
      <c r="CC10" s="949"/>
      <c r="CD10" s="949"/>
      <c r="CE10" s="949"/>
      <c r="CF10" s="949"/>
      <c r="CG10" s="2608"/>
      <c r="CH10" s="1079"/>
      <c r="CI10" s="1079"/>
      <c r="CJ10" s="1079"/>
      <c r="CK10" s="1079"/>
      <c r="CL10" s="1079"/>
      <c r="CM10" s="1079"/>
      <c r="CN10" s="1079"/>
      <c r="CO10" s="1079"/>
      <c r="CP10" s="1079"/>
      <c r="CQ10" s="1079"/>
      <c r="CR10" s="1079"/>
      <c r="CS10" s="1079"/>
      <c r="CT10" s="1079"/>
      <c r="CU10" s="1079"/>
      <c r="CV10" s="1079"/>
      <c r="CW10" s="1079"/>
      <c r="CX10" s="2608"/>
      <c r="CY10" s="2189"/>
      <c r="CZ10" s="2189"/>
      <c r="DA10" s="2189"/>
      <c r="DB10" s="2189"/>
      <c r="DC10" s="2189"/>
      <c r="DD10" s="2189"/>
      <c r="DE10" s="2189"/>
      <c r="DF10" s="2189"/>
      <c r="DG10" s="2189"/>
      <c r="DH10" s="2189"/>
      <c r="DI10" s="2189"/>
      <c r="DJ10" s="2189"/>
      <c r="DK10" s="2608"/>
      <c r="DL10" s="2189"/>
      <c r="DM10" s="2189"/>
      <c r="DN10" s="2189"/>
      <c r="DO10" s="2189"/>
      <c r="DP10" s="2189"/>
      <c r="DQ10" s="2189"/>
      <c r="DR10" s="2189"/>
      <c r="DS10" s="2189"/>
      <c r="DT10" s="2189"/>
      <c r="DU10" s="2189"/>
      <c r="DV10" s="2189"/>
      <c r="DW10" s="2189"/>
      <c r="DX10" s="2608"/>
      <c r="DY10" s="2189"/>
      <c r="DZ10" s="2189"/>
      <c r="EA10" s="2189"/>
      <c r="EB10" s="2189"/>
      <c r="EC10" s="2189"/>
      <c r="ED10" s="2189"/>
      <c r="EE10" s="2189"/>
      <c r="EF10" s="2189"/>
      <c r="EG10" s="2189"/>
      <c r="EH10" s="2189"/>
      <c r="EI10" s="2189"/>
      <c r="EJ10" s="2190"/>
      <c r="EK10" s="2608"/>
      <c r="EL10" s="2259"/>
      <c r="EM10" s="600"/>
      <c r="EN10" s="600"/>
      <c r="EO10" s="2259"/>
      <c r="EP10" s="2259"/>
    </row>
    <row r="11" spans="1:146" ht="17.25" customHeight="1" x14ac:dyDescent="0.25">
      <c r="A11" s="2823"/>
      <c r="B11" s="2818"/>
      <c r="C11" s="2518"/>
      <c r="D11" s="2178"/>
      <c r="E11" s="2178"/>
      <c r="F11" s="2178"/>
      <c r="G11" s="2514"/>
      <c r="H11" s="2249"/>
      <c r="I11" s="2828"/>
      <c r="J11" s="2835"/>
      <c r="K11" s="2203"/>
      <c r="L11" s="2510"/>
      <c r="M11" s="16" t="str">
        <f>CONCATENATE("2=Prêt gratuit ►",U5)</f>
        <v>2=Prêt gratuit ►(16A.17)</v>
      </c>
      <c r="N11" s="2178"/>
      <c r="O11" s="2178"/>
      <c r="P11" s="2203"/>
      <c r="Q11" s="2860"/>
      <c r="R11" s="2861"/>
      <c r="S11" s="2510"/>
      <c r="T11" s="2214" t="s">
        <v>2094</v>
      </c>
      <c r="U11" s="16"/>
      <c r="V11" s="764" t="s">
        <v>922</v>
      </c>
      <c r="W11" s="764" t="s">
        <v>1273</v>
      </c>
      <c r="Y11" s="2178"/>
      <c r="Z11" s="2608"/>
      <c r="AA11" s="2178"/>
      <c r="AB11" s="2493"/>
      <c r="AC11" s="2510"/>
      <c r="AD11" s="2608"/>
      <c r="AE11" s="2178"/>
      <c r="AF11" s="2827"/>
      <c r="AG11" s="2178"/>
      <c r="AH11" s="2824"/>
      <c r="AI11" s="2824"/>
      <c r="AJ11" s="2824"/>
      <c r="AK11" s="2824"/>
      <c r="AL11" s="2824"/>
      <c r="AM11" s="2824"/>
      <c r="AN11" s="2203"/>
      <c r="AO11" s="2510"/>
      <c r="AP11" s="2608"/>
      <c r="AQ11" s="2203"/>
      <c r="AR11" s="2510"/>
      <c r="AS11" s="2203"/>
      <c r="AT11" s="2510"/>
      <c r="AU11" s="2203"/>
      <c r="AV11" s="2510"/>
      <c r="AW11" s="2203"/>
      <c r="AX11" s="2493"/>
      <c r="AY11" s="2866"/>
      <c r="AZ11" s="949"/>
      <c r="BA11" s="949"/>
      <c r="BB11" s="949"/>
      <c r="BC11" s="949"/>
      <c r="BD11" s="949"/>
      <c r="BE11" s="949"/>
      <c r="BF11" s="949"/>
      <c r="BG11" s="949"/>
      <c r="BH11" s="949"/>
      <c r="BI11" s="949"/>
      <c r="BJ11" s="949"/>
      <c r="BK11" s="949"/>
      <c r="BL11" s="949"/>
      <c r="BM11" s="949"/>
      <c r="BN11" s="949"/>
      <c r="BO11" s="949"/>
      <c r="BP11" s="2608"/>
      <c r="BQ11" s="949"/>
      <c r="BR11" s="949"/>
      <c r="BS11" s="949"/>
      <c r="BT11" s="949"/>
      <c r="BU11" s="949"/>
      <c r="BV11" s="949"/>
      <c r="BW11" s="949"/>
      <c r="BX11" s="949"/>
      <c r="BY11" s="949"/>
      <c r="BZ11" s="949"/>
      <c r="CA11" s="949"/>
      <c r="CB11" s="949"/>
      <c r="CC11" s="949"/>
      <c r="CD11" s="949"/>
      <c r="CE11" s="949"/>
      <c r="CF11" s="949"/>
      <c r="CG11" s="2608"/>
      <c r="CH11" s="1079"/>
      <c r="CI11" s="1079"/>
      <c r="CJ11" s="1079"/>
      <c r="CK11" s="1079"/>
      <c r="CL11" s="1079"/>
      <c r="CM11" s="1079"/>
      <c r="CN11" s="1079"/>
      <c r="CO11" s="1079"/>
      <c r="CP11" s="1079"/>
      <c r="CQ11" s="1079"/>
      <c r="CR11" s="1079"/>
      <c r="CS11" s="1079"/>
      <c r="CT11" s="1079"/>
      <c r="CU11" s="1079"/>
      <c r="CV11" s="1079"/>
      <c r="CW11" s="1079"/>
      <c r="CX11" s="2608"/>
      <c r="CY11" s="949"/>
      <c r="CZ11" s="949"/>
      <c r="DA11" s="949"/>
      <c r="DB11" s="949"/>
      <c r="DC11" s="949"/>
      <c r="DD11" s="949"/>
      <c r="DE11" s="949"/>
      <c r="DF11" s="949"/>
      <c r="DG11" s="949"/>
      <c r="DH11" s="949"/>
      <c r="DI11" s="949"/>
      <c r="DJ11" s="949"/>
      <c r="DK11" s="2608"/>
      <c r="DL11" s="949"/>
      <c r="DM11" s="949"/>
      <c r="DN11" s="949"/>
      <c r="DO11" s="949"/>
      <c r="DP11" s="949"/>
      <c r="DQ11" s="949"/>
      <c r="DR11" s="949"/>
      <c r="DS11" s="949"/>
      <c r="DT11" s="949"/>
      <c r="DU11" s="949"/>
      <c r="DV11" s="949"/>
      <c r="DW11" s="949"/>
      <c r="DX11" s="2608"/>
      <c r="DY11" s="949"/>
      <c r="DZ11" s="949"/>
      <c r="EA11" s="949"/>
      <c r="EB11" s="949"/>
      <c r="EC11" s="949"/>
      <c r="ED11" s="949"/>
      <c r="EE11" s="949"/>
      <c r="EF11" s="949"/>
      <c r="EG11" s="949"/>
      <c r="EH11" s="949"/>
      <c r="EI11" s="949"/>
      <c r="EJ11" s="950"/>
      <c r="EK11" s="2608"/>
      <c r="EL11" s="2259"/>
      <c r="EM11" s="600"/>
      <c r="EN11" s="600"/>
      <c r="EO11" s="2259"/>
      <c r="EP11" s="2259"/>
    </row>
    <row r="12" spans="1:146" ht="40.5" customHeight="1" x14ac:dyDescent="0.25">
      <c r="A12" s="2823"/>
      <c r="B12" s="2818"/>
      <c r="C12" s="2518"/>
      <c r="D12" s="951"/>
      <c r="E12" s="2178"/>
      <c r="F12" s="2178"/>
      <c r="G12" s="2514"/>
      <c r="H12" s="2249"/>
      <c r="I12" s="600"/>
      <c r="J12" s="600"/>
      <c r="K12" s="2203"/>
      <c r="L12" s="2510"/>
      <c r="M12" s="16" t="str">
        <f>CONCATENATE("3=Fermage  ►",U5,
"
4=Métayage ►",U5)</f>
        <v>3=Fermage  ►(16A.17)
4=Métayage ►(16A.17)</v>
      </c>
      <c r="N12" s="2178"/>
      <c r="O12" s="2178"/>
      <c r="P12" s="2203"/>
      <c r="Q12" s="2860"/>
      <c r="R12" s="2861"/>
      <c r="S12" s="2510"/>
      <c r="T12" s="2214"/>
      <c r="U12" s="1246" t="s">
        <v>921</v>
      </c>
      <c r="V12" s="764" t="s">
        <v>925</v>
      </c>
      <c r="W12" s="764" t="s">
        <v>923</v>
      </c>
      <c r="X12" s="764" t="s">
        <v>920</v>
      </c>
      <c r="Y12" s="2178"/>
      <c r="Z12" s="2608"/>
      <c r="AA12" s="2178"/>
      <c r="AB12" s="2493"/>
      <c r="AC12" s="2510"/>
      <c r="AD12" s="2608"/>
      <c r="AE12" s="2178"/>
      <c r="AF12" s="2827"/>
      <c r="AG12" s="2178"/>
      <c r="AH12" s="2824"/>
      <c r="AI12" s="2824"/>
      <c r="AJ12" s="2824"/>
      <c r="AK12" s="2824"/>
      <c r="AL12" s="2824"/>
      <c r="AM12" s="2824"/>
      <c r="AN12" s="2203"/>
      <c r="AO12" s="2510"/>
      <c r="AP12" s="2608"/>
      <c r="AQ12" s="2203"/>
      <c r="AR12" s="2510"/>
      <c r="AS12" s="2203"/>
      <c r="AT12" s="2510"/>
      <c r="AU12" s="2203"/>
      <c r="AV12" s="2510"/>
      <c r="AW12" s="2203"/>
      <c r="AX12" s="2493"/>
      <c r="AY12" s="2866"/>
      <c r="AZ12" s="949"/>
      <c r="BA12" s="949"/>
      <c r="BB12" s="949"/>
      <c r="BC12" s="949"/>
      <c r="BD12" s="949"/>
      <c r="BE12" s="949"/>
      <c r="BF12" s="949"/>
      <c r="BG12" s="949"/>
      <c r="BH12" s="949"/>
      <c r="BI12" s="949"/>
      <c r="BJ12" s="949"/>
      <c r="BK12" s="949"/>
      <c r="BL12" s="949"/>
      <c r="BM12" s="949"/>
      <c r="BN12" s="949"/>
      <c r="BO12" s="949"/>
      <c r="BP12" s="2608"/>
      <c r="BQ12" s="949"/>
      <c r="BR12" s="949"/>
      <c r="BS12" s="949"/>
      <c r="BT12" s="949"/>
      <c r="BU12" s="949"/>
      <c r="BV12" s="949"/>
      <c r="BW12" s="949"/>
      <c r="BX12" s="949"/>
      <c r="BY12" s="949"/>
      <c r="BZ12" s="949"/>
      <c r="CA12" s="949"/>
      <c r="CB12" s="949"/>
      <c r="CC12" s="949"/>
      <c r="CD12" s="949"/>
      <c r="CE12" s="949"/>
      <c r="CF12" s="949"/>
      <c r="CG12" s="2608"/>
      <c r="CH12" s="1079"/>
      <c r="CI12" s="1079"/>
      <c r="CJ12" s="1079"/>
      <c r="CK12" s="1079"/>
      <c r="CL12" s="1079"/>
      <c r="CM12" s="1079"/>
      <c r="CN12" s="1079"/>
      <c r="CO12" s="1079"/>
      <c r="CP12" s="1079"/>
      <c r="CQ12" s="1079"/>
      <c r="CR12" s="1079"/>
      <c r="CS12" s="1079"/>
      <c r="CT12" s="1079"/>
      <c r="CU12" s="1079"/>
      <c r="CV12" s="1079"/>
      <c r="CW12" s="1079"/>
      <c r="CX12" s="2608"/>
      <c r="CY12" s="949"/>
      <c r="CZ12" s="949"/>
      <c r="DA12" s="949"/>
      <c r="DB12" s="949"/>
      <c r="DC12" s="949"/>
      <c r="DD12" s="949"/>
      <c r="DE12" s="949"/>
      <c r="DF12" s="949"/>
      <c r="DG12" s="949"/>
      <c r="DH12" s="949"/>
      <c r="DI12" s="949"/>
      <c r="DJ12" s="949"/>
      <c r="DK12" s="2608"/>
      <c r="DL12" s="949"/>
      <c r="DM12" s="949"/>
      <c r="DN12" s="949"/>
      <c r="DO12" s="949"/>
      <c r="DP12" s="949"/>
      <c r="DQ12" s="949"/>
      <c r="DR12" s="949"/>
      <c r="DS12" s="949"/>
      <c r="DT12" s="949"/>
      <c r="DU12" s="949"/>
      <c r="DV12" s="949"/>
      <c r="DW12" s="949"/>
      <c r="DX12" s="2608"/>
      <c r="DY12" s="949"/>
      <c r="DZ12" s="949"/>
      <c r="EA12" s="949"/>
      <c r="EB12" s="949"/>
      <c r="EC12" s="949"/>
      <c r="ED12" s="949"/>
      <c r="EE12" s="949"/>
      <c r="EF12" s="949"/>
      <c r="EG12" s="949"/>
      <c r="EH12" s="949"/>
      <c r="EI12" s="949"/>
      <c r="EJ12" s="950"/>
      <c r="EK12" s="2608"/>
      <c r="EL12" s="2259"/>
      <c r="EM12" s="600"/>
      <c r="EN12" s="600"/>
      <c r="EO12" s="2259"/>
      <c r="EP12" s="2259"/>
    </row>
    <row r="13" spans="1:146" ht="27" customHeight="1" x14ac:dyDescent="0.25">
      <c r="A13" s="2823"/>
      <c r="B13" s="2818"/>
      <c r="C13" s="2518"/>
      <c r="D13" s="951"/>
      <c r="E13" s="2178"/>
      <c r="F13" s="2178"/>
      <c r="G13" s="2514"/>
      <c r="H13" s="2249"/>
      <c r="I13" s="600"/>
      <c r="J13" s="952"/>
      <c r="K13" s="2203"/>
      <c r="L13" s="2510"/>
      <c r="M13" s="16" t="str">
        <f>CONCATENATE("5=Gage ►",U5)</f>
        <v>5=Gage ►(16A.17)</v>
      </c>
      <c r="N13" s="2178"/>
      <c r="O13" s="2178"/>
      <c r="P13" s="2203"/>
      <c r="Q13" s="2860"/>
      <c r="R13" s="2861"/>
      <c r="S13" s="2510"/>
      <c r="T13" s="2214"/>
      <c r="U13" s="764" t="s">
        <v>928</v>
      </c>
      <c r="V13" s="764" t="s">
        <v>929</v>
      </c>
      <c r="W13" s="764" t="s">
        <v>926</v>
      </c>
      <c r="X13" s="764" t="s">
        <v>924</v>
      </c>
      <c r="Y13" s="141"/>
      <c r="Z13" s="2608"/>
      <c r="AA13" s="2178"/>
      <c r="AB13" s="2493"/>
      <c r="AC13" s="2510"/>
      <c r="AD13" s="2608"/>
      <c r="AE13" s="2178"/>
      <c r="AF13" s="2827"/>
      <c r="AG13" s="2178"/>
      <c r="AH13" s="2824"/>
      <c r="AI13" s="2824"/>
      <c r="AJ13" s="2824"/>
      <c r="AK13" s="2824"/>
      <c r="AL13" s="2824"/>
      <c r="AM13" s="2824"/>
      <c r="AN13" s="2203"/>
      <c r="AO13" s="2510"/>
      <c r="AP13" s="2608"/>
      <c r="AQ13" s="2203"/>
      <c r="AR13" s="2510"/>
      <c r="AS13" s="2203"/>
      <c r="AT13" s="2510"/>
      <c r="AU13" s="2203"/>
      <c r="AV13" s="2510"/>
      <c r="AW13" s="2203"/>
      <c r="AX13" s="2493"/>
      <c r="AY13" s="2178" t="str">
        <f>CONCATENATE("1=Oui 
2=Non ►",BP5)</f>
        <v>1=Oui 
2=Non ►(16A.34)</v>
      </c>
      <c r="AZ13" s="949"/>
      <c r="BA13" s="949"/>
      <c r="BB13" s="949"/>
      <c r="BC13" s="949"/>
      <c r="BD13" s="949"/>
      <c r="BE13" s="949"/>
      <c r="BF13" s="949"/>
      <c r="BG13" s="949"/>
      <c r="BH13" s="949"/>
      <c r="BI13" s="949"/>
      <c r="BJ13" s="949"/>
      <c r="BK13" s="949"/>
      <c r="BL13" s="949"/>
      <c r="BM13" s="949"/>
      <c r="BN13" s="949"/>
      <c r="BO13" s="949"/>
      <c r="BP13" s="2178" t="str">
        <f>CONCATENATE("1=Oui  
2=Non ►",CG5)</f>
        <v>1=Oui  
2=Non ►(16A.36)</v>
      </c>
      <c r="BQ13" s="949"/>
      <c r="BR13" s="949"/>
      <c r="BS13" s="949"/>
      <c r="BT13" s="949"/>
      <c r="BU13" s="949"/>
      <c r="BV13" s="949"/>
      <c r="BW13" s="949"/>
      <c r="BX13" s="949"/>
      <c r="BY13" s="949"/>
      <c r="BZ13" s="949"/>
      <c r="CA13" s="949"/>
      <c r="CB13" s="949"/>
      <c r="CC13" s="949"/>
      <c r="CD13" s="949"/>
      <c r="CE13" s="949"/>
      <c r="CF13" s="949"/>
      <c r="CG13" s="16" t="str">
        <f>CONCATENATE("1=Oui 
2=Non ►",CX5)</f>
        <v>1=Oui 
2=Non ►(16A.38)</v>
      </c>
      <c r="CH13" s="1079"/>
      <c r="CI13" s="1079"/>
      <c r="CJ13" s="1079"/>
      <c r="CK13" s="1079"/>
      <c r="CL13" s="1079"/>
      <c r="CM13" s="1079"/>
      <c r="CN13" s="1079"/>
      <c r="CO13" s="1079"/>
      <c r="CP13" s="1079"/>
      <c r="CQ13" s="1079"/>
      <c r="CR13" s="1079"/>
      <c r="CS13" s="1079"/>
      <c r="CT13" s="1079"/>
      <c r="CU13" s="1079"/>
      <c r="CV13" s="1079"/>
      <c r="CW13" s="1079"/>
      <c r="CX13" s="16" t="str">
        <f>CONCATENATE("1=Oui 
2=Non ►",DK5)</f>
        <v>1=Oui 
2=Non ►(16A.40)</v>
      </c>
      <c r="CY13" s="949"/>
      <c r="CZ13" s="949"/>
      <c r="DA13" s="949"/>
      <c r="DB13" s="949"/>
      <c r="DC13" s="949"/>
      <c r="DD13" s="949"/>
      <c r="DE13" s="949"/>
      <c r="DF13" s="949"/>
      <c r="DG13" s="949"/>
      <c r="DH13" s="949"/>
      <c r="DI13" s="949"/>
      <c r="DJ13" s="949"/>
      <c r="DK13" s="16" t="str">
        <f>CONCATENATE("1=Oui 
2=Non ►",DX5)</f>
        <v>1=Oui 
2=Non ►(16A.42)</v>
      </c>
      <c r="DL13" s="949"/>
      <c r="DM13" s="949"/>
      <c r="DN13" s="949"/>
      <c r="DO13" s="949"/>
      <c r="DP13" s="949"/>
      <c r="DQ13" s="949"/>
      <c r="DR13" s="949"/>
      <c r="DS13" s="949"/>
      <c r="DT13" s="949"/>
      <c r="DU13" s="949"/>
      <c r="DV13" s="949"/>
      <c r="DW13" s="949"/>
      <c r="DX13" s="141" t="str">
        <f>CONCATENATE("1=Oui 
2=Non ►",EK5)</f>
        <v>1=Oui 
2=Non ►(16A.44)</v>
      </c>
      <c r="DY13" s="949"/>
      <c r="DZ13" s="949"/>
      <c r="EA13" s="949"/>
      <c r="EB13" s="949"/>
      <c r="EC13" s="949"/>
      <c r="ED13" s="949"/>
      <c r="EE13" s="949"/>
      <c r="EF13" s="949"/>
      <c r="EG13" s="949"/>
      <c r="EH13" s="949"/>
      <c r="EI13" s="949"/>
      <c r="EJ13" s="950"/>
      <c r="EK13" s="2608"/>
      <c r="EL13" s="2259"/>
      <c r="EM13" s="600"/>
      <c r="EN13" s="600"/>
      <c r="EO13" s="2259"/>
      <c r="EP13" s="2259"/>
    </row>
    <row r="14" spans="1:146" x14ac:dyDescent="0.25">
      <c r="A14" s="2823"/>
      <c r="B14" s="2818"/>
      <c r="C14" s="2518"/>
      <c r="D14" s="951"/>
      <c r="E14" s="2178"/>
      <c r="F14" s="2178"/>
      <c r="G14" s="2514"/>
      <c r="H14" s="268"/>
      <c r="I14" s="600"/>
      <c r="J14" s="600"/>
      <c r="K14" s="2203"/>
      <c r="L14" s="2510"/>
      <c r="M14" s="16" t="str">
        <f>CONCATENATE("6=Autre ►",U5)</f>
        <v>6=Autre ►(16A.17)</v>
      </c>
      <c r="N14" s="2178"/>
      <c r="O14" s="2178"/>
      <c r="P14" s="2203"/>
      <c r="Q14" s="2860"/>
      <c r="R14" s="2861"/>
      <c r="S14" s="2510"/>
      <c r="T14" s="2214"/>
      <c r="U14" s="764" t="s">
        <v>931</v>
      </c>
      <c r="V14" s="764" t="s">
        <v>932</v>
      </c>
      <c r="W14" s="764" t="s">
        <v>930</v>
      </c>
      <c r="X14" s="764" t="s">
        <v>927</v>
      </c>
      <c r="Y14" s="141"/>
      <c r="Z14" s="2608"/>
      <c r="AA14" s="2178"/>
      <c r="AB14" s="2493"/>
      <c r="AC14" s="2510"/>
      <c r="AD14" s="2608"/>
      <c r="AE14" s="2178"/>
      <c r="AF14" s="2827"/>
      <c r="AG14" s="2178"/>
      <c r="AH14" s="2824"/>
      <c r="AI14" s="2824"/>
      <c r="AJ14" s="2824"/>
      <c r="AK14" s="2824"/>
      <c r="AL14" s="2824"/>
      <c r="AM14" s="2824"/>
      <c r="AN14" s="2203"/>
      <c r="AO14" s="2510"/>
      <c r="AP14" s="2608"/>
      <c r="AQ14" s="2203"/>
      <c r="AR14" s="2510"/>
      <c r="AS14" s="2203"/>
      <c r="AT14" s="2510"/>
      <c r="AU14" s="2203"/>
      <c r="AV14" s="2510"/>
      <c r="AW14" s="2203"/>
      <c r="AX14" s="2493"/>
      <c r="AY14" s="2178"/>
      <c r="AZ14" s="949"/>
      <c r="BA14" s="949"/>
      <c r="BB14" s="949"/>
      <c r="BC14" s="949"/>
      <c r="BD14" s="949"/>
      <c r="BE14" s="949"/>
      <c r="BF14" s="949"/>
      <c r="BG14" s="949"/>
      <c r="BH14" s="949"/>
      <c r="BI14" s="949"/>
      <c r="BJ14" s="949"/>
      <c r="BK14" s="949"/>
      <c r="BL14" s="949"/>
      <c r="BM14" s="949"/>
      <c r="BN14" s="949"/>
      <c r="BO14" s="949"/>
      <c r="BP14" s="2178"/>
      <c r="BQ14" s="949"/>
      <c r="BR14" s="949"/>
      <c r="BS14" s="949"/>
      <c r="BT14" s="949"/>
      <c r="BU14" s="949"/>
      <c r="BV14" s="949"/>
      <c r="BW14" s="949"/>
      <c r="BX14" s="949"/>
      <c r="BY14" s="949"/>
      <c r="BZ14" s="949"/>
      <c r="CA14" s="949"/>
      <c r="CB14" s="949"/>
      <c r="CC14" s="949"/>
      <c r="CD14" s="949"/>
      <c r="CE14" s="949"/>
      <c r="CF14" s="949"/>
      <c r="CG14" s="16"/>
      <c r="CH14" s="1079"/>
      <c r="CI14" s="1079"/>
      <c r="CJ14" s="1079"/>
      <c r="CK14" s="1079"/>
      <c r="CL14" s="1079"/>
      <c r="CM14" s="1079"/>
      <c r="CN14" s="1079"/>
      <c r="CO14" s="1079"/>
      <c r="CP14" s="1079"/>
      <c r="CQ14" s="1079"/>
      <c r="CR14" s="1079"/>
      <c r="CS14" s="1079"/>
      <c r="CT14" s="1079"/>
      <c r="CU14" s="1079"/>
      <c r="CV14" s="1079"/>
      <c r="CW14" s="1079"/>
      <c r="CX14" s="16"/>
      <c r="CY14" s="949"/>
      <c r="CZ14" s="949"/>
      <c r="DA14" s="949"/>
      <c r="DB14" s="949"/>
      <c r="DC14" s="949"/>
      <c r="DD14" s="949"/>
      <c r="DE14" s="949"/>
      <c r="DF14" s="949"/>
      <c r="DG14" s="949"/>
      <c r="DH14" s="949"/>
      <c r="DI14" s="949"/>
      <c r="DJ14" s="949"/>
      <c r="DK14" s="16"/>
      <c r="DL14" s="949"/>
      <c r="DM14" s="949"/>
      <c r="DN14" s="949"/>
      <c r="DO14" s="949"/>
      <c r="DP14" s="949"/>
      <c r="DQ14" s="949"/>
      <c r="DR14" s="949"/>
      <c r="DS14" s="949"/>
      <c r="DT14" s="949"/>
      <c r="DU14" s="949"/>
      <c r="DV14" s="949"/>
      <c r="DW14" s="949"/>
      <c r="DX14" s="16"/>
      <c r="DY14" s="949"/>
      <c r="DZ14" s="949"/>
      <c r="EA14" s="949"/>
      <c r="EB14" s="949"/>
      <c r="EC14" s="949"/>
      <c r="ED14" s="949"/>
      <c r="EE14" s="949"/>
      <c r="EF14" s="949"/>
      <c r="EG14" s="949"/>
      <c r="EH14" s="949"/>
      <c r="EI14" s="949"/>
      <c r="EJ14" s="950"/>
      <c r="EK14" s="2608"/>
      <c r="EL14" s="2259"/>
      <c r="EM14" s="600"/>
      <c r="EN14" s="600"/>
      <c r="EO14" s="2259"/>
      <c r="EP14" s="2259"/>
    </row>
    <row r="15" spans="1:146" ht="13.5" customHeight="1" x14ac:dyDescent="0.25">
      <c r="A15" s="2823"/>
      <c r="B15" s="2818"/>
      <c r="C15" s="2518"/>
      <c r="D15" s="951"/>
      <c r="E15" s="2178"/>
      <c r="F15" s="600"/>
      <c r="G15" s="2514"/>
      <c r="H15" s="268"/>
      <c r="I15" s="600"/>
      <c r="J15" s="600"/>
      <c r="K15" s="2203"/>
      <c r="L15" s="2510"/>
      <c r="M15" s="16"/>
      <c r="N15" s="2178"/>
      <c r="O15" s="2178"/>
      <c r="P15" s="2203"/>
      <c r="Q15" s="2860"/>
      <c r="R15" s="2861"/>
      <c r="S15" s="2510"/>
      <c r="T15" s="2214"/>
      <c r="U15" s="764" t="s">
        <v>934</v>
      </c>
      <c r="V15" s="764"/>
      <c r="W15" s="764" t="s">
        <v>933</v>
      </c>
      <c r="X15" s="764"/>
      <c r="Y15" s="141"/>
      <c r="Z15" s="2608"/>
      <c r="AA15" s="2178"/>
      <c r="AB15" s="2493"/>
      <c r="AC15" s="2510"/>
      <c r="AD15" s="2608"/>
      <c r="AE15" s="2178"/>
      <c r="AF15" s="2827"/>
      <c r="AG15" s="2178"/>
      <c r="AH15" s="2824"/>
      <c r="AI15" s="2824"/>
      <c r="AJ15" s="2824"/>
      <c r="AK15" s="2824"/>
      <c r="AL15" s="2824"/>
      <c r="AM15" s="2824"/>
      <c r="AN15" s="2203"/>
      <c r="AO15" s="2510"/>
      <c r="AP15" s="2608"/>
      <c r="AQ15" s="2203"/>
      <c r="AR15" s="2510"/>
      <c r="AS15" s="2203"/>
      <c r="AT15" s="2510"/>
      <c r="AU15" s="2203"/>
      <c r="AV15" s="2510"/>
      <c r="AW15" s="2203"/>
      <c r="AX15" s="2493"/>
      <c r="AY15" s="1141"/>
      <c r="AZ15" s="949"/>
      <c r="BA15" s="949"/>
      <c r="BB15" s="949"/>
      <c r="BC15" s="949"/>
      <c r="BD15" s="949"/>
      <c r="BE15" s="949"/>
      <c r="BF15" s="949"/>
      <c r="BG15" s="949"/>
      <c r="BH15" s="949"/>
      <c r="BI15" s="949"/>
      <c r="BJ15" s="949"/>
      <c r="BK15" s="949"/>
      <c r="BL15" s="949"/>
      <c r="BM15" s="949"/>
      <c r="BN15" s="949"/>
      <c r="BO15" s="949"/>
      <c r="BP15" s="16"/>
      <c r="BQ15" s="949"/>
      <c r="BR15" s="949"/>
      <c r="BS15" s="949"/>
      <c r="BT15" s="949"/>
      <c r="BU15" s="949"/>
      <c r="BV15" s="949"/>
      <c r="BW15" s="949"/>
      <c r="BX15" s="949"/>
      <c r="BY15" s="949"/>
      <c r="BZ15" s="949"/>
      <c r="CA15" s="949"/>
      <c r="CB15" s="949"/>
      <c r="CC15" s="949"/>
      <c r="CD15" s="949"/>
      <c r="CE15" s="949"/>
      <c r="CF15" s="949"/>
      <c r="CG15" s="16"/>
      <c r="CH15" s="1079"/>
      <c r="CI15" s="1079"/>
      <c r="CJ15" s="1079"/>
      <c r="CK15" s="1079"/>
      <c r="CL15" s="1079"/>
      <c r="CM15" s="1079"/>
      <c r="CN15" s="1079"/>
      <c r="CO15" s="1079"/>
      <c r="CP15" s="1079"/>
      <c r="CQ15" s="1079"/>
      <c r="CR15" s="1079"/>
      <c r="CS15" s="1079"/>
      <c r="CT15" s="1079"/>
      <c r="CU15" s="1079"/>
      <c r="CV15" s="1079"/>
      <c r="CW15" s="1079"/>
      <c r="CX15" s="16"/>
      <c r="CY15" s="949"/>
      <c r="CZ15" s="949"/>
      <c r="DA15" s="949"/>
      <c r="DB15" s="949"/>
      <c r="DC15" s="949"/>
      <c r="DD15" s="949"/>
      <c r="DE15" s="949"/>
      <c r="DF15" s="949"/>
      <c r="DG15" s="949"/>
      <c r="DH15" s="949"/>
      <c r="DI15" s="949"/>
      <c r="DJ15" s="949"/>
      <c r="DK15" s="16"/>
      <c r="DL15" s="949"/>
      <c r="DM15" s="949"/>
      <c r="DN15" s="949"/>
      <c r="DO15" s="949"/>
      <c r="DP15" s="949"/>
      <c r="DQ15" s="949"/>
      <c r="DR15" s="949"/>
      <c r="DS15" s="949"/>
      <c r="DT15" s="949"/>
      <c r="DU15" s="949"/>
      <c r="DV15" s="949"/>
      <c r="DW15" s="949"/>
      <c r="DX15" s="16"/>
      <c r="DY15" s="949"/>
      <c r="DZ15" s="949"/>
      <c r="EA15" s="949"/>
      <c r="EB15" s="949"/>
      <c r="EC15" s="949"/>
      <c r="ED15" s="949"/>
      <c r="EE15" s="949"/>
      <c r="EF15" s="949"/>
      <c r="EG15" s="949"/>
      <c r="EH15" s="949"/>
      <c r="EI15" s="949"/>
      <c r="EJ15" s="950"/>
      <c r="EK15" s="2608"/>
      <c r="EL15" s="2259"/>
      <c r="EM15" s="600"/>
      <c r="EN15" s="600"/>
      <c r="EO15" s="2259"/>
      <c r="EP15" s="2259"/>
    </row>
    <row r="16" spans="1:146" x14ac:dyDescent="0.25">
      <c r="A16" s="2823"/>
      <c r="B16" s="2818"/>
      <c r="C16" s="2518"/>
      <c r="D16" s="951"/>
      <c r="E16" s="2178"/>
      <c r="F16" s="600"/>
      <c r="G16" s="2514"/>
      <c r="H16" s="268"/>
      <c r="I16" s="600"/>
      <c r="J16" s="600"/>
      <c r="K16" s="2203"/>
      <c r="L16" s="2510"/>
      <c r="M16" s="16"/>
      <c r="N16" s="2178"/>
      <c r="O16" s="2178"/>
      <c r="P16" s="2203"/>
      <c r="Q16" s="2860"/>
      <c r="R16" s="2861"/>
      <c r="S16" s="2510"/>
      <c r="T16" s="2214"/>
      <c r="U16" s="764" t="s">
        <v>936</v>
      </c>
      <c r="V16" s="764"/>
      <c r="W16" s="764" t="s">
        <v>935</v>
      </c>
      <c r="X16" s="764"/>
      <c r="Y16" s="141"/>
      <c r="Z16" s="2608"/>
      <c r="AA16" s="2178"/>
      <c r="AB16" s="2493"/>
      <c r="AC16" s="2510"/>
      <c r="AD16" s="2608"/>
      <c r="AE16" s="2178"/>
      <c r="AF16" s="2827"/>
      <c r="AG16" s="2178"/>
      <c r="AH16" s="2824"/>
      <c r="AI16" s="2824"/>
      <c r="AJ16" s="2824"/>
      <c r="AK16" s="2824"/>
      <c r="AL16" s="2824"/>
      <c r="AM16" s="2824"/>
      <c r="AN16" s="2203"/>
      <c r="AO16" s="2510"/>
      <c r="AP16" s="2608"/>
      <c r="AQ16" s="2203"/>
      <c r="AR16" s="2510"/>
      <c r="AS16" s="2203"/>
      <c r="AT16" s="2510"/>
      <c r="AU16" s="2203"/>
      <c r="AV16" s="2510"/>
      <c r="AW16" s="2203"/>
      <c r="AX16" s="2493"/>
      <c r="AY16" s="16"/>
      <c r="AZ16" s="949"/>
      <c r="BA16" s="949"/>
      <c r="BB16" s="949"/>
      <c r="BC16" s="949"/>
      <c r="BD16" s="949"/>
      <c r="BE16" s="949"/>
      <c r="BF16" s="949"/>
      <c r="BG16" s="949"/>
      <c r="BH16" s="949"/>
      <c r="BI16" s="949"/>
      <c r="BJ16" s="949"/>
      <c r="BK16" s="949"/>
      <c r="BL16" s="949"/>
      <c r="BM16" s="949"/>
      <c r="BN16" s="949"/>
      <c r="BO16" s="949"/>
      <c r="BP16" s="16"/>
      <c r="BQ16" s="949"/>
      <c r="BR16" s="949"/>
      <c r="BS16" s="949"/>
      <c r="BT16" s="949"/>
      <c r="BU16" s="949"/>
      <c r="BV16" s="949"/>
      <c r="BW16" s="949"/>
      <c r="BX16" s="949"/>
      <c r="BY16" s="949"/>
      <c r="BZ16" s="949"/>
      <c r="CA16" s="949"/>
      <c r="CB16" s="949"/>
      <c r="CC16" s="949"/>
      <c r="CD16" s="949"/>
      <c r="CE16" s="949"/>
      <c r="CF16" s="949"/>
      <c r="CG16" s="16"/>
      <c r="CH16" s="1079"/>
      <c r="CI16" s="1079"/>
      <c r="CJ16" s="1079"/>
      <c r="CK16" s="1079"/>
      <c r="CL16" s="1079"/>
      <c r="CM16" s="1079"/>
      <c r="CN16" s="1079"/>
      <c r="CO16" s="1079"/>
      <c r="CP16" s="1079"/>
      <c r="CQ16" s="1079"/>
      <c r="CR16" s="1079"/>
      <c r="CS16" s="1079"/>
      <c r="CT16" s="1079"/>
      <c r="CU16" s="1079"/>
      <c r="CV16" s="1079"/>
      <c r="CW16" s="1079"/>
      <c r="CX16" s="16"/>
      <c r="CY16" s="949"/>
      <c r="CZ16" s="949"/>
      <c r="DA16" s="949"/>
      <c r="DB16" s="949"/>
      <c r="DC16" s="949"/>
      <c r="DD16" s="949"/>
      <c r="DE16" s="949"/>
      <c r="DF16" s="949"/>
      <c r="DG16" s="949"/>
      <c r="DH16" s="949"/>
      <c r="DI16" s="949"/>
      <c r="DJ16" s="949"/>
      <c r="DK16" s="16"/>
      <c r="DL16" s="949"/>
      <c r="DM16" s="949"/>
      <c r="DN16" s="949"/>
      <c r="DO16" s="949"/>
      <c r="DP16" s="949"/>
      <c r="DQ16" s="949"/>
      <c r="DR16" s="949"/>
      <c r="DS16" s="949"/>
      <c r="DT16" s="949"/>
      <c r="DU16" s="949"/>
      <c r="DV16" s="949"/>
      <c r="DW16" s="949"/>
      <c r="DX16" s="16"/>
      <c r="DY16" s="949"/>
      <c r="DZ16" s="949"/>
      <c r="EA16" s="949"/>
      <c r="EB16" s="949"/>
      <c r="EC16" s="949"/>
      <c r="ED16" s="949"/>
      <c r="EE16" s="949"/>
      <c r="EF16" s="949"/>
      <c r="EG16" s="949"/>
      <c r="EH16" s="949"/>
      <c r="EI16" s="949"/>
      <c r="EJ16" s="950"/>
      <c r="EK16" s="2608"/>
      <c r="EL16" s="2259"/>
      <c r="EM16" s="600"/>
      <c r="EN16" s="600"/>
      <c r="EO16" s="2259"/>
      <c r="EP16" s="2259"/>
    </row>
    <row r="17" spans="1:146" x14ac:dyDescent="0.25">
      <c r="A17" s="2823"/>
      <c r="B17" s="2818"/>
      <c r="C17" s="2518"/>
      <c r="D17" s="951"/>
      <c r="E17" s="2178"/>
      <c r="F17" s="600"/>
      <c r="G17" s="2514"/>
      <c r="H17" s="268"/>
      <c r="I17" s="600"/>
      <c r="J17" s="600"/>
      <c r="K17" s="2203"/>
      <c r="L17" s="2510"/>
      <c r="M17" s="16"/>
      <c r="N17" s="2178"/>
      <c r="O17" s="2178"/>
      <c r="P17" s="2203"/>
      <c r="Q17" s="1533"/>
      <c r="R17" s="1532"/>
      <c r="S17" s="2510"/>
      <c r="T17" s="2214"/>
      <c r="U17" s="764" t="s">
        <v>937</v>
      </c>
      <c r="V17" s="764"/>
      <c r="W17" s="764"/>
      <c r="X17" s="764"/>
      <c r="Y17" s="141"/>
      <c r="Z17" s="2608"/>
      <c r="AA17" s="2178"/>
      <c r="AB17" s="2536"/>
      <c r="AC17" s="2537"/>
      <c r="AD17" s="2608"/>
      <c r="AE17" s="2178"/>
      <c r="AF17" s="2827"/>
      <c r="AG17" s="2178"/>
      <c r="AH17" s="2824"/>
      <c r="AI17" s="2824"/>
      <c r="AJ17" s="2824"/>
      <c r="AK17" s="2824"/>
      <c r="AL17" s="2824"/>
      <c r="AM17" s="2824"/>
      <c r="AN17" s="2820"/>
      <c r="AO17" s="2537"/>
      <c r="AP17" s="2608"/>
      <c r="AQ17" s="2820"/>
      <c r="AR17" s="2537"/>
      <c r="AS17" s="2820"/>
      <c r="AT17" s="2537"/>
      <c r="AU17" s="2820"/>
      <c r="AV17" s="2537"/>
      <c r="AW17" s="2820"/>
      <c r="AX17" s="2536"/>
      <c r="AY17" s="16"/>
      <c r="AZ17" s="949"/>
      <c r="BA17" s="949"/>
      <c r="BB17" s="949"/>
      <c r="BC17" s="949"/>
      <c r="BD17" s="949"/>
      <c r="BE17" s="949"/>
      <c r="BF17" s="949"/>
      <c r="BG17" s="949"/>
      <c r="BH17" s="949"/>
      <c r="BI17" s="949"/>
      <c r="BJ17" s="949"/>
      <c r="BK17" s="949"/>
      <c r="BL17" s="949"/>
      <c r="BM17" s="949"/>
      <c r="BN17" s="949"/>
      <c r="BO17" s="949"/>
      <c r="BP17" s="16"/>
      <c r="BQ17" s="949"/>
      <c r="BR17" s="949"/>
      <c r="BS17" s="949"/>
      <c r="BT17" s="949"/>
      <c r="BU17" s="949"/>
      <c r="BV17" s="949"/>
      <c r="BW17" s="949"/>
      <c r="BX17" s="949"/>
      <c r="BY17" s="949"/>
      <c r="BZ17" s="949"/>
      <c r="CA17" s="949"/>
      <c r="CB17" s="949"/>
      <c r="CC17" s="949"/>
      <c r="CD17" s="949"/>
      <c r="CE17" s="949"/>
      <c r="CF17" s="949"/>
      <c r="CG17" s="16"/>
      <c r="CH17" s="1079"/>
      <c r="CI17" s="1079"/>
      <c r="CJ17" s="1079"/>
      <c r="CK17" s="1079"/>
      <c r="CL17" s="1079"/>
      <c r="CM17" s="1079"/>
      <c r="CN17" s="1079"/>
      <c r="CO17" s="1079"/>
      <c r="CP17" s="1079"/>
      <c r="CQ17" s="1079"/>
      <c r="CR17" s="1079"/>
      <c r="CS17" s="1079"/>
      <c r="CT17" s="1079"/>
      <c r="CU17" s="1079"/>
      <c r="CV17" s="1079"/>
      <c r="CW17" s="1079"/>
      <c r="CX17" s="16"/>
      <c r="CY17" s="949"/>
      <c r="CZ17" s="949"/>
      <c r="DA17" s="949"/>
      <c r="DB17" s="949"/>
      <c r="DC17" s="949"/>
      <c r="DD17" s="949"/>
      <c r="DE17" s="949"/>
      <c r="DF17" s="949"/>
      <c r="DG17" s="949"/>
      <c r="DH17" s="949"/>
      <c r="DI17" s="949"/>
      <c r="DJ17" s="949"/>
      <c r="DK17" s="16"/>
      <c r="DL17" s="949"/>
      <c r="DM17" s="949"/>
      <c r="DN17" s="949"/>
      <c r="DO17" s="949"/>
      <c r="DP17" s="949"/>
      <c r="DQ17" s="949"/>
      <c r="DR17" s="949"/>
      <c r="DS17" s="949"/>
      <c r="DT17" s="949"/>
      <c r="DU17" s="949"/>
      <c r="DV17" s="949"/>
      <c r="DW17" s="949"/>
      <c r="DX17" s="16"/>
      <c r="DY17" s="949"/>
      <c r="DZ17" s="949"/>
      <c r="EA17" s="949"/>
      <c r="EB17" s="949"/>
      <c r="EC17" s="949"/>
      <c r="ED17" s="949"/>
      <c r="EE17" s="949"/>
      <c r="EF17" s="949"/>
      <c r="EG17" s="949"/>
      <c r="EH17" s="949"/>
      <c r="EI17" s="949"/>
      <c r="EJ17" s="950"/>
      <c r="EK17" s="2608"/>
      <c r="EL17" s="2259"/>
      <c r="EM17" s="600"/>
      <c r="EN17" s="600"/>
      <c r="EO17" s="2259"/>
      <c r="EP17" s="2259"/>
    </row>
    <row r="18" spans="1:146" x14ac:dyDescent="0.25">
      <c r="A18" s="2823"/>
      <c r="B18" s="2819"/>
      <c r="C18" s="2525"/>
      <c r="D18" s="953"/>
      <c r="E18" s="951"/>
      <c r="F18" s="600"/>
      <c r="G18" s="2825"/>
      <c r="H18" s="872"/>
      <c r="I18" s="600"/>
      <c r="J18" s="600"/>
      <c r="K18" s="2820"/>
      <c r="L18" s="2537"/>
      <c r="M18" s="1259"/>
      <c r="N18" s="600"/>
      <c r="O18" s="2193"/>
      <c r="P18" s="2820"/>
      <c r="Q18" s="948" t="s">
        <v>337</v>
      </c>
      <c r="R18" s="948" t="s">
        <v>338</v>
      </c>
      <c r="S18" s="2537"/>
      <c r="T18" s="2829"/>
      <c r="U18" s="765"/>
      <c r="V18" s="765"/>
      <c r="W18" s="765"/>
      <c r="X18" s="765"/>
      <c r="Y18" s="860"/>
      <c r="Z18" s="2609"/>
      <c r="AA18" s="2193"/>
      <c r="AB18" s="871" t="s">
        <v>938</v>
      </c>
      <c r="AC18" s="871" t="s">
        <v>939</v>
      </c>
      <c r="AD18" s="2609"/>
      <c r="AE18" s="2193"/>
      <c r="AF18" s="2828"/>
      <c r="AG18" s="2193"/>
      <c r="AH18" s="954" t="s">
        <v>938</v>
      </c>
      <c r="AI18" s="954" t="s">
        <v>939</v>
      </c>
      <c r="AJ18" s="954" t="s">
        <v>938</v>
      </c>
      <c r="AK18" s="954" t="s">
        <v>939</v>
      </c>
      <c r="AL18" s="954" t="s">
        <v>938</v>
      </c>
      <c r="AM18" s="954" t="s">
        <v>939</v>
      </c>
      <c r="AN18" s="954" t="s">
        <v>938</v>
      </c>
      <c r="AO18" s="954" t="s">
        <v>939</v>
      </c>
      <c r="AP18" s="1259"/>
      <c r="AQ18" s="954" t="s">
        <v>938</v>
      </c>
      <c r="AR18" s="954" t="s">
        <v>939</v>
      </c>
      <c r="AS18" s="954" t="s">
        <v>938</v>
      </c>
      <c r="AT18" s="954" t="s">
        <v>939</v>
      </c>
      <c r="AU18" s="954" t="s">
        <v>938</v>
      </c>
      <c r="AV18" s="954" t="s">
        <v>939</v>
      </c>
      <c r="AW18" s="954" t="s">
        <v>938</v>
      </c>
      <c r="AX18" s="2005" t="s">
        <v>939</v>
      </c>
      <c r="AY18" s="1259"/>
      <c r="AZ18" s="2844" t="s">
        <v>1055</v>
      </c>
      <c r="BA18" s="2843"/>
      <c r="BB18" s="2843" t="s">
        <v>1056</v>
      </c>
      <c r="BC18" s="2843"/>
      <c r="BD18" s="2843" t="s">
        <v>1057</v>
      </c>
      <c r="BE18" s="2843"/>
      <c r="BF18" s="2843" t="s">
        <v>1338</v>
      </c>
      <c r="BG18" s="2843"/>
      <c r="BH18" s="2843" t="s">
        <v>1342</v>
      </c>
      <c r="BI18" s="2843"/>
      <c r="BJ18" s="2843" t="s">
        <v>1343</v>
      </c>
      <c r="BK18" s="2843"/>
      <c r="BL18" s="2843" t="s">
        <v>1344</v>
      </c>
      <c r="BM18" s="2843"/>
      <c r="BN18" s="2843" t="s">
        <v>1345</v>
      </c>
      <c r="BO18" s="2845"/>
      <c r="BP18" s="1259"/>
      <c r="BQ18" s="2844" t="s">
        <v>1055</v>
      </c>
      <c r="BR18" s="2843"/>
      <c r="BS18" s="2843" t="s">
        <v>1056</v>
      </c>
      <c r="BT18" s="2843"/>
      <c r="BU18" s="2843" t="s">
        <v>1057</v>
      </c>
      <c r="BV18" s="2843"/>
      <c r="BW18" s="2843" t="s">
        <v>1338</v>
      </c>
      <c r="BX18" s="2843"/>
      <c r="BY18" s="2843" t="s">
        <v>1342</v>
      </c>
      <c r="BZ18" s="2843"/>
      <c r="CA18" s="2843" t="s">
        <v>1343</v>
      </c>
      <c r="CB18" s="2843"/>
      <c r="CC18" s="2843" t="s">
        <v>1344</v>
      </c>
      <c r="CD18" s="2843"/>
      <c r="CE18" s="2843" t="s">
        <v>1345</v>
      </c>
      <c r="CF18" s="2845"/>
      <c r="CG18" s="1259"/>
      <c r="CH18" s="2844" t="s">
        <v>1055</v>
      </c>
      <c r="CI18" s="2843"/>
      <c r="CJ18" s="2843" t="s">
        <v>1056</v>
      </c>
      <c r="CK18" s="2843"/>
      <c r="CL18" s="2843" t="s">
        <v>1057</v>
      </c>
      <c r="CM18" s="2843"/>
      <c r="CN18" s="2843" t="s">
        <v>1338</v>
      </c>
      <c r="CO18" s="2843"/>
      <c r="CP18" s="2843" t="s">
        <v>1342</v>
      </c>
      <c r="CQ18" s="2843"/>
      <c r="CR18" s="2843" t="s">
        <v>1343</v>
      </c>
      <c r="CS18" s="2843"/>
      <c r="CT18" s="2843" t="s">
        <v>1344</v>
      </c>
      <c r="CU18" s="2843"/>
      <c r="CV18" s="2843" t="s">
        <v>1345</v>
      </c>
      <c r="CW18" s="2845"/>
      <c r="CX18" s="1259"/>
      <c r="CY18" s="2850" t="s">
        <v>940</v>
      </c>
      <c r="CZ18" s="2850"/>
      <c r="DA18" s="2850"/>
      <c r="DB18" s="2843" t="s">
        <v>941</v>
      </c>
      <c r="DC18" s="2843"/>
      <c r="DD18" s="2843"/>
      <c r="DE18" s="2845" t="s">
        <v>1346</v>
      </c>
      <c r="DF18" s="2850"/>
      <c r="DG18" s="2844"/>
      <c r="DH18" s="2843" t="s">
        <v>1347</v>
      </c>
      <c r="DI18" s="2843"/>
      <c r="DJ18" s="2845"/>
      <c r="DK18" s="1259"/>
      <c r="DL18" s="2850" t="s">
        <v>940</v>
      </c>
      <c r="DM18" s="2850"/>
      <c r="DN18" s="2850"/>
      <c r="DO18" s="2843" t="s">
        <v>941</v>
      </c>
      <c r="DP18" s="2843"/>
      <c r="DQ18" s="2843"/>
      <c r="DR18" s="2845" t="s">
        <v>1346</v>
      </c>
      <c r="DS18" s="2850"/>
      <c r="DT18" s="2844"/>
      <c r="DU18" s="2843" t="s">
        <v>1347</v>
      </c>
      <c r="DV18" s="2843"/>
      <c r="DW18" s="2845"/>
      <c r="DX18" s="1259"/>
      <c r="DY18" s="2850" t="s">
        <v>940</v>
      </c>
      <c r="DZ18" s="2850"/>
      <c r="EA18" s="2850"/>
      <c r="EB18" s="2843" t="s">
        <v>941</v>
      </c>
      <c r="EC18" s="2843"/>
      <c r="ED18" s="2843"/>
      <c r="EE18" s="2845" t="s">
        <v>1346</v>
      </c>
      <c r="EF18" s="2850"/>
      <c r="EG18" s="2844"/>
      <c r="EH18" s="2843" t="s">
        <v>1347</v>
      </c>
      <c r="EI18" s="2843"/>
      <c r="EJ18" s="2843"/>
      <c r="EK18" s="2609"/>
      <c r="EL18" s="2857"/>
      <c r="EM18" s="717"/>
      <c r="EN18" s="717"/>
      <c r="EO18" s="2857"/>
      <c r="EP18" s="2857"/>
    </row>
    <row r="19" spans="1:146" ht="13.5" customHeight="1" x14ac:dyDescent="0.25">
      <c r="A19" s="2822"/>
      <c r="B19" s="1714" t="s">
        <v>942</v>
      </c>
      <c r="C19" s="1535" t="s">
        <v>2101</v>
      </c>
      <c r="D19" s="956" t="s">
        <v>2101</v>
      </c>
      <c r="E19" s="956" t="s">
        <v>22</v>
      </c>
      <c r="F19" s="955" t="s">
        <v>31</v>
      </c>
      <c r="G19" s="955" t="s">
        <v>22</v>
      </c>
      <c r="H19" s="955" t="s">
        <v>19</v>
      </c>
      <c r="I19" s="955" t="s">
        <v>943</v>
      </c>
      <c r="J19" s="955" t="s">
        <v>31</v>
      </c>
      <c r="K19" s="955" t="s">
        <v>19</v>
      </c>
      <c r="L19" s="955" t="s">
        <v>939</v>
      </c>
      <c r="M19" s="955" t="s">
        <v>31</v>
      </c>
      <c r="N19" s="955" t="s">
        <v>22</v>
      </c>
      <c r="O19" s="955" t="s">
        <v>31</v>
      </c>
      <c r="P19" s="1693" t="s">
        <v>31</v>
      </c>
      <c r="Q19" s="955" t="s">
        <v>22</v>
      </c>
      <c r="R19" s="955" t="s">
        <v>22</v>
      </c>
      <c r="S19" s="957" t="s">
        <v>31</v>
      </c>
      <c r="T19" s="957" t="s">
        <v>31</v>
      </c>
      <c r="U19" s="957" t="s">
        <v>31</v>
      </c>
      <c r="V19" s="957" t="s">
        <v>31</v>
      </c>
      <c r="W19" s="957" t="s">
        <v>31</v>
      </c>
      <c r="X19" s="957" t="s">
        <v>31</v>
      </c>
      <c r="Y19" s="957" t="s">
        <v>945</v>
      </c>
      <c r="Z19" s="958" t="s">
        <v>31</v>
      </c>
      <c r="AA19" s="959" t="s">
        <v>31</v>
      </c>
      <c r="AB19" s="959" t="s">
        <v>19</v>
      </c>
      <c r="AC19" s="959" t="s">
        <v>31</v>
      </c>
      <c r="AD19" s="959" t="s">
        <v>31</v>
      </c>
      <c r="AE19" s="958" t="s">
        <v>19</v>
      </c>
      <c r="AF19" s="958" t="s">
        <v>31</v>
      </c>
      <c r="AG19" s="958" t="s">
        <v>19</v>
      </c>
      <c r="AH19" s="958" t="s">
        <v>19</v>
      </c>
      <c r="AI19" s="959" t="s">
        <v>31</v>
      </c>
      <c r="AJ19" s="958" t="s">
        <v>19</v>
      </c>
      <c r="AK19" s="959" t="s">
        <v>31</v>
      </c>
      <c r="AL19" s="958" t="s">
        <v>19</v>
      </c>
      <c r="AM19" s="959" t="s">
        <v>31</v>
      </c>
      <c r="AN19" s="958" t="s">
        <v>19</v>
      </c>
      <c r="AO19" s="959" t="s">
        <v>31</v>
      </c>
      <c r="AP19" s="958" t="s">
        <v>31</v>
      </c>
      <c r="AQ19" s="958" t="s">
        <v>19</v>
      </c>
      <c r="AR19" s="959" t="s">
        <v>31</v>
      </c>
      <c r="AS19" s="958" t="s">
        <v>19</v>
      </c>
      <c r="AT19" s="959" t="s">
        <v>31</v>
      </c>
      <c r="AU19" s="958" t="s">
        <v>19</v>
      </c>
      <c r="AV19" s="959" t="s">
        <v>31</v>
      </c>
      <c r="AW19" s="958" t="s">
        <v>19</v>
      </c>
      <c r="AX19" s="959" t="s">
        <v>31</v>
      </c>
      <c r="AY19" s="883" t="s">
        <v>31</v>
      </c>
      <c r="AZ19" s="961" t="s">
        <v>342</v>
      </c>
      <c r="BA19" s="961" t="s">
        <v>225</v>
      </c>
      <c r="BB19" s="961" t="s">
        <v>1458</v>
      </c>
      <c r="BC19" s="961" t="s">
        <v>225</v>
      </c>
      <c r="BD19" s="961" t="s">
        <v>342</v>
      </c>
      <c r="BE19" s="961" t="s">
        <v>225</v>
      </c>
      <c r="BF19" s="961" t="s">
        <v>342</v>
      </c>
      <c r="BG19" s="961" t="s">
        <v>225</v>
      </c>
      <c r="BH19" s="961" t="s">
        <v>342</v>
      </c>
      <c r="BI19" s="961" t="s">
        <v>225</v>
      </c>
      <c r="BJ19" s="961" t="s">
        <v>342</v>
      </c>
      <c r="BK19" s="961" t="s">
        <v>225</v>
      </c>
      <c r="BL19" s="961" t="s">
        <v>342</v>
      </c>
      <c r="BM19" s="961" t="s">
        <v>225</v>
      </c>
      <c r="BN19" s="961" t="s">
        <v>342</v>
      </c>
      <c r="BO19" s="961" t="s">
        <v>225</v>
      </c>
      <c r="BP19" s="990" t="s">
        <v>31</v>
      </c>
      <c r="BQ19" s="961" t="s">
        <v>342</v>
      </c>
      <c r="BR19" s="961" t="s">
        <v>225</v>
      </c>
      <c r="BS19" s="961" t="s">
        <v>1458</v>
      </c>
      <c r="BT19" s="961" t="s">
        <v>225</v>
      </c>
      <c r="BU19" s="961" t="s">
        <v>342</v>
      </c>
      <c r="BV19" s="961" t="s">
        <v>225</v>
      </c>
      <c r="BW19" s="961" t="s">
        <v>342</v>
      </c>
      <c r="BX19" s="961" t="s">
        <v>225</v>
      </c>
      <c r="BY19" s="961" t="s">
        <v>342</v>
      </c>
      <c r="BZ19" s="961" t="s">
        <v>225</v>
      </c>
      <c r="CA19" s="961" t="s">
        <v>342</v>
      </c>
      <c r="CB19" s="961" t="s">
        <v>225</v>
      </c>
      <c r="CC19" s="961" t="s">
        <v>342</v>
      </c>
      <c r="CD19" s="961" t="s">
        <v>225</v>
      </c>
      <c r="CE19" s="961" t="s">
        <v>342</v>
      </c>
      <c r="CF19" s="961" t="s">
        <v>225</v>
      </c>
      <c r="CG19" s="990" t="s">
        <v>31</v>
      </c>
      <c r="CH19" s="961" t="s">
        <v>342</v>
      </c>
      <c r="CI19" s="961" t="s">
        <v>225</v>
      </c>
      <c r="CJ19" s="961" t="s">
        <v>1458</v>
      </c>
      <c r="CK19" s="961" t="s">
        <v>225</v>
      </c>
      <c r="CL19" s="961" t="s">
        <v>342</v>
      </c>
      <c r="CM19" s="961" t="s">
        <v>225</v>
      </c>
      <c r="CN19" s="961" t="s">
        <v>342</v>
      </c>
      <c r="CO19" s="961" t="s">
        <v>225</v>
      </c>
      <c r="CP19" s="961" t="s">
        <v>342</v>
      </c>
      <c r="CQ19" s="961" t="s">
        <v>225</v>
      </c>
      <c r="CR19" s="961" t="s">
        <v>342</v>
      </c>
      <c r="CS19" s="961" t="s">
        <v>225</v>
      </c>
      <c r="CT19" s="961" t="s">
        <v>342</v>
      </c>
      <c r="CU19" s="961" t="s">
        <v>225</v>
      </c>
      <c r="CV19" s="961" t="s">
        <v>342</v>
      </c>
      <c r="CW19" s="961" t="s">
        <v>225</v>
      </c>
      <c r="CX19" s="2008" t="s">
        <v>31</v>
      </c>
      <c r="CY19" s="962" t="s">
        <v>946</v>
      </c>
      <c r="CZ19" s="961" t="s">
        <v>343</v>
      </c>
      <c r="DA19" s="961" t="s">
        <v>947</v>
      </c>
      <c r="DB19" s="962" t="s">
        <v>946</v>
      </c>
      <c r="DC19" s="961" t="s">
        <v>343</v>
      </c>
      <c r="DD19" s="961" t="s">
        <v>947</v>
      </c>
      <c r="DE19" s="962" t="s">
        <v>946</v>
      </c>
      <c r="DF19" s="961" t="s">
        <v>343</v>
      </c>
      <c r="DG19" s="961" t="s">
        <v>947</v>
      </c>
      <c r="DH19" s="960" t="s">
        <v>946</v>
      </c>
      <c r="DI19" s="961" t="s">
        <v>343</v>
      </c>
      <c r="DJ19" s="961" t="s">
        <v>947</v>
      </c>
      <c r="DK19" s="2008" t="s">
        <v>31</v>
      </c>
      <c r="DL19" s="962" t="s">
        <v>946</v>
      </c>
      <c r="DM19" s="961" t="s">
        <v>343</v>
      </c>
      <c r="DN19" s="961" t="s">
        <v>947</v>
      </c>
      <c r="DO19" s="962" t="s">
        <v>946</v>
      </c>
      <c r="DP19" s="961" t="s">
        <v>343</v>
      </c>
      <c r="DQ19" s="961" t="s">
        <v>947</v>
      </c>
      <c r="DR19" s="962" t="s">
        <v>946</v>
      </c>
      <c r="DS19" s="961" t="s">
        <v>343</v>
      </c>
      <c r="DT19" s="961" t="s">
        <v>947</v>
      </c>
      <c r="DU19" s="960" t="s">
        <v>946</v>
      </c>
      <c r="DV19" s="961" t="s">
        <v>343</v>
      </c>
      <c r="DW19" s="961" t="s">
        <v>947</v>
      </c>
      <c r="DX19" s="2008" t="s">
        <v>31</v>
      </c>
      <c r="DY19" s="962" t="s">
        <v>946</v>
      </c>
      <c r="DZ19" s="961" t="s">
        <v>343</v>
      </c>
      <c r="EA19" s="961" t="s">
        <v>947</v>
      </c>
      <c r="EB19" s="962" t="s">
        <v>946</v>
      </c>
      <c r="EC19" s="961" t="s">
        <v>343</v>
      </c>
      <c r="ED19" s="961" t="s">
        <v>947</v>
      </c>
      <c r="EE19" s="962" t="s">
        <v>946</v>
      </c>
      <c r="EF19" s="961" t="s">
        <v>343</v>
      </c>
      <c r="EG19" s="961" t="s">
        <v>947</v>
      </c>
      <c r="EH19" s="960" t="s">
        <v>946</v>
      </c>
      <c r="EI19" s="961" t="s">
        <v>343</v>
      </c>
      <c r="EJ19" s="961" t="s">
        <v>947</v>
      </c>
      <c r="EK19" s="959" t="s">
        <v>31</v>
      </c>
      <c r="EL19" s="955" t="s">
        <v>31</v>
      </c>
      <c r="EM19" s="955" t="s">
        <v>35</v>
      </c>
      <c r="EN19" s="955" t="s">
        <v>36</v>
      </c>
      <c r="EO19" s="955" t="s">
        <v>944</v>
      </c>
      <c r="EP19" s="955" t="s">
        <v>31</v>
      </c>
    </row>
    <row r="20" spans="1:146" ht="18.2" customHeight="1" x14ac:dyDescent="0.25">
      <c r="A20" s="1534" t="s">
        <v>165</v>
      </c>
      <c r="B20" s="143"/>
      <c r="C20" s="1536"/>
      <c r="D20" s="143"/>
      <c r="E20" s="967"/>
      <c r="F20" s="146"/>
      <c r="G20" s="146"/>
      <c r="H20" s="963"/>
      <c r="I20" s="146"/>
      <c r="J20" s="146"/>
      <c r="K20" s="146"/>
      <c r="L20" s="146"/>
      <c r="M20" s="146"/>
      <c r="N20" s="146"/>
      <c r="O20" s="146"/>
      <c r="P20" s="146"/>
      <c r="Q20" s="1591"/>
      <c r="R20" s="1591"/>
      <c r="S20" s="601"/>
      <c r="T20" s="601"/>
      <c r="U20" s="601"/>
      <c r="V20" s="601"/>
      <c r="W20" s="601"/>
      <c r="X20" s="601"/>
      <c r="Y20" s="601"/>
      <c r="Z20" s="964"/>
      <c r="AA20" s="887"/>
      <c r="AB20" s="887"/>
      <c r="AC20" s="887"/>
      <c r="AD20" s="887"/>
      <c r="AE20" s="964"/>
      <c r="AF20" s="964"/>
      <c r="AG20" s="964"/>
      <c r="AH20" s="887"/>
      <c r="AI20" s="887"/>
      <c r="AJ20" s="887"/>
      <c r="AK20" s="887"/>
      <c r="AL20" s="887"/>
      <c r="AM20" s="887"/>
      <c r="AN20" s="887"/>
      <c r="AO20" s="887"/>
      <c r="AP20" s="964"/>
      <c r="AQ20" s="887"/>
      <c r="AR20" s="887"/>
      <c r="AS20" s="887"/>
      <c r="AT20" s="887"/>
      <c r="AU20" s="887"/>
      <c r="AV20" s="887"/>
      <c r="AW20" s="887"/>
      <c r="AX20" s="887"/>
      <c r="AY20" s="883"/>
      <c r="AZ20" s="887"/>
      <c r="BA20" s="887"/>
      <c r="BB20" s="887"/>
      <c r="BC20" s="887"/>
      <c r="BD20" s="887"/>
      <c r="BE20" s="887"/>
      <c r="BF20" s="887"/>
      <c r="BG20" s="887"/>
      <c r="BH20" s="887"/>
      <c r="BI20" s="887"/>
      <c r="BJ20" s="887"/>
      <c r="BK20" s="887"/>
      <c r="BL20" s="887"/>
      <c r="BM20" s="887"/>
      <c r="BN20" s="887"/>
      <c r="BO20" s="887"/>
      <c r="BP20" s="883"/>
      <c r="BQ20" s="887"/>
      <c r="BR20" s="887"/>
      <c r="BS20" s="887"/>
      <c r="BT20" s="887"/>
      <c r="BU20" s="887"/>
      <c r="BV20" s="887"/>
      <c r="BW20" s="887"/>
      <c r="BX20" s="887"/>
      <c r="BY20" s="887"/>
      <c r="BZ20" s="887"/>
      <c r="CA20" s="887"/>
      <c r="CB20" s="887"/>
      <c r="CC20" s="887"/>
      <c r="CD20" s="887"/>
      <c r="CE20" s="887"/>
      <c r="CF20" s="887"/>
      <c r="CG20" s="883"/>
      <c r="CH20" s="887"/>
      <c r="CI20" s="887"/>
      <c r="CJ20" s="887"/>
      <c r="CK20" s="887"/>
      <c r="CL20" s="887"/>
      <c r="CM20" s="887"/>
      <c r="CN20" s="887"/>
      <c r="CO20" s="887"/>
      <c r="CP20" s="887"/>
      <c r="CQ20" s="887"/>
      <c r="CR20" s="887"/>
      <c r="CS20" s="887"/>
      <c r="CT20" s="887"/>
      <c r="CU20" s="887"/>
      <c r="CV20" s="887"/>
      <c r="CW20" s="887"/>
      <c r="CX20" s="883"/>
      <c r="CY20" s="887"/>
      <c r="CZ20" s="887"/>
      <c r="DA20" s="887"/>
      <c r="DB20" s="887"/>
      <c r="DC20" s="887"/>
      <c r="DD20" s="887"/>
      <c r="DE20" s="887"/>
      <c r="DF20" s="887"/>
      <c r="DG20" s="887"/>
      <c r="DH20" s="887"/>
      <c r="DI20" s="887"/>
      <c r="DJ20" s="887"/>
      <c r="DK20" s="883"/>
      <c r="DL20" s="887"/>
      <c r="DM20" s="887"/>
      <c r="DN20" s="887"/>
      <c r="DO20" s="887"/>
      <c r="DP20" s="887"/>
      <c r="DQ20" s="887"/>
      <c r="DR20" s="887"/>
      <c r="DS20" s="887"/>
      <c r="DT20" s="887"/>
      <c r="DU20" s="887"/>
      <c r="DV20" s="887"/>
      <c r="DW20" s="887"/>
      <c r="DX20" s="883"/>
      <c r="DY20" s="887"/>
      <c r="DZ20" s="887"/>
      <c r="EA20" s="887"/>
      <c r="EB20" s="887"/>
      <c r="EC20" s="887"/>
      <c r="ED20" s="887"/>
      <c r="EE20" s="887"/>
      <c r="EF20" s="887"/>
      <c r="EG20" s="887"/>
      <c r="EH20" s="887"/>
      <c r="EI20" s="887"/>
      <c r="EJ20" s="887"/>
      <c r="EK20" s="887"/>
      <c r="EL20" s="963"/>
      <c r="EM20" s="963"/>
      <c r="EN20" s="963"/>
      <c r="EO20" s="963"/>
      <c r="EP20" s="963"/>
    </row>
    <row r="21" spans="1:146" ht="18.2" customHeight="1" x14ac:dyDescent="0.25">
      <c r="A21" s="1534" t="s">
        <v>167</v>
      </c>
      <c r="B21" s="143"/>
      <c r="C21" s="1536"/>
      <c r="D21" s="143"/>
      <c r="E21" s="967"/>
      <c r="F21" s="146"/>
      <c r="G21" s="146"/>
      <c r="H21" s="963"/>
      <c r="I21" s="146"/>
      <c r="J21" s="146"/>
      <c r="K21" s="146"/>
      <c r="L21" s="146"/>
      <c r="M21" s="146"/>
      <c r="N21" s="146"/>
      <c r="O21" s="146"/>
      <c r="P21" s="146"/>
      <c r="Q21" s="601"/>
      <c r="R21" s="601"/>
      <c r="S21" s="601"/>
      <c r="T21" s="601"/>
      <c r="U21" s="601"/>
      <c r="V21" s="601"/>
      <c r="W21" s="601"/>
      <c r="X21" s="601"/>
      <c r="Y21" s="601"/>
      <c r="Z21" s="964"/>
      <c r="AA21" s="887"/>
      <c r="AB21" s="887"/>
      <c r="AC21" s="887"/>
      <c r="AD21" s="887"/>
      <c r="AE21" s="964"/>
      <c r="AF21" s="964"/>
      <c r="AG21" s="964"/>
      <c r="AH21" s="887"/>
      <c r="AI21" s="887"/>
      <c r="AJ21" s="887"/>
      <c r="AK21" s="887"/>
      <c r="AL21" s="887"/>
      <c r="AM21" s="887"/>
      <c r="AN21" s="887"/>
      <c r="AO21" s="887"/>
      <c r="AP21" s="964"/>
      <c r="AQ21" s="887"/>
      <c r="AR21" s="887"/>
      <c r="AS21" s="887"/>
      <c r="AT21" s="887"/>
      <c r="AU21" s="887"/>
      <c r="AV21" s="887"/>
      <c r="AW21" s="887"/>
      <c r="AX21" s="887"/>
      <c r="AY21" s="965"/>
      <c r="AZ21" s="966"/>
      <c r="BA21" s="966"/>
      <c r="BB21" s="966"/>
      <c r="BC21" s="966"/>
      <c r="BD21" s="966"/>
      <c r="BE21" s="966"/>
      <c r="BF21" s="966"/>
      <c r="BG21" s="966"/>
      <c r="BH21" s="966"/>
      <c r="BI21" s="966"/>
      <c r="BJ21" s="966"/>
      <c r="BK21" s="966"/>
      <c r="BL21" s="966"/>
      <c r="BM21" s="966"/>
      <c r="BN21" s="966"/>
      <c r="BO21" s="966"/>
      <c r="BP21" s="965"/>
      <c r="BQ21" s="966"/>
      <c r="BR21" s="966"/>
      <c r="BS21" s="966"/>
      <c r="BT21" s="966"/>
      <c r="BU21" s="966"/>
      <c r="BV21" s="966"/>
      <c r="BW21" s="966"/>
      <c r="BX21" s="966"/>
      <c r="BY21" s="966"/>
      <c r="BZ21" s="966"/>
      <c r="CA21" s="966"/>
      <c r="CB21" s="966"/>
      <c r="CC21" s="966"/>
      <c r="CD21" s="966"/>
      <c r="CE21" s="966"/>
      <c r="CF21" s="966"/>
      <c r="CG21" s="965"/>
      <c r="CH21" s="966"/>
      <c r="CI21" s="966"/>
      <c r="CJ21" s="966"/>
      <c r="CK21" s="966"/>
      <c r="CL21" s="966"/>
      <c r="CM21" s="966"/>
      <c r="CN21" s="966"/>
      <c r="CO21" s="966"/>
      <c r="CP21" s="966"/>
      <c r="CQ21" s="966"/>
      <c r="CR21" s="966"/>
      <c r="CS21" s="966"/>
      <c r="CT21" s="966"/>
      <c r="CU21" s="966"/>
      <c r="CV21" s="966"/>
      <c r="CW21" s="966"/>
      <c r="CX21" s="965"/>
      <c r="CY21" s="966"/>
      <c r="CZ21" s="966"/>
      <c r="DA21" s="966"/>
      <c r="DB21" s="966"/>
      <c r="DC21" s="966"/>
      <c r="DD21" s="966"/>
      <c r="DE21" s="966"/>
      <c r="DF21" s="966"/>
      <c r="DG21" s="966"/>
      <c r="DH21" s="966"/>
      <c r="DI21" s="966"/>
      <c r="DJ21" s="966"/>
      <c r="DK21" s="965"/>
      <c r="DL21" s="966"/>
      <c r="DM21" s="966"/>
      <c r="DN21" s="966"/>
      <c r="DO21" s="966"/>
      <c r="DP21" s="966"/>
      <c r="DQ21" s="966"/>
      <c r="DR21" s="966"/>
      <c r="DS21" s="966"/>
      <c r="DT21" s="966"/>
      <c r="DU21" s="966"/>
      <c r="DV21" s="966"/>
      <c r="DW21" s="966"/>
      <c r="DX21" s="965"/>
      <c r="DY21" s="966"/>
      <c r="DZ21" s="966"/>
      <c r="EA21" s="966"/>
      <c r="EB21" s="966"/>
      <c r="EC21" s="966"/>
      <c r="ED21" s="966"/>
      <c r="EE21" s="966"/>
      <c r="EF21" s="966"/>
      <c r="EG21" s="966"/>
      <c r="EH21" s="966"/>
      <c r="EI21" s="966"/>
      <c r="EJ21" s="966"/>
      <c r="EK21" s="887"/>
      <c r="EL21" s="963"/>
      <c r="EM21" s="963"/>
      <c r="EN21" s="963"/>
      <c r="EO21" s="963"/>
      <c r="EP21" s="963"/>
    </row>
    <row r="22" spans="1:146" ht="18.2" customHeight="1" x14ac:dyDescent="0.25">
      <c r="A22" s="1534" t="s">
        <v>563</v>
      </c>
      <c r="B22" s="143"/>
      <c r="C22" s="1536"/>
      <c r="D22" s="143"/>
      <c r="E22" s="967"/>
      <c r="F22" s="146"/>
      <c r="G22" s="146"/>
      <c r="H22" s="963"/>
      <c r="I22" s="146"/>
      <c r="J22" s="146"/>
      <c r="K22" s="146"/>
      <c r="L22" s="146"/>
      <c r="M22" s="146"/>
      <c r="N22" s="146"/>
      <c r="O22" s="146"/>
      <c r="P22" s="146"/>
      <c r="Q22" s="601"/>
      <c r="R22" s="601"/>
      <c r="S22" s="601"/>
      <c r="T22" s="601"/>
      <c r="U22" s="601"/>
      <c r="V22" s="601"/>
      <c r="W22" s="601"/>
      <c r="X22" s="601"/>
      <c r="Y22" s="601"/>
      <c r="Z22" s="964"/>
      <c r="AA22" s="887"/>
      <c r="AB22" s="887"/>
      <c r="AC22" s="887"/>
      <c r="AD22" s="887"/>
      <c r="AE22" s="964"/>
      <c r="AF22" s="964"/>
      <c r="AG22" s="964"/>
      <c r="AH22" s="887"/>
      <c r="AI22" s="887"/>
      <c r="AJ22" s="887"/>
      <c r="AK22" s="887"/>
      <c r="AL22" s="887"/>
      <c r="AM22" s="887"/>
      <c r="AN22" s="887"/>
      <c r="AO22" s="887"/>
      <c r="AP22" s="964"/>
      <c r="AQ22" s="887"/>
      <c r="AR22" s="887"/>
      <c r="AS22" s="887"/>
      <c r="AT22" s="887"/>
      <c r="AU22" s="887"/>
      <c r="AV22" s="887"/>
      <c r="AW22" s="887"/>
      <c r="AX22" s="887"/>
      <c r="AY22" s="2006"/>
      <c r="AZ22" s="966"/>
      <c r="BA22" s="966"/>
      <c r="BB22" s="966"/>
      <c r="BC22" s="966"/>
      <c r="BD22" s="966"/>
      <c r="BE22" s="966"/>
      <c r="BF22" s="966"/>
      <c r="BG22" s="966"/>
      <c r="BH22" s="966"/>
      <c r="BI22" s="966"/>
      <c r="BJ22" s="966"/>
      <c r="BK22" s="966"/>
      <c r="BL22" s="966"/>
      <c r="BM22" s="966"/>
      <c r="BN22" s="966"/>
      <c r="BO22" s="966"/>
      <c r="BP22" s="965"/>
      <c r="BQ22" s="966"/>
      <c r="BR22" s="966"/>
      <c r="BS22" s="966"/>
      <c r="BT22" s="966"/>
      <c r="BU22" s="966"/>
      <c r="BV22" s="966"/>
      <c r="BW22" s="966"/>
      <c r="BX22" s="966"/>
      <c r="BY22" s="966"/>
      <c r="BZ22" s="966"/>
      <c r="CA22" s="966"/>
      <c r="CB22" s="966"/>
      <c r="CC22" s="966"/>
      <c r="CD22" s="966"/>
      <c r="CE22" s="966"/>
      <c r="CF22" s="966"/>
      <c r="CG22" s="965"/>
      <c r="CH22" s="966"/>
      <c r="CI22" s="966"/>
      <c r="CJ22" s="966"/>
      <c r="CK22" s="966"/>
      <c r="CL22" s="966"/>
      <c r="CM22" s="966"/>
      <c r="CN22" s="966"/>
      <c r="CO22" s="966"/>
      <c r="CP22" s="966"/>
      <c r="CQ22" s="966"/>
      <c r="CR22" s="966"/>
      <c r="CS22" s="966"/>
      <c r="CT22" s="966"/>
      <c r="CU22" s="966"/>
      <c r="CV22" s="966"/>
      <c r="CW22" s="966"/>
      <c r="CX22" s="965"/>
      <c r="CY22" s="966"/>
      <c r="CZ22" s="966"/>
      <c r="DA22" s="966"/>
      <c r="DB22" s="966"/>
      <c r="DC22" s="966"/>
      <c r="DD22" s="966"/>
      <c r="DE22" s="966"/>
      <c r="DF22" s="966"/>
      <c r="DG22" s="966"/>
      <c r="DH22" s="966"/>
      <c r="DI22" s="966"/>
      <c r="DJ22" s="966"/>
      <c r="DK22" s="965"/>
      <c r="DL22" s="966"/>
      <c r="DM22" s="966"/>
      <c r="DN22" s="966"/>
      <c r="DO22" s="966"/>
      <c r="DP22" s="966"/>
      <c r="DQ22" s="966"/>
      <c r="DR22" s="966"/>
      <c r="DS22" s="966"/>
      <c r="DT22" s="966"/>
      <c r="DU22" s="966"/>
      <c r="DV22" s="966"/>
      <c r="DW22" s="966"/>
      <c r="DX22" s="965"/>
      <c r="DY22" s="966"/>
      <c r="DZ22" s="966"/>
      <c r="EA22" s="966"/>
      <c r="EB22" s="966"/>
      <c r="EC22" s="966"/>
      <c r="ED22" s="966"/>
      <c r="EE22" s="966"/>
      <c r="EF22" s="966"/>
      <c r="EG22" s="966"/>
      <c r="EH22" s="966"/>
      <c r="EI22" s="966"/>
      <c r="EJ22" s="966"/>
      <c r="EK22" s="887"/>
      <c r="EL22" s="963"/>
      <c r="EM22" s="963"/>
      <c r="EN22" s="963"/>
      <c r="EO22" s="963"/>
      <c r="EP22" s="963"/>
    </row>
    <row r="23" spans="1:146" ht="18.2" customHeight="1" x14ac:dyDescent="0.25">
      <c r="A23" s="1534" t="s">
        <v>564</v>
      </c>
      <c r="B23" s="143"/>
      <c r="C23" s="1536"/>
      <c r="D23" s="143"/>
      <c r="E23" s="967"/>
      <c r="F23" s="146"/>
      <c r="G23" s="146"/>
      <c r="H23" s="963"/>
      <c r="I23" s="146"/>
      <c r="J23" s="146"/>
      <c r="K23" s="146"/>
      <c r="L23" s="146"/>
      <c r="M23" s="146"/>
      <c r="N23" s="146"/>
      <c r="O23" s="146"/>
      <c r="P23" s="146"/>
      <c r="Q23" s="601"/>
      <c r="R23" s="601"/>
      <c r="S23" s="601"/>
      <c r="T23" s="601"/>
      <c r="U23" s="601"/>
      <c r="V23" s="601"/>
      <c r="W23" s="601"/>
      <c r="X23" s="601"/>
      <c r="Y23" s="601"/>
      <c r="Z23" s="964"/>
      <c r="AA23" s="887"/>
      <c r="AB23" s="887"/>
      <c r="AC23" s="887"/>
      <c r="AD23" s="887"/>
      <c r="AE23" s="964"/>
      <c r="AF23" s="964"/>
      <c r="AG23" s="964"/>
      <c r="AH23" s="887"/>
      <c r="AI23" s="887"/>
      <c r="AJ23" s="887"/>
      <c r="AK23" s="887"/>
      <c r="AL23" s="887"/>
      <c r="AM23" s="887"/>
      <c r="AN23" s="887"/>
      <c r="AO23" s="887"/>
      <c r="AP23" s="964"/>
      <c r="AQ23" s="887"/>
      <c r="AR23" s="887"/>
      <c r="AS23" s="887"/>
      <c r="AT23" s="887"/>
      <c r="AU23" s="887"/>
      <c r="AV23" s="887"/>
      <c r="AW23" s="887"/>
      <c r="AX23" s="887"/>
      <c r="AY23" s="965"/>
      <c r="AZ23" s="966"/>
      <c r="BA23" s="966"/>
      <c r="BB23" s="966"/>
      <c r="BC23" s="966"/>
      <c r="BD23" s="966"/>
      <c r="BE23" s="966"/>
      <c r="BF23" s="966"/>
      <c r="BG23" s="966"/>
      <c r="BH23" s="966"/>
      <c r="BI23" s="966"/>
      <c r="BJ23" s="966"/>
      <c r="BK23" s="966"/>
      <c r="BL23" s="966"/>
      <c r="BM23" s="966"/>
      <c r="BN23" s="966"/>
      <c r="BO23" s="966"/>
      <c r="BP23" s="965"/>
      <c r="BQ23" s="966"/>
      <c r="BR23" s="966"/>
      <c r="BS23" s="966"/>
      <c r="BT23" s="966"/>
      <c r="BU23" s="966"/>
      <c r="BV23" s="966"/>
      <c r="BW23" s="966"/>
      <c r="BX23" s="966"/>
      <c r="BY23" s="966"/>
      <c r="BZ23" s="966"/>
      <c r="CA23" s="966"/>
      <c r="CB23" s="966"/>
      <c r="CC23" s="966"/>
      <c r="CD23" s="966"/>
      <c r="CE23" s="966"/>
      <c r="CF23" s="966"/>
      <c r="CG23" s="965"/>
      <c r="CH23" s="966"/>
      <c r="CI23" s="966"/>
      <c r="CJ23" s="966"/>
      <c r="CK23" s="966"/>
      <c r="CL23" s="966"/>
      <c r="CM23" s="966"/>
      <c r="CN23" s="966"/>
      <c r="CO23" s="966"/>
      <c r="CP23" s="966"/>
      <c r="CQ23" s="966"/>
      <c r="CR23" s="966"/>
      <c r="CS23" s="966"/>
      <c r="CT23" s="966"/>
      <c r="CU23" s="966"/>
      <c r="CV23" s="966"/>
      <c r="CW23" s="966"/>
      <c r="CX23" s="965"/>
      <c r="CY23" s="966"/>
      <c r="CZ23" s="966"/>
      <c r="DA23" s="966"/>
      <c r="DB23" s="966"/>
      <c r="DC23" s="966"/>
      <c r="DD23" s="966"/>
      <c r="DE23" s="966"/>
      <c r="DF23" s="966"/>
      <c r="DG23" s="966"/>
      <c r="DH23" s="966"/>
      <c r="DI23" s="966"/>
      <c r="DJ23" s="966"/>
      <c r="DK23" s="965"/>
      <c r="DL23" s="966"/>
      <c r="DM23" s="966"/>
      <c r="DN23" s="966"/>
      <c r="DO23" s="966"/>
      <c r="DP23" s="966"/>
      <c r="DQ23" s="966"/>
      <c r="DR23" s="966"/>
      <c r="DS23" s="966"/>
      <c r="DT23" s="966"/>
      <c r="DU23" s="966"/>
      <c r="DV23" s="966"/>
      <c r="DW23" s="966"/>
      <c r="DX23" s="965"/>
      <c r="DY23" s="966"/>
      <c r="DZ23" s="966"/>
      <c r="EA23" s="966"/>
      <c r="EB23" s="966"/>
      <c r="EC23" s="966"/>
      <c r="ED23" s="966"/>
      <c r="EE23" s="966"/>
      <c r="EF23" s="966"/>
      <c r="EG23" s="966"/>
      <c r="EH23" s="966"/>
      <c r="EI23" s="966"/>
      <c r="EJ23" s="966"/>
      <c r="EK23" s="887"/>
      <c r="EL23" s="963"/>
      <c r="EM23" s="963"/>
      <c r="EN23" s="963"/>
      <c r="EO23" s="963"/>
      <c r="EP23" s="963"/>
    </row>
    <row r="24" spans="1:146" ht="18.2" customHeight="1" x14ac:dyDescent="0.25">
      <c r="A24" s="1534" t="s">
        <v>565</v>
      </c>
      <c r="B24" s="143"/>
      <c r="C24" s="1536"/>
      <c r="D24" s="143"/>
      <c r="E24" s="967"/>
      <c r="F24" s="146"/>
      <c r="G24" s="146"/>
      <c r="H24" s="963"/>
      <c r="I24" s="146"/>
      <c r="J24" s="146"/>
      <c r="K24" s="146"/>
      <c r="L24" s="146"/>
      <c r="M24" s="146"/>
      <c r="N24" s="146"/>
      <c r="O24" s="146"/>
      <c r="P24" s="146"/>
      <c r="Q24" s="601"/>
      <c r="R24" s="601"/>
      <c r="S24" s="601"/>
      <c r="T24" s="601"/>
      <c r="U24" s="601"/>
      <c r="V24" s="601"/>
      <c r="W24" s="601"/>
      <c r="X24" s="601"/>
      <c r="Y24" s="601"/>
      <c r="Z24" s="964"/>
      <c r="AA24" s="887"/>
      <c r="AB24" s="887"/>
      <c r="AC24" s="887"/>
      <c r="AD24" s="887"/>
      <c r="AE24" s="964"/>
      <c r="AF24" s="964"/>
      <c r="AG24" s="964"/>
      <c r="AH24" s="887"/>
      <c r="AI24" s="887"/>
      <c r="AJ24" s="887"/>
      <c r="AK24" s="887"/>
      <c r="AL24" s="887"/>
      <c r="AM24" s="887"/>
      <c r="AN24" s="887"/>
      <c r="AO24" s="887"/>
      <c r="AP24" s="964"/>
      <c r="AQ24" s="887"/>
      <c r="AR24" s="887"/>
      <c r="AS24" s="887"/>
      <c r="AT24" s="887"/>
      <c r="AU24" s="887"/>
      <c r="AV24" s="887"/>
      <c r="AW24" s="887"/>
      <c r="AX24" s="887"/>
      <c r="AY24" s="965"/>
      <c r="AZ24" s="966"/>
      <c r="BA24" s="966"/>
      <c r="BB24" s="966"/>
      <c r="BC24" s="966"/>
      <c r="BD24" s="966"/>
      <c r="BE24" s="966"/>
      <c r="BF24" s="966"/>
      <c r="BG24" s="966"/>
      <c r="BH24" s="966"/>
      <c r="BI24" s="966"/>
      <c r="BJ24" s="966"/>
      <c r="BK24" s="966"/>
      <c r="BL24" s="966"/>
      <c r="BM24" s="966"/>
      <c r="BN24" s="966"/>
      <c r="BO24" s="966"/>
      <c r="BP24" s="965"/>
      <c r="BQ24" s="966"/>
      <c r="BR24" s="966"/>
      <c r="BS24" s="966"/>
      <c r="BT24" s="966"/>
      <c r="BU24" s="966"/>
      <c r="BV24" s="966"/>
      <c r="BW24" s="966"/>
      <c r="BX24" s="966"/>
      <c r="BY24" s="966"/>
      <c r="BZ24" s="966"/>
      <c r="CA24" s="966"/>
      <c r="CB24" s="966"/>
      <c r="CC24" s="966"/>
      <c r="CD24" s="966"/>
      <c r="CE24" s="966"/>
      <c r="CF24" s="966"/>
      <c r="CG24" s="965"/>
      <c r="CH24" s="966"/>
      <c r="CI24" s="966"/>
      <c r="CJ24" s="966"/>
      <c r="CK24" s="966"/>
      <c r="CL24" s="966"/>
      <c r="CM24" s="966"/>
      <c r="CN24" s="966"/>
      <c r="CO24" s="966"/>
      <c r="CP24" s="966"/>
      <c r="CQ24" s="966"/>
      <c r="CR24" s="966"/>
      <c r="CS24" s="966"/>
      <c r="CT24" s="966"/>
      <c r="CU24" s="966"/>
      <c r="CV24" s="966"/>
      <c r="CW24" s="966"/>
      <c r="CX24" s="965"/>
      <c r="CY24" s="966"/>
      <c r="CZ24" s="966"/>
      <c r="DA24" s="966"/>
      <c r="DB24" s="966"/>
      <c r="DC24" s="966"/>
      <c r="DD24" s="966"/>
      <c r="DE24" s="966"/>
      <c r="DF24" s="966"/>
      <c r="DG24" s="966"/>
      <c r="DH24" s="966"/>
      <c r="DI24" s="966"/>
      <c r="DJ24" s="966"/>
      <c r="DK24" s="965"/>
      <c r="DL24" s="966"/>
      <c r="DM24" s="966"/>
      <c r="DN24" s="966"/>
      <c r="DO24" s="966"/>
      <c r="DP24" s="966"/>
      <c r="DQ24" s="966"/>
      <c r="DR24" s="966"/>
      <c r="DS24" s="966"/>
      <c r="DT24" s="966"/>
      <c r="DU24" s="966"/>
      <c r="DV24" s="966"/>
      <c r="DW24" s="966"/>
      <c r="DX24" s="965"/>
      <c r="DY24" s="966"/>
      <c r="DZ24" s="966"/>
      <c r="EA24" s="966"/>
      <c r="EB24" s="966"/>
      <c r="EC24" s="966"/>
      <c r="ED24" s="966"/>
      <c r="EE24" s="966"/>
      <c r="EF24" s="966"/>
      <c r="EG24" s="966"/>
      <c r="EH24" s="966"/>
      <c r="EI24" s="966"/>
      <c r="EJ24" s="966"/>
      <c r="EK24" s="887"/>
      <c r="EL24" s="963"/>
      <c r="EM24" s="963"/>
      <c r="EN24" s="963"/>
      <c r="EO24" s="963"/>
      <c r="EP24" s="963"/>
    </row>
    <row r="25" spans="1:146" ht="18.2" customHeight="1" x14ac:dyDescent="0.25">
      <c r="A25" s="1534" t="s">
        <v>566</v>
      </c>
      <c r="B25" s="143"/>
      <c r="C25" s="1536"/>
      <c r="D25" s="143"/>
      <c r="E25" s="967"/>
      <c r="F25" s="146"/>
      <c r="G25" s="146"/>
      <c r="H25" s="963"/>
      <c r="I25" s="146"/>
      <c r="J25" s="146"/>
      <c r="K25" s="146"/>
      <c r="L25" s="146"/>
      <c r="M25" s="146"/>
      <c r="N25" s="146"/>
      <c r="O25" s="146"/>
      <c r="P25" s="146"/>
      <c r="Q25" s="601"/>
      <c r="R25" s="601"/>
      <c r="S25" s="601"/>
      <c r="T25" s="601"/>
      <c r="U25" s="601"/>
      <c r="V25" s="601"/>
      <c r="W25" s="601"/>
      <c r="X25" s="601"/>
      <c r="Y25" s="601"/>
      <c r="Z25" s="964"/>
      <c r="AA25" s="887"/>
      <c r="AB25" s="887"/>
      <c r="AC25" s="887"/>
      <c r="AD25" s="887"/>
      <c r="AE25" s="964"/>
      <c r="AF25" s="964"/>
      <c r="AG25" s="964"/>
      <c r="AH25" s="887"/>
      <c r="AI25" s="887"/>
      <c r="AJ25" s="887"/>
      <c r="AK25" s="887"/>
      <c r="AL25" s="887"/>
      <c r="AM25" s="887"/>
      <c r="AN25" s="887"/>
      <c r="AO25" s="887"/>
      <c r="AP25" s="964"/>
      <c r="AQ25" s="887"/>
      <c r="AR25" s="887"/>
      <c r="AS25" s="887"/>
      <c r="AT25" s="887"/>
      <c r="AU25" s="887"/>
      <c r="AV25" s="887"/>
      <c r="AW25" s="887"/>
      <c r="AX25" s="887"/>
      <c r="AY25" s="965"/>
      <c r="AZ25" s="966"/>
      <c r="BA25" s="966"/>
      <c r="BB25" s="966"/>
      <c r="BC25" s="966"/>
      <c r="BD25" s="966"/>
      <c r="BE25" s="966"/>
      <c r="BF25" s="966"/>
      <c r="BG25" s="966"/>
      <c r="BH25" s="966"/>
      <c r="BI25" s="966"/>
      <c r="BJ25" s="966"/>
      <c r="BK25" s="966"/>
      <c r="BL25" s="966"/>
      <c r="BM25" s="966"/>
      <c r="BN25" s="966"/>
      <c r="BO25" s="966"/>
      <c r="BP25" s="965"/>
      <c r="BQ25" s="966"/>
      <c r="BR25" s="966"/>
      <c r="BS25" s="966"/>
      <c r="BT25" s="966"/>
      <c r="BU25" s="966"/>
      <c r="BV25" s="966"/>
      <c r="BW25" s="966"/>
      <c r="BX25" s="966"/>
      <c r="BY25" s="966"/>
      <c r="BZ25" s="966"/>
      <c r="CA25" s="966"/>
      <c r="CB25" s="966"/>
      <c r="CC25" s="966"/>
      <c r="CD25" s="966"/>
      <c r="CE25" s="966"/>
      <c r="CF25" s="966"/>
      <c r="CG25" s="965"/>
      <c r="CH25" s="966"/>
      <c r="CI25" s="966"/>
      <c r="CJ25" s="966"/>
      <c r="CK25" s="966"/>
      <c r="CL25" s="966"/>
      <c r="CM25" s="966"/>
      <c r="CN25" s="966"/>
      <c r="CO25" s="966"/>
      <c r="CP25" s="966"/>
      <c r="CQ25" s="966"/>
      <c r="CR25" s="966"/>
      <c r="CS25" s="966"/>
      <c r="CT25" s="966"/>
      <c r="CU25" s="966"/>
      <c r="CV25" s="966"/>
      <c r="CW25" s="966"/>
      <c r="CX25" s="965"/>
      <c r="CY25" s="966"/>
      <c r="CZ25" s="966"/>
      <c r="DA25" s="966"/>
      <c r="DB25" s="966"/>
      <c r="DC25" s="966"/>
      <c r="DD25" s="966"/>
      <c r="DE25" s="966"/>
      <c r="DF25" s="966"/>
      <c r="DG25" s="966"/>
      <c r="DH25" s="966"/>
      <c r="DI25" s="966"/>
      <c r="DJ25" s="966"/>
      <c r="DK25" s="965"/>
      <c r="DL25" s="966"/>
      <c r="DM25" s="966"/>
      <c r="DN25" s="966"/>
      <c r="DO25" s="966"/>
      <c r="DP25" s="966"/>
      <c r="DQ25" s="966"/>
      <c r="DR25" s="966"/>
      <c r="DS25" s="966"/>
      <c r="DT25" s="966"/>
      <c r="DU25" s="966"/>
      <c r="DV25" s="966"/>
      <c r="DW25" s="966"/>
      <c r="DX25" s="965"/>
      <c r="DY25" s="966"/>
      <c r="DZ25" s="966"/>
      <c r="EA25" s="966"/>
      <c r="EB25" s="966"/>
      <c r="EC25" s="966"/>
      <c r="ED25" s="966"/>
      <c r="EE25" s="966"/>
      <c r="EF25" s="966"/>
      <c r="EG25" s="966"/>
      <c r="EH25" s="966"/>
      <c r="EI25" s="966"/>
      <c r="EJ25" s="966"/>
      <c r="EK25" s="887"/>
      <c r="EL25" s="963"/>
      <c r="EM25" s="963"/>
      <c r="EN25" s="963"/>
      <c r="EO25" s="963"/>
      <c r="EP25" s="963"/>
    </row>
    <row r="26" spans="1:146" ht="18.2" customHeight="1" x14ac:dyDescent="0.25">
      <c r="A26" s="1534" t="s">
        <v>567</v>
      </c>
      <c r="B26" s="143"/>
      <c r="C26" s="1536"/>
      <c r="D26" s="143"/>
      <c r="E26" s="967"/>
      <c r="F26" s="146"/>
      <c r="G26" s="146"/>
      <c r="H26" s="963"/>
      <c r="I26" s="146"/>
      <c r="J26" s="146"/>
      <c r="K26" s="146"/>
      <c r="L26" s="146"/>
      <c r="M26" s="146"/>
      <c r="N26" s="146"/>
      <c r="O26" s="146"/>
      <c r="P26" s="146"/>
      <c r="Q26" s="601"/>
      <c r="R26" s="601"/>
      <c r="S26" s="601"/>
      <c r="T26" s="601"/>
      <c r="U26" s="601"/>
      <c r="V26" s="601"/>
      <c r="W26" s="601"/>
      <c r="X26" s="601"/>
      <c r="Y26" s="601"/>
      <c r="Z26" s="964"/>
      <c r="AA26" s="887"/>
      <c r="AB26" s="887"/>
      <c r="AC26" s="887"/>
      <c r="AD26" s="887"/>
      <c r="AE26" s="964"/>
      <c r="AF26" s="964"/>
      <c r="AG26" s="964"/>
      <c r="AH26" s="887"/>
      <c r="AI26" s="887"/>
      <c r="AJ26" s="887"/>
      <c r="AK26" s="887"/>
      <c r="AL26" s="887"/>
      <c r="AM26" s="887"/>
      <c r="AN26" s="887"/>
      <c r="AO26" s="887"/>
      <c r="AP26" s="964"/>
      <c r="AQ26" s="887"/>
      <c r="AR26" s="887"/>
      <c r="AS26" s="887"/>
      <c r="AT26" s="887"/>
      <c r="AU26" s="887"/>
      <c r="AV26" s="887"/>
      <c r="AW26" s="887"/>
      <c r="AX26" s="887"/>
      <c r="AY26" s="965"/>
      <c r="AZ26" s="966"/>
      <c r="BA26" s="966"/>
      <c r="BB26" s="966"/>
      <c r="BC26" s="966"/>
      <c r="BD26" s="966"/>
      <c r="BE26" s="966"/>
      <c r="BF26" s="966"/>
      <c r="BG26" s="966"/>
      <c r="BH26" s="966"/>
      <c r="BI26" s="966"/>
      <c r="BJ26" s="966"/>
      <c r="BK26" s="966"/>
      <c r="BL26" s="966"/>
      <c r="BM26" s="966"/>
      <c r="BN26" s="966"/>
      <c r="BO26" s="966"/>
      <c r="BP26" s="965"/>
      <c r="BQ26" s="966"/>
      <c r="BR26" s="966"/>
      <c r="BS26" s="966"/>
      <c r="BT26" s="966"/>
      <c r="BU26" s="966"/>
      <c r="BV26" s="966"/>
      <c r="BW26" s="966"/>
      <c r="BX26" s="966"/>
      <c r="BY26" s="966"/>
      <c r="BZ26" s="966"/>
      <c r="CA26" s="966"/>
      <c r="CB26" s="966"/>
      <c r="CC26" s="966"/>
      <c r="CD26" s="966"/>
      <c r="CE26" s="966"/>
      <c r="CF26" s="966"/>
      <c r="CG26" s="965"/>
      <c r="CH26" s="966"/>
      <c r="CI26" s="966"/>
      <c r="CJ26" s="966"/>
      <c r="CK26" s="966"/>
      <c r="CL26" s="966"/>
      <c r="CM26" s="966"/>
      <c r="CN26" s="966"/>
      <c r="CO26" s="966"/>
      <c r="CP26" s="966"/>
      <c r="CQ26" s="966"/>
      <c r="CR26" s="966"/>
      <c r="CS26" s="966"/>
      <c r="CT26" s="966"/>
      <c r="CU26" s="966"/>
      <c r="CV26" s="966"/>
      <c r="CW26" s="966"/>
      <c r="CX26" s="965"/>
      <c r="CY26" s="966"/>
      <c r="CZ26" s="966"/>
      <c r="DA26" s="966"/>
      <c r="DB26" s="966"/>
      <c r="DC26" s="966"/>
      <c r="DD26" s="966"/>
      <c r="DE26" s="966"/>
      <c r="DF26" s="966"/>
      <c r="DG26" s="966"/>
      <c r="DH26" s="966"/>
      <c r="DI26" s="966"/>
      <c r="DJ26" s="966"/>
      <c r="DK26" s="965"/>
      <c r="DL26" s="966"/>
      <c r="DM26" s="966"/>
      <c r="DN26" s="966"/>
      <c r="DO26" s="966"/>
      <c r="DP26" s="966"/>
      <c r="DQ26" s="966"/>
      <c r="DR26" s="966"/>
      <c r="DS26" s="966"/>
      <c r="DT26" s="966"/>
      <c r="DU26" s="966"/>
      <c r="DV26" s="966"/>
      <c r="DW26" s="966"/>
      <c r="DX26" s="965"/>
      <c r="DY26" s="966"/>
      <c r="DZ26" s="966"/>
      <c r="EA26" s="966"/>
      <c r="EB26" s="966"/>
      <c r="EC26" s="966"/>
      <c r="ED26" s="966"/>
      <c r="EE26" s="966"/>
      <c r="EF26" s="966"/>
      <c r="EG26" s="966"/>
      <c r="EH26" s="966"/>
      <c r="EI26" s="966"/>
      <c r="EJ26" s="966"/>
      <c r="EK26" s="887"/>
      <c r="EL26" s="963"/>
      <c r="EM26" s="963"/>
      <c r="EN26" s="963"/>
      <c r="EO26" s="963"/>
      <c r="EP26" s="963"/>
    </row>
    <row r="27" spans="1:146" ht="18.2" customHeight="1" x14ac:dyDescent="0.25">
      <c r="A27" s="1534" t="s">
        <v>568</v>
      </c>
      <c r="B27" s="143"/>
      <c r="C27" s="1536"/>
      <c r="D27" s="143"/>
      <c r="E27" s="967"/>
      <c r="F27" s="146"/>
      <c r="G27" s="146"/>
      <c r="H27" s="963"/>
      <c r="I27" s="146"/>
      <c r="J27" s="146"/>
      <c r="K27" s="146"/>
      <c r="L27" s="146"/>
      <c r="M27" s="146"/>
      <c r="N27" s="146"/>
      <c r="O27" s="146"/>
      <c r="P27" s="146"/>
      <c r="Q27" s="601"/>
      <c r="R27" s="601"/>
      <c r="S27" s="601"/>
      <c r="T27" s="601"/>
      <c r="U27" s="601"/>
      <c r="V27" s="601"/>
      <c r="W27" s="601"/>
      <c r="X27" s="601"/>
      <c r="Y27" s="601"/>
      <c r="Z27" s="964"/>
      <c r="AA27" s="887"/>
      <c r="AB27" s="887"/>
      <c r="AC27" s="887"/>
      <c r="AD27" s="887"/>
      <c r="AE27" s="964"/>
      <c r="AF27" s="964"/>
      <c r="AG27" s="964"/>
      <c r="AH27" s="887"/>
      <c r="AI27" s="887"/>
      <c r="AJ27" s="887"/>
      <c r="AK27" s="887"/>
      <c r="AL27" s="887"/>
      <c r="AM27" s="887"/>
      <c r="AN27" s="887"/>
      <c r="AO27" s="887"/>
      <c r="AP27" s="964"/>
      <c r="AQ27" s="887"/>
      <c r="AR27" s="887"/>
      <c r="AS27" s="887"/>
      <c r="AT27" s="887"/>
      <c r="AU27" s="887"/>
      <c r="AV27" s="887"/>
      <c r="AW27" s="887"/>
      <c r="AX27" s="887"/>
      <c r="AY27" s="965"/>
      <c r="AZ27" s="966"/>
      <c r="BA27" s="966"/>
      <c r="BB27" s="966"/>
      <c r="BC27" s="966"/>
      <c r="BD27" s="966"/>
      <c r="BE27" s="966"/>
      <c r="BF27" s="966"/>
      <c r="BG27" s="966"/>
      <c r="BH27" s="966"/>
      <c r="BI27" s="966"/>
      <c r="BJ27" s="966"/>
      <c r="BK27" s="966"/>
      <c r="BL27" s="966"/>
      <c r="BM27" s="966"/>
      <c r="BN27" s="966"/>
      <c r="BO27" s="966"/>
      <c r="BP27" s="965"/>
      <c r="BQ27" s="966"/>
      <c r="BR27" s="966"/>
      <c r="BS27" s="966"/>
      <c r="BT27" s="966"/>
      <c r="BU27" s="966"/>
      <c r="BV27" s="966"/>
      <c r="BW27" s="966"/>
      <c r="BX27" s="966"/>
      <c r="BY27" s="966"/>
      <c r="BZ27" s="966"/>
      <c r="CA27" s="966"/>
      <c r="CB27" s="966"/>
      <c r="CC27" s="966"/>
      <c r="CD27" s="966"/>
      <c r="CE27" s="966"/>
      <c r="CF27" s="966"/>
      <c r="CG27" s="965"/>
      <c r="CH27" s="966"/>
      <c r="CI27" s="966"/>
      <c r="CJ27" s="966"/>
      <c r="CK27" s="966"/>
      <c r="CL27" s="966"/>
      <c r="CM27" s="966"/>
      <c r="CN27" s="966"/>
      <c r="CO27" s="966"/>
      <c r="CP27" s="966"/>
      <c r="CQ27" s="966"/>
      <c r="CR27" s="966"/>
      <c r="CS27" s="966"/>
      <c r="CT27" s="966"/>
      <c r="CU27" s="966"/>
      <c r="CV27" s="966"/>
      <c r="CW27" s="966"/>
      <c r="CX27" s="965"/>
      <c r="CY27" s="966"/>
      <c r="CZ27" s="966"/>
      <c r="DA27" s="966"/>
      <c r="DB27" s="966"/>
      <c r="DC27" s="966"/>
      <c r="DD27" s="966"/>
      <c r="DE27" s="966"/>
      <c r="DF27" s="966"/>
      <c r="DG27" s="966"/>
      <c r="DH27" s="966"/>
      <c r="DI27" s="966"/>
      <c r="DJ27" s="966"/>
      <c r="DK27" s="965"/>
      <c r="DL27" s="966"/>
      <c r="DM27" s="966"/>
      <c r="DN27" s="966"/>
      <c r="DO27" s="966"/>
      <c r="DP27" s="966"/>
      <c r="DQ27" s="966"/>
      <c r="DR27" s="966"/>
      <c r="DS27" s="966"/>
      <c r="DT27" s="966"/>
      <c r="DU27" s="966"/>
      <c r="DV27" s="966"/>
      <c r="DW27" s="966"/>
      <c r="DX27" s="965"/>
      <c r="DY27" s="966"/>
      <c r="DZ27" s="966"/>
      <c r="EA27" s="966"/>
      <c r="EB27" s="966"/>
      <c r="EC27" s="966"/>
      <c r="ED27" s="966"/>
      <c r="EE27" s="966"/>
      <c r="EF27" s="966"/>
      <c r="EG27" s="966"/>
      <c r="EH27" s="966"/>
      <c r="EI27" s="966"/>
      <c r="EJ27" s="966"/>
      <c r="EK27" s="887"/>
      <c r="EL27" s="963"/>
      <c r="EM27" s="963"/>
      <c r="EN27" s="963"/>
      <c r="EO27" s="963"/>
      <c r="EP27" s="963"/>
    </row>
    <row r="28" spans="1:146" ht="18.2" customHeight="1" x14ac:dyDescent="0.25">
      <c r="A28" s="1534" t="s">
        <v>569</v>
      </c>
      <c r="B28" s="143"/>
      <c r="C28" s="1536"/>
      <c r="D28" s="143"/>
      <c r="E28" s="967"/>
      <c r="F28" s="146"/>
      <c r="G28" s="146"/>
      <c r="H28" s="963"/>
      <c r="I28" s="146"/>
      <c r="J28" s="146"/>
      <c r="K28" s="146"/>
      <c r="L28" s="146"/>
      <c r="M28" s="146"/>
      <c r="N28" s="146"/>
      <c r="O28" s="146"/>
      <c r="P28" s="146"/>
      <c r="Q28" s="601"/>
      <c r="R28" s="601"/>
      <c r="S28" s="601"/>
      <c r="T28" s="601"/>
      <c r="U28" s="601"/>
      <c r="V28" s="601"/>
      <c r="W28" s="601"/>
      <c r="X28" s="601"/>
      <c r="Y28" s="601"/>
      <c r="Z28" s="964"/>
      <c r="AA28" s="887"/>
      <c r="AB28" s="887"/>
      <c r="AC28" s="887"/>
      <c r="AD28" s="887"/>
      <c r="AE28" s="964"/>
      <c r="AF28" s="964"/>
      <c r="AG28" s="964"/>
      <c r="AH28" s="887"/>
      <c r="AI28" s="887"/>
      <c r="AJ28" s="887"/>
      <c r="AK28" s="887"/>
      <c r="AL28" s="887"/>
      <c r="AM28" s="887"/>
      <c r="AN28" s="887"/>
      <c r="AO28" s="887"/>
      <c r="AP28" s="964"/>
      <c r="AQ28" s="887"/>
      <c r="AR28" s="887"/>
      <c r="AS28" s="887"/>
      <c r="AT28" s="887"/>
      <c r="AU28" s="887"/>
      <c r="AV28" s="887"/>
      <c r="AW28" s="887"/>
      <c r="AX28" s="887"/>
      <c r="AY28" s="965"/>
      <c r="AZ28" s="967"/>
      <c r="BA28" s="967"/>
      <c r="BB28" s="967"/>
      <c r="BC28" s="967"/>
      <c r="BD28" s="967"/>
      <c r="BE28" s="967"/>
      <c r="BF28" s="967"/>
      <c r="BG28" s="967"/>
      <c r="BH28" s="967"/>
      <c r="BI28" s="967"/>
      <c r="BJ28" s="967"/>
      <c r="BK28" s="967"/>
      <c r="BL28" s="967"/>
      <c r="BM28" s="967"/>
      <c r="BN28" s="967"/>
      <c r="BO28" s="967"/>
      <c r="BP28" s="965"/>
      <c r="BQ28" s="967"/>
      <c r="BR28" s="967"/>
      <c r="BS28" s="967"/>
      <c r="BT28" s="967"/>
      <c r="BU28" s="967"/>
      <c r="BV28" s="967"/>
      <c r="BW28" s="967"/>
      <c r="BX28" s="967"/>
      <c r="BY28" s="967"/>
      <c r="BZ28" s="967"/>
      <c r="CA28" s="967"/>
      <c r="CB28" s="967"/>
      <c r="CC28" s="967"/>
      <c r="CD28" s="967"/>
      <c r="CE28" s="967"/>
      <c r="CF28" s="967"/>
      <c r="CG28" s="965"/>
      <c r="CH28" s="967"/>
      <c r="CI28" s="967"/>
      <c r="CJ28" s="967"/>
      <c r="CK28" s="967"/>
      <c r="CL28" s="967"/>
      <c r="CM28" s="967"/>
      <c r="CN28" s="967"/>
      <c r="CO28" s="967"/>
      <c r="CP28" s="967"/>
      <c r="CQ28" s="967"/>
      <c r="CR28" s="967"/>
      <c r="CS28" s="967"/>
      <c r="CT28" s="967"/>
      <c r="CU28" s="967"/>
      <c r="CV28" s="967"/>
      <c r="CW28" s="967"/>
      <c r="CX28" s="965"/>
      <c r="CY28" s="967"/>
      <c r="CZ28" s="967"/>
      <c r="DA28" s="967"/>
      <c r="DB28" s="967"/>
      <c r="DC28" s="967"/>
      <c r="DD28" s="967"/>
      <c r="DE28" s="967"/>
      <c r="DF28" s="967"/>
      <c r="DG28" s="967"/>
      <c r="DH28" s="967"/>
      <c r="DI28" s="967"/>
      <c r="DJ28" s="967"/>
      <c r="DK28" s="965"/>
      <c r="DL28" s="967"/>
      <c r="DM28" s="967"/>
      <c r="DN28" s="967"/>
      <c r="DO28" s="967"/>
      <c r="DP28" s="967"/>
      <c r="DQ28" s="967"/>
      <c r="DR28" s="967"/>
      <c r="DS28" s="967"/>
      <c r="DT28" s="967"/>
      <c r="DU28" s="967"/>
      <c r="DV28" s="967"/>
      <c r="DW28" s="967"/>
      <c r="DX28" s="965"/>
      <c r="DY28" s="967"/>
      <c r="DZ28" s="967"/>
      <c r="EA28" s="967"/>
      <c r="EB28" s="967"/>
      <c r="EC28" s="967"/>
      <c r="ED28" s="967"/>
      <c r="EE28" s="967"/>
      <c r="EF28" s="967"/>
      <c r="EG28" s="967"/>
      <c r="EH28" s="967"/>
      <c r="EI28" s="967"/>
      <c r="EJ28" s="967"/>
      <c r="EK28" s="887"/>
      <c r="EL28" s="963"/>
      <c r="EM28" s="963"/>
      <c r="EN28" s="963"/>
      <c r="EO28" s="963"/>
      <c r="EP28" s="963"/>
    </row>
    <row r="29" spans="1:146" ht="18.2" customHeight="1" x14ac:dyDescent="0.25">
      <c r="A29" s="1534" t="s">
        <v>1257</v>
      </c>
      <c r="B29" s="143"/>
      <c r="C29" s="1536"/>
      <c r="D29" s="143"/>
      <c r="E29" s="967"/>
      <c r="F29" s="146"/>
      <c r="G29" s="146"/>
      <c r="H29" s="963"/>
      <c r="I29" s="146"/>
      <c r="J29" s="146"/>
      <c r="K29" s="146"/>
      <c r="L29" s="146"/>
      <c r="M29" s="146"/>
      <c r="N29" s="146"/>
      <c r="O29" s="146"/>
      <c r="P29" s="146"/>
      <c r="Q29" s="601"/>
      <c r="R29" s="601"/>
      <c r="S29" s="601"/>
      <c r="T29" s="601"/>
      <c r="U29" s="601"/>
      <c r="V29" s="601"/>
      <c r="W29" s="601"/>
      <c r="X29" s="601"/>
      <c r="Y29" s="601"/>
      <c r="Z29" s="964"/>
      <c r="AA29" s="887"/>
      <c r="AB29" s="887"/>
      <c r="AC29" s="887"/>
      <c r="AD29" s="887"/>
      <c r="AE29" s="964"/>
      <c r="AF29" s="964"/>
      <c r="AG29" s="964"/>
      <c r="AH29" s="887"/>
      <c r="AI29" s="887"/>
      <c r="AJ29" s="887"/>
      <c r="AK29" s="887"/>
      <c r="AL29" s="887"/>
      <c r="AM29" s="887"/>
      <c r="AN29" s="887"/>
      <c r="AO29" s="887"/>
      <c r="AP29" s="964"/>
      <c r="AQ29" s="887"/>
      <c r="AR29" s="887"/>
      <c r="AS29" s="887"/>
      <c r="AT29" s="887"/>
      <c r="AU29" s="887"/>
      <c r="AV29" s="887"/>
      <c r="AW29" s="887"/>
      <c r="AX29" s="887"/>
      <c r="AY29" s="965"/>
      <c r="AZ29" s="967"/>
      <c r="BA29" s="967"/>
      <c r="BB29" s="967"/>
      <c r="BC29" s="967"/>
      <c r="BD29" s="967"/>
      <c r="BE29" s="967"/>
      <c r="BF29" s="967"/>
      <c r="BG29" s="967"/>
      <c r="BH29" s="967"/>
      <c r="BI29" s="967"/>
      <c r="BJ29" s="967"/>
      <c r="BK29" s="967"/>
      <c r="BL29" s="967"/>
      <c r="BM29" s="967"/>
      <c r="BN29" s="967"/>
      <c r="BO29" s="967"/>
      <c r="BP29" s="965"/>
      <c r="BQ29" s="967"/>
      <c r="BR29" s="967"/>
      <c r="BS29" s="967"/>
      <c r="BT29" s="967"/>
      <c r="BU29" s="967"/>
      <c r="BV29" s="967"/>
      <c r="BW29" s="967"/>
      <c r="BX29" s="967"/>
      <c r="BY29" s="967"/>
      <c r="BZ29" s="967"/>
      <c r="CA29" s="967"/>
      <c r="CB29" s="967"/>
      <c r="CC29" s="967"/>
      <c r="CD29" s="967"/>
      <c r="CE29" s="967"/>
      <c r="CF29" s="967"/>
      <c r="CG29" s="965"/>
      <c r="CH29" s="967"/>
      <c r="CI29" s="967"/>
      <c r="CJ29" s="967"/>
      <c r="CK29" s="967"/>
      <c r="CL29" s="967"/>
      <c r="CM29" s="967"/>
      <c r="CN29" s="967"/>
      <c r="CO29" s="967"/>
      <c r="CP29" s="967"/>
      <c r="CQ29" s="967"/>
      <c r="CR29" s="967"/>
      <c r="CS29" s="967"/>
      <c r="CT29" s="967"/>
      <c r="CU29" s="967"/>
      <c r="CV29" s="967"/>
      <c r="CW29" s="967"/>
      <c r="CX29" s="965"/>
      <c r="CY29" s="967"/>
      <c r="CZ29" s="967"/>
      <c r="DA29" s="967"/>
      <c r="DB29" s="967"/>
      <c r="DC29" s="967"/>
      <c r="DD29" s="967"/>
      <c r="DE29" s="967"/>
      <c r="DF29" s="967"/>
      <c r="DG29" s="967"/>
      <c r="DH29" s="967"/>
      <c r="DI29" s="967"/>
      <c r="DJ29" s="967"/>
      <c r="DK29" s="965"/>
      <c r="DL29" s="967"/>
      <c r="DM29" s="967"/>
      <c r="DN29" s="967"/>
      <c r="DO29" s="967"/>
      <c r="DP29" s="967"/>
      <c r="DQ29" s="967"/>
      <c r="DR29" s="967"/>
      <c r="DS29" s="967"/>
      <c r="DT29" s="967"/>
      <c r="DU29" s="967"/>
      <c r="DV29" s="967"/>
      <c r="DW29" s="967"/>
      <c r="DX29" s="965"/>
      <c r="DY29" s="967"/>
      <c r="DZ29" s="967"/>
      <c r="EA29" s="967"/>
      <c r="EB29" s="967"/>
      <c r="EC29" s="967"/>
      <c r="ED29" s="967"/>
      <c r="EE29" s="967"/>
      <c r="EF29" s="967"/>
      <c r="EG29" s="967"/>
      <c r="EH29" s="967"/>
      <c r="EI29" s="967"/>
      <c r="EJ29" s="967"/>
      <c r="EK29" s="887"/>
      <c r="EL29" s="963"/>
      <c r="EM29" s="963"/>
      <c r="EN29" s="963"/>
      <c r="EO29" s="963"/>
      <c r="EP29" s="963"/>
    </row>
    <row r="30" spans="1:146" ht="18.2" customHeight="1" x14ac:dyDescent="0.25">
      <c r="A30" s="1534" t="s">
        <v>1258</v>
      </c>
      <c r="B30" s="143"/>
      <c r="C30" s="1536"/>
      <c r="D30" s="143"/>
      <c r="E30" s="967"/>
      <c r="F30" s="146"/>
      <c r="G30" s="146"/>
      <c r="H30" s="963"/>
      <c r="I30" s="146"/>
      <c r="J30" s="146"/>
      <c r="K30" s="146"/>
      <c r="L30" s="146"/>
      <c r="M30" s="146"/>
      <c r="N30" s="146"/>
      <c r="O30" s="146"/>
      <c r="P30" s="146"/>
      <c r="Q30" s="601"/>
      <c r="R30" s="601"/>
      <c r="S30" s="601"/>
      <c r="T30" s="601"/>
      <c r="U30" s="601"/>
      <c r="V30" s="601"/>
      <c r="W30" s="601"/>
      <c r="X30" s="601"/>
      <c r="Y30" s="601"/>
      <c r="Z30" s="964"/>
      <c r="AA30" s="887"/>
      <c r="AB30" s="887"/>
      <c r="AC30" s="887"/>
      <c r="AD30" s="887"/>
      <c r="AE30" s="964"/>
      <c r="AF30" s="964"/>
      <c r="AG30" s="964"/>
      <c r="AH30" s="887"/>
      <c r="AI30" s="887"/>
      <c r="AJ30" s="887"/>
      <c r="AK30" s="887"/>
      <c r="AL30" s="887"/>
      <c r="AM30" s="887"/>
      <c r="AN30" s="887"/>
      <c r="AO30" s="887"/>
      <c r="AP30" s="964"/>
      <c r="AQ30" s="887"/>
      <c r="AR30" s="887"/>
      <c r="AS30" s="887"/>
      <c r="AT30" s="887"/>
      <c r="AU30" s="887"/>
      <c r="AV30" s="887"/>
      <c r="AW30" s="887"/>
      <c r="AX30" s="887"/>
      <c r="AY30" s="965"/>
      <c r="AZ30" s="967"/>
      <c r="BA30" s="967"/>
      <c r="BB30" s="967"/>
      <c r="BC30" s="967"/>
      <c r="BD30" s="967"/>
      <c r="BE30" s="967"/>
      <c r="BF30" s="967"/>
      <c r="BG30" s="967"/>
      <c r="BH30" s="967"/>
      <c r="BI30" s="967"/>
      <c r="BJ30" s="967"/>
      <c r="BK30" s="967"/>
      <c r="BL30" s="967"/>
      <c r="BM30" s="967"/>
      <c r="BN30" s="967"/>
      <c r="BO30" s="967"/>
      <c r="BP30" s="965"/>
      <c r="BQ30" s="967"/>
      <c r="BR30" s="967"/>
      <c r="BS30" s="967"/>
      <c r="BT30" s="967"/>
      <c r="BU30" s="967"/>
      <c r="BV30" s="967"/>
      <c r="BW30" s="967"/>
      <c r="BX30" s="967"/>
      <c r="BY30" s="967"/>
      <c r="BZ30" s="967"/>
      <c r="CA30" s="967"/>
      <c r="CB30" s="967"/>
      <c r="CC30" s="967"/>
      <c r="CD30" s="967"/>
      <c r="CE30" s="967"/>
      <c r="CF30" s="967"/>
      <c r="CG30" s="965"/>
      <c r="CH30" s="967"/>
      <c r="CI30" s="967"/>
      <c r="CJ30" s="967"/>
      <c r="CK30" s="967"/>
      <c r="CL30" s="967"/>
      <c r="CM30" s="967"/>
      <c r="CN30" s="967"/>
      <c r="CO30" s="967"/>
      <c r="CP30" s="967"/>
      <c r="CQ30" s="967"/>
      <c r="CR30" s="967"/>
      <c r="CS30" s="967"/>
      <c r="CT30" s="967"/>
      <c r="CU30" s="967"/>
      <c r="CV30" s="967"/>
      <c r="CW30" s="967"/>
      <c r="CX30" s="965"/>
      <c r="CY30" s="967"/>
      <c r="CZ30" s="967"/>
      <c r="DA30" s="967"/>
      <c r="DB30" s="967"/>
      <c r="DC30" s="967"/>
      <c r="DD30" s="967"/>
      <c r="DE30" s="967"/>
      <c r="DF30" s="967"/>
      <c r="DG30" s="967"/>
      <c r="DH30" s="967"/>
      <c r="DI30" s="967"/>
      <c r="DJ30" s="967"/>
      <c r="DK30" s="965"/>
      <c r="DL30" s="967"/>
      <c r="DM30" s="967"/>
      <c r="DN30" s="967"/>
      <c r="DO30" s="967"/>
      <c r="DP30" s="967"/>
      <c r="DQ30" s="967"/>
      <c r="DR30" s="967"/>
      <c r="DS30" s="967"/>
      <c r="DT30" s="967"/>
      <c r="DU30" s="967"/>
      <c r="DV30" s="967"/>
      <c r="DW30" s="967"/>
      <c r="DX30" s="965"/>
      <c r="DY30" s="967"/>
      <c r="DZ30" s="967"/>
      <c r="EA30" s="967"/>
      <c r="EB30" s="967"/>
      <c r="EC30" s="967"/>
      <c r="ED30" s="967"/>
      <c r="EE30" s="967"/>
      <c r="EF30" s="967"/>
      <c r="EG30" s="967"/>
      <c r="EH30" s="967"/>
      <c r="EI30" s="967"/>
      <c r="EJ30" s="967"/>
      <c r="EK30" s="887"/>
      <c r="EL30" s="963"/>
      <c r="EM30" s="963"/>
      <c r="EN30" s="963"/>
      <c r="EO30" s="963"/>
      <c r="EP30" s="963"/>
    </row>
    <row r="31" spans="1:146" ht="18.2" customHeight="1" x14ac:dyDescent="0.25">
      <c r="A31" s="1534" t="s">
        <v>1259</v>
      </c>
      <c r="B31" s="143"/>
      <c r="C31" s="1536"/>
      <c r="D31" s="143"/>
      <c r="E31" s="967"/>
      <c r="F31" s="146"/>
      <c r="G31" s="146"/>
      <c r="H31" s="963"/>
      <c r="I31" s="146"/>
      <c r="J31" s="146"/>
      <c r="K31" s="146"/>
      <c r="L31" s="146"/>
      <c r="M31" s="146"/>
      <c r="N31" s="146"/>
      <c r="O31" s="146"/>
      <c r="P31" s="146"/>
      <c r="Q31" s="601"/>
      <c r="R31" s="601"/>
      <c r="S31" s="601"/>
      <c r="T31" s="601"/>
      <c r="U31" s="601"/>
      <c r="V31" s="601"/>
      <c r="W31" s="601"/>
      <c r="X31" s="601"/>
      <c r="Y31" s="601"/>
      <c r="Z31" s="964"/>
      <c r="AA31" s="887"/>
      <c r="AB31" s="887"/>
      <c r="AC31" s="887"/>
      <c r="AD31" s="887"/>
      <c r="AE31" s="964"/>
      <c r="AF31" s="964"/>
      <c r="AG31" s="964"/>
      <c r="AH31" s="887"/>
      <c r="AI31" s="887"/>
      <c r="AJ31" s="887"/>
      <c r="AK31" s="887"/>
      <c r="AL31" s="887"/>
      <c r="AM31" s="887"/>
      <c r="AN31" s="887"/>
      <c r="AO31" s="887"/>
      <c r="AP31" s="964"/>
      <c r="AQ31" s="887"/>
      <c r="AR31" s="887"/>
      <c r="AS31" s="887"/>
      <c r="AT31" s="887"/>
      <c r="AU31" s="887"/>
      <c r="AV31" s="887"/>
      <c r="AW31" s="887"/>
      <c r="AX31" s="887"/>
      <c r="AY31" s="965"/>
      <c r="AZ31" s="967"/>
      <c r="BA31" s="967"/>
      <c r="BB31" s="967"/>
      <c r="BC31" s="967"/>
      <c r="BD31" s="967"/>
      <c r="BE31" s="967"/>
      <c r="BF31" s="967"/>
      <c r="BG31" s="967"/>
      <c r="BH31" s="967"/>
      <c r="BI31" s="967"/>
      <c r="BJ31" s="967"/>
      <c r="BK31" s="967"/>
      <c r="BL31" s="967"/>
      <c r="BM31" s="967"/>
      <c r="BN31" s="967"/>
      <c r="BO31" s="967"/>
      <c r="BP31" s="965"/>
      <c r="BQ31" s="967"/>
      <c r="BR31" s="967"/>
      <c r="BS31" s="967"/>
      <c r="BT31" s="967"/>
      <c r="BU31" s="967"/>
      <c r="BV31" s="967"/>
      <c r="BW31" s="967"/>
      <c r="BX31" s="967"/>
      <c r="BY31" s="967"/>
      <c r="BZ31" s="967"/>
      <c r="CA31" s="967"/>
      <c r="CB31" s="967"/>
      <c r="CC31" s="967"/>
      <c r="CD31" s="967"/>
      <c r="CE31" s="967"/>
      <c r="CF31" s="967"/>
      <c r="CG31" s="965"/>
      <c r="CH31" s="967"/>
      <c r="CI31" s="967"/>
      <c r="CJ31" s="967"/>
      <c r="CK31" s="967"/>
      <c r="CL31" s="967"/>
      <c r="CM31" s="967"/>
      <c r="CN31" s="967"/>
      <c r="CO31" s="967"/>
      <c r="CP31" s="967"/>
      <c r="CQ31" s="967"/>
      <c r="CR31" s="967"/>
      <c r="CS31" s="967"/>
      <c r="CT31" s="967"/>
      <c r="CU31" s="967"/>
      <c r="CV31" s="967"/>
      <c r="CW31" s="967"/>
      <c r="CX31" s="965"/>
      <c r="CY31" s="967"/>
      <c r="CZ31" s="967"/>
      <c r="DA31" s="967"/>
      <c r="DB31" s="967"/>
      <c r="DC31" s="967"/>
      <c r="DD31" s="967"/>
      <c r="DE31" s="967"/>
      <c r="DF31" s="967"/>
      <c r="DG31" s="967"/>
      <c r="DH31" s="967"/>
      <c r="DI31" s="967"/>
      <c r="DJ31" s="967"/>
      <c r="DK31" s="965"/>
      <c r="DL31" s="967"/>
      <c r="DM31" s="967"/>
      <c r="DN31" s="967"/>
      <c r="DO31" s="967"/>
      <c r="DP31" s="967"/>
      <c r="DQ31" s="967"/>
      <c r="DR31" s="967"/>
      <c r="DS31" s="967"/>
      <c r="DT31" s="967"/>
      <c r="DU31" s="967"/>
      <c r="DV31" s="967"/>
      <c r="DW31" s="967"/>
      <c r="DX31" s="965"/>
      <c r="DY31" s="967"/>
      <c r="DZ31" s="967"/>
      <c r="EA31" s="967"/>
      <c r="EB31" s="967"/>
      <c r="EC31" s="967"/>
      <c r="ED31" s="967"/>
      <c r="EE31" s="967"/>
      <c r="EF31" s="967"/>
      <c r="EG31" s="967"/>
      <c r="EH31" s="967"/>
      <c r="EI31" s="967"/>
      <c r="EJ31" s="967"/>
      <c r="EK31" s="887"/>
      <c r="EL31" s="963"/>
      <c r="EM31" s="963"/>
      <c r="EN31" s="963"/>
      <c r="EO31" s="963"/>
      <c r="EP31" s="963"/>
    </row>
    <row r="32" spans="1:146" ht="18.2" customHeight="1" x14ac:dyDescent="0.25">
      <c r="A32" s="1534" t="s">
        <v>1837</v>
      </c>
      <c r="B32" s="143"/>
      <c r="C32" s="1536"/>
      <c r="D32" s="143"/>
      <c r="E32" s="967"/>
      <c r="F32" s="146"/>
      <c r="G32" s="146"/>
      <c r="H32" s="963"/>
      <c r="I32" s="146"/>
      <c r="J32" s="146"/>
      <c r="K32" s="146"/>
      <c r="L32" s="146"/>
      <c r="M32" s="146"/>
      <c r="N32" s="146"/>
      <c r="O32" s="146"/>
      <c r="P32" s="146"/>
      <c r="Q32" s="601"/>
      <c r="R32" s="601"/>
      <c r="S32" s="601"/>
      <c r="T32" s="601"/>
      <c r="U32" s="601"/>
      <c r="V32" s="601"/>
      <c r="W32" s="601"/>
      <c r="X32" s="601"/>
      <c r="Y32" s="601"/>
      <c r="Z32" s="964"/>
      <c r="AA32" s="887"/>
      <c r="AB32" s="887"/>
      <c r="AC32" s="887"/>
      <c r="AD32" s="887"/>
      <c r="AE32" s="964"/>
      <c r="AF32" s="964"/>
      <c r="AG32" s="964"/>
      <c r="AH32" s="887"/>
      <c r="AI32" s="887"/>
      <c r="AJ32" s="887"/>
      <c r="AK32" s="887"/>
      <c r="AL32" s="887"/>
      <c r="AM32" s="887"/>
      <c r="AN32" s="887"/>
      <c r="AO32" s="887"/>
      <c r="AP32" s="964"/>
      <c r="AQ32" s="887"/>
      <c r="AR32" s="887"/>
      <c r="AS32" s="887"/>
      <c r="AT32" s="887"/>
      <c r="AU32" s="887"/>
      <c r="AV32" s="887"/>
      <c r="AW32" s="887"/>
      <c r="AX32" s="887"/>
      <c r="AY32" s="965"/>
      <c r="AZ32" s="967"/>
      <c r="BA32" s="967"/>
      <c r="BB32" s="967"/>
      <c r="BC32" s="967"/>
      <c r="BD32" s="967"/>
      <c r="BE32" s="967"/>
      <c r="BF32" s="967"/>
      <c r="BG32" s="967"/>
      <c r="BH32" s="967"/>
      <c r="BI32" s="967"/>
      <c r="BJ32" s="967"/>
      <c r="BK32" s="967"/>
      <c r="BL32" s="967"/>
      <c r="BM32" s="967"/>
      <c r="BN32" s="967"/>
      <c r="BO32" s="967"/>
      <c r="BP32" s="965"/>
      <c r="BQ32" s="967"/>
      <c r="BR32" s="967"/>
      <c r="BS32" s="967"/>
      <c r="BT32" s="967"/>
      <c r="BU32" s="967"/>
      <c r="BV32" s="967"/>
      <c r="BW32" s="967"/>
      <c r="BX32" s="967"/>
      <c r="BY32" s="967"/>
      <c r="BZ32" s="967"/>
      <c r="CA32" s="967"/>
      <c r="CB32" s="967"/>
      <c r="CC32" s="967"/>
      <c r="CD32" s="967"/>
      <c r="CE32" s="967"/>
      <c r="CF32" s="967"/>
      <c r="CG32" s="965"/>
      <c r="CH32" s="967"/>
      <c r="CI32" s="967"/>
      <c r="CJ32" s="967"/>
      <c r="CK32" s="967"/>
      <c r="CL32" s="967"/>
      <c r="CM32" s="967"/>
      <c r="CN32" s="967"/>
      <c r="CO32" s="967"/>
      <c r="CP32" s="967"/>
      <c r="CQ32" s="967"/>
      <c r="CR32" s="967"/>
      <c r="CS32" s="967"/>
      <c r="CT32" s="967"/>
      <c r="CU32" s="967"/>
      <c r="CV32" s="967"/>
      <c r="CW32" s="967"/>
      <c r="CX32" s="965"/>
      <c r="CY32" s="967"/>
      <c r="CZ32" s="967"/>
      <c r="DA32" s="967"/>
      <c r="DB32" s="967"/>
      <c r="DC32" s="967"/>
      <c r="DD32" s="967"/>
      <c r="DE32" s="967"/>
      <c r="DF32" s="967"/>
      <c r="DG32" s="967"/>
      <c r="DH32" s="967"/>
      <c r="DI32" s="967"/>
      <c r="DJ32" s="967"/>
      <c r="DK32" s="965"/>
      <c r="DL32" s="967"/>
      <c r="DM32" s="967"/>
      <c r="DN32" s="967"/>
      <c r="DO32" s="967"/>
      <c r="DP32" s="967"/>
      <c r="DQ32" s="967"/>
      <c r="DR32" s="967"/>
      <c r="DS32" s="967"/>
      <c r="DT32" s="967"/>
      <c r="DU32" s="967"/>
      <c r="DV32" s="967"/>
      <c r="DW32" s="967"/>
      <c r="DX32" s="965"/>
      <c r="DY32" s="967"/>
      <c r="DZ32" s="967"/>
      <c r="EA32" s="967"/>
      <c r="EB32" s="967"/>
      <c r="EC32" s="967"/>
      <c r="ED32" s="967"/>
      <c r="EE32" s="967"/>
      <c r="EF32" s="967"/>
      <c r="EG32" s="967"/>
      <c r="EH32" s="967"/>
      <c r="EI32" s="967"/>
      <c r="EJ32" s="967"/>
      <c r="EK32" s="887"/>
      <c r="EL32" s="963"/>
      <c r="EM32" s="963"/>
      <c r="EN32" s="963"/>
      <c r="EO32" s="963"/>
      <c r="EP32" s="963"/>
    </row>
    <row r="33" spans="1:146" ht="18.2" customHeight="1" x14ac:dyDescent="0.25">
      <c r="A33" s="1534" t="s">
        <v>1880</v>
      </c>
      <c r="B33" s="143"/>
      <c r="C33" s="1536"/>
      <c r="D33" s="143"/>
      <c r="E33" s="967"/>
      <c r="F33" s="146"/>
      <c r="G33" s="146"/>
      <c r="H33" s="963"/>
      <c r="I33" s="146"/>
      <c r="J33" s="146"/>
      <c r="K33" s="146"/>
      <c r="L33" s="146"/>
      <c r="M33" s="146"/>
      <c r="N33" s="146"/>
      <c r="O33" s="146"/>
      <c r="P33" s="146"/>
      <c r="Q33" s="601"/>
      <c r="R33" s="601"/>
      <c r="S33" s="601"/>
      <c r="T33" s="601"/>
      <c r="U33" s="601"/>
      <c r="V33" s="601"/>
      <c r="W33" s="601"/>
      <c r="X33" s="601"/>
      <c r="Y33" s="601"/>
      <c r="Z33" s="964"/>
      <c r="AA33" s="887"/>
      <c r="AB33" s="887"/>
      <c r="AC33" s="887"/>
      <c r="AD33" s="887"/>
      <c r="AE33" s="964"/>
      <c r="AF33" s="964"/>
      <c r="AG33" s="964"/>
      <c r="AH33" s="887"/>
      <c r="AI33" s="887"/>
      <c r="AJ33" s="887"/>
      <c r="AK33" s="887"/>
      <c r="AL33" s="887"/>
      <c r="AM33" s="887"/>
      <c r="AN33" s="887"/>
      <c r="AO33" s="887"/>
      <c r="AP33" s="964"/>
      <c r="AQ33" s="887"/>
      <c r="AR33" s="887"/>
      <c r="AS33" s="887"/>
      <c r="AT33" s="887"/>
      <c r="AU33" s="887"/>
      <c r="AV33" s="887"/>
      <c r="AW33" s="887"/>
      <c r="AX33" s="887"/>
      <c r="AY33" s="965"/>
      <c r="AZ33" s="967"/>
      <c r="BA33" s="967"/>
      <c r="BB33" s="967"/>
      <c r="BC33" s="967"/>
      <c r="BD33" s="967"/>
      <c r="BE33" s="967"/>
      <c r="BF33" s="967"/>
      <c r="BG33" s="967"/>
      <c r="BH33" s="967"/>
      <c r="BI33" s="967"/>
      <c r="BJ33" s="967"/>
      <c r="BK33" s="967"/>
      <c r="BL33" s="967"/>
      <c r="BM33" s="967"/>
      <c r="BN33" s="967"/>
      <c r="BO33" s="967"/>
      <c r="BP33" s="965"/>
      <c r="BQ33" s="967"/>
      <c r="BR33" s="967"/>
      <c r="BS33" s="967"/>
      <c r="BT33" s="967"/>
      <c r="BU33" s="967"/>
      <c r="BV33" s="967"/>
      <c r="BW33" s="967"/>
      <c r="BX33" s="967"/>
      <c r="BY33" s="967"/>
      <c r="BZ33" s="967"/>
      <c r="CA33" s="967"/>
      <c r="CB33" s="967"/>
      <c r="CC33" s="967"/>
      <c r="CD33" s="967"/>
      <c r="CE33" s="967"/>
      <c r="CF33" s="967"/>
      <c r="CG33" s="965"/>
      <c r="CH33" s="967"/>
      <c r="CI33" s="967"/>
      <c r="CJ33" s="967"/>
      <c r="CK33" s="967"/>
      <c r="CL33" s="967"/>
      <c r="CM33" s="967"/>
      <c r="CN33" s="967"/>
      <c r="CO33" s="967"/>
      <c r="CP33" s="967"/>
      <c r="CQ33" s="967"/>
      <c r="CR33" s="967"/>
      <c r="CS33" s="967"/>
      <c r="CT33" s="967"/>
      <c r="CU33" s="967"/>
      <c r="CV33" s="967"/>
      <c r="CW33" s="967"/>
      <c r="CX33" s="965"/>
      <c r="CY33" s="967"/>
      <c r="CZ33" s="967"/>
      <c r="DA33" s="967"/>
      <c r="DB33" s="967"/>
      <c r="DC33" s="967"/>
      <c r="DD33" s="967"/>
      <c r="DE33" s="967"/>
      <c r="DF33" s="967"/>
      <c r="DG33" s="967"/>
      <c r="DH33" s="967"/>
      <c r="DI33" s="967"/>
      <c r="DJ33" s="967"/>
      <c r="DK33" s="965"/>
      <c r="DL33" s="967"/>
      <c r="DM33" s="967"/>
      <c r="DN33" s="967"/>
      <c r="DO33" s="967"/>
      <c r="DP33" s="967"/>
      <c r="DQ33" s="967"/>
      <c r="DR33" s="967"/>
      <c r="DS33" s="967"/>
      <c r="DT33" s="967"/>
      <c r="DU33" s="967"/>
      <c r="DV33" s="967"/>
      <c r="DW33" s="967"/>
      <c r="DX33" s="965"/>
      <c r="DY33" s="967"/>
      <c r="DZ33" s="967"/>
      <c r="EA33" s="967"/>
      <c r="EB33" s="967"/>
      <c r="EC33" s="967"/>
      <c r="ED33" s="967"/>
      <c r="EE33" s="967"/>
      <c r="EF33" s="967"/>
      <c r="EG33" s="967"/>
      <c r="EH33" s="967"/>
      <c r="EI33" s="967"/>
      <c r="EJ33" s="967"/>
      <c r="EK33" s="887"/>
      <c r="EL33" s="963"/>
      <c r="EM33" s="963"/>
      <c r="EN33" s="963"/>
      <c r="EO33" s="963"/>
      <c r="EP33" s="963"/>
    </row>
    <row r="34" spans="1:146" ht="18.2" customHeight="1" x14ac:dyDescent="0.25">
      <c r="A34" s="1534" t="s">
        <v>1881</v>
      </c>
      <c r="B34" s="143"/>
      <c r="C34" s="1536"/>
      <c r="D34" s="143"/>
      <c r="E34" s="967"/>
      <c r="F34" s="146"/>
      <c r="G34" s="146"/>
      <c r="H34" s="963"/>
      <c r="I34" s="146"/>
      <c r="J34" s="146"/>
      <c r="K34" s="146"/>
      <c r="L34" s="146"/>
      <c r="M34" s="146"/>
      <c r="N34" s="146"/>
      <c r="O34" s="146"/>
      <c r="P34" s="146"/>
      <c r="Q34" s="601"/>
      <c r="R34" s="601"/>
      <c r="S34" s="601"/>
      <c r="T34" s="601"/>
      <c r="U34" s="601"/>
      <c r="V34" s="601"/>
      <c r="W34" s="601"/>
      <c r="X34" s="601"/>
      <c r="Y34" s="601"/>
      <c r="Z34" s="964"/>
      <c r="AA34" s="887"/>
      <c r="AB34" s="887"/>
      <c r="AC34" s="887"/>
      <c r="AD34" s="887"/>
      <c r="AE34" s="964"/>
      <c r="AF34" s="964"/>
      <c r="AG34" s="964"/>
      <c r="AH34" s="887"/>
      <c r="AI34" s="887"/>
      <c r="AJ34" s="887"/>
      <c r="AK34" s="887"/>
      <c r="AL34" s="887"/>
      <c r="AM34" s="887"/>
      <c r="AN34" s="887"/>
      <c r="AO34" s="887"/>
      <c r="AP34" s="964"/>
      <c r="AQ34" s="887"/>
      <c r="AR34" s="887"/>
      <c r="AS34" s="887"/>
      <c r="AT34" s="887"/>
      <c r="AU34" s="887"/>
      <c r="AV34" s="887"/>
      <c r="AW34" s="887"/>
      <c r="AX34" s="887"/>
      <c r="AY34" s="965"/>
      <c r="AZ34" s="967"/>
      <c r="BA34" s="967"/>
      <c r="BB34" s="967"/>
      <c r="BC34" s="967"/>
      <c r="BD34" s="967"/>
      <c r="BE34" s="967"/>
      <c r="BF34" s="967"/>
      <c r="BG34" s="967"/>
      <c r="BH34" s="967"/>
      <c r="BI34" s="967"/>
      <c r="BJ34" s="967"/>
      <c r="BK34" s="967"/>
      <c r="BL34" s="967"/>
      <c r="BM34" s="967"/>
      <c r="BN34" s="967"/>
      <c r="BO34" s="967"/>
      <c r="BP34" s="965"/>
      <c r="BQ34" s="967"/>
      <c r="BR34" s="967"/>
      <c r="BS34" s="967"/>
      <c r="BT34" s="967"/>
      <c r="BU34" s="967"/>
      <c r="BV34" s="967"/>
      <c r="BW34" s="967"/>
      <c r="BX34" s="967"/>
      <c r="BY34" s="967"/>
      <c r="BZ34" s="967"/>
      <c r="CA34" s="967"/>
      <c r="CB34" s="967"/>
      <c r="CC34" s="967"/>
      <c r="CD34" s="967"/>
      <c r="CE34" s="967"/>
      <c r="CF34" s="967"/>
      <c r="CG34" s="965"/>
      <c r="CH34" s="967"/>
      <c r="CI34" s="967"/>
      <c r="CJ34" s="967"/>
      <c r="CK34" s="967"/>
      <c r="CL34" s="967"/>
      <c r="CM34" s="967"/>
      <c r="CN34" s="967"/>
      <c r="CO34" s="967"/>
      <c r="CP34" s="967"/>
      <c r="CQ34" s="967"/>
      <c r="CR34" s="967"/>
      <c r="CS34" s="967"/>
      <c r="CT34" s="967"/>
      <c r="CU34" s="967"/>
      <c r="CV34" s="967"/>
      <c r="CW34" s="967"/>
      <c r="CX34" s="965"/>
      <c r="CY34" s="967"/>
      <c r="CZ34" s="967"/>
      <c r="DA34" s="967"/>
      <c r="DB34" s="967"/>
      <c r="DC34" s="967"/>
      <c r="DD34" s="967"/>
      <c r="DE34" s="967"/>
      <c r="DF34" s="967"/>
      <c r="DG34" s="967"/>
      <c r="DH34" s="967"/>
      <c r="DI34" s="967"/>
      <c r="DJ34" s="967"/>
      <c r="DK34" s="965"/>
      <c r="DL34" s="967"/>
      <c r="DM34" s="967"/>
      <c r="DN34" s="967"/>
      <c r="DO34" s="967"/>
      <c r="DP34" s="967"/>
      <c r="DQ34" s="967"/>
      <c r="DR34" s="967"/>
      <c r="DS34" s="967"/>
      <c r="DT34" s="967"/>
      <c r="DU34" s="967"/>
      <c r="DV34" s="967"/>
      <c r="DW34" s="967"/>
      <c r="DX34" s="965"/>
      <c r="DY34" s="967"/>
      <c r="DZ34" s="967"/>
      <c r="EA34" s="967"/>
      <c r="EB34" s="967"/>
      <c r="EC34" s="967"/>
      <c r="ED34" s="967"/>
      <c r="EE34" s="967"/>
      <c r="EF34" s="967"/>
      <c r="EG34" s="967"/>
      <c r="EH34" s="967"/>
      <c r="EI34" s="967"/>
      <c r="EJ34" s="967"/>
      <c r="EK34" s="887"/>
      <c r="EL34" s="963"/>
      <c r="EM34" s="963"/>
      <c r="EN34" s="963"/>
      <c r="EO34" s="963"/>
      <c r="EP34" s="963"/>
    </row>
  </sheetData>
  <mergeCells count="131">
    <mergeCell ref="B2:B3"/>
    <mergeCell ref="DX1:EA1"/>
    <mergeCell ref="DX2:EA2"/>
    <mergeCell ref="J3:K3"/>
    <mergeCell ref="E3:I3"/>
    <mergeCell ref="EK1:EN1"/>
    <mergeCell ref="EK2:EN2"/>
    <mergeCell ref="CG1:CJ1"/>
    <mergeCell ref="CG2:CJ2"/>
    <mergeCell ref="CX1:DA1"/>
    <mergeCell ref="CX2:DA2"/>
    <mergeCell ref="DK1:DN1"/>
    <mergeCell ref="DK2:DN2"/>
    <mergeCell ref="EO6:EO18"/>
    <mergeCell ref="CA18:CB18"/>
    <mergeCell ref="BY18:BZ18"/>
    <mergeCell ref="AQ6:AX6"/>
    <mergeCell ref="EL6:EL18"/>
    <mergeCell ref="AP1:AS1"/>
    <mergeCell ref="AP2:AS2"/>
    <mergeCell ref="AY1:BB1"/>
    <mergeCell ref="AY2:BB2"/>
    <mergeCell ref="BP1:BS1"/>
    <mergeCell ref="BP2:BS2"/>
    <mergeCell ref="AY6:AY12"/>
    <mergeCell ref="AY13:AY14"/>
    <mergeCell ref="BP13:BP14"/>
    <mergeCell ref="BP6:BP12"/>
    <mergeCell ref="CG6:CG12"/>
    <mergeCell ref="CX6:CX12"/>
    <mergeCell ref="DY6:EJ10"/>
    <mergeCell ref="EH18:EJ18"/>
    <mergeCell ref="DY18:EA18"/>
    <mergeCell ref="DH18:DJ18"/>
    <mergeCell ref="DU18:DW18"/>
    <mergeCell ref="DK6:DK12"/>
    <mergeCell ref="EB18:ED18"/>
    <mergeCell ref="I5:J5"/>
    <mergeCell ref="O6:O18"/>
    <mergeCell ref="K6:L18"/>
    <mergeCell ref="U6:U9"/>
    <mergeCell ref="V6:V8"/>
    <mergeCell ref="W6:W9"/>
    <mergeCell ref="Q6:R8"/>
    <mergeCell ref="EP6:EP18"/>
    <mergeCell ref="CT18:CU18"/>
    <mergeCell ref="CV18:CW18"/>
    <mergeCell ref="DE18:DG18"/>
    <mergeCell ref="DL18:DN18"/>
    <mergeCell ref="Q9:R16"/>
    <mergeCell ref="AH6:AO6"/>
    <mergeCell ref="BB18:BC18"/>
    <mergeCell ref="BQ18:BR18"/>
    <mergeCell ref="BJ18:BK18"/>
    <mergeCell ref="CR18:CS18"/>
    <mergeCell ref="CE18:CF18"/>
    <mergeCell ref="BW18:BX18"/>
    <mergeCell ref="CN18:CO18"/>
    <mergeCell ref="BL18:BM18"/>
    <mergeCell ref="CP18:CQ18"/>
    <mergeCell ref="AS7:AT17"/>
    <mergeCell ref="DR18:DT18"/>
    <mergeCell ref="DL6:DW10"/>
    <mergeCell ref="C6:C18"/>
    <mergeCell ref="AP6:AP17"/>
    <mergeCell ref="E6:E17"/>
    <mergeCell ref="AH7:AO8"/>
    <mergeCell ref="Z6:Z18"/>
    <mergeCell ref="AA6:AA18"/>
    <mergeCell ref="AB6:AC17"/>
    <mergeCell ref="DB18:DD18"/>
    <mergeCell ref="CY6:DJ10"/>
    <mergeCell ref="CJ18:CK18"/>
    <mergeCell ref="CY18:DA18"/>
    <mergeCell ref="EM5:EN5"/>
    <mergeCell ref="AB5:AC5"/>
    <mergeCell ref="AH5:AO5"/>
    <mergeCell ref="AQ5:AX5"/>
    <mergeCell ref="AZ5:BO5"/>
    <mergeCell ref="BD18:BE18"/>
    <mergeCell ref="BS18:BT18"/>
    <mergeCell ref="DY5:EJ5"/>
    <mergeCell ref="AD6:AD18"/>
    <mergeCell ref="CC18:CD18"/>
    <mergeCell ref="AZ18:BA18"/>
    <mergeCell ref="DX6:DX12"/>
    <mergeCell ref="BU18:BV18"/>
    <mergeCell ref="BN18:BO18"/>
    <mergeCell ref="BQ6:CF8"/>
    <mergeCell ref="CH6:CW8"/>
    <mergeCell ref="EM6:EN7"/>
    <mergeCell ref="EK6:EK18"/>
    <mergeCell ref="CL18:CM18"/>
    <mergeCell ref="CH18:CI18"/>
    <mergeCell ref="DO18:DQ18"/>
    <mergeCell ref="BF18:BG18"/>
    <mergeCell ref="BH18:BI18"/>
    <mergeCell ref="EE18:EG18"/>
    <mergeCell ref="BQ5:CF5"/>
    <mergeCell ref="CH5:CW5"/>
    <mergeCell ref="CY5:DJ5"/>
    <mergeCell ref="DL5:DW5"/>
    <mergeCell ref="AU7:AV17"/>
    <mergeCell ref="AW7:AX17"/>
    <mergeCell ref="X6:X10"/>
    <mergeCell ref="Y6:Y12"/>
    <mergeCell ref="AZ6:BO8"/>
    <mergeCell ref="B7:B18"/>
    <mergeCell ref="AQ7:AR17"/>
    <mergeCell ref="C3:D3"/>
    <mergeCell ref="A5:A19"/>
    <mergeCell ref="AH9:AI17"/>
    <mergeCell ref="AJ9:AK17"/>
    <mergeCell ref="AL9:AM17"/>
    <mergeCell ref="AN9:AO17"/>
    <mergeCell ref="G6:G18"/>
    <mergeCell ref="AE6:AE18"/>
    <mergeCell ref="AF6:AF18"/>
    <mergeCell ref="AG6:AG18"/>
    <mergeCell ref="S6:S18"/>
    <mergeCell ref="M6:M8"/>
    <mergeCell ref="T11:T18"/>
    <mergeCell ref="T6:T9"/>
    <mergeCell ref="N6:N17"/>
    <mergeCell ref="K5:L5"/>
    <mergeCell ref="D6:D11"/>
    <mergeCell ref="H6:H13"/>
    <mergeCell ref="I6:J11"/>
    <mergeCell ref="F6:F14"/>
    <mergeCell ref="P6:P18"/>
    <mergeCell ref="Q5:R5"/>
  </mergeCells>
  <pageMargins left="0.314" right="0.314" top="0.11799999999999999" bottom="0.27500000000000002" header="0.157" footer="0.11799999999999999"/>
  <pageSetup firstPageNumber="65" orientation="landscape" r:id="rId1"/>
  <headerFooter>
    <oddFooter>&amp;C&amp;P</oddFooter>
  </headerFooter>
  <colBreaks count="9" manualBreakCount="9">
    <brk id="4" max="1048575" man="1"/>
    <brk id="41" max="1048575" man="1"/>
    <brk id="50" max="33" man="1"/>
    <brk id="67" max="33" man="1"/>
    <brk id="84" max="1048575" man="1"/>
    <brk id="101" max="1048575" man="1"/>
    <brk id="114" max="33" man="1"/>
    <brk id="127" max="1048575" man="1"/>
    <brk id="14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38"/>
  <sheetViews>
    <sheetView view="pageBreakPreview" zoomScale="90" zoomScaleNormal="110" zoomScaleSheetLayoutView="90" workbookViewId="0">
      <selection activeCell="D17" sqref="D17"/>
    </sheetView>
  </sheetViews>
  <sheetFormatPr baseColWidth="10" defaultColWidth="9.140625" defaultRowHeight="12.75" x14ac:dyDescent="0.2"/>
  <cols>
    <col min="1" max="1" width="4.28515625" style="10" bestFit="1" customWidth="1"/>
    <col min="2" max="2" width="20.7109375" style="10" customWidth="1"/>
    <col min="3" max="3" width="9.85546875" style="10" customWidth="1"/>
    <col min="4" max="4" width="9.7109375" style="10" customWidth="1"/>
    <col min="5" max="5" width="7.5703125" style="10" customWidth="1"/>
    <col min="6" max="6" width="17.140625" style="10" customWidth="1"/>
    <col min="7" max="7" width="17" style="10" customWidth="1"/>
    <col min="8" max="8" width="12.42578125" style="10" customWidth="1"/>
    <col min="9" max="9" width="9.7109375" style="10" customWidth="1"/>
    <col min="10" max="10" width="6.7109375" style="10" customWidth="1"/>
    <col min="11" max="11" width="10.85546875" style="10" customWidth="1"/>
    <col min="12" max="12" width="9.7109375" style="10" customWidth="1"/>
    <col min="13" max="13" width="6.85546875" style="10" customWidth="1"/>
    <col min="14" max="14" width="20.7109375" style="10" customWidth="1"/>
  </cols>
  <sheetData>
    <row r="1" spans="1:14" x14ac:dyDescent="0.2">
      <c r="A1" s="930" t="s">
        <v>1172</v>
      </c>
    </row>
    <row r="2" spans="1:14" ht="12.75" customHeight="1" x14ac:dyDescent="0.2">
      <c r="A2" s="930" t="s">
        <v>948</v>
      </c>
      <c r="E2" s="1176" t="s">
        <v>1886</v>
      </c>
      <c r="F2" s="1176"/>
      <c r="G2" s="1176"/>
    </row>
    <row r="3" spans="1:14" x14ac:dyDescent="0.2">
      <c r="A3" s="863"/>
    </row>
    <row r="4" spans="1:14" ht="13.5" x14ac:dyDescent="0.25">
      <c r="A4" s="2842" t="s">
        <v>1350</v>
      </c>
      <c r="B4" s="2842"/>
      <c r="C4" s="934" t="s">
        <v>1121</v>
      </c>
      <c r="D4" s="2840" t="s">
        <v>1122</v>
      </c>
      <c r="E4" s="2842"/>
      <c r="F4" s="937" t="s">
        <v>1123</v>
      </c>
      <c r="G4" s="934" t="s">
        <v>1124</v>
      </c>
      <c r="H4" s="934" t="s">
        <v>1125</v>
      </c>
      <c r="I4" s="2842" t="s">
        <v>1126</v>
      </c>
      <c r="J4" s="2842"/>
      <c r="K4" s="934" t="s">
        <v>1127</v>
      </c>
      <c r="L4" s="2842" t="s">
        <v>1128</v>
      </c>
      <c r="M4" s="2842"/>
      <c r="N4" s="2842"/>
    </row>
    <row r="5" spans="1:14" ht="12.75" customHeight="1" x14ac:dyDescent="0.2">
      <c r="A5" s="2871" t="s">
        <v>949</v>
      </c>
      <c r="B5" s="2871"/>
      <c r="C5" s="2489" t="s">
        <v>950</v>
      </c>
      <c r="D5" s="2872" t="s">
        <v>2528</v>
      </c>
      <c r="E5" s="2873"/>
      <c r="F5" s="2494" t="s">
        <v>1275</v>
      </c>
      <c r="G5" s="2876" t="s">
        <v>2356</v>
      </c>
      <c r="H5" s="2876" t="s">
        <v>951</v>
      </c>
      <c r="I5" s="2876" t="s">
        <v>1276</v>
      </c>
      <c r="J5" s="2876"/>
      <c r="K5" s="2876" t="s">
        <v>2357</v>
      </c>
      <c r="L5" s="2876" t="s">
        <v>2347</v>
      </c>
      <c r="M5" s="2876"/>
      <c r="N5" s="2876"/>
    </row>
    <row r="6" spans="1:14" ht="12.75" customHeight="1" x14ac:dyDescent="0.2">
      <c r="A6" s="2871"/>
      <c r="B6" s="2871"/>
      <c r="C6" s="2178"/>
      <c r="D6" s="2304"/>
      <c r="E6" s="2305"/>
      <c r="F6" s="2186"/>
      <c r="G6" s="2876"/>
      <c r="H6" s="2876"/>
      <c r="I6" s="2876"/>
      <c r="J6" s="2876"/>
      <c r="K6" s="2876"/>
      <c r="L6" s="2876"/>
      <c r="M6" s="2876"/>
      <c r="N6" s="2876"/>
    </row>
    <row r="7" spans="1:14" ht="12.75" customHeight="1" x14ac:dyDescent="0.2">
      <c r="A7" s="2871"/>
      <c r="B7" s="2871"/>
      <c r="C7" s="2178"/>
      <c r="D7" s="2304"/>
      <c r="E7" s="2305"/>
      <c r="F7" s="2186"/>
      <c r="G7" s="2876"/>
      <c r="H7" s="2876"/>
      <c r="I7" s="2876"/>
      <c r="J7" s="2876"/>
      <c r="K7" s="2876"/>
      <c r="L7" s="2876"/>
      <c r="M7" s="2876"/>
      <c r="N7" s="2876"/>
    </row>
    <row r="8" spans="1:14" ht="12.75" customHeight="1" x14ac:dyDescent="0.2">
      <c r="A8" s="2871"/>
      <c r="B8" s="2871"/>
      <c r="C8" s="2178"/>
      <c r="D8" s="2304"/>
      <c r="E8" s="2305"/>
      <c r="F8" s="2186"/>
      <c r="G8" s="2876"/>
      <c r="H8" s="2876"/>
      <c r="I8" s="2876"/>
      <c r="J8" s="2876"/>
      <c r="K8" s="2876"/>
      <c r="L8" s="2876"/>
      <c r="M8" s="2876"/>
      <c r="N8" s="2876"/>
    </row>
    <row r="9" spans="1:14" ht="12.75" customHeight="1" x14ac:dyDescent="0.2">
      <c r="A9" s="2871"/>
      <c r="B9" s="2871"/>
      <c r="C9" s="2178"/>
      <c r="D9" s="2304"/>
      <c r="E9" s="2305"/>
      <c r="F9" s="2186"/>
      <c r="G9" s="2876"/>
      <c r="H9" s="2876"/>
      <c r="I9" s="2876"/>
      <c r="J9" s="2876"/>
      <c r="K9" s="2876"/>
      <c r="L9" s="2876"/>
      <c r="M9" s="2876"/>
      <c r="N9" s="2876"/>
    </row>
    <row r="10" spans="1:14" ht="12.75" customHeight="1" x14ac:dyDescent="0.2">
      <c r="A10" s="2871"/>
      <c r="B10" s="2871"/>
      <c r="C10" s="2178"/>
      <c r="D10" s="2304"/>
      <c r="E10" s="2305"/>
      <c r="F10" s="2186"/>
      <c r="G10" s="2876"/>
      <c r="H10" s="2876"/>
      <c r="I10" s="2876"/>
      <c r="J10" s="2876"/>
      <c r="K10" s="2876"/>
      <c r="L10" s="2876"/>
      <c r="M10" s="2876"/>
      <c r="N10" s="2876"/>
    </row>
    <row r="11" spans="1:14" ht="12.75" customHeight="1" x14ac:dyDescent="0.2">
      <c r="A11" s="2871"/>
      <c r="B11" s="2871"/>
      <c r="C11" s="2178"/>
      <c r="D11" s="2304"/>
      <c r="E11" s="2305"/>
      <c r="F11" s="2186"/>
      <c r="G11" s="2876"/>
      <c r="H11" s="2876"/>
      <c r="I11" s="2876"/>
      <c r="J11" s="2876"/>
      <c r="K11" s="2876"/>
      <c r="L11" s="2876"/>
      <c r="M11" s="2876"/>
      <c r="N11" s="2876"/>
    </row>
    <row r="12" spans="1:14" ht="12.75" customHeight="1" x14ac:dyDescent="0.2">
      <c r="A12" s="2871"/>
      <c r="B12" s="2871"/>
      <c r="C12" s="2178"/>
      <c r="D12" s="2304"/>
      <c r="E12" s="2305"/>
      <c r="F12" s="2186"/>
      <c r="G12" s="2876"/>
      <c r="H12" s="2876"/>
      <c r="I12" s="2876"/>
      <c r="J12" s="2876"/>
      <c r="K12" s="2876"/>
      <c r="L12" s="2876"/>
      <c r="M12" s="2876"/>
      <c r="N12" s="2876"/>
    </row>
    <row r="13" spans="1:14" ht="12.75" customHeight="1" x14ac:dyDescent="0.2">
      <c r="A13" s="2871"/>
      <c r="B13" s="2871"/>
      <c r="C13" s="2178"/>
      <c r="D13" s="2304"/>
      <c r="E13" s="2305"/>
      <c r="F13" s="2186"/>
      <c r="G13" s="2876"/>
      <c r="H13" s="2876"/>
      <c r="I13" s="2876"/>
      <c r="J13" s="2876"/>
      <c r="K13" s="2876"/>
      <c r="L13" s="2876"/>
      <c r="M13" s="2876"/>
      <c r="N13" s="2876"/>
    </row>
    <row r="14" spans="1:14" ht="12.75" customHeight="1" x14ac:dyDescent="0.2">
      <c r="A14" s="2871"/>
      <c r="B14" s="2871"/>
      <c r="C14" s="2178"/>
      <c r="D14" s="2304"/>
      <c r="E14" s="2305"/>
      <c r="F14" s="2186"/>
      <c r="G14" s="2876"/>
      <c r="H14" s="2876"/>
      <c r="I14" s="2876"/>
      <c r="J14" s="2876"/>
      <c r="K14" s="2876"/>
      <c r="L14" s="2876"/>
      <c r="M14" s="2876"/>
      <c r="N14" s="2876"/>
    </row>
    <row r="15" spans="1:14" ht="12.75" customHeight="1" x14ac:dyDescent="0.2">
      <c r="A15" s="2871"/>
      <c r="B15" s="2871"/>
      <c r="C15" s="2178"/>
      <c r="D15" s="2304"/>
      <c r="E15" s="2305"/>
      <c r="F15" s="2186"/>
      <c r="G15" s="2876"/>
      <c r="H15" s="2876"/>
      <c r="I15" s="2876"/>
      <c r="J15" s="2876"/>
      <c r="K15" s="2876"/>
      <c r="L15" s="2876"/>
      <c r="M15" s="2876"/>
      <c r="N15" s="2876"/>
    </row>
    <row r="16" spans="1:14" ht="26.25" customHeight="1" x14ac:dyDescent="0.2">
      <c r="A16" s="2871"/>
      <c r="B16" s="2871"/>
      <c r="C16" s="2193"/>
      <c r="D16" s="2874"/>
      <c r="E16" s="2875"/>
      <c r="F16" s="2189"/>
      <c r="G16" s="2876"/>
      <c r="H16" s="2876"/>
      <c r="I16" s="2876"/>
      <c r="J16" s="2876"/>
      <c r="K16" s="2876"/>
      <c r="L16" s="2876"/>
      <c r="M16" s="2876"/>
      <c r="N16" s="2876"/>
    </row>
    <row r="17" spans="1:14" ht="15" customHeight="1" x14ac:dyDescent="0.2">
      <c r="A17" s="968"/>
      <c r="B17" s="968"/>
      <c r="C17" s="968"/>
      <c r="D17" s="969" t="s">
        <v>952</v>
      </c>
      <c r="E17" s="813" t="s">
        <v>574</v>
      </c>
      <c r="F17" s="813"/>
      <c r="G17" s="813"/>
      <c r="H17" s="813"/>
      <c r="I17" s="813" t="s">
        <v>952</v>
      </c>
      <c r="J17" s="880" t="s">
        <v>574</v>
      </c>
      <c r="K17" s="813" t="s">
        <v>76</v>
      </c>
      <c r="L17" s="813" t="s">
        <v>952</v>
      </c>
      <c r="M17" s="880" t="s">
        <v>574</v>
      </c>
      <c r="N17" s="970" t="s">
        <v>198</v>
      </c>
    </row>
    <row r="18" spans="1:14" ht="13.5" x14ac:dyDescent="0.2">
      <c r="A18" s="971" t="s">
        <v>871</v>
      </c>
      <c r="B18" s="971" t="s">
        <v>953</v>
      </c>
      <c r="C18" s="813" t="s">
        <v>31</v>
      </c>
      <c r="D18" s="969"/>
      <c r="E18" s="813" t="s">
        <v>31</v>
      </c>
      <c r="F18" s="879" t="s">
        <v>31</v>
      </c>
      <c r="G18" s="813" t="s">
        <v>31</v>
      </c>
      <c r="H18" s="813" t="s">
        <v>31</v>
      </c>
      <c r="I18" s="813" t="s">
        <v>19</v>
      </c>
      <c r="J18" s="880" t="s">
        <v>31</v>
      </c>
      <c r="K18" s="813" t="s">
        <v>31</v>
      </c>
      <c r="L18" s="813" t="s">
        <v>19</v>
      </c>
      <c r="M18" s="880" t="s">
        <v>31</v>
      </c>
      <c r="N18" s="813" t="s">
        <v>954</v>
      </c>
    </row>
    <row r="19" spans="1:14" ht="27" customHeight="1" x14ac:dyDescent="0.25">
      <c r="A19" s="948">
        <v>1</v>
      </c>
      <c r="B19" s="965" t="s">
        <v>955</v>
      </c>
      <c r="C19" s="948"/>
      <c r="D19" s="602"/>
      <c r="E19" s="146"/>
      <c r="F19" s="972"/>
      <c r="G19" s="146"/>
      <c r="H19" s="146"/>
      <c r="I19" s="146"/>
      <c r="J19" s="601"/>
      <c r="K19" s="146"/>
      <c r="L19" s="146"/>
      <c r="M19" s="601"/>
      <c r="N19" s="973"/>
    </row>
    <row r="20" spans="1:14" ht="27" customHeight="1" x14ac:dyDescent="0.2">
      <c r="A20" s="948">
        <f>A19+1</f>
        <v>2</v>
      </c>
      <c r="B20" s="965" t="s">
        <v>956</v>
      </c>
      <c r="C20" s="948"/>
      <c r="D20" s="974"/>
      <c r="E20" s="963"/>
      <c r="F20" s="975"/>
      <c r="G20" s="963"/>
      <c r="H20" s="963"/>
      <c r="I20" s="963"/>
      <c r="J20" s="976"/>
      <c r="K20" s="963"/>
      <c r="L20" s="963"/>
      <c r="M20" s="976"/>
      <c r="N20" s="973"/>
    </row>
    <row r="21" spans="1:14" ht="27" customHeight="1" x14ac:dyDescent="0.2">
      <c r="A21" s="948">
        <f t="shared" ref="A21:A28" si="0">A20+1</f>
        <v>3</v>
      </c>
      <c r="B21" s="965" t="s">
        <v>957</v>
      </c>
      <c r="C21" s="948"/>
      <c r="D21" s="974"/>
      <c r="E21" s="963"/>
      <c r="F21" s="975"/>
      <c r="G21" s="963"/>
      <c r="H21" s="963"/>
      <c r="I21" s="963"/>
      <c r="J21" s="976"/>
      <c r="K21" s="963"/>
      <c r="L21" s="963"/>
      <c r="M21" s="976"/>
      <c r="N21" s="973"/>
    </row>
    <row r="22" spans="1:14" ht="27" customHeight="1" x14ac:dyDescent="0.2">
      <c r="A22" s="948">
        <f t="shared" si="0"/>
        <v>4</v>
      </c>
      <c r="B22" s="965" t="s">
        <v>958</v>
      </c>
      <c r="C22" s="948"/>
      <c r="D22" s="974"/>
      <c r="E22" s="963"/>
      <c r="F22" s="975"/>
      <c r="G22" s="963"/>
      <c r="H22" s="963"/>
      <c r="I22" s="963"/>
      <c r="J22" s="976"/>
      <c r="K22" s="963"/>
      <c r="L22" s="963"/>
      <c r="M22" s="976"/>
      <c r="N22" s="973"/>
    </row>
    <row r="23" spans="1:14" ht="27" customHeight="1" x14ac:dyDescent="0.2">
      <c r="A23" s="948">
        <f t="shared" si="0"/>
        <v>5</v>
      </c>
      <c r="B23" s="965" t="s">
        <v>959</v>
      </c>
      <c r="C23" s="948"/>
      <c r="D23" s="974"/>
      <c r="E23" s="963"/>
      <c r="F23" s="975"/>
      <c r="G23" s="963"/>
      <c r="H23" s="963"/>
      <c r="I23" s="963"/>
      <c r="J23" s="976"/>
      <c r="K23" s="963"/>
      <c r="L23" s="963"/>
      <c r="M23" s="976"/>
      <c r="N23" s="973"/>
    </row>
    <row r="24" spans="1:14" ht="27" customHeight="1" x14ac:dyDescent="0.2">
      <c r="A24" s="948">
        <f t="shared" si="0"/>
        <v>6</v>
      </c>
      <c r="B24" s="965" t="s">
        <v>960</v>
      </c>
      <c r="C24" s="948"/>
      <c r="D24" s="974"/>
      <c r="E24" s="963"/>
      <c r="F24" s="975"/>
      <c r="G24" s="963"/>
      <c r="H24" s="963"/>
      <c r="I24" s="963"/>
      <c r="J24" s="976"/>
      <c r="K24" s="963"/>
      <c r="L24" s="963"/>
      <c r="M24" s="976"/>
      <c r="N24" s="973"/>
    </row>
    <row r="25" spans="1:14" ht="27" customHeight="1" x14ac:dyDescent="0.2">
      <c r="A25" s="948">
        <f t="shared" si="0"/>
        <v>7</v>
      </c>
      <c r="B25" s="965" t="s">
        <v>961</v>
      </c>
      <c r="C25" s="948"/>
      <c r="D25" s="974"/>
      <c r="E25" s="963"/>
      <c r="F25" s="975"/>
      <c r="G25" s="963"/>
      <c r="H25" s="963"/>
      <c r="I25" s="963"/>
      <c r="J25" s="976"/>
      <c r="K25" s="963"/>
      <c r="L25" s="963"/>
      <c r="M25" s="976"/>
      <c r="N25" s="973"/>
    </row>
    <row r="26" spans="1:14" ht="27" customHeight="1" x14ac:dyDescent="0.2">
      <c r="A26" s="948">
        <f t="shared" si="0"/>
        <v>8</v>
      </c>
      <c r="B26" s="965" t="s">
        <v>962</v>
      </c>
      <c r="C26" s="948"/>
      <c r="D26" s="974"/>
      <c r="E26" s="963"/>
      <c r="F26" s="975"/>
      <c r="G26" s="963"/>
      <c r="H26" s="963"/>
      <c r="I26" s="963"/>
      <c r="J26" s="976"/>
      <c r="K26" s="963"/>
      <c r="L26" s="963"/>
      <c r="M26" s="976"/>
      <c r="N26" s="973"/>
    </row>
    <row r="27" spans="1:14" ht="27" customHeight="1" x14ac:dyDescent="0.25">
      <c r="A27" s="948">
        <f t="shared" si="0"/>
        <v>9</v>
      </c>
      <c r="B27" s="973" t="s">
        <v>963</v>
      </c>
      <c r="C27" s="977"/>
      <c r="D27" s="601"/>
      <c r="E27" s="146"/>
      <c r="F27" s="146"/>
      <c r="G27" s="146"/>
      <c r="H27" s="146"/>
      <c r="I27" s="146"/>
      <c r="J27" s="146"/>
      <c r="K27" s="146"/>
      <c r="L27" s="146"/>
      <c r="M27" s="146"/>
      <c r="N27" s="146"/>
    </row>
    <row r="28" spans="1:14" ht="27" customHeight="1" x14ac:dyDescent="0.25">
      <c r="A28" s="948">
        <f t="shared" si="0"/>
        <v>10</v>
      </c>
      <c r="B28" s="973" t="s">
        <v>964</v>
      </c>
      <c r="C28" s="977"/>
      <c r="D28" s="601"/>
      <c r="E28" s="146"/>
      <c r="F28" s="146"/>
      <c r="G28" s="146"/>
      <c r="H28" s="146"/>
      <c r="I28" s="146"/>
      <c r="J28" s="146"/>
      <c r="K28" s="146"/>
      <c r="L28" s="146"/>
      <c r="M28" s="146"/>
      <c r="N28" s="146"/>
    </row>
    <row r="29" spans="1:14" ht="27" customHeight="1" x14ac:dyDescent="0.2">
      <c r="A29" s="948">
        <f t="shared" ref="A29:A36" si="1">A28+1</f>
        <v>11</v>
      </c>
      <c r="B29" s="965" t="s">
        <v>965</v>
      </c>
      <c r="C29" s="948"/>
      <c r="D29" s="974"/>
      <c r="E29" s="963"/>
      <c r="F29" s="975"/>
      <c r="G29" s="963"/>
      <c r="H29" s="963"/>
      <c r="I29" s="963"/>
      <c r="J29" s="976"/>
      <c r="K29" s="963"/>
      <c r="L29" s="963"/>
      <c r="M29" s="976"/>
      <c r="N29" s="973"/>
    </row>
    <row r="30" spans="1:14" ht="27" customHeight="1" x14ac:dyDescent="0.2">
      <c r="A30" s="948">
        <f t="shared" si="1"/>
        <v>12</v>
      </c>
      <c r="B30" s="965" t="s">
        <v>966</v>
      </c>
      <c r="C30" s="948"/>
      <c r="D30" s="974"/>
      <c r="E30" s="963"/>
      <c r="F30" s="975"/>
      <c r="G30" s="963"/>
      <c r="H30" s="963"/>
      <c r="I30" s="963"/>
      <c r="J30" s="976"/>
      <c r="K30" s="963"/>
      <c r="L30" s="963"/>
      <c r="M30" s="976"/>
      <c r="N30" s="973"/>
    </row>
    <row r="31" spans="1:14" ht="27" customHeight="1" x14ac:dyDescent="0.2">
      <c r="A31" s="948">
        <f t="shared" si="1"/>
        <v>13</v>
      </c>
      <c r="B31" s="965" t="s">
        <v>967</v>
      </c>
      <c r="C31" s="948"/>
      <c r="D31" s="974"/>
      <c r="E31" s="963"/>
      <c r="F31" s="975"/>
      <c r="G31" s="963"/>
      <c r="H31" s="963"/>
      <c r="I31" s="963"/>
      <c r="J31" s="976"/>
      <c r="K31" s="963"/>
      <c r="L31" s="963"/>
      <c r="M31" s="976"/>
      <c r="N31" s="973"/>
    </row>
    <row r="32" spans="1:14" ht="27" customHeight="1" x14ac:dyDescent="0.25">
      <c r="A32" s="948">
        <f t="shared" si="1"/>
        <v>14</v>
      </c>
      <c r="B32" s="973" t="s">
        <v>1926</v>
      </c>
      <c r="C32" s="977"/>
      <c r="D32" s="601"/>
      <c r="E32" s="146"/>
      <c r="F32" s="146"/>
      <c r="G32" s="146"/>
      <c r="H32" s="146"/>
      <c r="I32" s="146"/>
      <c r="J32" s="146"/>
      <c r="K32" s="146"/>
      <c r="L32" s="146"/>
      <c r="M32" s="146"/>
      <c r="N32" s="146"/>
    </row>
    <row r="33" spans="1:14" ht="27" customHeight="1" x14ac:dyDescent="0.25">
      <c r="A33" s="948">
        <f t="shared" si="1"/>
        <v>15</v>
      </c>
      <c r="B33" s="973" t="s">
        <v>2285</v>
      </c>
      <c r="C33" s="977"/>
      <c r="D33" s="601"/>
      <c r="E33" s="146"/>
      <c r="F33" s="146"/>
      <c r="G33" s="146"/>
      <c r="H33" s="146"/>
      <c r="I33" s="146"/>
      <c r="J33" s="146"/>
      <c r="K33" s="146"/>
      <c r="L33" s="146"/>
      <c r="M33" s="146"/>
      <c r="N33" s="146"/>
    </row>
    <row r="34" spans="1:14" ht="27" customHeight="1" x14ac:dyDescent="0.25">
      <c r="A34" s="948">
        <f t="shared" si="1"/>
        <v>16</v>
      </c>
      <c r="B34" s="973" t="s">
        <v>1925</v>
      </c>
      <c r="C34" s="977"/>
      <c r="D34" s="601"/>
      <c r="E34" s="146"/>
      <c r="F34" s="146"/>
      <c r="G34" s="146"/>
      <c r="H34" s="146"/>
      <c r="I34" s="146"/>
      <c r="J34" s="146"/>
      <c r="K34" s="146"/>
      <c r="L34" s="146"/>
      <c r="M34" s="146"/>
      <c r="N34" s="146"/>
    </row>
    <row r="35" spans="1:14" ht="27" customHeight="1" x14ac:dyDescent="0.25">
      <c r="A35" s="948">
        <f t="shared" si="1"/>
        <v>17</v>
      </c>
      <c r="B35" s="973" t="s">
        <v>1927</v>
      </c>
      <c r="C35" s="977"/>
      <c r="D35" s="601"/>
      <c r="E35" s="146"/>
      <c r="F35" s="146"/>
      <c r="G35" s="146"/>
      <c r="H35" s="146"/>
      <c r="I35" s="146"/>
      <c r="J35" s="146"/>
      <c r="K35" s="146"/>
      <c r="L35" s="146"/>
      <c r="M35" s="146"/>
      <c r="N35" s="146"/>
    </row>
    <row r="36" spans="1:14" ht="27" customHeight="1" x14ac:dyDescent="0.25">
      <c r="A36" s="948">
        <f t="shared" si="1"/>
        <v>18</v>
      </c>
      <c r="B36" s="973" t="s">
        <v>1928</v>
      </c>
      <c r="C36" s="977"/>
      <c r="D36" s="601"/>
      <c r="E36" s="146"/>
      <c r="F36" s="146"/>
      <c r="G36" s="146"/>
      <c r="H36" s="146"/>
      <c r="I36" s="146"/>
      <c r="J36" s="146"/>
      <c r="K36" s="146"/>
      <c r="L36" s="146"/>
      <c r="M36" s="146"/>
      <c r="N36" s="146"/>
    </row>
    <row r="37" spans="1:14" ht="27" customHeight="1" x14ac:dyDescent="0.25">
      <c r="A37" s="948">
        <v>19</v>
      </c>
      <c r="B37" s="973" t="s">
        <v>2374</v>
      </c>
      <c r="C37" s="977"/>
      <c r="D37" s="601"/>
      <c r="E37" s="146"/>
      <c r="F37" s="146"/>
      <c r="G37" s="146"/>
      <c r="H37" s="146"/>
      <c r="I37" s="146"/>
      <c r="J37" s="146"/>
      <c r="K37" s="146"/>
      <c r="L37" s="146"/>
      <c r="M37" s="146"/>
      <c r="N37" s="146"/>
    </row>
    <row r="38" spans="1:14" ht="27" customHeight="1" x14ac:dyDescent="0.25">
      <c r="A38" s="948">
        <v>20</v>
      </c>
      <c r="B38" s="977" t="s">
        <v>968</v>
      </c>
      <c r="C38" s="977"/>
      <c r="D38" s="601"/>
      <c r="E38" s="146"/>
      <c r="F38" s="146"/>
      <c r="G38" s="146"/>
      <c r="H38" s="146"/>
      <c r="I38" s="146"/>
      <c r="J38" s="146"/>
      <c r="K38" s="146"/>
      <c r="L38" s="146"/>
      <c r="M38" s="146"/>
      <c r="N38" s="146"/>
    </row>
  </sheetData>
  <mergeCells count="13">
    <mergeCell ref="A4:B4"/>
    <mergeCell ref="D4:E4"/>
    <mergeCell ref="I4:J4"/>
    <mergeCell ref="L4:N4"/>
    <mergeCell ref="A5:B16"/>
    <mergeCell ref="C5:C16"/>
    <mergeCell ref="D5:E16"/>
    <mergeCell ref="F5:F16"/>
    <mergeCell ref="G5:G16"/>
    <mergeCell ref="H5:H16"/>
    <mergeCell ref="I5:J16"/>
    <mergeCell ref="K5:K16"/>
    <mergeCell ref="L5:N16"/>
  </mergeCells>
  <pageMargins left="0.314" right="0.314" top="0.11799999999999999" bottom="0.27500000000000002" header="0.157" footer="0.11799999999999999"/>
  <pageSetup scale="74" firstPageNumber="77" orientation="landscape"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Q33"/>
  <sheetViews>
    <sheetView view="pageBreakPreview" zoomScaleNormal="130" zoomScaleSheetLayoutView="100" workbookViewId="0">
      <selection activeCell="AG21" sqref="AG21"/>
    </sheetView>
  </sheetViews>
  <sheetFormatPr baseColWidth="10" defaultColWidth="9.140625" defaultRowHeight="12.75" x14ac:dyDescent="0.2"/>
  <cols>
    <col min="1" max="1" width="4.140625" customWidth="1"/>
    <col min="2" max="2" width="32.28515625" customWidth="1"/>
    <col min="3" max="3" width="6.140625" customWidth="1"/>
    <col min="4" max="4" width="6.28515625" customWidth="1"/>
    <col min="5" max="5" width="6.5703125" style="978" customWidth="1"/>
    <col min="6" max="6" width="18.85546875" style="978" customWidth="1"/>
    <col min="7" max="7" width="7.140625" style="1082" bestFit="1" customWidth="1"/>
    <col min="8" max="8" width="10.5703125" style="978" customWidth="1"/>
    <col min="9" max="9" width="10.28515625" style="978" bestFit="1" customWidth="1"/>
    <col min="10" max="10" width="9.42578125" style="978" customWidth="1"/>
    <col min="11" max="11" width="9.42578125" style="979" customWidth="1"/>
    <col min="12" max="12" width="10.28515625" style="10" bestFit="1" customWidth="1"/>
    <col min="13" max="13" width="8.28515625" style="896" bestFit="1" customWidth="1"/>
    <col min="14" max="14" width="5.7109375" style="896" bestFit="1" customWidth="1"/>
    <col min="15" max="15" width="7.28515625" style="896" customWidth="1"/>
    <col min="16" max="16" width="9" style="896" customWidth="1"/>
    <col min="17" max="17" width="5.28515625" style="896" bestFit="1" customWidth="1"/>
    <col min="18" max="18" width="10.5703125" style="896" customWidth="1"/>
    <col min="19" max="19" width="10.140625" style="896" customWidth="1"/>
    <col min="20" max="20" width="4.140625" style="896" bestFit="1" customWidth="1"/>
    <col min="21" max="21" width="11.5703125" style="896" customWidth="1"/>
    <col min="22" max="22" width="8.5703125" style="896" customWidth="1"/>
    <col min="23" max="23" width="10.42578125" style="896" customWidth="1"/>
    <col min="24" max="24" width="5.28515625" style="896" bestFit="1" customWidth="1"/>
    <col min="25" max="25" width="11.28515625" style="896" customWidth="1"/>
    <col min="26" max="26" width="14.140625" style="10" customWidth="1"/>
    <col min="27" max="27" width="10.42578125" style="896" bestFit="1" customWidth="1"/>
    <col min="28" max="28" width="13.42578125" style="896" customWidth="1"/>
    <col min="29" max="29" width="17.42578125" style="896" customWidth="1"/>
    <col min="30" max="30" width="13.42578125" style="896" customWidth="1"/>
    <col min="31" max="32" width="10.28515625" style="896" customWidth="1"/>
    <col min="33" max="33" width="5.28515625" style="896" bestFit="1" customWidth="1"/>
    <col min="34" max="34" width="17" style="896" customWidth="1"/>
    <col min="35" max="35" width="12" style="896" customWidth="1"/>
    <col min="36" max="36" width="18.42578125" style="896" customWidth="1"/>
    <col min="37" max="37" width="9.42578125" style="896" customWidth="1"/>
    <col min="38" max="38" width="4.140625" style="896" bestFit="1" customWidth="1"/>
    <col min="39" max="39" width="9.42578125" style="896" bestFit="1" customWidth="1"/>
    <col min="40" max="40" width="12" style="896" customWidth="1"/>
    <col min="41" max="41" width="9.7109375" style="10" customWidth="1"/>
    <col min="42" max="43" width="9.7109375" style="896" customWidth="1"/>
  </cols>
  <sheetData>
    <row r="1" spans="1:43" x14ac:dyDescent="0.2">
      <c r="A1" s="863"/>
      <c r="B1" s="114" t="s">
        <v>2167</v>
      </c>
      <c r="C1" s="930"/>
      <c r="G1" s="1715" t="s">
        <v>1172</v>
      </c>
      <c r="H1" s="1715"/>
      <c r="M1" s="930"/>
      <c r="V1" s="1715" t="s">
        <v>1172</v>
      </c>
      <c r="Z1" s="930"/>
      <c r="AH1" s="1715" t="s">
        <v>1172</v>
      </c>
    </row>
    <row r="2" spans="1:43" x14ac:dyDescent="0.2">
      <c r="A2" s="863"/>
      <c r="C2" s="930"/>
      <c r="G2" s="1715" t="s">
        <v>969</v>
      </c>
      <c r="H2" s="1715"/>
      <c r="K2" s="980"/>
      <c r="L2" s="863"/>
      <c r="M2" s="930"/>
      <c r="V2" s="1715" t="s">
        <v>969</v>
      </c>
      <c r="Z2" s="930"/>
      <c r="AH2" s="1715" t="s">
        <v>969</v>
      </c>
      <c r="AO2" s="863"/>
    </row>
    <row r="3" spans="1:43" ht="13.5" x14ac:dyDescent="0.25">
      <c r="F3" s="981"/>
      <c r="H3" s="981"/>
      <c r="I3" s="981"/>
      <c r="J3" s="981"/>
    </row>
    <row r="4" spans="1:43" ht="13.5" customHeight="1" x14ac:dyDescent="0.2">
      <c r="A4" s="2887" t="s">
        <v>2197</v>
      </c>
      <c r="B4" s="933" t="s">
        <v>1129</v>
      </c>
      <c r="C4" s="933" t="s">
        <v>1130</v>
      </c>
      <c r="D4" s="933" t="s">
        <v>1131</v>
      </c>
      <c r="E4" s="934" t="s">
        <v>1132</v>
      </c>
      <c r="F4" s="982" t="s">
        <v>1133</v>
      </c>
      <c r="G4" s="934" t="s">
        <v>1352</v>
      </c>
      <c r="H4" s="935" t="s">
        <v>1134</v>
      </c>
      <c r="I4" s="934" t="s">
        <v>1135</v>
      </c>
      <c r="J4" s="934" t="s">
        <v>1136</v>
      </c>
      <c r="K4" s="934" t="s">
        <v>1137</v>
      </c>
      <c r="L4" s="934" t="s">
        <v>1138</v>
      </c>
      <c r="M4" s="2830" t="s">
        <v>1139</v>
      </c>
      <c r="N4" s="2890"/>
      <c r="O4" s="2831"/>
      <c r="P4" s="2841" t="s">
        <v>1140</v>
      </c>
      <c r="Q4" s="2841"/>
      <c r="R4" s="2841"/>
      <c r="S4" s="2841" t="s">
        <v>1141</v>
      </c>
      <c r="T4" s="2841"/>
      <c r="U4" s="2841"/>
      <c r="V4" s="934" t="s">
        <v>1142</v>
      </c>
      <c r="W4" s="2841" t="s">
        <v>1143</v>
      </c>
      <c r="X4" s="2841"/>
      <c r="Y4" s="2841"/>
      <c r="Z4" s="934" t="s">
        <v>1144</v>
      </c>
      <c r="AA4" s="935" t="s">
        <v>1145</v>
      </c>
      <c r="AB4" s="935" t="s">
        <v>1146</v>
      </c>
      <c r="AC4" s="934" t="s">
        <v>1147</v>
      </c>
      <c r="AD4" s="934" t="s">
        <v>1148</v>
      </c>
      <c r="AE4" s="2841" t="s">
        <v>1149</v>
      </c>
      <c r="AF4" s="2841"/>
      <c r="AG4" s="2841"/>
      <c r="AH4" s="934" t="s">
        <v>1150</v>
      </c>
      <c r="AI4" s="934" t="s">
        <v>1151</v>
      </c>
      <c r="AJ4" s="934" t="s">
        <v>1152</v>
      </c>
      <c r="AK4" s="2830" t="s">
        <v>1153</v>
      </c>
      <c r="AL4" s="2890"/>
      <c r="AM4" s="2831"/>
      <c r="AN4" s="934" t="s">
        <v>1154</v>
      </c>
      <c r="AO4" s="934" t="s">
        <v>1931</v>
      </c>
      <c r="AP4" s="2841" t="s">
        <v>2164</v>
      </c>
      <c r="AQ4" s="2841"/>
    </row>
    <row r="5" spans="1:43" ht="12.75" customHeight="1" x14ac:dyDescent="0.2">
      <c r="A5" s="2888"/>
      <c r="B5" s="942"/>
      <c r="C5" s="2489" t="s">
        <v>1879</v>
      </c>
      <c r="D5" s="2489" t="s">
        <v>970</v>
      </c>
      <c r="E5" s="2891" t="s">
        <v>971</v>
      </c>
      <c r="F5" s="2884" t="s">
        <v>1930</v>
      </c>
      <c r="G5" s="2891" t="s">
        <v>1351</v>
      </c>
      <c r="H5" s="2884" t="str">
        <f>CONCATENATE("Quel système de culture avez-vous utilisé?
1 = Pure  ►",J4,"
2 = Association de cultures")</f>
        <v>Quel système de culture avez-vous utilisé?
1 = Pure  ►(16C.09)
2 = Association de cultures</v>
      </c>
      <c r="I5" s="2884" t="s">
        <v>2168</v>
      </c>
      <c r="J5" s="2884" t="s">
        <v>2163</v>
      </c>
      <c r="K5" s="2895" t="str">
        <f>CONCATENATE("Avez vous fini la récolte de cette culture?
1 = Oui ►",M4,"
2 = Non")</f>
        <v>Avez vous fini la récolte de cette culture?
1 = Oui ►(16C.12)
2 = Non</v>
      </c>
      <c r="L5" s="2489" t="str">
        <f>CONCATENATE("Quel pourcentage de la  superficie vous reste-t-il à récolter? 
Si 100% (récolte non-entamée) ► Cuture Suivante")</f>
        <v>Quel pourcentage de la  superficie vous reste-t-il à récolter? 
Si 100% (récolte non-entamée) ► Cuture Suivante</v>
      </c>
      <c r="M5" s="2508" t="s">
        <v>2513</v>
      </c>
      <c r="N5" s="2492"/>
      <c r="O5" s="2509"/>
      <c r="P5" s="2508" t="s">
        <v>2041</v>
      </c>
      <c r="Q5" s="2492"/>
      <c r="R5" s="2509"/>
      <c r="S5" s="2508" t="s">
        <v>2355</v>
      </c>
      <c r="T5" s="2492"/>
      <c r="U5" s="2509"/>
      <c r="V5" s="2489" t="str">
        <f>CONCATENATE("Une partie de la production a-t-elle été vendue? 
1=Oui 
2=Non ►",AD4,)</f>
        <v>Une partie de la production a-t-elle été vendue? 
1=Oui 
2=Non ►(16C.21)</v>
      </c>
      <c r="W5" s="2508" t="s">
        <v>2038</v>
      </c>
      <c r="X5" s="2492"/>
      <c r="Y5" s="2509"/>
      <c r="Z5" s="2489" t="s">
        <v>972</v>
      </c>
      <c r="AA5" s="2903" t="s">
        <v>1277</v>
      </c>
      <c r="AB5" s="2896" t="s">
        <v>1278</v>
      </c>
      <c r="AC5" s="2489" t="s">
        <v>1932</v>
      </c>
      <c r="AD5" s="2489" t="str">
        <f>CONCATENATE("Une partie de la production de la présente campagne est-elle en stock? 
1=Oui 
2=Non ►",AO4,)</f>
        <v>Une partie de la production de la présente campagne est-elle en stock? 
1=Oui 
2=Non ►(16C.28)</v>
      </c>
      <c r="AE5" s="2508" t="s">
        <v>2042</v>
      </c>
      <c r="AF5" s="2492"/>
      <c r="AG5" s="2509"/>
      <c r="AH5" s="2607" t="str">
        <f>CONCATENATE("Dans quel but principal, stockez vous [Nom de la culture]?
 1=Autoconsommation
2 = Vente à des prix plus élevés ►",AK4,"
3= Vente pour d'autres besoins ►",AK4,"
4=Semence
5=Autre (à préciser)")</f>
        <v>Dans quel but principal, stockez vous [Nom de la culture]?
 1=Autoconsommation
2 = Vente à des prix plus élevés ►(16C.26)
3= Vente pour d'autres besoins ►(16C.26)
4=Semence
5=Autre (à préciser)</v>
      </c>
      <c r="AI5" s="2489" t="str">
        <f>CONCATENATE("Pour la production encore en stock, envisagez-vous de vendre plus tard une partie de ce stock?
1=Oui ►",AK4,
"
2=Non")</f>
        <v>Pour la production encore en stock, envisagez-vous de vendre plus tard une partie de ce stock?
1=Oui ►(16C.26)
2=Non</v>
      </c>
      <c r="AJ5" s="2489" t="str">
        <f>CONCATENATE("Pour quelle raison principale n'envisagez-vous pas de vendre au moins une partie de la production? 
1=Insuffisant pour le ménage
2=Prix faibles
3= Semences 
4=Manque de clients
5=Absence de route/marché
6=Autre (à préciser)
►►",AO4)</f>
        <v>Pour quelle raison principale n'envisagez-vous pas de vendre au moins une partie de la production? 
1=Insuffisant pour le ménage
2=Prix faibles
3= Semences 
4=Manque de clients
5=Absence de route/marché
6=Autre (à préciser)
►►(16C.28)</v>
      </c>
      <c r="AK5" s="2508" t="s">
        <v>2043</v>
      </c>
      <c r="AL5" s="2492"/>
      <c r="AM5" s="2509"/>
      <c r="AN5" s="2489" t="str">
        <f>CONCATENATE("A quel prix unitaire envisagez-vous de le vendre selon l'unité relevée en ",AK4,"?")</f>
        <v>A quel prix unitaire envisagez-vous de le vendre selon l'unité relevée en (16C.26)?</v>
      </c>
      <c r="AO5" s="2824" t="s">
        <v>973</v>
      </c>
      <c r="AP5" s="2897" t="s">
        <v>1353</v>
      </c>
      <c r="AQ5" s="2898"/>
    </row>
    <row r="6" spans="1:43" ht="13.5" customHeight="1" x14ac:dyDescent="0.2">
      <c r="A6" s="2888"/>
      <c r="B6" s="943" t="s">
        <v>27</v>
      </c>
      <c r="C6" s="2178"/>
      <c r="D6" s="2178"/>
      <c r="E6" s="2892"/>
      <c r="F6" s="2885"/>
      <c r="G6" s="2892"/>
      <c r="H6" s="2885"/>
      <c r="I6" s="2885"/>
      <c r="J6" s="2885"/>
      <c r="K6" s="2895"/>
      <c r="L6" s="2178"/>
      <c r="M6" s="2203"/>
      <c r="N6" s="2493"/>
      <c r="O6" s="2510"/>
      <c r="P6" s="2203"/>
      <c r="Q6" s="2493"/>
      <c r="R6" s="2510"/>
      <c r="S6" s="2203"/>
      <c r="T6" s="2493"/>
      <c r="U6" s="2510"/>
      <c r="V6" s="2178"/>
      <c r="W6" s="2203"/>
      <c r="X6" s="2493"/>
      <c r="Y6" s="2510"/>
      <c r="Z6" s="2178"/>
      <c r="AA6" s="2214"/>
      <c r="AB6" s="2896"/>
      <c r="AC6" s="2178"/>
      <c r="AD6" s="2178"/>
      <c r="AE6" s="2203"/>
      <c r="AF6" s="2493"/>
      <c r="AG6" s="2510"/>
      <c r="AH6" s="2608"/>
      <c r="AI6" s="2178"/>
      <c r="AJ6" s="2178"/>
      <c r="AK6" s="2203"/>
      <c r="AL6" s="2493"/>
      <c r="AM6" s="2510"/>
      <c r="AN6" s="2178"/>
      <c r="AO6" s="2824"/>
      <c r="AP6" s="2899"/>
      <c r="AQ6" s="2900"/>
    </row>
    <row r="7" spans="1:43" ht="12.75" customHeight="1" x14ac:dyDescent="0.2">
      <c r="A7" s="2888"/>
      <c r="B7" s="944"/>
      <c r="C7" s="2178"/>
      <c r="D7" s="2178"/>
      <c r="E7" s="2892"/>
      <c r="F7" s="2885"/>
      <c r="G7" s="2892"/>
      <c r="H7" s="2885"/>
      <c r="I7" s="2885"/>
      <c r="J7" s="2885"/>
      <c r="K7" s="2895"/>
      <c r="L7" s="2178"/>
      <c r="M7" s="2203"/>
      <c r="N7" s="2493"/>
      <c r="O7" s="2510"/>
      <c r="P7" s="2203"/>
      <c r="Q7" s="2493"/>
      <c r="R7" s="2510"/>
      <c r="S7" s="2203"/>
      <c r="T7" s="2493"/>
      <c r="U7" s="2510"/>
      <c r="V7" s="2178"/>
      <c r="W7" s="2203"/>
      <c r="X7" s="2493"/>
      <c r="Y7" s="2510"/>
      <c r="Z7" s="2178"/>
      <c r="AA7" s="2214"/>
      <c r="AB7" s="2896"/>
      <c r="AC7" s="2178"/>
      <c r="AD7" s="2178"/>
      <c r="AE7" s="2203"/>
      <c r="AF7" s="2493"/>
      <c r="AG7" s="2510"/>
      <c r="AH7" s="2608"/>
      <c r="AI7" s="2178"/>
      <c r="AJ7" s="2178"/>
      <c r="AK7" s="2203"/>
      <c r="AL7" s="2493"/>
      <c r="AM7" s="2510"/>
      <c r="AN7" s="2178"/>
      <c r="AO7" s="2824"/>
      <c r="AP7" s="2899"/>
      <c r="AQ7" s="2900"/>
    </row>
    <row r="8" spans="1:43" ht="12.75" customHeight="1" x14ac:dyDescent="0.2">
      <c r="A8" s="2888"/>
      <c r="B8" s="2877" t="s">
        <v>1929</v>
      </c>
      <c r="C8" s="2178"/>
      <c r="D8" s="2178"/>
      <c r="E8" s="2892"/>
      <c r="F8" s="2885"/>
      <c r="G8" s="2892"/>
      <c r="H8" s="2885"/>
      <c r="I8" s="2885"/>
      <c r="J8" s="2885"/>
      <c r="K8" s="2895"/>
      <c r="L8" s="2178"/>
      <c r="M8" s="2203"/>
      <c r="N8" s="2493"/>
      <c r="O8" s="2510"/>
      <c r="P8" s="2203"/>
      <c r="Q8" s="2493"/>
      <c r="R8" s="2510"/>
      <c r="S8" s="2203"/>
      <c r="T8" s="2493"/>
      <c r="U8" s="2510"/>
      <c r="V8" s="2178"/>
      <c r="W8" s="2203"/>
      <c r="X8" s="2493"/>
      <c r="Y8" s="2510"/>
      <c r="Z8" s="2178"/>
      <c r="AA8" s="2214"/>
      <c r="AB8" s="2896"/>
      <c r="AC8" s="2178"/>
      <c r="AD8" s="2178"/>
      <c r="AE8" s="2203"/>
      <c r="AF8" s="2493"/>
      <c r="AG8" s="2510"/>
      <c r="AH8" s="2608"/>
      <c r="AI8" s="2178"/>
      <c r="AJ8" s="2178"/>
      <c r="AK8" s="2203"/>
      <c r="AL8" s="2493"/>
      <c r="AM8" s="2510"/>
      <c r="AN8" s="2178"/>
      <c r="AO8" s="2824"/>
      <c r="AP8" s="2899"/>
      <c r="AQ8" s="2900"/>
    </row>
    <row r="9" spans="1:43" ht="12.75" customHeight="1" x14ac:dyDescent="0.2">
      <c r="A9" s="2888"/>
      <c r="B9" s="2620"/>
      <c r="C9" s="2178"/>
      <c r="D9" s="2178"/>
      <c r="E9" s="2892"/>
      <c r="F9" s="2885"/>
      <c r="G9" s="2892"/>
      <c r="H9" s="2885"/>
      <c r="I9" s="2885"/>
      <c r="J9" s="2885"/>
      <c r="K9" s="2895"/>
      <c r="L9" s="2178"/>
      <c r="M9" s="2203"/>
      <c r="N9" s="2493"/>
      <c r="O9" s="2510"/>
      <c r="P9" s="2203"/>
      <c r="Q9" s="2493"/>
      <c r="R9" s="2510"/>
      <c r="S9" s="2203"/>
      <c r="T9" s="2493"/>
      <c r="U9" s="2510"/>
      <c r="V9" s="2178"/>
      <c r="W9" s="2203"/>
      <c r="X9" s="2493"/>
      <c r="Y9" s="2510"/>
      <c r="Z9" s="2178"/>
      <c r="AA9" s="2214"/>
      <c r="AB9" s="2896"/>
      <c r="AC9" s="2178"/>
      <c r="AD9" s="2178"/>
      <c r="AE9" s="2203"/>
      <c r="AF9" s="2493"/>
      <c r="AG9" s="2510"/>
      <c r="AH9" s="2608"/>
      <c r="AI9" s="2178"/>
      <c r="AJ9" s="2178"/>
      <c r="AK9" s="2203"/>
      <c r="AL9" s="2493"/>
      <c r="AM9" s="2510"/>
      <c r="AN9" s="2178"/>
      <c r="AO9" s="2824"/>
      <c r="AP9" s="2899"/>
      <c r="AQ9" s="2900"/>
    </row>
    <row r="10" spans="1:43" ht="12.75" customHeight="1" x14ac:dyDescent="0.2">
      <c r="A10" s="2888"/>
      <c r="B10" s="2620"/>
      <c r="C10" s="2178"/>
      <c r="D10" s="2178"/>
      <c r="E10" s="2892"/>
      <c r="F10" s="2885"/>
      <c r="G10" s="2892"/>
      <c r="H10" s="2885"/>
      <c r="I10" s="2885"/>
      <c r="J10" s="2885"/>
      <c r="K10" s="2895"/>
      <c r="L10" s="2178"/>
      <c r="M10" s="1606" t="s">
        <v>2039</v>
      </c>
      <c r="N10" s="1607"/>
      <c r="O10" s="1608"/>
      <c r="P10" s="1606" t="s">
        <v>2039</v>
      </c>
      <c r="Q10" s="1607"/>
      <c r="R10" s="1608"/>
      <c r="S10" s="1606" t="s">
        <v>2039</v>
      </c>
      <c r="T10" s="1607"/>
      <c r="U10" s="1608"/>
      <c r="V10" s="2178"/>
      <c r="W10" s="1606" t="s">
        <v>2039</v>
      </c>
      <c r="X10" s="1607"/>
      <c r="Y10" s="1608"/>
      <c r="Z10" s="2178"/>
      <c r="AA10" s="2214"/>
      <c r="AB10" s="2896"/>
      <c r="AC10" s="2178"/>
      <c r="AD10" s="2178"/>
      <c r="AE10" s="1606" t="s">
        <v>2039</v>
      </c>
      <c r="AF10" s="1607"/>
      <c r="AG10" s="1608"/>
      <c r="AH10" s="2608"/>
      <c r="AI10" s="2178"/>
      <c r="AJ10" s="2178"/>
      <c r="AK10" s="1606" t="s">
        <v>2039</v>
      </c>
      <c r="AL10" s="1607"/>
      <c r="AM10" s="1608"/>
      <c r="AN10" s="2178"/>
      <c r="AO10" s="2824"/>
      <c r="AP10" s="2899"/>
      <c r="AQ10" s="2900"/>
    </row>
    <row r="11" spans="1:43" ht="12.75" customHeight="1" x14ac:dyDescent="0.2">
      <c r="A11" s="2888"/>
      <c r="B11" s="2620"/>
      <c r="C11" s="951"/>
      <c r="D11" s="951"/>
      <c r="E11" s="2892"/>
      <c r="F11" s="2885"/>
      <c r="G11" s="2892"/>
      <c r="H11" s="2885"/>
      <c r="I11" s="2885"/>
      <c r="J11" s="2885"/>
      <c r="K11" s="2895"/>
      <c r="L11" s="2178"/>
      <c r="M11" s="2878" t="s">
        <v>2060</v>
      </c>
      <c r="N11" s="2879"/>
      <c r="O11" s="2880"/>
      <c r="P11" s="2878" t="s">
        <v>2060</v>
      </c>
      <c r="Q11" s="2879"/>
      <c r="R11" s="2880"/>
      <c r="S11" s="2878" t="s">
        <v>2060</v>
      </c>
      <c r="T11" s="2879"/>
      <c r="U11" s="2880"/>
      <c r="V11" s="2178"/>
      <c r="W11" s="2878" t="s">
        <v>2060</v>
      </c>
      <c r="X11" s="2879"/>
      <c r="Y11" s="2880"/>
      <c r="Z11" s="2178"/>
      <c r="AA11" s="2214"/>
      <c r="AB11" s="2896"/>
      <c r="AC11" s="2178"/>
      <c r="AD11" s="2178"/>
      <c r="AE11" s="2878" t="s">
        <v>2060</v>
      </c>
      <c r="AF11" s="2879"/>
      <c r="AG11" s="2880"/>
      <c r="AH11" s="2608"/>
      <c r="AI11" s="2178"/>
      <c r="AJ11" s="2178"/>
      <c r="AK11" s="2878" t="s">
        <v>2060</v>
      </c>
      <c r="AL11" s="2879"/>
      <c r="AM11" s="2880"/>
      <c r="AN11" s="2178"/>
      <c r="AO11" s="2824"/>
      <c r="AP11" s="2899"/>
      <c r="AQ11" s="2900"/>
    </row>
    <row r="12" spans="1:43" ht="12.75" customHeight="1" x14ac:dyDescent="0.2">
      <c r="A12" s="2888"/>
      <c r="B12" s="2620"/>
      <c r="C12" s="951"/>
      <c r="D12" s="951"/>
      <c r="E12" s="2892"/>
      <c r="F12" s="2885"/>
      <c r="G12" s="2892"/>
      <c r="H12" s="2885"/>
      <c r="I12" s="2885"/>
      <c r="J12" s="2885"/>
      <c r="K12" s="2895"/>
      <c r="L12" s="2178"/>
      <c r="M12" s="2878"/>
      <c r="N12" s="2879"/>
      <c r="O12" s="2880"/>
      <c r="P12" s="2878"/>
      <c r="Q12" s="2879"/>
      <c r="R12" s="2880"/>
      <c r="S12" s="2878"/>
      <c r="T12" s="2879"/>
      <c r="U12" s="2880"/>
      <c r="V12" s="2178"/>
      <c r="W12" s="2878"/>
      <c r="X12" s="2879"/>
      <c r="Y12" s="2880"/>
      <c r="Z12" s="2178"/>
      <c r="AA12" s="2214"/>
      <c r="AB12" s="2896"/>
      <c r="AC12" s="2178"/>
      <c r="AD12" s="2178"/>
      <c r="AE12" s="2878"/>
      <c r="AF12" s="2879"/>
      <c r="AG12" s="2880"/>
      <c r="AH12" s="2608"/>
      <c r="AI12" s="2178"/>
      <c r="AJ12" s="2178"/>
      <c r="AK12" s="2878"/>
      <c r="AL12" s="2879"/>
      <c r="AM12" s="2880"/>
      <c r="AN12" s="2178"/>
      <c r="AO12" s="2824"/>
      <c r="AP12" s="2899"/>
      <c r="AQ12" s="2900"/>
    </row>
    <row r="13" spans="1:43" ht="12.75" customHeight="1" x14ac:dyDescent="0.2">
      <c r="A13" s="2888"/>
      <c r="B13" s="2620"/>
      <c r="C13" s="951"/>
      <c r="D13" s="951"/>
      <c r="E13" s="2892"/>
      <c r="F13" s="2885"/>
      <c r="G13" s="2892"/>
      <c r="H13" s="2885"/>
      <c r="I13" s="2885"/>
      <c r="J13" s="2885"/>
      <c r="K13" s="2895"/>
      <c r="L13" s="2178"/>
      <c r="M13" s="2878"/>
      <c r="N13" s="2879"/>
      <c r="O13" s="2880"/>
      <c r="P13" s="2878"/>
      <c r="Q13" s="2879"/>
      <c r="R13" s="2880"/>
      <c r="S13" s="2878"/>
      <c r="T13" s="2879"/>
      <c r="U13" s="2880"/>
      <c r="V13" s="2178"/>
      <c r="W13" s="2878"/>
      <c r="X13" s="2879"/>
      <c r="Y13" s="2880"/>
      <c r="Z13" s="2178"/>
      <c r="AA13" s="2214"/>
      <c r="AB13" s="2896"/>
      <c r="AC13" s="2178"/>
      <c r="AD13" s="2178"/>
      <c r="AE13" s="1606" t="s">
        <v>2040</v>
      </c>
      <c r="AF13" s="1607"/>
      <c r="AG13" s="1608"/>
      <c r="AH13" s="2608"/>
      <c r="AI13" s="2178"/>
      <c r="AJ13" s="2178"/>
      <c r="AK13" s="2878"/>
      <c r="AL13" s="2879"/>
      <c r="AM13" s="2880"/>
      <c r="AN13" s="2178"/>
      <c r="AO13" s="2824"/>
      <c r="AP13" s="2899"/>
      <c r="AQ13" s="2900"/>
    </row>
    <row r="14" spans="1:43" ht="13.5" customHeight="1" x14ac:dyDescent="0.2">
      <c r="A14" s="2888"/>
      <c r="B14" s="2620"/>
      <c r="C14" s="951"/>
      <c r="D14" s="951"/>
      <c r="E14" s="2892"/>
      <c r="F14" s="2885"/>
      <c r="G14" s="2892"/>
      <c r="H14" s="2885"/>
      <c r="I14" s="2885"/>
      <c r="J14" s="2885"/>
      <c r="K14" s="2895"/>
      <c r="L14" s="2178"/>
      <c r="M14" s="1649" t="s">
        <v>2040</v>
      </c>
      <c r="N14" s="1607"/>
      <c r="O14" s="1608"/>
      <c r="P14" s="1649" t="s">
        <v>2040</v>
      </c>
      <c r="Q14" s="1607"/>
      <c r="R14" s="1608"/>
      <c r="S14" s="1649" t="s">
        <v>2040</v>
      </c>
      <c r="T14" s="1607"/>
      <c r="U14" s="1608"/>
      <c r="V14" s="2178"/>
      <c r="W14" s="1649" t="s">
        <v>2040</v>
      </c>
      <c r="X14" s="1607"/>
      <c r="Y14" s="1608"/>
      <c r="Z14" s="2178"/>
      <c r="AA14" s="544"/>
      <c r="AB14" s="2896"/>
      <c r="AC14" s="2178"/>
      <c r="AD14" s="2178"/>
      <c r="AE14" s="2878" t="s">
        <v>2348</v>
      </c>
      <c r="AF14" s="2879"/>
      <c r="AG14" s="2880"/>
      <c r="AH14" s="2608"/>
      <c r="AI14" s="2178"/>
      <c r="AJ14" s="2178"/>
      <c r="AK14" s="1649" t="s">
        <v>2040</v>
      </c>
      <c r="AL14" s="1607"/>
      <c r="AM14" s="1608"/>
      <c r="AN14" s="2178"/>
      <c r="AO14" s="2824"/>
      <c r="AP14" s="2899"/>
      <c r="AQ14" s="2900"/>
    </row>
    <row r="15" spans="1:43" ht="13.5" x14ac:dyDescent="0.2">
      <c r="A15" s="2888"/>
      <c r="B15" s="2620"/>
      <c r="C15" s="951"/>
      <c r="D15" s="951"/>
      <c r="E15" s="2892"/>
      <c r="F15" s="2885"/>
      <c r="G15" s="2892"/>
      <c r="H15" s="2885"/>
      <c r="I15" s="2885"/>
      <c r="J15" s="2885"/>
      <c r="K15" s="2895"/>
      <c r="L15" s="2178"/>
      <c r="M15" s="2878" t="s">
        <v>2348</v>
      </c>
      <c r="N15" s="2879"/>
      <c r="O15" s="2880"/>
      <c r="P15" s="2878" t="s">
        <v>2348</v>
      </c>
      <c r="Q15" s="2879"/>
      <c r="R15" s="2880"/>
      <c r="S15" s="2878" t="s">
        <v>2348</v>
      </c>
      <c r="T15" s="2879"/>
      <c r="U15" s="2880"/>
      <c r="V15" s="2178"/>
      <c r="W15" s="2878" t="s">
        <v>2349</v>
      </c>
      <c r="X15" s="2879"/>
      <c r="Y15" s="2880"/>
      <c r="Z15" s="2178"/>
      <c r="AA15" s="544"/>
      <c r="AB15" s="2896"/>
      <c r="AC15" s="2178"/>
      <c r="AD15" s="2178"/>
      <c r="AE15" s="2878"/>
      <c r="AF15" s="2879"/>
      <c r="AG15" s="2880"/>
      <c r="AH15" s="2608"/>
      <c r="AI15" s="2178"/>
      <c r="AJ15" s="2178"/>
      <c r="AK15" s="2878" t="s">
        <v>2350</v>
      </c>
      <c r="AL15" s="2879"/>
      <c r="AM15" s="2880"/>
      <c r="AN15" s="2178"/>
      <c r="AO15" s="2824"/>
      <c r="AP15" s="2899"/>
      <c r="AQ15" s="2900"/>
    </row>
    <row r="16" spans="1:43" ht="13.5" x14ac:dyDescent="0.2">
      <c r="A16" s="2888"/>
      <c r="B16" s="2620"/>
      <c r="C16" s="951"/>
      <c r="D16" s="951"/>
      <c r="E16" s="2892"/>
      <c r="F16" s="2885"/>
      <c r="G16" s="2892"/>
      <c r="H16" s="2885"/>
      <c r="I16" s="2885"/>
      <c r="J16" s="2885"/>
      <c r="K16" s="2895"/>
      <c r="L16" s="2178"/>
      <c r="M16" s="2881"/>
      <c r="N16" s="2882"/>
      <c r="O16" s="2883"/>
      <c r="P16" s="2881"/>
      <c r="Q16" s="2882"/>
      <c r="R16" s="2883"/>
      <c r="S16" s="2881"/>
      <c r="T16" s="2882"/>
      <c r="U16" s="2883"/>
      <c r="V16" s="2193"/>
      <c r="W16" s="2881"/>
      <c r="X16" s="2882"/>
      <c r="Y16" s="2883"/>
      <c r="Z16" s="2193"/>
      <c r="AA16" s="544"/>
      <c r="AB16" s="2896"/>
      <c r="AC16" s="2193"/>
      <c r="AD16" s="2193"/>
      <c r="AE16" s="1609"/>
      <c r="AF16" s="1610"/>
      <c r="AG16" s="1611"/>
      <c r="AH16" s="2609"/>
      <c r="AI16" s="2193"/>
      <c r="AJ16" s="2193"/>
      <c r="AK16" s="2881"/>
      <c r="AL16" s="2882"/>
      <c r="AM16" s="2883"/>
      <c r="AN16" s="2193"/>
      <c r="AO16" s="2824"/>
      <c r="AP16" s="2901"/>
      <c r="AQ16" s="2902"/>
    </row>
    <row r="17" spans="1:43" ht="60.75" customHeight="1" x14ac:dyDescent="0.2">
      <c r="A17" s="2888"/>
      <c r="B17" s="2621"/>
      <c r="C17" s="953"/>
      <c r="D17" s="953"/>
      <c r="E17" s="2893"/>
      <c r="F17" s="2894"/>
      <c r="G17" s="2893"/>
      <c r="H17" s="2886"/>
      <c r="I17" s="2886"/>
      <c r="J17" s="2886"/>
      <c r="K17" s="984"/>
      <c r="L17" s="2193"/>
      <c r="M17" s="957" t="s">
        <v>2165</v>
      </c>
      <c r="N17" s="955" t="s">
        <v>974</v>
      </c>
      <c r="O17" s="955" t="s">
        <v>1933</v>
      </c>
      <c r="P17" s="955" t="s">
        <v>975</v>
      </c>
      <c r="Q17" s="955" t="s">
        <v>974</v>
      </c>
      <c r="R17" s="955" t="s">
        <v>1933</v>
      </c>
      <c r="S17" s="955" t="s">
        <v>975</v>
      </c>
      <c r="T17" s="955" t="s">
        <v>974</v>
      </c>
      <c r="U17" s="955" t="s">
        <v>1933</v>
      </c>
      <c r="V17" s="955"/>
      <c r="W17" s="955" t="s">
        <v>975</v>
      </c>
      <c r="X17" s="955" t="s">
        <v>974</v>
      </c>
      <c r="Y17" s="955" t="s">
        <v>1933</v>
      </c>
      <c r="Z17" s="890"/>
      <c r="AA17" s="955"/>
      <c r="AB17" s="955"/>
      <c r="AC17" s="955"/>
      <c r="AD17" s="955"/>
      <c r="AE17" s="955" t="s">
        <v>975</v>
      </c>
      <c r="AF17" s="955" t="s">
        <v>974</v>
      </c>
      <c r="AG17" s="955" t="s">
        <v>2166</v>
      </c>
      <c r="AH17" s="955"/>
      <c r="AI17" s="955"/>
      <c r="AJ17" s="955"/>
      <c r="AK17" s="955" t="s">
        <v>975</v>
      </c>
      <c r="AL17" s="955" t="s">
        <v>974</v>
      </c>
      <c r="AM17" s="955" t="s">
        <v>1933</v>
      </c>
      <c r="AN17" s="955" t="s">
        <v>976</v>
      </c>
      <c r="AO17" s="887"/>
      <c r="AP17" s="955" t="s">
        <v>977</v>
      </c>
      <c r="AQ17" s="955" t="s">
        <v>978</v>
      </c>
    </row>
    <row r="18" spans="1:43" ht="13.5" x14ac:dyDescent="0.2">
      <c r="A18" s="2889"/>
      <c r="B18" s="985" t="s">
        <v>942</v>
      </c>
      <c r="C18" s="985" t="s">
        <v>31</v>
      </c>
      <c r="D18" s="985" t="s">
        <v>31</v>
      </c>
      <c r="E18" s="987" t="s">
        <v>31</v>
      </c>
      <c r="F18" s="986" t="s">
        <v>943</v>
      </c>
      <c r="G18" s="1177" t="s">
        <v>22</v>
      </c>
      <c r="H18" s="988" t="s">
        <v>31</v>
      </c>
      <c r="I18" s="988" t="s">
        <v>1441</v>
      </c>
      <c r="J18" s="988" t="s">
        <v>31</v>
      </c>
      <c r="K18" s="989" t="s">
        <v>31</v>
      </c>
      <c r="L18" s="990" t="s">
        <v>1441</v>
      </c>
      <c r="M18" s="955" t="s">
        <v>19</v>
      </c>
      <c r="N18" s="955" t="s">
        <v>31</v>
      </c>
      <c r="O18" s="955" t="s">
        <v>31</v>
      </c>
      <c r="P18" s="955" t="s">
        <v>19</v>
      </c>
      <c r="Q18" s="955" t="s">
        <v>31</v>
      </c>
      <c r="R18" s="955" t="s">
        <v>31</v>
      </c>
      <c r="S18" s="955" t="s">
        <v>19</v>
      </c>
      <c r="T18" s="955"/>
      <c r="U18" s="955" t="s">
        <v>31</v>
      </c>
      <c r="V18" s="955" t="s">
        <v>31</v>
      </c>
      <c r="W18" s="955" t="s">
        <v>19</v>
      </c>
      <c r="X18" s="955" t="s">
        <v>31</v>
      </c>
      <c r="Y18" s="955" t="s">
        <v>31</v>
      </c>
      <c r="Z18" s="955" t="s">
        <v>198</v>
      </c>
      <c r="AA18" s="955" t="s">
        <v>22</v>
      </c>
      <c r="AB18" s="955" t="s">
        <v>31</v>
      </c>
      <c r="AC18" s="955" t="s">
        <v>31</v>
      </c>
      <c r="AD18" s="955" t="s">
        <v>31</v>
      </c>
      <c r="AE18" s="955" t="s">
        <v>19</v>
      </c>
      <c r="AF18" s="955" t="s">
        <v>31</v>
      </c>
      <c r="AG18" s="955" t="s">
        <v>31</v>
      </c>
      <c r="AH18" s="955" t="s">
        <v>31</v>
      </c>
      <c r="AI18" s="955" t="s">
        <v>31</v>
      </c>
      <c r="AJ18" s="955" t="s">
        <v>31</v>
      </c>
      <c r="AK18" s="955" t="s">
        <v>19</v>
      </c>
      <c r="AL18" s="955"/>
      <c r="AM18" s="955" t="s">
        <v>31</v>
      </c>
      <c r="AN18" s="955" t="s">
        <v>19</v>
      </c>
      <c r="AO18" s="955" t="s">
        <v>31</v>
      </c>
      <c r="AP18" s="955" t="s">
        <v>31</v>
      </c>
      <c r="AQ18" s="955" t="s">
        <v>31</v>
      </c>
    </row>
    <row r="19" spans="1:43" ht="17.45" customHeight="1" x14ac:dyDescent="0.25">
      <c r="A19" s="1710" t="s">
        <v>165</v>
      </c>
      <c r="B19" s="143"/>
      <c r="C19" s="143"/>
      <c r="D19" s="143"/>
      <c r="E19" s="991"/>
      <c r="F19" s="994"/>
      <c r="G19" s="1269"/>
      <c r="H19" s="992"/>
      <c r="I19" s="992"/>
      <c r="J19" s="992"/>
      <c r="K19" s="993"/>
      <c r="L19" s="881"/>
      <c r="M19" s="146"/>
      <c r="N19" s="146"/>
      <c r="O19" s="146"/>
      <c r="P19" s="146"/>
      <c r="Q19" s="146"/>
      <c r="R19" s="146"/>
      <c r="S19" s="146"/>
      <c r="T19" s="146"/>
      <c r="U19" s="146"/>
      <c r="V19" s="146"/>
      <c r="W19" s="146"/>
      <c r="X19" s="146"/>
      <c r="Y19" s="146"/>
      <c r="Z19" s="881"/>
      <c r="AA19" s="146"/>
      <c r="AB19" s="146"/>
      <c r="AC19" s="146"/>
      <c r="AD19" s="146"/>
      <c r="AE19" s="146"/>
      <c r="AF19" s="146"/>
      <c r="AG19" s="146"/>
      <c r="AH19" s="146"/>
      <c r="AI19" s="146"/>
      <c r="AJ19" s="146"/>
      <c r="AK19" s="146"/>
      <c r="AL19" s="146"/>
      <c r="AM19" s="146"/>
      <c r="AN19" s="146"/>
      <c r="AO19" s="881"/>
      <c r="AP19" s="146"/>
      <c r="AQ19" s="146"/>
    </row>
    <row r="20" spans="1:43" ht="17.45" customHeight="1" x14ac:dyDescent="0.25">
      <c r="A20" s="1710" t="s">
        <v>167</v>
      </c>
      <c r="B20" s="143"/>
      <c r="C20" s="143"/>
      <c r="D20" s="143"/>
      <c r="E20" s="992"/>
      <c r="F20" s="994"/>
      <c r="G20" s="1270"/>
      <c r="H20" s="992"/>
      <c r="I20" s="992"/>
      <c r="J20" s="992"/>
      <c r="K20" s="993"/>
      <c r="L20" s="881"/>
      <c r="M20" s="146"/>
      <c r="N20" s="146"/>
      <c r="O20" s="146"/>
      <c r="P20" s="146"/>
      <c r="Q20" s="146"/>
      <c r="R20" s="146"/>
      <c r="S20" s="146"/>
      <c r="T20" s="146"/>
      <c r="U20" s="146"/>
      <c r="V20" s="146"/>
      <c r="W20" s="146"/>
      <c r="X20" s="146"/>
      <c r="Y20" s="146"/>
      <c r="Z20" s="881"/>
      <c r="AA20" s="146"/>
      <c r="AB20" s="146"/>
      <c r="AC20" s="146"/>
      <c r="AD20" s="146"/>
      <c r="AE20" s="146"/>
      <c r="AF20" s="146"/>
      <c r="AG20" s="146"/>
      <c r="AH20" s="146"/>
      <c r="AI20" s="146"/>
      <c r="AJ20" s="146"/>
      <c r="AK20" s="146"/>
      <c r="AL20" s="146"/>
      <c r="AM20" s="146"/>
      <c r="AN20" s="146"/>
      <c r="AO20" s="881"/>
      <c r="AP20" s="146"/>
      <c r="AQ20" s="146"/>
    </row>
    <row r="21" spans="1:43" ht="17.45" customHeight="1" x14ac:dyDescent="0.25">
      <c r="A21" s="1710" t="s">
        <v>563</v>
      </c>
      <c r="B21" s="143"/>
      <c r="C21" s="143"/>
      <c r="D21" s="143"/>
      <c r="E21" s="992"/>
      <c r="F21" s="994"/>
      <c r="G21" s="1270"/>
      <c r="H21" s="992"/>
      <c r="I21" s="992"/>
      <c r="J21" s="992"/>
      <c r="K21" s="993"/>
      <c r="L21" s="881"/>
      <c r="M21" s="146"/>
      <c r="N21" s="146"/>
      <c r="O21" s="146"/>
      <c r="P21" s="146"/>
      <c r="Q21" s="146"/>
      <c r="R21" s="146"/>
      <c r="S21" s="146"/>
      <c r="T21" s="146"/>
      <c r="U21" s="146"/>
      <c r="V21" s="146"/>
      <c r="W21" s="146"/>
      <c r="X21" s="146"/>
      <c r="Y21" s="146"/>
      <c r="Z21" s="881"/>
      <c r="AA21" s="146"/>
      <c r="AB21" s="146"/>
      <c r="AC21" s="146"/>
      <c r="AD21" s="146"/>
      <c r="AE21" s="146"/>
      <c r="AF21" s="146"/>
      <c r="AG21" s="146"/>
      <c r="AH21" s="146"/>
      <c r="AI21" s="146"/>
      <c r="AJ21" s="146"/>
      <c r="AK21" s="146"/>
      <c r="AL21" s="146"/>
      <c r="AM21" s="146"/>
      <c r="AN21" s="146"/>
      <c r="AO21" s="881"/>
      <c r="AP21" s="146"/>
      <c r="AQ21" s="146"/>
    </row>
    <row r="22" spans="1:43" ht="17.45" customHeight="1" x14ac:dyDescent="0.25">
      <c r="A22" s="1710" t="s">
        <v>564</v>
      </c>
      <c r="B22" s="143"/>
      <c r="C22" s="143"/>
      <c r="D22" s="143"/>
      <c r="E22" s="992"/>
      <c r="F22" s="994"/>
      <c r="G22" s="1270"/>
      <c r="H22" s="992"/>
      <c r="I22" s="992"/>
      <c r="J22" s="992"/>
      <c r="K22" s="993"/>
      <c r="L22" s="881"/>
      <c r="M22" s="146"/>
      <c r="N22" s="146"/>
      <c r="O22" s="146"/>
      <c r="P22" s="146"/>
      <c r="Q22" s="146"/>
      <c r="R22" s="146"/>
      <c r="S22" s="146"/>
      <c r="T22" s="146"/>
      <c r="U22" s="146"/>
      <c r="V22" s="146"/>
      <c r="W22" s="146"/>
      <c r="X22" s="146"/>
      <c r="Y22" s="146"/>
      <c r="Z22" s="881"/>
      <c r="AA22" s="146"/>
      <c r="AB22" s="146"/>
      <c r="AC22" s="146"/>
      <c r="AD22" s="146"/>
      <c r="AE22" s="146"/>
      <c r="AF22" s="146"/>
      <c r="AG22" s="146"/>
      <c r="AH22" s="146"/>
      <c r="AI22" s="146"/>
      <c r="AJ22" s="146"/>
      <c r="AK22" s="146"/>
      <c r="AL22" s="146"/>
      <c r="AM22" s="146"/>
      <c r="AN22" s="146"/>
      <c r="AO22" s="881"/>
      <c r="AP22" s="146"/>
      <c r="AQ22" s="146"/>
    </row>
    <row r="23" spans="1:43" ht="17.45" customHeight="1" x14ac:dyDescent="0.25">
      <c r="A23" s="1710" t="s">
        <v>565</v>
      </c>
      <c r="B23" s="143"/>
      <c r="C23" s="143"/>
      <c r="D23" s="143"/>
      <c r="E23" s="992"/>
      <c r="F23" s="994"/>
      <c r="G23" s="1270"/>
      <c r="H23" s="992"/>
      <c r="I23" s="992"/>
      <c r="J23" s="992"/>
      <c r="K23" s="993"/>
      <c r="L23" s="881"/>
      <c r="M23" s="146"/>
      <c r="N23" s="146"/>
      <c r="O23" s="146"/>
      <c r="P23" s="146"/>
      <c r="Q23" s="146"/>
      <c r="R23" s="146"/>
      <c r="S23" s="146"/>
      <c r="T23" s="146"/>
      <c r="U23" s="146"/>
      <c r="V23" s="146"/>
      <c r="W23" s="146"/>
      <c r="X23" s="146"/>
      <c r="Y23" s="146"/>
      <c r="Z23" s="881"/>
      <c r="AA23" s="146"/>
      <c r="AB23" s="146"/>
      <c r="AC23" s="146"/>
      <c r="AD23" s="146"/>
      <c r="AE23" s="146"/>
      <c r="AF23" s="146"/>
      <c r="AG23" s="146"/>
      <c r="AH23" s="146"/>
      <c r="AI23" s="146"/>
      <c r="AJ23" s="146"/>
      <c r="AK23" s="146"/>
      <c r="AL23" s="146"/>
      <c r="AM23" s="146"/>
      <c r="AN23" s="146"/>
      <c r="AO23" s="881"/>
      <c r="AP23" s="146"/>
      <c r="AQ23" s="146"/>
    </row>
    <row r="24" spans="1:43" ht="17.45" customHeight="1" x14ac:dyDescent="0.25">
      <c r="A24" s="1710" t="s">
        <v>566</v>
      </c>
      <c r="B24" s="143"/>
      <c r="C24" s="143"/>
      <c r="D24" s="143"/>
      <c r="E24" s="992"/>
      <c r="F24" s="994"/>
      <c r="G24" s="1270"/>
      <c r="H24" s="992"/>
      <c r="I24" s="992"/>
      <c r="J24" s="992"/>
      <c r="K24" s="993"/>
      <c r="L24" s="881"/>
      <c r="M24" s="146"/>
      <c r="N24" s="146"/>
      <c r="O24" s="146"/>
      <c r="P24" s="146"/>
      <c r="Q24" s="146"/>
      <c r="R24" s="146"/>
      <c r="S24" s="146"/>
      <c r="T24" s="146"/>
      <c r="U24" s="146"/>
      <c r="V24" s="146"/>
      <c r="W24" s="146"/>
      <c r="X24" s="146"/>
      <c r="Y24" s="146"/>
      <c r="Z24" s="881"/>
      <c r="AA24" s="146"/>
      <c r="AB24" s="146"/>
      <c r="AC24" s="146"/>
      <c r="AD24" s="146"/>
      <c r="AE24" s="146"/>
      <c r="AF24" s="146"/>
      <c r="AG24" s="146"/>
      <c r="AH24" s="146"/>
      <c r="AI24" s="146"/>
      <c r="AJ24" s="146"/>
      <c r="AK24" s="146"/>
      <c r="AL24" s="146"/>
      <c r="AM24" s="146"/>
      <c r="AN24" s="146"/>
      <c r="AO24" s="881"/>
      <c r="AP24" s="146"/>
      <c r="AQ24" s="146"/>
    </row>
    <row r="25" spans="1:43" ht="17.45" customHeight="1" x14ac:dyDescent="0.25">
      <c r="A25" s="1710" t="s">
        <v>567</v>
      </c>
      <c r="B25" s="143"/>
      <c r="C25" s="143"/>
      <c r="D25" s="143"/>
      <c r="E25" s="992"/>
      <c r="F25" s="994"/>
      <c r="G25" s="1270"/>
      <c r="H25" s="992"/>
      <c r="I25" s="992"/>
      <c r="J25" s="992"/>
      <c r="K25" s="993"/>
      <c r="L25" s="881"/>
      <c r="M25" s="146"/>
      <c r="N25" s="146"/>
      <c r="O25" s="146"/>
      <c r="P25" s="146"/>
      <c r="Q25" s="146"/>
      <c r="R25" s="146"/>
      <c r="S25" s="146"/>
      <c r="T25" s="146"/>
      <c r="U25" s="146"/>
      <c r="V25" s="146"/>
      <c r="W25" s="146"/>
      <c r="X25" s="146"/>
      <c r="Y25" s="146"/>
      <c r="Z25" s="881"/>
      <c r="AA25" s="146"/>
      <c r="AB25" s="146"/>
      <c r="AC25" s="146"/>
      <c r="AD25" s="146"/>
      <c r="AE25" s="146"/>
      <c r="AF25" s="146"/>
      <c r="AG25" s="146"/>
      <c r="AH25" s="146"/>
      <c r="AI25" s="146"/>
      <c r="AJ25" s="146"/>
      <c r="AK25" s="146"/>
      <c r="AL25" s="146"/>
      <c r="AM25" s="146"/>
      <c r="AN25" s="146"/>
      <c r="AO25" s="881"/>
      <c r="AP25" s="146"/>
      <c r="AQ25" s="146"/>
    </row>
    <row r="26" spans="1:43" ht="17.45" customHeight="1" x14ac:dyDescent="0.25">
      <c r="A26" s="1710" t="s">
        <v>568</v>
      </c>
      <c r="B26" s="143"/>
      <c r="C26" s="143"/>
      <c r="D26" s="143"/>
      <c r="E26" s="992"/>
      <c r="F26" s="994"/>
      <c r="G26" s="1270"/>
      <c r="H26" s="992"/>
      <c r="I26" s="992"/>
      <c r="J26" s="992"/>
      <c r="K26" s="993"/>
      <c r="L26" s="881"/>
      <c r="M26" s="146"/>
      <c r="N26" s="146"/>
      <c r="O26" s="146"/>
      <c r="P26" s="146"/>
      <c r="Q26" s="146"/>
      <c r="R26" s="146"/>
      <c r="S26" s="146"/>
      <c r="T26" s="146"/>
      <c r="U26" s="146"/>
      <c r="V26" s="146"/>
      <c r="W26" s="146"/>
      <c r="X26" s="146"/>
      <c r="Y26" s="146"/>
      <c r="Z26" s="881"/>
      <c r="AA26" s="146"/>
      <c r="AB26" s="146"/>
      <c r="AC26" s="146"/>
      <c r="AD26" s="146"/>
      <c r="AE26" s="146"/>
      <c r="AF26" s="146"/>
      <c r="AG26" s="146"/>
      <c r="AH26" s="146"/>
      <c r="AI26" s="146"/>
      <c r="AJ26" s="146"/>
      <c r="AK26" s="146"/>
      <c r="AL26" s="146"/>
      <c r="AM26" s="146"/>
      <c r="AN26" s="146"/>
      <c r="AO26" s="881"/>
      <c r="AP26" s="146"/>
      <c r="AQ26" s="146"/>
    </row>
    <row r="27" spans="1:43" ht="17.45" customHeight="1" x14ac:dyDescent="0.25">
      <c r="A27" s="1710" t="s">
        <v>569</v>
      </c>
      <c r="B27" s="143"/>
      <c r="C27" s="143"/>
      <c r="D27" s="143"/>
      <c r="E27" s="992"/>
      <c r="F27" s="994"/>
      <c r="G27" s="1270"/>
      <c r="H27" s="992"/>
      <c r="I27" s="992"/>
      <c r="J27" s="992"/>
      <c r="K27" s="993"/>
      <c r="L27" s="881"/>
      <c r="M27" s="146"/>
      <c r="N27" s="146"/>
      <c r="O27" s="146"/>
      <c r="P27" s="146"/>
      <c r="Q27" s="146"/>
      <c r="R27" s="146"/>
      <c r="S27" s="146"/>
      <c r="T27" s="146"/>
      <c r="U27" s="146"/>
      <c r="V27" s="146"/>
      <c r="W27" s="146"/>
      <c r="X27" s="146"/>
      <c r="Y27" s="146"/>
      <c r="Z27" s="881"/>
      <c r="AA27" s="146"/>
      <c r="AB27" s="146"/>
      <c r="AC27" s="146"/>
      <c r="AD27" s="146"/>
      <c r="AE27" s="146"/>
      <c r="AF27" s="146"/>
      <c r="AG27" s="146"/>
      <c r="AH27" s="146"/>
      <c r="AI27" s="146"/>
      <c r="AJ27" s="146"/>
      <c r="AK27" s="146"/>
      <c r="AL27" s="146"/>
      <c r="AM27" s="146"/>
      <c r="AN27" s="146"/>
      <c r="AO27" s="881"/>
      <c r="AP27" s="146"/>
      <c r="AQ27" s="146"/>
    </row>
    <row r="28" spans="1:43" ht="17.45" customHeight="1" x14ac:dyDescent="0.25">
      <c r="A28" s="1710" t="s">
        <v>1257</v>
      </c>
      <c r="B28" s="143"/>
      <c r="C28" s="143"/>
      <c r="D28" s="143"/>
      <c r="E28" s="992"/>
      <c r="F28" s="994"/>
      <c r="G28" s="1270"/>
      <c r="H28" s="992"/>
      <c r="I28" s="992"/>
      <c r="J28" s="992"/>
      <c r="K28" s="993"/>
      <c r="L28" s="881"/>
      <c r="M28" s="146"/>
      <c r="N28" s="146"/>
      <c r="O28" s="146"/>
      <c r="P28" s="146"/>
      <c r="Q28" s="146"/>
      <c r="R28" s="146"/>
      <c r="S28" s="146"/>
      <c r="T28" s="146"/>
      <c r="U28" s="146"/>
      <c r="V28" s="146"/>
      <c r="W28" s="146"/>
      <c r="X28" s="146"/>
      <c r="Y28" s="146"/>
      <c r="Z28" s="881"/>
      <c r="AA28" s="146"/>
      <c r="AB28" s="146"/>
      <c r="AC28" s="146"/>
      <c r="AD28" s="146"/>
      <c r="AE28" s="146"/>
      <c r="AF28" s="146"/>
      <c r="AG28" s="146"/>
      <c r="AH28" s="146"/>
      <c r="AI28" s="146"/>
      <c r="AJ28" s="146"/>
      <c r="AK28" s="146"/>
      <c r="AL28" s="146"/>
      <c r="AM28" s="146"/>
      <c r="AN28" s="146"/>
      <c r="AO28" s="881"/>
      <c r="AP28" s="146"/>
      <c r="AQ28" s="146"/>
    </row>
    <row r="29" spans="1:43" ht="17.45" customHeight="1" x14ac:dyDescent="0.25">
      <c r="A29" s="1710" t="s">
        <v>1258</v>
      </c>
      <c r="B29" s="143"/>
      <c r="C29" s="143"/>
      <c r="D29" s="143"/>
      <c r="E29" s="994"/>
      <c r="F29" s="994"/>
      <c r="G29" s="1271"/>
      <c r="H29" s="994"/>
      <c r="I29" s="994"/>
      <c r="J29" s="994"/>
      <c r="K29" s="983"/>
      <c r="L29" s="948"/>
      <c r="M29" s="146"/>
      <c r="N29" s="146"/>
      <c r="O29" s="146"/>
      <c r="P29" s="146"/>
      <c r="Q29" s="146"/>
      <c r="R29" s="146"/>
      <c r="S29" s="146"/>
      <c r="T29" s="146"/>
      <c r="U29" s="146"/>
      <c r="V29" s="146"/>
      <c r="W29" s="146"/>
      <c r="X29" s="146"/>
      <c r="Y29" s="146"/>
      <c r="Z29" s="948"/>
      <c r="AA29" s="146"/>
      <c r="AB29" s="146"/>
      <c r="AC29" s="146"/>
      <c r="AD29" s="146"/>
      <c r="AE29" s="146"/>
      <c r="AF29" s="146"/>
      <c r="AG29" s="146"/>
      <c r="AH29" s="146"/>
      <c r="AI29" s="146"/>
      <c r="AJ29" s="146"/>
      <c r="AK29" s="146"/>
      <c r="AL29" s="146"/>
      <c r="AM29" s="146"/>
      <c r="AN29" s="146"/>
      <c r="AO29" s="948"/>
      <c r="AP29" s="146"/>
      <c r="AQ29" s="146"/>
    </row>
    <row r="30" spans="1:43" ht="17.45" customHeight="1" x14ac:dyDescent="0.25">
      <c r="A30" s="1710" t="s">
        <v>1259</v>
      </c>
      <c r="B30" s="143"/>
      <c r="C30" s="143"/>
      <c r="D30" s="143"/>
      <c r="E30" s="994"/>
      <c r="F30" s="994"/>
      <c r="G30" s="1271"/>
      <c r="H30" s="994"/>
      <c r="I30" s="994"/>
      <c r="J30" s="994"/>
      <c r="K30" s="983"/>
      <c r="L30" s="948"/>
      <c r="M30" s="146"/>
      <c r="N30" s="146"/>
      <c r="O30" s="146"/>
      <c r="P30" s="146"/>
      <c r="Q30" s="146"/>
      <c r="R30" s="146"/>
      <c r="S30" s="146"/>
      <c r="T30" s="146"/>
      <c r="U30" s="146"/>
      <c r="V30" s="146"/>
      <c r="W30" s="146"/>
      <c r="X30" s="146"/>
      <c r="Y30" s="146"/>
      <c r="Z30" s="948"/>
      <c r="AA30" s="146"/>
      <c r="AB30" s="146"/>
      <c r="AC30" s="146"/>
      <c r="AD30" s="146"/>
      <c r="AE30" s="146"/>
      <c r="AF30" s="146"/>
      <c r="AG30" s="146"/>
      <c r="AH30" s="146"/>
      <c r="AI30" s="146"/>
      <c r="AJ30" s="146"/>
      <c r="AK30" s="146"/>
      <c r="AL30" s="146"/>
      <c r="AM30" s="146"/>
      <c r="AN30" s="146"/>
      <c r="AO30" s="948"/>
      <c r="AP30" s="146"/>
      <c r="AQ30" s="146"/>
    </row>
    <row r="31" spans="1:43" ht="17.45" customHeight="1" x14ac:dyDescent="0.25">
      <c r="A31" s="1710" t="s">
        <v>1837</v>
      </c>
      <c r="B31" s="143"/>
      <c r="C31" s="143"/>
      <c r="D31" s="143"/>
      <c r="E31" s="994"/>
      <c r="F31" s="994"/>
      <c r="G31" s="1271"/>
      <c r="H31" s="994"/>
      <c r="I31" s="994"/>
      <c r="J31" s="994"/>
      <c r="K31" s="983"/>
      <c r="L31" s="948"/>
      <c r="M31" s="146"/>
      <c r="N31" s="146"/>
      <c r="O31" s="146"/>
      <c r="P31" s="146"/>
      <c r="Q31" s="146"/>
      <c r="R31" s="146"/>
      <c r="S31" s="146"/>
      <c r="T31" s="146"/>
      <c r="U31" s="146"/>
      <c r="V31" s="146"/>
      <c r="W31" s="146"/>
      <c r="X31" s="146"/>
      <c r="Y31" s="146"/>
      <c r="Z31" s="948"/>
      <c r="AA31" s="146"/>
      <c r="AB31" s="146"/>
      <c r="AC31" s="146"/>
      <c r="AD31" s="146"/>
      <c r="AE31" s="146"/>
      <c r="AF31" s="146"/>
      <c r="AG31" s="146"/>
      <c r="AH31" s="146"/>
      <c r="AI31" s="146"/>
      <c r="AJ31" s="146"/>
      <c r="AK31" s="146"/>
      <c r="AL31" s="146"/>
      <c r="AM31" s="146"/>
      <c r="AN31" s="146"/>
      <c r="AO31" s="948"/>
      <c r="AP31" s="146"/>
      <c r="AQ31" s="146"/>
    </row>
    <row r="32" spans="1:43" ht="17.45" customHeight="1" x14ac:dyDescent="0.25">
      <c r="A32" s="1710" t="s">
        <v>1880</v>
      </c>
      <c r="B32" s="143"/>
      <c r="C32" s="143"/>
      <c r="D32" s="143"/>
      <c r="E32" s="994"/>
      <c r="F32" s="994"/>
      <c r="G32" s="1271"/>
      <c r="H32" s="994"/>
      <c r="I32" s="994"/>
      <c r="J32" s="994"/>
      <c r="K32" s="983"/>
      <c r="L32" s="948"/>
      <c r="M32" s="146"/>
      <c r="N32" s="146"/>
      <c r="O32" s="146"/>
      <c r="P32" s="146"/>
      <c r="Q32" s="146"/>
      <c r="R32" s="146"/>
      <c r="S32" s="146"/>
      <c r="T32" s="146"/>
      <c r="U32" s="146"/>
      <c r="V32" s="146"/>
      <c r="W32" s="146"/>
      <c r="X32" s="146"/>
      <c r="Y32" s="146"/>
      <c r="Z32" s="948"/>
      <c r="AA32" s="146"/>
      <c r="AB32" s="146"/>
      <c r="AC32" s="146"/>
      <c r="AD32" s="146"/>
      <c r="AE32" s="146"/>
      <c r="AF32" s="146"/>
      <c r="AG32" s="146"/>
      <c r="AH32" s="146"/>
      <c r="AI32" s="146"/>
      <c r="AJ32" s="146"/>
      <c r="AK32" s="146"/>
      <c r="AL32" s="146"/>
      <c r="AM32" s="146"/>
      <c r="AN32" s="146"/>
      <c r="AO32" s="948"/>
      <c r="AP32" s="146"/>
      <c r="AQ32" s="146"/>
    </row>
    <row r="33" spans="1:43" ht="17.45" customHeight="1" x14ac:dyDescent="0.25">
      <c r="A33" s="1710" t="s">
        <v>1881</v>
      </c>
      <c r="B33" s="143"/>
      <c r="C33" s="143"/>
      <c r="D33" s="143"/>
      <c r="E33" s="994"/>
      <c r="F33" s="994"/>
      <c r="G33" s="1271"/>
      <c r="H33" s="994"/>
      <c r="I33" s="994"/>
      <c r="J33" s="994"/>
      <c r="K33" s="983"/>
      <c r="L33" s="948"/>
      <c r="M33" s="146"/>
      <c r="N33" s="146"/>
      <c r="O33" s="146"/>
      <c r="P33" s="146"/>
      <c r="Q33" s="146"/>
      <c r="R33" s="146"/>
      <c r="S33" s="146"/>
      <c r="T33" s="146"/>
      <c r="U33" s="146"/>
      <c r="V33" s="146"/>
      <c r="W33" s="146"/>
      <c r="X33" s="146"/>
      <c r="Y33" s="146"/>
      <c r="Z33" s="948"/>
      <c r="AA33" s="146"/>
      <c r="AB33" s="146"/>
      <c r="AC33" s="146"/>
      <c r="AD33" s="146"/>
      <c r="AE33" s="146"/>
      <c r="AF33" s="146"/>
      <c r="AG33" s="146"/>
      <c r="AH33" s="146"/>
      <c r="AI33" s="146"/>
      <c r="AJ33" s="146"/>
      <c r="AK33" s="146"/>
      <c r="AL33" s="146"/>
      <c r="AM33" s="146"/>
      <c r="AN33" s="146"/>
      <c r="AO33" s="948"/>
      <c r="AP33" s="146"/>
      <c r="AQ33" s="146"/>
    </row>
  </sheetData>
  <mergeCells count="49">
    <mergeCell ref="AP5:AQ16"/>
    <mergeCell ref="V5:V16"/>
    <mergeCell ref="Z5:Z16"/>
    <mergeCell ref="AC5:AC16"/>
    <mergeCell ref="AA5:AA13"/>
    <mergeCell ref="AK11:AM13"/>
    <mergeCell ref="AK15:AM16"/>
    <mergeCell ref="W11:Y13"/>
    <mergeCell ref="W15:Y16"/>
    <mergeCell ref="AO5:AO16"/>
    <mergeCell ref="AK5:AM9"/>
    <mergeCell ref="P11:R13"/>
    <mergeCell ref="P15:R16"/>
    <mergeCell ref="S11:U13"/>
    <mergeCell ref="S15:U16"/>
    <mergeCell ref="AJ5:AJ16"/>
    <mergeCell ref="W5:Y9"/>
    <mergeCell ref="AE14:AG15"/>
    <mergeCell ref="AE5:AG9"/>
    <mergeCell ref="AH5:AH16"/>
    <mergeCell ref="P5:R9"/>
    <mergeCell ref="S5:U9"/>
    <mergeCell ref="AP4:AQ4"/>
    <mergeCell ref="F5:F17"/>
    <mergeCell ref="E5:E17"/>
    <mergeCell ref="H5:H17"/>
    <mergeCell ref="J5:J17"/>
    <mergeCell ref="K5:K16"/>
    <mergeCell ref="AE4:AG4"/>
    <mergeCell ref="W4:Y4"/>
    <mergeCell ref="AK4:AM4"/>
    <mergeCell ref="P4:R4"/>
    <mergeCell ref="S4:U4"/>
    <mergeCell ref="AN5:AN16"/>
    <mergeCell ref="AB5:AB16"/>
    <mergeCell ref="AI5:AI16"/>
    <mergeCell ref="AD5:AD16"/>
    <mergeCell ref="AE11:AG12"/>
    <mergeCell ref="B8:B17"/>
    <mergeCell ref="M11:O13"/>
    <mergeCell ref="M15:O16"/>
    <mergeCell ref="I5:I17"/>
    <mergeCell ref="A4:A18"/>
    <mergeCell ref="C5:C10"/>
    <mergeCell ref="M4:O4"/>
    <mergeCell ref="D5:D10"/>
    <mergeCell ref="G5:G17"/>
    <mergeCell ref="M5:O9"/>
    <mergeCell ref="L5:L17"/>
  </mergeCells>
  <pageMargins left="0.314" right="0.314" top="0.11799999999999999" bottom="0.27500000000000002" header="0.157" footer="0.11799999999999999"/>
  <pageSetup firstPageNumber="78" orientation="landscape" r:id="rId1"/>
  <headerFooter>
    <oddFooter>&amp;C&amp;P</oddFooter>
  </headerFooter>
  <colBreaks count="2" manualBreakCount="2">
    <brk id="6" max="32" man="1"/>
    <brk id="33" max="32"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P21"/>
  <sheetViews>
    <sheetView tabSelected="1" view="pageBreakPreview" topLeftCell="AQ1" zoomScaleNormal="80" zoomScaleSheetLayoutView="100" workbookViewId="0">
      <selection activeCell="AS7" sqref="AS7:AT7"/>
    </sheetView>
  </sheetViews>
  <sheetFormatPr baseColWidth="10" defaultColWidth="9.140625" defaultRowHeight="16.5" x14ac:dyDescent="0.2"/>
  <cols>
    <col min="1" max="1" width="21.85546875" style="995" bestFit="1" customWidth="1"/>
    <col min="2" max="2" width="5" style="995" customWidth="1"/>
    <col min="3" max="3" width="11.140625" style="995" customWidth="1"/>
    <col min="4" max="4" width="5.7109375" style="1178" customWidth="1"/>
    <col min="5" max="5" width="9" style="995" customWidth="1"/>
    <col min="6" max="6" width="7.28515625" style="995" customWidth="1"/>
    <col min="7" max="21" width="5" style="995" customWidth="1"/>
    <col min="22" max="22" width="10.140625" style="995" customWidth="1"/>
    <col min="23" max="23" width="16.28515625" style="995" customWidth="1"/>
    <col min="24" max="24" width="13" style="995" customWidth="1"/>
    <col min="25" max="25" width="11.85546875" customWidth="1"/>
    <col min="26" max="26" width="10.5703125" style="995" customWidth="1"/>
    <col min="27" max="27" width="16.28515625" style="995" customWidth="1"/>
    <col min="28" max="28" width="17.7109375" style="995" customWidth="1"/>
    <col min="29" max="30" width="7.85546875" style="995" bestFit="1" customWidth="1"/>
    <col min="31" max="32" width="11.5703125" customWidth="1"/>
    <col min="33" max="41" width="9.140625" customWidth="1"/>
    <col min="42" max="42" width="13.7109375" customWidth="1"/>
    <col min="43" max="43" width="13.7109375" style="995" customWidth="1"/>
    <col min="44" max="49" width="13.7109375" customWidth="1"/>
    <col min="50" max="60" width="8.7109375" customWidth="1"/>
    <col min="61" max="61" width="6.5703125" customWidth="1"/>
    <col min="62" max="62" width="7" customWidth="1"/>
    <col min="63" max="63" width="5.28515625" bestFit="1" customWidth="1"/>
    <col min="64" max="64" width="8.7109375" customWidth="1"/>
    <col min="65" max="66" width="7.140625" bestFit="1" customWidth="1"/>
    <col min="67" max="67" width="8.28515625" customWidth="1"/>
    <col min="68" max="68" width="7" customWidth="1"/>
    <col min="69" max="69" width="5.28515625" bestFit="1" customWidth="1"/>
    <col min="70" max="70" width="10" customWidth="1"/>
    <col min="71" max="71" width="9.7109375" customWidth="1"/>
    <col min="72" max="73" width="6.7109375" bestFit="1" customWidth="1"/>
    <col min="74" max="94" width="12.7109375" customWidth="1"/>
  </cols>
  <sheetData>
    <row r="1" spans="1:94" x14ac:dyDescent="0.2">
      <c r="A1" s="930" t="s">
        <v>1156</v>
      </c>
    </row>
    <row r="2" spans="1:94" x14ac:dyDescent="0.2">
      <c r="A2" s="996"/>
      <c r="B2" s="996" t="s">
        <v>1579</v>
      </c>
      <c r="C2" s="997"/>
      <c r="D2" s="1179"/>
      <c r="E2" s="997"/>
      <c r="F2" s="997"/>
      <c r="G2" s="997"/>
      <c r="H2" s="997"/>
      <c r="I2" s="997"/>
      <c r="J2" s="997"/>
      <c r="K2" s="997"/>
      <c r="L2" s="997"/>
      <c r="M2" s="997"/>
      <c r="N2" s="997"/>
      <c r="O2" s="997"/>
      <c r="P2" s="997"/>
      <c r="Q2" s="997"/>
      <c r="R2" s="997"/>
      <c r="S2" s="997"/>
      <c r="T2" s="997"/>
      <c r="U2" s="997"/>
      <c r="V2" s="997"/>
      <c r="W2" s="997"/>
      <c r="X2" s="997"/>
    </row>
    <row r="3" spans="1:94" x14ac:dyDescent="0.25">
      <c r="A3" s="80"/>
      <c r="B3" s="80" t="s">
        <v>1934</v>
      </c>
      <c r="C3" s="644"/>
      <c r="D3" s="80"/>
      <c r="E3" s="644"/>
      <c r="F3" s="644"/>
      <c r="G3" s="644"/>
      <c r="H3" s="644"/>
      <c r="I3" s="644"/>
      <c r="J3" s="644"/>
      <c r="K3" s="644"/>
      <c r="L3" s="644"/>
      <c r="M3" s="644"/>
      <c r="N3" s="644"/>
      <c r="O3" s="644"/>
      <c r="P3" s="644"/>
      <c r="Q3" s="644"/>
      <c r="R3" s="644"/>
      <c r="S3" s="644"/>
      <c r="T3" s="644"/>
      <c r="U3" s="644"/>
      <c r="V3" s="998"/>
      <c r="W3" s="998"/>
      <c r="X3" s="998"/>
    </row>
    <row r="4" spans="1:94" x14ac:dyDescent="0.25">
      <c r="A4" s="80"/>
      <c r="B4" s="80" t="s">
        <v>1155</v>
      </c>
      <c r="C4" s="644"/>
      <c r="D4" s="80"/>
      <c r="E4" s="644"/>
      <c r="F4" s="644"/>
      <c r="G4" s="644"/>
      <c r="H4" s="644"/>
      <c r="I4" s="644"/>
      <c r="J4" s="644"/>
      <c r="K4" s="644"/>
      <c r="L4" s="644"/>
      <c r="M4" s="644"/>
      <c r="N4" s="644"/>
      <c r="O4" s="644"/>
      <c r="P4" s="644"/>
      <c r="Q4" s="644"/>
      <c r="R4" s="644"/>
      <c r="S4" s="644"/>
      <c r="T4" s="644"/>
      <c r="U4" s="644"/>
      <c r="V4" s="998"/>
      <c r="W4" s="998"/>
      <c r="X4" s="998"/>
    </row>
    <row r="5" spans="1:94" x14ac:dyDescent="0.2">
      <c r="A5"/>
      <c r="C5" s="999"/>
      <c r="E5" s="999"/>
      <c r="F5" s="644"/>
      <c r="G5" s="644"/>
      <c r="H5" s="644"/>
      <c r="I5" s="644"/>
      <c r="J5" s="644"/>
      <c r="K5" s="644"/>
      <c r="L5" s="644"/>
      <c r="M5" s="644"/>
      <c r="N5" s="644"/>
      <c r="O5" s="644"/>
      <c r="P5" s="644"/>
      <c r="Q5" s="644"/>
      <c r="R5" s="644"/>
      <c r="S5" s="644"/>
      <c r="T5" s="644"/>
      <c r="U5" s="644"/>
      <c r="V5" s="998"/>
      <c r="W5" s="998"/>
      <c r="X5" s="998"/>
    </row>
    <row r="6" spans="1:94" ht="13.5" x14ac:dyDescent="0.2">
      <c r="A6" s="1000">
        <v>17.010000000000002</v>
      </c>
      <c r="B6" s="1000">
        <f t="shared" ref="B6:G6" si="0">A6+0.01</f>
        <v>17.020000000000003</v>
      </c>
      <c r="C6" s="1650">
        <f>B6+0.01</f>
        <v>17.030000000000005</v>
      </c>
      <c r="D6" s="1180">
        <f>C6+0.01</f>
        <v>17.040000000000006</v>
      </c>
      <c r="E6" s="1000">
        <f>D6+0.01</f>
        <v>17.050000000000008</v>
      </c>
      <c r="F6" s="1650">
        <f t="shared" si="0"/>
        <v>17.060000000000009</v>
      </c>
      <c r="G6" s="2915">
        <f t="shared" si="0"/>
        <v>17.070000000000011</v>
      </c>
      <c r="H6" s="2916"/>
      <c r="I6" s="2916"/>
      <c r="J6" s="2916"/>
      <c r="K6" s="2916"/>
      <c r="L6" s="2916"/>
      <c r="M6" s="2916"/>
      <c r="N6" s="2916"/>
      <c r="O6" s="2916"/>
      <c r="P6" s="2916"/>
      <c r="Q6" s="2916"/>
      <c r="R6" s="2916"/>
      <c r="S6" s="2916"/>
      <c r="T6" s="2916"/>
      <c r="U6" s="2917"/>
      <c r="V6" s="1650">
        <f>G6+0.01</f>
        <v>17.080000000000013</v>
      </c>
      <c r="W6" s="1650">
        <f t="shared" ref="W6:AC6" si="1">V6+0.01</f>
        <v>17.090000000000014</v>
      </c>
      <c r="X6" s="1650">
        <f t="shared" si="1"/>
        <v>17.100000000000016</v>
      </c>
      <c r="Y6" s="1980">
        <f>X6+0.01</f>
        <v>17.110000000000017</v>
      </c>
      <c r="Z6" s="1650">
        <f>Y6+0.01</f>
        <v>17.120000000000019</v>
      </c>
      <c r="AA6" s="1650">
        <f t="shared" si="1"/>
        <v>17.13000000000002</v>
      </c>
      <c r="AB6" s="1650">
        <f t="shared" si="1"/>
        <v>17.140000000000022</v>
      </c>
      <c r="AC6" s="2904">
        <f t="shared" si="1"/>
        <v>17.150000000000023</v>
      </c>
      <c r="AD6" s="2905"/>
      <c r="AE6" s="1650">
        <f>AC6+0.01</f>
        <v>17.160000000000025</v>
      </c>
      <c r="AF6" s="1650">
        <f>AE6+0.01</f>
        <v>17.170000000000027</v>
      </c>
      <c r="AG6" s="2904">
        <f>AF6+0.01</f>
        <v>17.180000000000028</v>
      </c>
      <c r="AH6" s="2906"/>
      <c r="AI6" s="2906"/>
      <c r="AJ6" s="2906"/>
      <c r="AK6" s="2906"/>
      <c r="AL6" s="2906"/>
      <c r="AM6" s="2906"/>
      <c r="AN6" s="2906"/>
      <c r="AO6" s="2905"/>
      <c r="AP6" s="1650">
        <f>AG6+0.01</f>
        <v>17.19000000000003</v>
      </c>
      <c r="AQ6" s="1650">
        <f>AP6+0.01</f>
        <v>17.200000000000031</v>
      </c>
      <c r="AR6" s="1650">
        <f>AQ6+0.01</f>
        <v>17.210000000000033</v>
      </c>
      <c r="AS6" s="2904">
        <f>AR6+0.01</f>
        <v>17.220000000000034</v>
      </c>
      <c r="AT6" s="2905"/>
      <c r="AU6" s="1650">
        <f>AS6+0.01</f>
        <v>17.230000000000036</v>
      </c>
      <c r="AV6" s="2904">
        <f>AU6+0.01</f>
        <v>17.240000000000038</v>
      </c>
      <c r="AW6" s="2905"/>
      <c r="AX6" s="1650">
        <f>AV6+0.01</f>
        <v>17.250000000000039</v>
      </c>
      <c r="AY6" s="1650">
        <f>AX6+0.01</f>
        <v>17.260000000000041</v>
      </c>
      <c r="AZ6" s="2915">
        <f>AY6+0.01</f>
        <v>17.270000000000042</v>
      </c>
      <c r="BA6" s="2916"/>
      <c r="BB6" s="1650">
        <f>AZ6+0.01</f>
        <v>17.280000000000044</v>
      </c>
      <c r="BC6" s="1650">
        <f>BB6+0.01</f>
        <v>17.290000000000045</v>
      </c>
      <c r="BD6" s="1651">
        <f>BC6+0.01</f>
        <v>17.300000000000047</v>
      </c>
      <c r="BE6" s="2906">
        <f>BD6+0.01</f>
        <v>17.310000000000048</v>
      </c>
      <c r="BF6" s="2906"/>
      <c r="BG6" s="2904">
        <f>BE6+0.01</f>
        <v>17.32000000000005</v>
      </c>
      <c r="BH6" s="2906"/>
      <c r="BI6" s="1650">
        <f>BG6+0.01</f>
        <v>17.330000000000052</v>
      </c>
      <c r="BJ6" s="2904">
        <f>BI6+0.01</f>
        <v>17.340000000000053</v>
      </c>
      <c r="BK6" s="2906"/>
      <c r="BL6" s="1650">
        <f>BJ6+0.01</f>
        <v>17.350000000000055</v>
      </c>
      <c r="BM6" s="2904">
        <f>BL6+0.01</f>
        <v>17.360000000000056</v>
      </c>
      <c r="BN6" s="2905"/>
      <c r="BO6" s="1650">
        <f>BM6+0.01</f>
        <v>17.370000000000058</v>
      </c>
      <c r="BP6" s="2904">
        <f>BO6+0.01</f>
        <v>17.380000000000059</v>
      </c>
      <c r="BQ6" s="2906"/>
      <c r="BR6" s="1650">
        <f>BP6+0.01</f>
        <v>17.390000000000061</v>
      </c>
      <c r="BS6" s="1650">
        <f>BR6+0.01</f>
        <v>17.400000000000063</v>
      </c>
      <c r="BT6" s="2904">
        <f>BS6+0.01</f>
        <v>17.410000000000064</v>
      </c>
      <c r="BU6" s="2905"/>
      <c r="BV6" s="1650">
        <f>BT6+0.01</f>
        <v>17.420000000000066</v>
      </c>
      <c r="BW6" s="1650">
        <f>BV6+0.01</f>
        <v>17.430000000000067</v>
      </c>
      <c r="BX6" s="1650">
        <f>BW6+0.01</f>
        <v>17.440000000000069</v>
      </c>
      <c r="BY6" s="1650">
        <f>BX6+0.01</f>
        <v>17.45000000000007</v>
      </c>
      <c r="BZ6" s="1650">
        <f>BY6+0.01</f>
        <v>17.460000000000072</v>
      </c>
      <c r="CA6" s="2904">
        <f>BZ6+0.01</f>
        <v>17.470000000000073</v>
      </c>
      <c r="CB6" s="2905"/>
      <c r="CC6" s="1650">
        <f>CA6+0.01</f>
        <v>17.480000000000075</v>
      </c>
      <c r="CD6" s="1650">
        <f t="shared" ref="CD6:CK6" si="2">CC6+0.01</f>
        <v>17.490000000000077</v>
      </c>
      <c r="CE6" s="1650">
        <f t="shared" si="2"/>
        <v>17.500000000000078</v>
      </c>
      <c r="CF6" s="1650">
        <f t="shared" si="2"/>
        <v>17.51000000000008</v>
      </c>
      <c r="CG6" s="1650">
        <f t="shared" si="2"/>
        <v>17.520000000000081</v>
      </c>
      <c r="CH6" s="1650">
        <f t="shared" si="2"/>
        <v>17.530000000000083</v>
      </c>
      <c r="CI6" s="1650">
        <f t="shared" si="2"/>
        <v>17.540000000000084</v>
      </c>
      <c r="CJ6" s="1650">
        <f t="shared" si="2"/>
        <v>17.550000000000086</v>
      </c>
      <c r="CK6" s="1650">
        <f t="shared" si="2"/>
        <v>17.560000000000088</v>
      </c>
      <c r="CL6" s="1650">
        <f>CK6+0.01</f>
        <v>17.570000000000089</v>
      </c>
      <c r="CM6" s="1650">
        <f>CL6+0.01</f>
        <v>17.580000000000091</v>
      </c>
      <c r="CN6" s="1650">
        <f>CM6+0.01</f>
        <v>17.590000000000092</v>
      </c>
      <c r="CO6" s="1650">
        <f>CN6+0.01</f>
        <v>17.600000000000094</v>
      </c>
      <c r="CP6" s="1650">
        <f>CO6+0.01</f>
        <v>17.610000000000095</v>
      </c>
    </row>
    <row r="7" spans="1:94" ht="175.5" customHeight="1" x14ac:dyDescent="0.2">
      <c r="A7" s="2912"/>
      <c r="B7" s="2912"/>
      <c r="C7" s="2607" t="s">
        <v>2484</v>
      </c>
      <c r="D7" s="2513" t="s">
        <v>2198</v>
      </c>
      <c r="E7" s="2492" t="s">
        <v>2489</v>
      </c>
      <c r="F7" s="1001" t="s">
        <v>1937</v>
      </c>
      <c r="G7" s="2907" t="s">
        <v>1355</v>
      </c>
      <c r="H7" s="2908"/>
      <c r="I7" s="2908"/>
      <c r="J7" s="2908"/>
      <c r="K7" s="2908"/>
      <c r="L7" s="2908"/>
      <c r="M7" s="2908"/>
      <c r="N7" s="2908"/>
      <c r="O7" s="2908"/>
      <c r="P7" s="2908"/>
      <c r="Q7" s="2908"/>
      <c r="R7" s="2908"/>
      <c r="S7" s="2908"/>
      <c r="T7" s="2908"/>
      <c r="U7" s="2909"/>
      <c r="V7" s="732" t="s">
        <v>1359</v>
      </c>
      <c r="W7" s="1978" t="s">
        <v>2490</v>
      </c>
      <c r="X7" s="1684" t="s">
        <v>1362</v>
      </c>
      <c r="Y7" s="1981" t="s">
        <v>2497</v>
      </c>
      <c r="Z7" s="1614" t="s">
        <v>979</v>
      </c>
      <c r="AA7" s="1614" t="s">
        <v>980</v>
      </c>
      <c r="AB7" s="1001" t="s">
        <v>981</v>
      </c>
      <c r="AC7" s="2910" t="s">
        <v>982</v>
      </c>
      <c r="AD7" s="2911"/>
      <c r="AE7" s="1662" t="s">
        <v>1935</v>
      </c>
      <c r="AF7" s="1663" t="s">
        <v>1360</v>
      </c>
      <c r="AG7" s="2919" t="s">
        <v>1361</v>
      </c>
      <c r="AH7" s="2920"/>
      <c r="AI7" s="2920"/>
      <c r="AJ7" s="2920"/>
      <c r="AK7" s="2920"/>
      <c r="AL7" s="2920"/>
      <c r="AM7" s="2920"/>
      <c r="AN7" s="2920"/>
      <c r="AO7" s="2921"/>
      <c r="AP7" s="1684" t="s">
        <v>1363</v>
      </c>
      <c r="AQ7" s="1614" t="s">
        <v>1936</v>
      </c>
      <c r="AR7" s="1613" t="s">
        <v>983</v>
      </c>
      <c r="AS7" s="2910" t="s">
        <v>1898</v>
      </c>
      <c r="AT7" s="2911"/>
      <c r="AU7" s="1624" t="s">
        <v>1364</v>
      </c>
      <c r="AV7" s="2910" t="s">
        <v>984</v>
      </c>
      <c r="AW7" s="2911"/>
      <c r="AX7" s="1614" t="s">
        <v>1365</v>
      </c>
      <c r="AY7" s="1001" t="s">
        <v>985</v>
      </c>
      <c r="AZ7" s="2918" t="s">
        <v>1898</v>
      </c>
      <c r="BA7" s="2918"/>
      <c r="BB7" s="1612" t="s">
        <v>1372</v>
      </c>
      <c r="BC7" s="1612" t="s">
        <v>986</v>
      </c>
      <c r="BD7" s="1664" t="s">
        <v>987</v>
      </c>
      <c r="BE7" s="2919" t="s">
        <v>2724</v>
      </c>
      <c r="BF7" s="2921"/>
      <c r="BG7" s="2910" t="s">
        <v>2727</v>
      </c>
      <c r="BH7" s="2911"/>
      <c r="BI7" s="1614" t="s">
        <v>1371</v>
      </c>
      <c r="BJ7" s="2910" t="s">
        <v>2725</v>
      </c>
      <c r="BK7" s="2911"/>
      <c r="BL7" s="1614" t="s">
        <v>988</v>
      </c>
      <c r="BM7" s="2910" t="s">
        <v>1899</v>
      </c>
      <c r="BN7" s="2911"/>
      <c r="BO7" s="1614" t="s">
        <v>1370</v>
      </c>
      <c r="BP7" s="2910" t="s">
        <v>2726</v>
      </c>
      <c r="BQ7" s="2911"/>
      <c r="BR7" s="1665" t="s">
        <v>1369</v>
      </c>
      <c r="BS7" s="1665" t="s">
        <v>989</v>
      </c>
      <c r="BT7" s="2910" t="s">
        <v>1900</v>
      </c>
      <c r="BU7" s="2911"/>
      <c r="BV7" s="1792" t="str">
        <f>CONCATENATE("Avez-vous produit des oeufs de [...] au cours des 12 derniers mois?
1=Oui
2=Non ►",TEXT(CD6,"(0,00)"))</f>
        <v>Avez-vous produit des oeufs de [...] au cours des 12 derniers mois?
1=Oui
2=Non ►(17,49)</v>
      </c>
      <c r="BW7" s="1665" t="s">
        <v>990</v>
      </c>
      <c r="BX7" s="1614" t="s">
        <v>991</v>
      </c>
      <c r="BY7" s="1002" t="s">
        <v>1901</v>
      </c>
      <c r="BZ7" s="1665" t="s">
        <v>992</v>
      </c>
      <c r="CA7" s="2910" t="s">
        <v>2354</v>
      </c>
      <c r="CB7" s="2911"/>
      <c r="CC7" s="1665" t="s">
        <v>993</v>
      </c>
      <c r="CD7" s="1003" t="s">
        <v>1368</v>
      </c>
      <c r="CE7" s="1003" t="s">
        <v>994</v>
      </c>
      <c r="CF7" s="1003" t="s">
        <v>995</v>
      </c>
      <c r="CG7" s="1003" t="s">
        <v>996</v>
      </c>
      <c r="CH7" s="1005" t="s">
        <v>1367</v>
      </c>
      <c r="CI7" s="1005" t="s">
        <v>997</v>
      </c>
      <c r="CJ7" s="1004" t="s">
        <v>998</v>
      </c>
      <c r="CK7" s="1005" t="s">
        <v>1366</v>
      </c>
      <c r="CL7" s="1005" t="s">
        <v>1356</v>
      </c>
      <c r="CM7" s="1005" t="s">
        <v>1902</v>
      </c>
      <c r="CN7" s="1005" t="s">
        <v>1357</v>
      </c>
      <c r="CO7" s="1005" t="s">
        <v>1938</v>
      </c>
      <c r="CP7" s="1005" t="s">
        <v>1358</v>
      </c>
    </row>
    <row r="8" spans="1:94" ht="13.5" x14ac:dyDescent="0.2">
      <c r="A8" s="2913"/>
      <c r="B8" s="2913"/>
      <c r="C8" s="2608"/>
      <c r="D8" s="2514"/>
      <c r="E8" s="2493"/>
      <c r="F8" s="1679"/>
      <c r="G8" s="2907" t="s">
        <v>337</v>
      </c>
      <c r="H8" s="2908"/>
      <c r="I8" s="2909"/>
      <c r="J8" s="2907" t="s">
        <v>338</v>
      </c>
      <c r="K8" s="2908"/>
      <c r="L8" s="2909"/>
      <c r="M8" s="2907" t="s">
        <v>339</v>
      </c>
      <c r="N8" s="2908"/>
      <c r="O8" s="2909"/>
      <c r="P8" s="2907" t="s">
        <v>340</v>
      </c>
      <c r="Q8" s="2908"/>
      <c r="R8" s="2909"/>
      <c r="S8" s="2907" t="s">
        <v>1897</v>
      </c>
      <c r="T8" s="2908"/>
      <c r="U8" s="2909"/>
      <c r="V8" s="1683"/>
      <c r="W8" s="1682"/>
      <c r="X8" s="1685"/>
      <c r="Y8" s="1982"/>
      <c r="Z8" s="1622"/>
      <c r="AA8" s="1623"/>
      <c r="AB8" s="1682"/>
      <c r="AC8" s="1626"/>
      <c r="AD8" s="1627"/>
      <c r="AE8" s="570"/>
      <c r="AF8" s="1686"/>
      <c r="AG8" s="1677"/>
      <c r="AH8" s="1666"/>
      <c r="AI8" s="1666"/>
      <c r="AJ8" s="1666"/>
      <c r="AK8" s="1666"/>
      <c r="AL8" s="1666"/>
      <c r="AM8" s="1666"/>
      <c r="AN8" s="1666"/>
      <c r="AO8" s="1678"/>
      <c r="AP8" s="1685"/>
      <c r="AQ8" s="1622"/>
      <c r="AR8" s="1626"/>
      <c r="AS8" s="1626"/>
      <c r="AT8" s="1627"/>
      <c r="AU8" s="1625"/>
      <c r="AV8" s="1626"/>
      <c r="AW8" s="1627"/>
      <c r="AX8" s="1622"/>
      <c r="AY8" s="1679"/>
      <c r="AZ8" s="1618"/>
      <c r="BA8" s="1528"/>
      <c r="BB8" s="141"/>
      <c r="BC8" s="141"/>
      <c r="BD8" s="1657"/>
      <c r="BE8" s="1677"/>
      <c r="BF8" s="1678"/>
      <c r="BG8" s="1626"/>
      <c r="BH8" s="1627"/>
      <c r="BI8" s="1623"/>
      <c r="BJ8" s="1626"/>
      <c r="BK8" s="1627"/>
      <c r="BL8" s="1623"/>
      <c r="BM8" s="1626"/>
      <c r="BN8" s="1627"/>
      <c r="BO8" s="1623"/>
      <c r="BP8" s="1626"/>
      <c r="BQ8" s="1627"/>
      <c r="BR8" s="1654"/>
      <c r="BS8" s="1654"/>
      <c r="BT8" s="1626"/>
      <c r="BU8" s="1627"/>
      <c r="BV8" s="1654"/>
      <c r="BW8" s="1654"/>
      <c r="BX8" s="1623"/>
      <c r="BY8" s="1654"/>
      <c r="BZ8" s="1654"/>
      <c r="CA8" s="1626"/>
      <c r="CB8" s="1627"/>
      <c r="CC8" s="1615"/>
      <c r="CD8" s="1676"/>
      <c r="CE8" s="1676"/>
      <c r="CF8" s="1675"/>
      <c r="CG8" s="1675"/>
      <c r="CH8" s="1673"/>
      <c r="CI8" s="1673"/>
      <c r="CJ8" s="1674"/>
      <c r="CK8" s="1673"/>
      <c r="CL8" s="1673"/>
      <c r="CM8" s="1673"/>
      <c r="CN8" s="1673"/>
      <c r="CO8" s="1673"/>
      <c r="CP8" s="1673"/>
    </row>
    <row r="9" spans="1:94" ht="29.25" customHeight="1" x14ac:dyDescent="0.25">
      <c r="A9" s="2914"/>
      <c r="B9" s="2914"/>
      <c r="C9" s="1623"/>
      <c r="D9" s="2825"/>
      <c r="E9" s="2536"/>
      <c r="F9" s="1623"/>
      <c r="G9" s="1007" t="s">
        <v>1354</v>
      </c>
      <c r="H9" s="1251" t="s">
        <v>1460</v>
      </c>
      <c r="I9" s="1260" t="s">
        <v>1461</v>
      </c>
      <c r="J9" s="1007" t="s">
        <v>1354</v>
      </c>
      <c r="K9" s="1251" t="s">
        <v>1460</v>
      </c>
      <c r="L9" s="1260" t="s">
        <v>1461</v>
      </c>
      <c r="M9" s="1007" t="s">
        <v>1354</v>
      </c>
      <c r="N9" s="1251" t="s">
        <v>1460</v>
      </c>
      <c r="O9" s="1260" t="s">
        <v>1461</v>
      </c>
      <c r="P9" s="1007" t="s">
        <v>1354</v>
      </c>
      <c r="Q9" s="1251" t="s">
        <v>1460</v>
      </c>
      <c r="R9" s="1260" t="s">
        <v>1461</v>
      </c>
      <c r="S9" s="1007" t="s">
        <v>1354</v>
      </c>
      <c r="T9" s="1251" t="s">
        <v>1460</v>
      </c>
      <c r="U9" s="1680" t="s">
        <v>1461</v>
      </c>
      <c r="V9" s="1623"/>
      <c r="W9" s="1628" t="s">
        <v>198</v>
      </c>
      <c r="X9" s="1623"/>
      <c r="Y9" s="1983"/>
      <c r="Z9" s="1672"/>
      <c r="AA9" s="1681" t="s">
        <v>198</v>
      </c>
      <c r="AB9" s="1652" t="s">
        <v>198</v>
      </c>
      <c r="AC9" s="1653" t="s">
        <v>337</v>
      </c>
      <c r="AD9" s="1672" t="s">
        <v>338</v>
      </c>
      <c r="AE9" s="1654"/>
      <c r="AF9" s="1654"/>
      <c r="AG9" s="1655" t="s">
        <v>999</v>
      </c>
      <c r="AH9" s="1655" t="s">
        <v>1000</v>
      </c>
      <c r="AI9" s="1655" t="s">
        <v>1001</v>
      </c>
      <c r="AJ9" s="1655" t="s">
        <v>1002</v>
      </c>
      <c r="AK9" s="1655" t="s">
        <v>1003</v>
      </c>
      <c r="AL9" s="1655" t="s">
        <v>1004</v>
      </c>
      <c r="AM9" s="1655" t="s">
        <v>1279</v>
      </c>
      <c r="AN9" s="1655" t="s">
        <v>1005</v>
      </c>
      <c r="AO9" s="1655" t="s">
        <v>1006</v>
      </c>
      <c r="AP9" s="1655"/>
      <c r="AQ9" s="1672"/>
      <c r="AR9" s="1671" t="s">
        <v>198</v>
      </c>
      <c r="AS9" s="1629" t="s">
        <v>337</v>
      </c>
      <c r="AT9" s="1629" t="s">
        <v>338</v>
      </c>
      <c r="AU9" s="1656"/>
      <c r="AV9" s="1654" t="s">
        <v>1007</v>
      </c>
      <c r="AW9" s="1654" t="s">
        <v>1008</v>
      </c>
      <c r="AX9" s="1654"/>
      <c r="AY9" s="1656"/>
      <c r="AZ9" s="1619" t="s">
        <v>337</v>
      </c>
      <c r="BA9" s="1008" t="s">
        <v>338</v>
      </c>
      <c r="BB9" s="860"/>
      <c r="BC9" s="860"/>
      <c r="BD9" s="1670"/>
      <c r="BE9" s="1620" t="s">
        <v>938</v>
      </c>
      <c r="BF9" s="1620" t="s">
        <v>974</v>
      </c>
      <c r="BG9" s="1620" t="s">
        <v>938</v>
      </c>
      <c r="BH9" s="1620" t="s">
        <v>974</v>
      </c>
      <c r="BI9" s="1621"/>
      <c r="BJ9" s="1620" t="s">
        <v>938</v>
      </c>
      <c r="BK9" s="1620" t="s">
        <v>974</v>
      </c>
      <c r="BL9" s="1268"/>
      <c r="BM9" s="1629" t="s">
        <v>1462</v>
      </c>
      <c r="BN9" s="1629" t="s">
        <v>1463</v>
      </c>
      <c r="BO9" s="1623"/>
      <c r="BP9" s="1623" t="s">
        <v>938</v>
      </c>
      <c r="BQ9" s="1623" t="s">
        <v>974</v>
      </c>
      <c r="BR9" s="1654"/>
      <c r="BS9" s="1654"/>
      <c r="BT9" s="1621" t="s">
        <v>1464</v>
      </c>
      <c r="BU9" s="1621" t="s">
        <v>1465</v>
      </c>
      <c r="BV9" s="1658"/>
      <c r="BW9" s="1658"/>
      <c r="BX9" s="1629"/>
      <c r="BY9" s="1659"/>
      <c r="BZ9" s="1009"/>
      <c r="CA9" s="1623" t="s">
        <v>1009</v>
      </c>
      <c r="CB9" s="1626" t="s">
        <v>1010</v>
      </c>
      <c r="CC9" s="1659"/>
      <c r="CD9" s="1660"/>
      <c r="CE9" s="1660"/>
      <c r="CF9" s="1668" t="s">
        <v>198</v>
      </c>
      <c r="CG9" s="1667" t="s">
        <v>198</v>
      </c>
      <c r="CH9" s="1661"/>
      <c r="CI9" s="1661"/>
      <c r="CJ9" s="1661"/>
      <c r="CK9" s="1661"/>
      <c r="CL9" s="1661"/>
      <c r="CM9" s="1661"/>
      <c r="CN9" s="1661"/>
      <c r="CO9" s="1661"/>
      <c r="CP9" s="1661"/>
    </row>
    <row r="10" spans="1:94" s="1267" customFormat="1" ht="27" x14ac:dyDescent="0.2">
      <c r="A10" s="1251" t="s">
        <v>1011</v>
      </c>
      <c r="B10" s="1251" t="s">
        <v>31</v>
      </c>
      <c r="C10" s="1672" t="s">
        <v>31</v>
      </c>
      <c r="D10" s="963" t="s">
        <v>342</v>
      </c>
      <c r="E10" s="1261" t="s">
        <v>1459</v>
      </c>
      <c r="F10" s="1672" t="s">
        <v>1459</v>
      </c>
      <c r="G10" s="1251" t="s">
        <v>342</v>
      </c>
      <c r="H10" s="1251" t="s">
        <v>1459</v>
      </c>
      <c r="I10" s="1251" t="s">
        <v>31</v>
      </c>
      <c r="J10" s="1251" t="s">
        <v>342</v>
      </c>
      <c r="K10" s="1251" t="s">
        <v>1459</v>
      </c>
      <c r="L10" s="1251" t="s">
        <v>31</v>
      </c>
      <c r="M10" s="1251" t="s">
        <v>342</v>
      </c>
      <c r="N10" s="1251" t="s">
        <v>1459</v>
      </c>
      <c r="O10" s="1251" t="s">
        <v>31</v>
      </c>
      <c r="P10" s="1251" t="s">
        <v>342</v>
      </c>
      <c r="Q10" s="1251" t="s">
        <v>1459</v>
      </c>
      <c r="R10" s="1251" t="s">
        <v>31</v>
      </c>
      <c r="S10" s="1251" t="s">
        <v>342</v>
      </c>
      <c r="T10" s="1251" t="s">
        <v>1459</v>
      </c>
      <c r="U10" s="1251" t="s">
        <v>31</v>
      </c>
      <c r="V10" s="1672" t="s">
        <v>19</v>
      </c>
      <c r="W10" s="1251" t="s">
        <v>77</v>
      </c>
      <c r="X10" s="1672" t="s">
        <v>19</v>
      </c>
      <c r="Y10" s="1652" t="s">
        <v>22</v>
      </c>
      <c r="Z10" s="1672" t="s">
        <v>1441</v>
      </c>
      <c r="AA10" s="1251" t="s">
        <v>77</v>
      </c>
      <c r="AB10" s="1251" t="s">
        <v>77</v>
      </c>
      <c r="AC10" s="1251" t="s">
        <v>22</v>
      </c>
      <c r="AD10" s="1251" t="s">
        <v>22</v>
      </c>
      <c r="AE10" s="1652" t="s">
        <v>31</v>
      </c>
      <c r="AF10" s="1652" t="s">
        <v>22</v>
      </c>
      <c r="AG10" s="1251" t="s">
        <v>19</v>
      </c>
      <c r="AH10" s="1251" t="s">
        <v>19</v>
      </c>
      <c r="AI10" s="1251" t="s">
        <v>19</v>
      </c>
      <c r="AJ10" s="1251" t="s">
        <v>19</v>
      </c>
      <c r="AK10" s="1251" t="s">
        <v>19</v>
      </c>
      <c r="AL10" s="1251" t="s">
        <v>19</v>
      </c>
      <c r="AM10" s="1251" t="s">
        <v>19</v>
      </c>
      <c r="AN10" s="1251" t="s">
        <v>19</v>
      </c>
      <c r="AO10" s="1251" t="s">
        <v>19</v>
      </c>
      <c r="AP10" s="1652" t="s">
        <v>31</v>
      </c>
      <c r="AQ10" s="1672" t="s">
        <v>31</v>
      </c>
      <c r="AR10" s="1006" t="s">
        <v>77</v>
      </c>
      <c r="AS10" s="1006" t="s">
        <v>22</v>
      </c>
      <c r="AT10" s="1006" t="s">
        <v>22</v>
      </c>
      <c r="AU10" s="1652" t="s">
        <v>31</v>
      </c>
      <c r="AV10" s="1006" t="s">
        <v>77</v>
      </c>
      <c r="AW10" s="1006" t="s">
        <v>77</v>
      </c>
      <c r="AX10" s="1652" t="s">
        <v>31</v>
      </c>
      <c r="AY10" s="1652" t="s">
        <v>77</v>
      </c>
      <c r="AZ10" s="1006" t="s">
        <v>22</v>
      </c>
      <c r="BA10" s="1006" t="s">
        <v>22</v>
      </c>
      <c r="BB10" s="1652" t="s">
        <v>31</v>
      </c>
      <c r="BC10" s="1652" t="s">
        <v>1459</v>
      </c>
      <c r="BD10" s="1262" t="s">
        <v>1459</v>
      </c>
      <c r="BE10" s="1006" t="s">
        <v>1459</v>
      </c>
      <c r="BF10" s="1006" t="s">
        <v>31</v>
      </c>
      <c r="BG10" s="1006" t="s">
        <v>1459</v>
      </c>
      <c r="BH10" s="1006" t="s">
        <v>31</v>
      </c>
      <c r="BI10" s="1006" t="s">
        <v>31</v>
      </c>
      <c r="BJ10" s="1006" t="s">
        <v>1459</v>
      </c>
      <c r="BK10" s="1006" t="s">
        <v>31</v>
      </c>
      <c r="BL10" s="1006" t="s">
        <v>77</v>
      </c>
      <c r="BM10" s="1006" t="s">
        <v>22</v>
      </c>
      <c r="BN10" s="1006" t="s">
        <v>22</v>
      </c>
      <c r="BO10" s="1006" t="s">
        <v>31</v>
      </c>
      <c r="BP10" s="1265" t="s">
        <v>1459</v>
      </c>
      <c r="BQ10" s="1251" t="s">
        <v>31</v>
      </c>
      <c r="BR10" s="1006" t="s">
        <v>31</v>
      </c>
      <c r="BS10" s="1006" t="s">
        <v>1012</v>
      </c>
      <c r="BT10" s="1006" t="s">
        <v>1013</v>
      </c>
      <c r="BU10" s="1006" t="s">
        <v>1013</v>
      </c>
      <c r="BV10" s="1264" t="s">
        <v>31</v>
      </c>
      <c r="BW10" s="1263" t="s">
        <v>19</v>
      </c>
      <c r="BX10" s="1263" t="s">
        <v>19</v>
      </c>
      <c r="BY10" s="1263" t="s">
        <v>19</v>
      </c>
      <c r="BZ10" s="1262" t="s">
        <v>77</v>
      </c>
      <c r="CA10" s="1006" t="s">
        <v>22</v>
      </c>
      <c r="CB10" s="1251" t="s">
        <v>22</v>
      </c>
      <c r="CC10" s="1669" t="s">
        <v>19</v>
      </c>
      <c r="CD10" s="1266" t="s">
        <v>31</v>
      </c>
      <c r="CE10" s="1263" t="s">
        <v>19</v>
      </c>
      <c r="CF10" s="1266" t="s">
        <v>77</v>
      </c>
      <c r="CG10" s="1266" t="s">
        <v>77</v>
      </c>
      <c r="CH10" s="1266" t="s">
        <v>31</v>
      </c>
      <c r="CI10" s="1266" t="s">
        <v>19</v>
      </c>
      <c r="CJ10" s="1266" t="s">
        <v>77</v>
      </c>
      <c r="CK10" s="1266" t="s">
        <v>31</v>
      </c>
      <c r="CL10" s="1266" t="s">
        <v>77</v>
      </c>
      <c r="CM10" s="1266" t="s">
        <v>31</v>
      </c>
      <c r="CN10" s="1266" t="s">
        <v>77</v>
      </c>
      <c r="CO10" s="1266" t="s">
        <v>31</v>
      </c>
      <c r="CP10" s="1266" t="s">
        <v>77</v>
      </c>
    </row>
    <row r="11" spans="1:94" ht="20.100000000000001" customHeight="1" x14ac:dyDescent="0.25">
      <c r="A11" s="1011" t="s">
        <v>1014</v>
      </c>
      <c r="B11" s="1006">
        <v>1</v>
      </c>
      <c r="C11" s="963"/>
      <c r="D11" s="1181"/>
      <c r="E11" s="963"/>
      <c r="F11" s="963"/>
      <c r="G11" s="963"/>
      <c r="H11" s="963"/>
      <c r="I11" s="963"/>
      <c r="J11" s="963"/>
      <c r="K11" s="963"/>
      <c r="L11" s="963"/>
      <c r="M11" s="963"/>
      <c r="N11" s="963"/>
      <c r="O11" s="963"/>
      <c r="P11" s="963"/>
      <c r="Q11" s="963"/>
      <c r="R11" s="963"/>
      <c r="S11" s="963"/>
      <c r="T11" s="963"/>
      <c r="U11" s="963"/>
      <c r="V11" s="963"/>
      <c r="W11" s="963"/>
      <c r="X11" s="963"/>
      <c r="Y11" s="1001"/>
      <c r="Z11" s="963"/>
      <c r="AA11" s="963"/>
      <c r="AB11" s="963"/>
      <c r="AC11" s="963"/>
      <c r="AD11" s="963"/>
      <c r="AE11" s="1011"/>
      <c r="AF11" s="1011"/>
      <c r="AG11" s="1001"/>
      <c r="AH11" s="1001"/>
      <c r="AI11" s="1001"/>
      <c r="AJ11" s="1001"/>
      <c r="AK11" s="1001"/>
      <c r="AL11" s="1001"/>
      <c r="AM11" s="1001"/>
      <c r="AN11" s="1001"/>
      <c r="AO11" s="1001"/>
      <c r="AP11" s="1001"/>
      <c r="AQ11" s="963"/>
      <c r="AR11" s="1001"/>
      <c r="AS11" s="1001"/>
      <c r="AT11" s="1001"/>
      <c r="AU11" s="1001"/>
      <c r="AV11" s="1001"/>
      <c r="AW11" s="1001"/>
      <c r="AX11" s="1001"/>
      <c r="AY11" s="1001"/>
      <c r="AZ11" s="1001"/>
      <c r="BA11" s="1001"/>
      <c r="BB11" s="729"/>
      <c r="BC11" s="729"/>
      <c r="BD11" s="729"/>
      <c r="BE11" s="729"/>
      <c r="BF11" s="729"/>
      <c r="BG11" s="729"/>
      <c r="BH11" s="729"/>
      <c r="BI11" s="729"/>
      <c r="BJ11" s="729"/>
      <c r="BK11" s="729"/>
      <c r="BL11" s="729"/>
      <c r="BM11" s="729"/>
      <c r="BN11" s="729"/>
      <c r="BO11" s="729"/>
      <c r="BP11" s="729"/>
      <c r="BQ11" s="729"/>
      <c r="BR11" s="729"/>
      <c r="BS11" s="729"/>
      <c r="BT11" s="729"/>
      <c r="BU11" s="729"/>
      <c r="BV11" s="1012"/>
      <c r="BW11" s="1012"/>
      <c r="BX11" s="1012"/>
      <c r="BY11" s="1012"/>
      <c r="BZ11" s="1012"/>
      <c r="CA11" s="1012"/>
      <c r="CB11" s="1013"/>
      <c r="CC11" s="1013"/>
      <c r="CD11" s="1010"/>
      <c r="CE11" s="1010"/>
      <c r="CF11" s="1010"/>
      <c r="CG11" s="1010"/>
      <c r="CH11" s="1010"/>
      <c r="CI11" s="1010"/>
      <c r="CJ11" s="1010"/>
      <c r="CK11" s="1010"/>
      <c r="CL11" s="1010"/>
      <c r="CM11" s="1010"/>
      <c r="CN11" s="1010"/>
      <c r="CO11" s="1010"/>
      <c r="CP11" s="1010"/>
    </row>
    <row r="12" spans="1:94" ht="20.100000000000001" customHeight="1" x14ac:dyDescent="0.25">
      <c r="A12" s="1011" t="s">
        <v>1894</v>
      </c>
      <c r="B12" s="1006">
        <v>2</v>
      </c>
      <c r="C12" s="1014"/>
      <c r="D12" s="1181"/>
      <c r="E12" s="1014"/>
      <c r="F12" s="1014"/>
      <c r="G12" s="1014"/>
      <c r="H12" s="1014"/>
      <c r="I12" s="1014"/>
      <c r="J12" s="1014"/>
      <c r="K12" s="1014"/>
      <c r="L12" s="1014"/>
      <c r="M12" s="1014"/>
      <c r="N12" s="1014"/>
      <c r="O12" s="1014"/>
      <c r="P12" s="1014"/>
      <c r="Q12" s="1014"/>
      <c r="R12" s="1014"/>
      <c r="S12" s="1014"/>
      <c r="T12" s="1014"/>
      <c r="U12" s="1014"/>
      <c r="V12" s="1014"/>
      <c r="W12" s="1014"/>
      <c r="X12" s="1014"/>
      <c r="Y12" s="1001"/>
      <c r="Z12" s="1014"/>
      <c r="AA12" s="1014"/>
      <c r="AB12" s="1014"/>
      <c r="AC12" s="1014"/>
      <c r="AD12" s="1014"/>
      <c r="AE12" s="1011"/>
      <c r="AF12" s="1011"/>
      <c r="AG12" s="1001"/>
      <c r="AH12" s="1001"/>
      <c r="AI12" s="1001"/>
      <c r="AJ12" s="1001"/>
      <c r="AK12" s="1001"/>
      <c r="AL12" s="1001"/>
      <c r="AM12" s="1001"/>
      <c r="AN12" s="1001"/>
      <c r="AO12" s="1001"/>
      <c r="AP12" s="1001"/>
      <c r="AQ12" s="1014"/>
      <c r="AR12" s="1001"/>
      <c r="AS12" s="1001"/>
      <c r="AT12" s="1001"/>
      <c r="AU12" s="1001"/>
      <c r="AV12" s="1001"/>
      <c r="AW12" s="1001"/>
      <c r="AX12" s="1001"/>
      <c r="AY12" s="1001"/>
      <c r="AZ12" s="1001"/>
      <c r="BA12" s="1001"/>
      <c r="BB12" s="729"/>
      <c r="BC12" s="729"/>
      <c r="BD12" s="729"/>
      <c r="BE12" s="729"/>
      <c r="BF12" s="729"/>
      <c r="BG12" s="729"/>
      <c r="BH12" s="729"/>
      <c r="BI12" s="729"/>
      <c r="BJ12" s="729"/>
      <c r="BK12" s="729"/>
      <c r="BL12" s="729"/>
      <c r="BM12" s="729"/>
      <c r="BN12" s="729"/>
      <c r="BO12" s="729"/>
      <c r="BP12" s="729"/>
      <c r="BQ12" s="729"/>
      <c r="BR12" s="729"/>
      <c r="BS12" s="729"/>
      <c r="BT12" s="729"/>
      <c r="BU12" s="729"/>
      <c r="BV12" s="1012"/>
      <c r="BW12" s="1012"/>
      <c r="BX12" s="1012"/>
      <c r="BY12" s="1012"/>
      <c r="BZ12" s="1012"/>
      <c r="CA12" s="1012"/>
      <c r="CB12" s="1013"/>
      <c r="CC12" s="1013"/>
      <c r="CD12" s="1010"/>
      <c r="CE12" s="1010"/>
      <c r="CF12" s="1010"/>
      <c r="CG12" s="1010"/>
      <c r="CH12" s="1010"/>
      <c r="CI12" s="1010"/>
      <c r="CJ12" s="1010"/>
      <c r="CK12" s="1010"/>
      <c r="CL12" s="1010"/>
      <c r="CM12" s="1010"/>
      <c r="CN12" s="1010"/>
      <c r="CO12" s="1010"/>
      <c r="CP12" s="1010"/>
    </row>
    <row r="13" spans="1:94" ht="20.100000000000001" customHeight="1" x14ac:dyDescent="0.25">
      <c r="A13" s="1015" t="s">
        <v>1895</v>
      </c>
      <c r="B13" s="1016">
        <v>3</v>
      </c>
      <c r="C13" s="1017"/>
      <c r="D13" s="1182"/>
      <c r="E13" s="1017"/>
      <c r="F13" s="1017"/>
      <c r="G13" s="1251"/>
      <c r="H13" s="1251"/>
      <c r="I13" s="1251"/>
      <c r="J13" s="1251"/>
      <c r="K13" s="1251"/>
      <c r="L13" s="1251"/>
      <c r="M13" s="1251"/>
      <c r="N13" s="1251"/>
      <c r="O13" s="1251"/>
      <c r="P13" s="1251"/>
      <c r="Q13" s="1251"/>
      <c r="R13" s="1251"/>
      <c r="S13" s="1251"/>
      <c r="T13" s="1251"/>
      <c r="U13" s="1251"/>
      <c r="V13" s="1017"/>
      <c r="W13" s="1017"/>
      <c r="X13" s="1017"/>
      <c r="Y13" s="729"/>
      <c r="Z13" s="1017"/>
      <c r="AA13" s="1017"/>
      <c r="AB13" s="1017"/>
      <c r="AC13" s="1251"/>
      <c r="AD13" s="1251"/>
      <c r="AE13" s="1017"/>
      <c r="AF13" s="1171"/>
      <c r="AG13" s="1251"/>
      <c r="AH13" s="1251"/>
      <c r="AI13" s="1251"/>
      <c r="AJ13" s="1251"/>
      <c r="AK13" s="1251"/>
      <c r="AL13" s="1251"/>
      <c r="AM13" s="1251"/>
      <c r="AN13" s="1251"/>
      <c r="AO13" s="1251"/>
      <c r="AP13" s="729"/>
      <c r="AQ13" s="1017"/>
      <c r="AR13" s="729"/>
      <c r="AS13" s="729"/>
      <c r="AT13" s="729"/>
      <c r="AU13" s="729"/>
      <c r="AV13" s="729"/>
      <c r="AW13" s="729"/>
      <c r="AX13" s="729"/>
      <c r="AY13" s="729"/>
      <c r="AZ13" s="729"/>
      <c r="BA13" s="729"/>
      <c r="BB13" s="729"/>
      <c r="BC13" s="729"/>
      <c r="BD13" s="729"/>
      <c r="BE13" s="729"/>
      <c r="BF13" s="729"/>
      <c r="BG13" s="729"/>
      <c r="BH13" s="729"/>
      <c r="BI13" s="729"/>
      <c r="BJ13" s="729"/>
      <c r="BK13" s="729"/>
      <c r="BL13" s="729"/>
      <c r="BM13" s="729"/>
      <c r="BN13" s="729"/>
      <c r="BO13" s="729"/>
      <c r="BP13" s="729"/>
      <c r="BQ13" s="729"/>
      <c r="BR13" s="729"/>
      <c r="BS13" s="729"/>
      <c r="BT13" s="729"/>
      <c r="BU13" s="729"/>
      <c r="BV13" s="1012"/>
      <c r="BW13" s="1012"/>
      <c r="BX13" s="1012"/>
      <c r="BY13" s="1018"/>
      <c r="BZ13" s="1018"/>
      <c r="CA13" s="1018"/>
      <c r="CB13" s="1013"/>
      <c r="CC13" s="1013"/>
      <c r="CD13" s="1010"/>
      <c r="CE13" s="1010"/>
      <c r="CF13" s="1010"/>
      <c r="CG13" s="1010"/>
      <c r="CH13" s="1010"/>
      <c r="CI13" s="1010"/>
      <c r="CJ13" s="1010"/>
      <c r="CK13" s="1010"/>
      <c r="CL13" s="1010"/>
      <c r="CM13" s="1010"/>
      <c r="CN13" s="1010"/>
      <c r="CO13" s="1010"/>
      <c r="CP13" s="1010"/>
    </row>
    <row r="14" spans="1:94" ht="20.100000000000001" customHeight="1" x14ac:dyDescent="0.25">
      <c r="A14" s="1015" t="s">
        <v>1893</v>
      </c>
      <c r="B14" s="1016">
        <v>4</v>
      </c>
      <c r="C14" s="1014"/>
      <c r="D14" s="1182"/>
      <c r="E14" s="1014"/>
      <c r="F14" s="1014"/>
      <c r="G14" s="1014"/>
      <c r="H14" s="1014"/>
      <c r="I14" s="1014"/>
      <c r="J14" s="1014"/>
      <c r="K14" s="1014"/>
      <c r="L14" s="1014"/>
      <c r="M14" s="1014"/>
      <c r="N14" s="1014"/>
      <c r="O14" s="1014"/>
      <c r="P14" s="1014"/>
      <c r="Q14" s="1014"/>
      <c r="R14" s="1014"/>
      <c r="S14" s="1014"/>
      <c r="T14" s="1014"/>
      <c r="U14" s="1014"/>
      <c r="V14" s="1014"/>
      <c r="W14" s="1014"/>
      <c r="X14" s="1014"/>
      <c r="Y14" s="729"/>
      <c r="Z14" s="1014"/>
      <c r="AA14" s="1014"/>
      <c r="AB14" s="1014"/>
      <c r="AC14" s="1014"/>
      <c r="AD14" s="1014"/>
      <c r="AE14" s="1017"/>
      <c r="AF14" s="1171"/>
      <c r="AG14" s="1251"/>
      <c r="AH14" s="1251"/>
      <c r="AI14" s="1251"/>
      <c r="AJ14" s="1251"/>
      <c r="AK14" s="1251"/>
      <c r="AL14" s="1251"/>
      <c r="AM14" s="1251"/>
      <c r="AN14" s="1251"/>
      <c r="AO14" s="1251"/>
      <c r="AP14" s="729"/>
      <c r="AQ14" s="1014"/>
      <c r="AR14" s="729"/>
      <c r="AS14" s="729"/>
      <c r="AT14" s="729"/>
      <c r="AU14" s="729"/>
      <c r="AV14" s="729"/>
      <c r="AW14" s="729"/>
      <c r="AX14" s="729"/>
      <c r="AY14" s="729"/>
      <c r="AZ14" s="729"/>
      <c r="BA14" s="729"/>
      <c r="BB14" s="729"/>
      <c r="BC14" s="729"/>
      <c r="BD14" s="729"/>
      <c r="BE14" s="729"/>
      <c r="BF14" s="729"/>
      <c r="BG14" s="729"/>
      <c r="BH14" s="729"/>
      <c r="BI14" s="729"/>
      <c r="BJ14" s="729"/>
      <c r="BK14" s="729"/>
      <c r="BL14" s="729"/>
      <c r="BM14" s="729"/>
      <c r="BN14" s="729"/>
      <c r="BO14" s="729"/>
      <c r="BP14" s="729"/>
      <c r="BQ14" s="729"/>
      <c r="BR14" s="729"/>
      <c r="BS14" s="729"/>
      <c r="BT14" s="729"/>
      <c r="BU14" s="729"/>
      <c r="BV14" s="1019"/>
      <c r="BW14" s="1019"/>
      <c r="BX14" s="1019"/>
      <c r="BY14" s="1019"/>
      <c r="BZ14" s="1019"/>
      <c r="CA14" s="1019"/>
      <c r="CB14" s="1019"/>
      <c r="CC14" s="1019"/>
      <c r="CD14" s="1010"/>
      <c r="CE14" s="1010"/>
      <c r="CF14" s="1010"/>
      <c r="CG14" s="1010"/>
      <c r="CH14" s="1010"/>
      <c r="CI14" s="1010"/>
      <c r="CJ14" s="1010"/>
      <c r="CK14" s="1010"/>
      <c r="CL14" s="1010"/>
      <c r="CM14" s="1010"/>
      <c r="CN14" s="1010"/>
      <c r="CO14" s="1010"/>
      <c r="CP14" s="1010"/>
    </row>
    <row r="15" spans="1:94" ht="20.100000000000001" customHeight="1" x14ac:dyDescent="0.25">
      <c r="A15" s="1020" t="s">
        <v>1892</v>
      </c>
      <c r="B15" s="1021">
        <v>5</v>
      </c>
      <c r="C15" s="1014"/>
      <c r="D15" s="1021"/>
      <c r="E15" s="1014"/>
      <c r="F15" s="1014"/>
      <c r="G15" s="1014"/>
      <c r="H15" s="1014"/>
      <c r="I15" s="1014"/>
      <c r="J15" s="1014"/>
      <c r="K15" s="1014"/>
      <c r="L15" s="1014"/>
      <c r="M15" s="1014"/>
      <c r="N15" s="1014"/>
      <c r="O15" s="1014"/>
      <c r="P15" s="1014"/>
      <c r="Q15" s="1014"/>
      <c r="R15" s="1014"/>
      <c r="S15" s="1014"/>
      <c r="T15" s="1014"/>
      <c r="U15" s="1014"/>
      <c r="V15" s="1014"/>
      <c r="W15" s="1014"/>
      <c r="X15" s="1014"/>
      <c r="Y15" s="729"/>
      <c r="Z15" s="1014"/>
      <c r="AA15" s="1014"/>
      <c r="AB15" s="1014"/>
      <c r="AC15" s="1014"/>
      <c r="AD15" s="1014"/>
      <c r="AE15" s="1017"/>
      <c r="AF15" s="1171"/>
      <c r="AG15" s="1251"/>
      <c r="AH15" s="1251"/>
      <c r="AI15" s="1251"/>
      <c r="AJ15" s="1251"/>
      <c r="AK15" s="1251"/>
      <c r="AL15" s="1251"/>
      <c r="AM15" s="1251"/>
      <c r="AN15" s="1251"/>
      <c r="AO15" s="1251"/>
      <c r="AP15" s="729"/>
      <c r="AQ15" s="1014"/>
      <c r="AR15" s="729"/>
      <c r="AS15" s="729"/>
      <c r="AT15" s="729"/>
      <c r="AU15" s="729"/>
      <c r="AV15" s="729"/>
      <c r="AW15" s="729"/>
      <c r="AX15" s="633"/>
      <c r="AY15" s="633"/>
      <c r="AZ15" s="633"/>
      <c r="BA15" s="633"/>
      <c r="BB15" s="1019"/>
      <c r="BC15" s="1019"/>
      <c r="BD15" s="1019"/>
      <c r="BE15" s="1019"/>
      <c r="BF15" s="1019"/>
      <c r="BG15" s="1019"/>
      <c r="BH15" s="1019"/>
      <c r="BI15" s="1019"/>
      <c r="BJ15" s="1019"/>
      <c r="BK15" s="1019"/>
      <c r="BL15" s="1019"/>
      <c r="BM15" s="1019"/>
      <c r="BN15" s="1019"/>
      <c r="BO15" s="1019"/>
      <c r="BP15" s="1019"/>
      <c r="BQ15" s="1019"/>
      <c r="BR15" s="1019"/>
      <c r="BS15" s="1019"/>
      <c r="BT15" s="1019"/>
      <c r="BU15" s="1019"/>
      <c r="BV15" s="1019"/>
      <c r="BW15" s="1019"/>
      <c r="BX15" s="1019"/>
      <c r="BY15" s="1019"/>
      <c r="BZ15" s="1019"/>
      <c r="CA15" s="1019"/>
      <c r="CB15" s="1019"/>
      <c r="CC15" s="1019"/>
      <c r="CD15" s="1010"/>
      <c r="CE15" s="1010"/>
      <c r="CF15" s="1010"/>
      <c r="CG15" s="1010"/>
      <c r="CH15" s="1010"/>
      <c r="CI15" s="1010"/>
      <c r="CJ15" s="1010"/>
      <c r="CK15" s="1010"/>
      <c r="CL15" s="1010"/>
      <c r="CM15" s="1010"/>
      <c r="CN15" s="1010"/>
      <c r="CO15" s="1010"/>
      <c r="CP15" s="1010"/>
    </row>
    <row r="16" spans="1:94" ht="20.100000000000001" customHeight="1" x14ac:dyDescent="0.25">
      <c r="A16" s="1022" t="s">
        <v>1896</v>
      </c>
      <c r="B16" s="1021">
        <v>6</v>
      </c>
      <c r="C16" s="1014"/>
      <c r="D16" s="1021"/>
      <c r="E16" s="1014"/>
      <c r="F16" s="1014"/>
      <c r="G16" s="1014"/>
      <c r="H16" s="1014"/>
      <c r="I16" s="1014"/>
      <c r="J16" s="1014"/>
      <c r="K16" s="1014"/>
      <c r="L16" s="1014"/>
      <c r="M16" s="1014"/>
      <c r="N16" s="1014"/>
      <c r="O16" s="1014"/>
      <c r="P16" s="1014"/>
      <c r="Q16" s="1014"/>
      <c r="R16" s="1014"/>
      <c r="S16" s="1014"/>
      <c r="T16" s="1014"/>
      <c r="U16" s="1014"/>
      <c r="V16" s="1014"/>
      <c r="W16" s="1014"/>
      <c r="X16" s="1014"/>
      <c r="Y16" s="729"/>
      <c r="Z16" s="1014"/>
      <c r="AA16" s="1014"/>
      <c r="AB16" s="1014"/>
      <c r="AC16" s="1014"/>
      <c r="AD16" s="1014"/>
      <c r="AE16" s="1017"/>
      <c r="AF16" s="1171"/>
      <c r="AG16" s="1251"/>
      <c r="AH16" s="1251"/>
      <c r="AI16" s="1251"/>
      <c r="AJ16" s="1251"/>
      <c r="AK16" s="1251"/>
      <c r="AL16" s="1251"/>
      <c r="AM16" s="1251"/>
      <c r="AN16" s="1251"/>
      <c r="AO16" s="1251"/>
      <c r="AP16" s="729"/>
      <c r="AQ16" s="1014"/>
      <c r="AR16" s="729"/>
      <c r="AS16" s="729"/>
      <c r="AT16" s="729"/>
      <c r="AU16" s="729"/>
      <c r="AV16" s="729"/>
      <c r="AW16" s="729"/>
      <c r="AX16" s="633"/>
      <c r="AY16" s="633"/>
      <c r="AZ16" s="633"/>
      <c r="BA16" s="633"/>
      <c r="BB16" s="1019"/>
      <c r="BC16" s="1019"/>
      <c r="BD16" s="1019"/>
      <c r="BE16" s="1019"/>
      <c r="BF16" s="1019"/>
      <c r="BG16" s="1019"/>
      <c r="BH16" s="1019"/>
      <c r="BI16" s="1019"/>
      <c r="BJ16" s="1019"/>
      <c r="BK16" s="1019"/>
      <c r="BL16" s="1019"/>
      <c r="BM16" s="1019"/>
      <c r="BN16" s="1019"/>
      <c r="BO16" s="1019"/>
      <c r="BP16" s="1019"/>
      <c r="BQ16" s="1019"/>
      <c r="BR16" s="1019"/>
      <c r="BS16" s="1019"/>
      <c r="BT16" s="1019"/>
      <c r="BU16" s="1019"/>
      <c r="BV16" s="1019"/>
      <c r="BW16" s="1019"/>
      <c r="BX16" s="1019"/>
      <c r="BY16" s="1019"/>
      <c r="BZ16" s="1019"/>
      <c r="CA16" s="1019"/>
      <c r="CB16" s="1019"/>
      <c r="CC16" s="1019"/>
      <c r="CD16" s="1010"/>
      <c r="CE16" s="1010"/>
      <c r="CF16" s="1010"/>
      <c r="CG16" s="1010"/>
      <c r="CH16" s="1010"/>
      <c r="CI16" s="1010"/>
      <c r="CJ16" s="1010"/>
      <c r="CK16" s="1010"/>
      <c r="CL16" s="1010"/>
      <c r="CM16" s="1010"/>
      <c r="CN16" s="1010"/>
      <c r="CO16" s="1010"/>
      <c r="CP16" s="1010"/>
    </row>
    <row r="17" spans="1:94" ht="20.100000000000001" customHeight="1" x14ac:dyDescent="0.2">
      <c r="A17" s="1015" t="s">
        <v>1015</v>
      </c>
      <c r="B17" s="1016">
        <v>7</v>
      </c>
      <c r="C17" s="1014"/>
      <c r="D17" s="1182"/>
      <c r="E17" s="1014"/>
      <c r="F17" s="1014"/>
      <c r="G17" s="1014"/>
      <c r="H17" s="1014"/>
      <c r="I17" s="1014"/>
      <c r="J17" s="1014"/>
      <c r="K17" s="1014"/>
      <c r="L17" s="1014"/>
      <c r="M17" s="1014"/>
      <c r="N17" s="1014"/>
      <c r="O17" s="1014"/>
      <c r="P17" s="1014"/>
      <c r="Q17" s="1014"/>
      <c r="R17" s="1014"/>
      <c r="S17" s="1014"/>
      <c r="T17" s="1014"/>
      <c r="U17" s="1014"/>
      <c r="V17" s="1014"/>
      <c r="W17" s="1014"/>
      <c r="X17" s="1014"/>
      <c r="Y17" s="143"/>
      <c r="Z17" s="1014"/>
      <c r="AA17" s="1014"/>
      <c r="AB17" s="1014"/>
      <c r="AC17" s="1014"/>
      <c r="AD17" s="1014"/>
      <c r="AE17" s="143"/>
      <c r="AF17" s="143"/>
      <c r="AG17" s="143"/>
      <c r="AH17" s="143"/>
      <c r="AI17" s="143"/>
      <c r="AJ17" s="143"/>
      <c r="AK17" s="143"/>
      <c r="AL17" s="143"/>
      <c r="AM17" s="143"/>
      <c r="AN17" s="143"/>
      <c r="AO17" s="143"/>
      <c r="AP17" s="143"/>
      <c r="AQ17" s="1014"/>
      <c r="AR17" s="143"/>
      <c r="AS17" s="143"/>
      <c r="AT17" s="143"/>
      <c r="AU17" s="143"/>
      <c r="AV17" s="143"/>
      <c r="AW17" s="143"/>
      <c r="AX17" s="1019"/>
      <c r="AY17" s="1019"/>
      <c r="AZ17" s="1019"/>
      <c r="BA17" s="1019"/>
      <c r="BB17" s="1019"/>
      <c r="BC17" s="1019"/>
      <c r="BD17" s="1019"/>
      <c r="BE17" s="1019"/>
      <c r="BF17" s="1019"/>
      <c r="BG17" s="1019"/>
      <c r="BH17" s="1019"/>
      <c r="BI17" s="1019"/>
      <c r="BJ17" s="1019"/>
      <c r="BK17" s="1019"/>
      <c r="BL17" s="1019"/>
      <c r="BM17" s="1019"/>
      <c r="BN17" s="1019"/>
      <c r="BO17" s="1019"/>
      <c r="BP17" s="1019"/>
      <c r="BQ17" s="1019"/>
      <c r="BR17" s="1019"/>
      <c r="BS17" s="1019"/>
      <c r="BT17" s="1019"/>
      <c r="BU17" s="1019"/>
      <c r="BV17" s="1019"/>
      <c r="BW17" s="1019"/>
      <c r="BX17" s="1019"/>
      <c r="BY17" s="1019"/>
      <c r="BZ17" s="1019"/>
      <c r="CA17" s="1019"/>
      <c r="CB17" s="1019"/>
      <c r="CC17" s="1019"/>
      <c r="CD17" s="1010"/>
      <c r="CE17" s="1010"/>
      <c r="CF17" s="1010"/>
      <c r="CG17" s="1010"/>
      <c r="CH17" s="1010"/>
      <c r="CI17" s="1010"/>
      <c r="CJ17" s="1010"/>
      <c r="CK17" s="1010"/>
      <c r="CL17" s="1010"/>
      <c r="CM17" s="1010"/>
      <c r="CN17" s="1010"/>
      <c r="CO17" s="1010"/>
      <c r="CP17" s="1010"/>
    </row>
    <row r="18" spans="1:94" ht="20.100000000000001" customHeight="1" x14ac:dyDescent="0.2">
      <c r="A18" s="1015" t="s">
        <v>1016</v>
      </c>
      <c r="B18" s="1016">
        <v>8</v>
      </c>
      <c r="C18" s="963"/>
      <c r="D18" s="1182"/>
      <c r="E18" s="963"/>
      <c r="F18" s="963"/>
      <c r="G18" s="963"/>
      <c r="H18" s="963"/>
      <c r="I18" s="963"/>
      <c r="J18" s="963"/>
      <c r="K18" s="963"/>
      <c r="L18" s="963"/>
      <c r="M18" s="963"/>
      <c r="N18" s="963"/>
      <c r="O18" s="963"/>
      <c r="P18" s="963"/>
      <c r="Q18" s="963"/>
      <c r="R18" s="963"/>
      <c r="S18" s="963"/>
      <c r="T18" s="963"/>
      <c r="U18" s="963"/>
      <c r="V18" s="963"/>
      <c r="W18" s="963"/>
      <c r="X18" s="963"/>
      <c r="Y18" s="143"/>
      <c r="Z18" s="963"/>
      <c r="AA18" s="963"/>
      <c r="AB18" s="963"/>
      <c r="AC18" s="963"/>
      <c r="AD18" s="963"/>
      <c r="AE18" s="143"/>
      <c r="AF18" s="143"/>
      <c r="AG18" s="143"/>
      <c r="AH18" s="143"/>
      <c r="AI18" s="143"/>
      <c r="AJ18" s="143"/>
      <c r="AK18" s="143"/>
      <c r="AL18" s="143"/>
      <c r="AM18" s="143"/>
      <c r="AN18" s="143"/>
      <c r="AO18" s="143"/>
      <c r="AP18" s="143"/>
      <c r="AQ18" s="963"/>
      <c r="AR18" s="143"/>
      <c r="AS18" s="143"/>
      <c r="AT18" s="143"/>
      <c r="AU18" s="143"/>
      <c r="AV18" s="143"/>
      <c r="AW18" s="143"/>
      <c r="AX18" s="1019"/>
      <c r="AY18" s="1019"/>
      <c r="AZ18" s="1019"/>
      <c r="BA18" s="1019"/>
      <c r="BB18" s="1019"/>
      <c r="BC18" s="1019"/>
      <c r="BD18" s="1019"/>
      <c r="BE18" s="1019"/>
      <c r="BF18" s="1019"/>
      <c r="BG18" s="1019"/>
      <c r="BH18" s="1019"/>
      <c r="BI18" s="1019"/>
      <c r="BJ18" s="1019"/>
      <c r="BK18" s="1019"/>
      <c r="BL18" s="1019"/>
      <c r="BM18" s="1019"/>
      <c r="BN18" s="1019"/>
      <c r="BO18" s="1019"/>
      <c r="BP18" s="1019"/>
      <c r="BQ18" s="1019"/>
      <c r="BR18" s="1019"/>
      <c r="BS18" s="1019"/>
      <c r="BT18" s="1019"/>
      <c r="BU18" s="1019"/>
      <c r="BV18" s="1019"/>
      <c r="BW18" s="1019"/>
      <c r="BX18" s="1019"/>
      <c r="BY18" s="1019"/>
      <c r="BZ18" s="1019"/>
      <c r="CA18" s="1019"/>
      <c r="CB18" s="1019"/>
      <c r="CC18" s="1019"/>
      <c r="CD18" s="1010"/>
      <c r="CE18" s="1010"/>
      <c r="CF18" s="1010"/>
      <c r="CG18" s="1010"/>
      <c r="CH18" s="1010"/>
      <c r="CI18" s="1010"/>
      <c r="CJ18" s="1010"/>
      <c r="CK18" s="1010"/>
      <c r="CL18" s="1010"/>
      <c r="CM18" s="1010"/>
      <c r="CN18" s="1010"/>
      <c r="CO18" s="1010"/>
      <c r="CP18" s="1010"/>
    </row>
    <row r="19" spans="1:94" ht="20.100000000000001" customHeight="1" x14ac:dyDescent="0.25">
      <c r="A19" s="1020" t="s">
        <v>1017</v>
      </c>
      <c r="B19" s="1021">
        <v>9</v>
      </c>
      <c r="C19" s="1017"/>
      <c r="D19" s="1021"/>
      <c r="E19" s="1017"/>
      <c r="F19" s="1017"/>
      <c r="G19" s="1251"/>
      <c r="H19" s="1251"/>
      <c r="I19" s="1251"/>
      <c r="J19" s="1251"/>
      <c r="K19" s="1251"/>
      <c r="L19" s="1251"/>
      <c r="M19" s="1251"/>
      <c r="N19" s="1251"/>
      <c r="O19" s="1251"/>
      <c r="P19" s="1251"/>
      <c r="Q19" s="1251"/>
      <c r="R19" s="1251"/>
      <c r="S19" s="1251"/>
      <c r="T19" s="1251"/>
      <c r="U19" s="1251"/>
      <c r="V19" s="1017"/>
      <c r="W19" s="1017"/>
      <c r="X19" s="1017"/>
      <c r="Y19" s="143"/>
      <c r="Z19" s="1017"/>
      <c r="AA19" s="1017"/>
      <c r="AB19" s="1017"/>
      <c r="AC19" s="1251"/>
      <c r="AD19" s="1251"/>
      <c r="AE19" s="143"/>
      <c r="AF19" s="143"/>
      <c r="AG19" s="143"/>
      <c r="AH19" s="143"/>
      <c r="AI19" s="143"/>
      <c r="AJ19" s="143"/>
      <c r="AK19" s="143"/>
      <c r="AL19" s="143"/>
      <c r="AM19" s="143"/>
      <c r="AN19" s="143"/>
      <c r="AO19" s="143"/>
      <c r="AP19" s="143"/>
      <c r="AQ19" s="1017"/>
      <c r="AR19" s="143"/>
      <c r="AS19" s="143"/>
      <c r="AT19" s="143"/>
      <c r="AU19" s="143"/>
      <c r="AV19" s="143"/>
      <c r="AW19" s="143"/>
      <c r="AX19" s="1019"/>
      <c r="AY19" s="1019"/>
      <c r="AZ19" s="1019"/>
      <c r="BA19" s="1019"/>
      <c r="BB19" s="1019"/>
      <c r="BC19" s="1019"/>
      <c r="BD19" s="1019"/>
      <c r="BE19" s="1019"/>
      <c r="BF19" s="1019"/>
      <c r="BG19" s="1019"/>
      <c r="BH19" s="1019"/>
      <c r="BI19" s="1019"/>
      <c r="BJ19" s="1019"/>
      <c r="BK19" s="1019"/>
      <c r="BL19" s="1019"/>
      <c r="BM19" s="1019"/>
      <c r="BN19" s="1019"/>
      <c r="BO19" s="1019"/>
      <c r="BP19" s="1019"/>
      <c r="BQ19" s="1019"/>
      <c r="BR19" s="1019"/>
      <c r="BS19" s="1019"/>
      <c r="BT19" s="1019"/>
      <c r="BU19" s="1019"/>
      <c r="BV19" s="143"/>
      <c r="BW19" s="143"/>
      <c r="BX19" s="143"/>
      <c r="BY19" s="143"/>
      <c r="BZ19" s="143"/>
      <c r="CA19" s="143"/>
      <c r="CB19" s="143"/>
      <c r="CC19" s="143"/>
      <c r="CD19" s="143"/>
      <c r="CE19" s="143"/>
      <c r="CF19" s="143"/>
      <c r="CG19" s="143"/>
      <c r="CH19" s="143"/>
      <c r="CI19" s="143"/>
      <c r="CJ19" s="143"/>
      <c r="CK19" s="143"/>
      <c r="CL19" s="143"/>
      <c r="CM19" s="143"/>
      <c r="CN19" s="143"/>
      <c r="CO19" s="143"/>
      <c r="CP19" s="143"/>
    </row>
    <row r="20" spans="1:94" ht="20.100000000000001" customHeight="1" x14ac:dyDescent="0.25">
      <c r="A20" s="1022" t="s">
        <v>1018</v>
      </c>
      <c r="B20" s="1021">
        <v>10</v>
      </c>
      <c r="C20" s="1017"/>
      <c r="D20" s="1021"/>
      <c r="E20" s="1017"/>
      <c r="F20" s="1017"/>
      <c r="G20" s="1251"/>
      <c r="H20" s="1251"/>
      <c r="I20" s="1251"/>
      <c r="J20" s="1251"/>
      <c r="K20" s="1251"/>
      <c r="L20" s="1251"/>
      <c r="M20" s="1251"/>
      <c r="N20" s="1251"/>
      <c r="O20" s="1251"/>
      <c r="P20" s="1251"/>
      <c r="Q20" s="1251"/>
      <c r="R20" s="1251"/>
      <c r="S20" s="1251"/>
      <c r="T20" s="1251"/>
      <c r="U20" s="1251"/>
      <c r="V20" s="1017"/>
      <c r="W20" s="1017"/>
      <c r="X20" s="1017"/>
      <c r="Y20" s="143"/>
      <c r="Z20" s="1017"/>
      <c r="AA20" s="1017"/>
      <c r="AB20" s="1017"/>
      <c r="AC20" s="1251"/>
      <c r="AD20" s="1251"/>
      <c r="AE20" s="143"/>
      <c r="AF20" s="143"/>
      <c r="AG20" s="143"/>
      <c r="AH20" s="143"/>
      <c r="AI20" s="143"/>
      <c r="AJ20" s="143"/>
      <c r="AK20" s="143"/>
      <c r="AL20" s="143"/>
      <c r="AM20" s="143"/>
      <c r="AN20" s="143"/>
      <c r="AO20" s="143"/>
      <c r="AP20" s="143"/>
      <c r="AQ20" s="1017"/>
      <c r="AR20" s="143"/>
      <c r="AS20" s="143"/>
      <c r="AT20" s="143"/>
      <c r="AU20" s="143"/>
      <c r="AV20" s="143"/>
      <c r="AW20" s="143"/>
      <c r="AX20" s="1019"/>
      <c r="AY20" s="1019"/>
      <c r="AZ20" s="1019"/>
      <c r="BA20" s="1019"/>
      <c r="BB20" s="1019"/>
      <c r="BC20" s="1019"/>
      <c r="BD20" s="1019"/>
      <c r="BE20" s="1019"/>
      <c r="BF20" s="1019"/>
      <c r="BG20" s="1019"/>
      <c r="BH20" s="1019"/>
      <c r="BI20" s="1019"/>
      <c r="BJ20" s="1019"/>
      <c r="BK20" s="1019"/>
      <c r="BL20" s="1019"/>
      <c r="BM20" s="1019"/>
      <c r="BN20" s="1019"/>
      <c r="BO20" s="1019"/>
      <c r="BP20" s="1019"/>
      <c r="BQ20" s="1019"/>
      <c r="BR20" s="1019"/>
      <c r="BS20" s="1019"/>
      <c r="BT20" s="1019"/>
      <c r="BU20" s="1019"/>
      <c r="BV20" s="143"/>
      <c r="BW20" s="143"/>
      <c r="BX20" s="143"/>
      <c r="BY20" s="143"/>
      <c r="BZ20" s="143"/>
      <c r="CA20" s="143"/>
      <c r="CB20" s="143"/>
      <c r="CC20" s="143"/>
      <c r="CD20" s="143"/>
      <c r="CE20" s="143"/>
      <c r="CF20" s="143"/>
      <c r="CG20" s="143"/>
      <c r="CH20" s="143"/>
      <c r="CI20" s="143"/>
      <c r="CJ20" s="143"/>
      <c r="CK20" s="143"/>
      <c r="CL20" s="143"/>
      <c r="CM20" s="143"/>
      <c r="CN20" s="143"/>
      <c r="CO20" s="143"/>
      <c r="CP20" s="143"/>
    </row>
    <row r="21" spans="1:94" ht="20.100000000000001" customHeight="1" x14ac:dyDescent="0.25">
      <c r="A21" s="1022" t="s">
        <v>1019</v>
      </c>
      <c r="B21" s="1021">
        <v>11</v>
      </c>
      <c r="C21" s="1017"/>
      <c r="D21" s="1021"/>
      <c r="E21" s="1017"/>
      <c r="F21" s="1017"/>
      <c r="G21" s="1251"/>
      <c r="H21" s="1251"/>
      <c r="I21" s="1251"/>
      <c r="J21" s="1251"/>
      <c r="K21" s="1251"/>
      <c r="L21" s="1251"/>
      <c r="M21" s="1251"/>
      <c r="N21" s="1251"/>
      <c r="O21" s="1251"/>
      <c r="P21" s="1251"/>
      <c r="Q21" s="1251"/>
      <c r="R21" s="1251"/>
      <c r="S21" s="1251"/>
      <c r="T21" s="1251"/>
      <c r="U21" s="1251"/>
      <c r="V21" s="1017"/>
      <c r="W21" s="1017"/>
      <c r="X21" s="1017"/>
      <c r="Y21" s="143"/>
      <c r="Z21" s="1017"/>
      <c r="AA21" s="1017"/>
      <c r="AB21" s="1017"/>
      <c r="AC21" s="1251"/>
      <c r="AD21" s="1251"/>
      <c r="AE21" s="143"/>
      <c r="AF21" s="143"/>
      <c r="AG21" s="143"/>
      <c r="AH21" s="143"/>
      <c r="AI21" s="143"/>
      <c r="AJ21" s="143"/>
      <c r="AK21" s="143"/>
      <c r="AL21" s="143"/>
      <c r="AM21" s="143"/>
      <c r="AN21" s="143"/>
      <c r="AO21" s="143"/>
      <c r="AP21" s="143"/>
      <c r="AQ21" s="1017"/>
      <c r="AR21" s="143"/>
      <c r="AS21" s="143"/>
      <c r="AT21" s="143"/>
      <c r="AU21" s="143"/>
      <c r="AV21" s="143"/>
      <c r="AW21" s="143"/>
      <c r="AX21" s="1019"/>
      <c r="AY21" s="1019"/>
      <c r="AZ21" s="1019"/>
      <c r="BA21" s="1019"/>
      <c r="BB21" s="1019"/>
      <c r="BC21" s="1019"/>
      <c r="BD21" s="1019"/>
      <c r="BE21" s="1019"/>
      <c r="BF21" s="1019"/>
      <c r="BG21" s="1019"/>
      <c r="BH21" s="1019"/>
      <c r="BI21" s="1019"/>
      <c r="BJ21" s="1019"/>
      <c r="BK21" s="1019"/>
      <c r="BL21" s="1019"/>
      <c r="BM21" s="1019"/>
      <c r="BN21" s="1019"/>
      <c r="BO21" s="1019"/>
      <c r="BP21" s="1019"/>
      <c r="BQ21" s="1019"/>
      <c r="BR21" s="1019"/>
      <c r="BS21" s="1019"/>
      <c r="BT21" s="1019"/>
      <c r="BU21" s="1019"/>
      <c r="BV21" s="143"/>
      <c r="BW21" s="143"/>
      <c r="BX21" s="143"/>
      <c r="BY21" s="143"/>
      <c r="BZ21" s="143"/>
      <c r="CA21" s="143"/>
      <c r="CB21" s="143"/>
      <c r="CC21" s="143"/>
      <c r="CD21" s="143"/>
      <c r="CE21" s="143"/>
      <c r="CF21" s="143"/>
      <c r="CG21" s="143"/>
      <c r="CH21" s="143"/>
      <c r="CI21" s="143"/>
      <c r="CJ21" s="143"/>
      <c r="CK21" s="143"/>
      <c r="CL21" s="143"/>
      <c r="CM21" s="143"/>
      <c r="CN21" s="143"/>
      <c r="CO21" s="143"/>
      <c r="CP21" s="143"/>
    </row>
  </sheetData>
  <mergeCells count="36">
    <mergeCell ref="CA7:CB7"/>
    <mergeCell ref="CA6:CB6"/>
    <mergeCell ref="AC7:AD7"/>
    <mergeCell ref="AG7:AO7"/>
    <mergeCell ref="AS7:AT7"/>
    <mergeCell ref="BT6:BU6"/>
    <mergeCell ref="AC6:AD6"/>
    <mergeCell ref="BP6:BQ6"/>
    <mergeCell ref="BT7:BU7"/>
    <mergeCell ref="BP7:BQ7"/>
    <mergeCell ref="AG6:AO6"/>
    <mergeCell ref="AS6:AT6"/>
    <mergeCell ref="AV6:AW6"/>
    <mergeCell ref="BE7:BF7"/>
    <mergeCell ref="AZ6:BA6"/>
    <mergeCell ref="BG7:BH7"/>
    <mergeCell ref="A7:A9"/>
    <mergeCell ref="BJ6:BK6"/>
    <mergeCell ref="E7:E9"/>
    <mergeCell ref="D7:D9"/>
    <mergeCell ref="G7:U7"/>
    <mergeCell ref="G6:U6"/>
    <mergeCell ref="BJ7:BK7"/>
    <mergeCell ref="AV7:AW7"/>
    <mergeCell ref="AZ7:BA7"/>
    <mergeCell ref="J8:L8"/>
    <mergeCell ref="M8:O8"/>
    <mergeCell ref="P8:R8"/>
    <mergeCell ref="S8:U8"/>
    <mergeCell ref="B7:B9"/>
    <mergeCell ref="C7:C8"/>
    <mergeCell ref="BM6:BN6"/>
    <mergeCell ref="BE6:BF6"/>
    <mergeCell ref="BG6:BH6"/>
    <mergeCell ref="G8:I8"/>
    <mergeCell ref="BM7:BN7"/>
  </mergeCells>
  <pageMargins left="0.314" right="0.314" top="0.11799999999999999" bottom="0.27500000000000002" header="0.157" footer="0.11799999999999999"/>
  <pageSetup firstPageNumber="84" orientation="landscape" r:id="rId1"/>
  <headerFooter>
    <oddFooter>&amp;C&amp;P</oddFooter>
  </headerFooter>
  <colBreaks count="8" manualBreakCount="8">
    <brk id="21" max="1048575" man="1"/>
    <brk id="30" max="1048575" man="1"/>
    <brk id="41" max="1048575" man="1"/>
    <brk id="49" max="1048575" man="1"/>
    <brk id="60" max="1048575" man="1"/>
    <brk id="73" max="1048575" man="1"/>
    <brk id="81" max="1048575" man="1"/>
    <brk id="88" max="1048575"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AI105"/>
  <sheetViews>
    <sheetView view="pageBreakPreview" topLeftCell="A100" zoomScaleNormal="100" zoomScaleSheetLayoutView="100" workbookViewId="0">
      <selection activeCell="X24" sqref="X24"/>
    </sheetView>
  </sheetViews>
  <sheetFormatPr baseColWidth="10" defaultColWidth="9.140625" defaultRowHeight="13.5" x14ac:dyDescent="0.25"/>
  <cols>
    <col min="1" max="1" width="4.85546875" style="1547" customWidth="1"/>
    <col min="2" max="2" width="4.140625" style="1547" customWidth="1"/>
    <col min="3" max="20" width="3.7109375" style="1547" customWidth="1"/>
    <col min="21" max="21" width="5.140625" style="1547" bestFit="1" customWidth="1"/>
    <col min="22" max="34" width="3.7109375" style="1547" customWidth="1"/>
    <col min="35" max="35" width="4.7109375" style="1547" customWidth="1"/>
    <col min="36" max="16384" width="9.140625" style="1547"/>
  </cols>
  <sheetData>
    <row r="1" spans="1:35" ht="15.75" x14ac:dyDescent="0.25">
      <c r="A1" s="1637" t="s">
        <v>2292</v>
      </c>
    </row>
    <row r="2" spans="1:35" x14ac:dyDescent="0.25">
      <c r="A2" s="1546"/>
    </row>
    <row r="3" spans="1:35" x14ac:dyDescent="0.25">
      <c r="A3" s="704">
        <v>18</v>
      </c>
      <c r="B3" s="1547" t="s">
        <v>2055</v>
      </c>
    </row>
    <row r="5" spans="1:35" ht="13.5" customHeight="1" x14ac:dyDescent="0.25">
      <c r="A5" s="157">
        <f>A3+0.01</f>
        <v>18.010000000000002</v>
      </c>
      <c r="B5" s="2922" t="s">
        <v>2048</v>
      </c>
      <c r="C5" s="2922"/>
      <c r="D5" s="2922"/>
      <c r="E5" s="2922"/>
      <c r="F5" s="2922"/>
      <c r="G5" s="2922"/>
      <c r="H5" s="2922"/>
      <c r="I5" s="2922"/>
      <c r="J5" s="2922"/>
      <c r="K5" s="2922"/>
      <c r="L5" s="2922"/>
      <c r="M5" s="2922"/>
      <c r="N5" s="2922"/>
      <c r="O5" s="2922"/>
      <c r="P5" s="2922"/>
      <c r="Q5" s="2922"/>
      <c r="R5" s="2922"/>
      <c r="S5" s="2922"/>
      <c r="T5" s="1603"/>
      <c r="U5" s="362">
        <f>A32+0.01</f>
        <v>18.070000000000011</v>
      </c>
      <c r="V5" s="1636" t="s">
        <v>2051</v>
      </c>
      <c r="W5" s="1636"/>
      <c r="X5" s="1636"/>
      <c r="Y5" s="1636"/>
      <c r="Z5" s="1636"/>
      <c r="AA5" s="1636"/>
      <c r="AB5" s="1636"/>
      <c r="AC5" s="1636"/>
      <c r="AD5" s="1636"/>
      <c r="AE5" s="1636"/>
      <c r="AF5" s="1636"/>
      <c r="AG5" s="1636"/>
      <c r="AH5" s="1636"/>
      <c r="AI5" s="1549"/>
    </row>
    <row r="6" spans="1:35" x14ac:dyDescent="0.25">
      <c r="A6" s="1550"/>
      <c r="B6" s="1634" t="s">
        <v>2049</v>
      </c>
      <c r="C6" s="1604"/>
      <c r="D6" s="1604"/>
      <c r="E6" s="1604"/>
      <c r="F6" s="1604"/>
      <c r="G6" s="1604"/>
      <c r="H6" s="1604"/>
      <c r="I6" s="1604"/>
      <c r="J6" s="1604"/>
      <c r="K6" s="1604"/>
      <c r="L6" s="1604"/>
      <c r="M6" s="1604"/>
      <c r="N6" s="1604"/>
      <c r="O6" s="1604"/>
      <c r="P6" s="1604"/>
      <c r="Q6" s="1604"/>
      <c r="R6" s="1604"/>
      <c r="S6" s="1604"/>
      <c r="T6" s="1605"/>
      <c r="U6" s="703"/>
      <c r="V6" s="1316" t="s">
        <v>2050</v>
      </c>
      <c r="W6" s="1604"/>
      <c r="X6" s="1604"/>
      <c r="Y6" s="1604"/>
      <c r="Z6" s="1604"/>
      <c r="AA6" s="1604"/>
      <c r="AB6" s="1604"/>
      <c r="AC6" s="1604"/>
      <c r="AD6" s="1551" t="s">
        <v>2052</v>
      </c>
      <c r="AE6" s="1604"/>
      <c r="AF6" s="1604"/>
      <c r="AG6" s="1604"/>
      <c r="AH6" s="1604"/>
      <c r="AI6" s="1552"/>
    </row>
    <row r="7" spans="1:35" x14ac:dyDescent="0.25">
      <c r="A7" s="1550"/>
      <c r="B7" s="1551"/>
      <c r="C7" s="1633" t="s">
        <v>1222</v>
      </c>
      <c r="D7" s="1551"/>
      <c r="E7" s="1551"/>
      <c r="F7" s="1551"/>
      <c r="G7" s="1551"/>
      <c r="H7" s="1551"/>
      <c r="I7" s="1551"/>
      <c r="J7" s="1551"/>
      <c r="K7" s="1551" t="s">
        <v>31</v>
      </c>
      <c r="L7" s="1551"/>
      <c r="M7" s="1551"/>
      <c r="N7" s="1551"/>
      <c r="O7" s="1551"/>
      <c r="P7" s="1551"/>
      <c r="Q7" s="1551"/>
      <c r="R7" s="1551"/>
      <c r="S7" s="1551"/>
      <c r="T7" s="1552"/>
      <c r="U7" s="1550"/>
      <c r="V7" s="1551"/>
      <c r="W7" s="1551"/>
      <c r="X7" s="1551"/>
      <c r="Y7" s="1551"/>
      <c r="Z7" s="1551"/>
      <c r="AA7" s="1551"/>
      <c r="AB7" s="1551"/>
      <c r="AC7" s="1551"/>
      <c r="AD7" s="1551"/>
      <c r="AE7" s="1551"/>
      <c r="AF7" s="1551"/>
      <c r="AG7" s="1551"/>
      <c r="AH7" s="1551"/>
      <c r="AI7" s="1552"/>
    </row>
    <row r="8" spans="1:35" x14ac:dyDescent="0.25">
      <c r="A8" s="1553"/>
      <c r="B8" s="1554"/>
      <c r="C8" s="1633" t="s">
        <v>2293</v>
      </c>
      <c r="D8" s="1554"/>
      <c r="E8" s="1554"/>
      <c r="F8" s="1554"/>
      <c r="G8" s="1554"/>
      <c r="H8" s="1554"/>
      <c r="I8" s="1554"/>
      <c r="J8" s="1554"/>
      <c r="K8" s="1554"/>
      <c r="L8" s="1554"/>
      <c r="M8" s="1554"/>
      <c r="N8" s="1554"/>
      <c r="O8" s="1554"/>
      <c r="P8" s="1554"/>
      <c r="Q8" s="1554"/>
      <c r="R8" s="1554"/>
      <c r="S8" s="1554"/>
      <c r="T8" s="1555"/>
      <c r="U8" s="1550"/>
      <c r="V8" s="1551"/>
      <c r="W8" s="1635">
        <v>1</v>
      </c>
      <c r="X8" s="1551" t="s">
        <v>1940</v>
      </c>
      <c r="Y8" s="1551"/>
      <c r="Z8" s="1551"/>
      <c r="AA8" s="1551"/>
      <c r="AB8" s="1551"/>
      <c r="AC8" s="1551"/>
      <c r="AD8" s="1551"/>
      <c r="AE8" s="1599"/>
      <c r="AF8" s="1599"/>
      <c r="AG8" s="1551"/>
      <c r="AH8" s="1551"/>
      <c r="AI8" s="1552"/>
    </row>
    <row r="9" spans="1:35" x14ac:dyDescent="0.25">
      <c r="A9" s="362">
        <f>A5+0.01</f>
        <v>18.020000000000003</v>
      </c>
      <c r="B9" s="678"/>
      <c r="C9" s="1979" t="s">
        <v>2353</v>
      </c>
      <c r="D9" s="1548"/>
      <c r="E9" s="1548"/>
      <c r="F9" s="1548"/>
      <c r="G9" s="1548"/>
      <c r="H9" s="1548"/>
      <c r="I9" s="1548"/>
      <c r="J9" s="1548"/>
      <c r="K9" s="1548"/>
      <c r="L9" s="1548"/>
      <c r="M9" s="1548"/>
      <c r="N9" s="1548"/>
      <c r="O9" s="1548"/>
      <c r="P9" s="1548"/>
      <c r="Q9" s="1548"/>
      <c r="R9" s="1548"/>
      <c r="S9" s="1548"/>
      <c r="T9" s="1549"/>
      <c r="U9" s="1550"/>
      <c r="V9" s="1551"/>
      <c r="W9" s="1635">
        <v>2</v>
      </c>
      <c r="X9" s="1551" t="s">
        <v>1941</v>
      </c>
      <c r="Y9" s="1551"/>
      <c r="Z9" s="1551"/>
      <c r="AA9" s="1551"/>
      <c r="AB9" s="1551"/>
      <c r="AC9" s="1551"/>
      <c r="AD9" s="1599" t="s">
        <v>2053</v>
      </c>
      <c r="AE9" s="1551"/>
      <c r="AF9" s="1551"/>
      <c r="AG9" s="1551"/>
      <c r="AH9" s="1551"/>
      <c r="AI9" s="1552"/>
    </row>
    <row r="10" spans="1:35" ht="13.5" customHeight="1" x14ac:dyDescent="0.25">
      <c r="A10" s="1550"/>
      <c r="B10" s="1551" t="s">
        <v>337</v>
      </c>
      <c r="C10" s="1551"/>
      <c r="D10" s="1551"/>
      <c r="E10" s="1551"/>
      <c r="F10" s="1551"/>
      <c r="G10" s="1551"/>
      <c r="H10" s="1551" t="s">
        <v>338</v>
      </c>
      <c r="I10" s="1551"/>
      <c r="K10" s="1551"/>
      <c r="L10" s="1551"/>
      <c r="M10" s="1551"/>
      <c r="N10" s="1551" t="s">
        <v>339</v>
      </c>
      <c r="O10" s="1551"/>
      <c r="P10" s="1551"/>
      <c r="Q10" s="1551"/>
      <c r="R10" s="1551"/>
      <c r="S10" s="1551"/>
      <c r="T10" s="1552"/>
      <c r="U10" s="1550"/>
      <c r="V10" s="1551"/>
      <c r="W10" s="2081">
        <v>3</v>
      </c>
      <c r="X10" s="2082" t="s">
        <v>2594</v>
      </c>
      <c r="Y10" s="2080"/>
      <c r="Z10" s="2080"/>
      <c r="AA10" s="2080"/>
      <c r="AB10" s="2080"/>
      <c r="AC10" s="1551"/>
      <c r="AD10" s="1551"/>
      <c r="AE10" s="1599"/>
      <c r="AF10" s="1551"/>
      <c r="AG10" s="1551"/>
      <c r="AH10" s="1551"/>
      <c r="AI10" s="1552"/>
    </row>
    <row r="11" spans="1:35" x14ac:dyDescent="0.25">
      <c r="A11" s="1553"/>
      <c r="B11" s="1554"/>
      <c r="C11" s="1554"/>
      <c r="D11" s="1554"/>
      <c r="E11" s="1554"/>
      <c r="F11" s="1554"/>
      <c r="G11" s="1554"/>
      <c r="H11" s="1554"/>
      <c r="I11" s="1554"/>
      <c r="J11" s="1554"/>
      <c r="K11" s="1554"/>
      <c r="L11" s="1554"/>
      <c r="M11" s="1554"/>
      <c r="N11" s="1554"/>
      <c r="O11" s="1554"/>
      <c r="P11" s="1554"/>
      <c r="Q11" s="1554"/>
      <c r="R11" s="1554"/>
      <c r="S11" s="1554"/>
      <c r="T11" s="1555"/>
      <c r="U11" s="1550"/>
      <c r="V11" s="1551"/>
      <c r="W11" s="2081">
        <v>4</v>
      </c>
      <c r="X11" s="2082" t="s">
        <v>2595</v>
      </c>
      <c r="Y11" s="2080"/>
      <c r="Z11" s="2080"/>
      <c r="AA11" s="2080"/>
      <c r="AB11" s="2080"/>
      <c r="AC11" s="1551"/>
      <c r="AD11" s="1551"/>
      <c r="AE11" s="1551"/>
      <c r="AF11" s="1551"/>
      <c r="AG11" s="1551"/>
      <c r="AH11" s="1551"/>
      <c r="AI11" s="1552"/>
    </row>
    <row r="12" spans="1:35" x14ac:dyDescent="0.25">
      <c r="A12" s="362">
        <f>A9+0.01</f>
        <v>18.030000000000005</v>
      </c>
      <c r="B12" s="678"/>
      <c r="C12" s="1587" t="s">
        <v>2491</v>
      </c>
      <c r="D12" s="1548"/>
      <c r="E12" s="1548"/>
      <c r="F12" s="1548"/>
      <c r="G12" s="1548"/>
      <c r="H12" s="1548"/>
      <c r="I12" s="1548"/>
      <c r="J12" s="1548"/>
      <c r="K12" s="1548"/>
      <c r="L12" s="1548"/>
      <c r="M12" s="1548"/>
      <c r="N12" s="1548"/>
      <c r="O12" s="1548"/>
      <c r="P12" s="1548"/>
      <c r="Q12" s="1548"/>
      <c r="R12" s="1548"/>
      <c r="S12" s="1548"/>
      <c r="T12" s="1549"/>
      <c r="U12" s="1550"/>
      <c r="V12" s="1551"/>
      <c r="W12" s="1635">
        <v>5</v>
      </c>
      <c r="X12" s="1551" t="s">
        <v>787</v>
      </c>
      <c r="Y12" s="1551"/>
      <c r="Z12" s="1551"/>
      <c r="AA12" s="1551"/>
      <c r="AB12" s="1551"/>
      <c r="AC12" s="1551"/>
      <c r="AD12" s="1551" t="s">
        <v>2054</v>
      </c>
      <c r="AE12" s="1551"/>
      <c r="AF12" s="1551"/>
      <c r="AG12" s="1551"/>
      <c r="AH12" s="1551"/>
      <c r="AI12" s="1552"/>
    </row>
    <row r="13" spans="1:35" x14ac:dyDescent="0.25">
      <c r="A13" s="1550"/>
      <c r="B13" s="1551"/>
      <c r="C13" s="1551">
        <v>1</v>
      </c>
      <c r="D13" s="1551" t="s">
        <v>1942</v>
      </c>
      <c r="E13" s="1551"/>
      <c r="F13" s="1551"/>
      <c r="G13" s="1551"/>
      <c r="H13" s="1551"/>
      <c r="I13" s="1551"/>
      <c r="J13" s="1551"/>
      <c r="K13" s="1551"/>
      <c r="L13" s="1551"/>
      <c r="M13" s="1551"/>
      <c r="N13" s="1551"/>
      <c r="O13" s="1551"/>
      <c r="P13" s="1551"/>
      <c r="Q13" s="1551"/>
      <c r="R13" s="1551"/>
      <c r="S13" s="1551"/>
      <c r="T13" s="1552"/>
      <c r="U13" s="1550"/>
      <c r="V13" s="1551"/>
      <c r="W13" s="1635">
        <v>6</v>
      </c>
      <c r="X13" s="140" t="str">
        <f>CONCATENATE("Aucun ►(",TEXT(U20,"0,00"),")")</f>
        <v>Aucun ►(18,09)</v>
      </c>
      <c r="Y13" s="1551"/>
      <c r="Z13" s="1551"/>
      <c r="AA13" s="1551"/>
      <c r="AB13" s="1551"/>
      <c r="AC13" s="1551"/>
      <c r="AD13" s="1551"/>
      <c r="AE13" s="1551"/>
      <c r="AF13" s="1551"/>
      <c r="AG13" s="1551"/>
      <c r="AH13" s="1551"/>
      <c r="AI13" s="1552"/>
    </row>
    <row r="14" spans="1:35" x14ac:dyDescent="0.25">
      <c r="A14" s="1550"/>
      <c r="B14" s="1551"/>
      <c r="C14" s="1551">
        <v>2</v>
      </c>
      <c r="D14" s="1551" t="s">
        <v>1943</v>
      </c>
      <c r="E14" s="1551"/>
      <c r="F14" s="1551"/>
      <c r="G14" s="1551"/>
      <c r="H14" s="1551"/>
      <c r="I14" s="1551"/>
      <c r="J14" s="1551"/>
      <c r="K14" s="1551"/>
      <c r="L14" s="2970"/>
      <c r="M14" s="2970"/>
      <c r="N14" s="1551"/>
      <c r="O14" s="1551"/>
      <c r="P14" s="1551"/>
      <c r="Q14" s="1551"/>
      <c r="R14" s="1551"/>
      <c r="S14" s="1551"/>
      <c r="T14" s="1552"/>
      <c r="U14" s="1553"/>
      <c r="V14" s="1554"/>
      <c r="W14" s="1554"/>
      <c r="X14" s="1554"/>
      <c r="Y14" s="1554"/>
      <c r="Z14" s="1554"/>
      <c r="AA14" s="1554"/>
      <c r="AB14" s="1554"/>
      <c r="AC14" s="1554"/>
      <c r="AD14" s="1554"/>
      <c r="AE14" s="1554"/>
      <c r="AF14" s="1554"/>
      <c r="AG14" s="1554"/>
      <c r="AH14" s="1554"/>
      <c r="AI14" s="1555"/>
    </row>
    <row r="15" spans="1:35" x14ac:dyDescent="0.25">
      <c r="A15" s="1550"/>
      <c r="B15" s="1551"/>
      <c r="C15" s="1551">
        <v>3</v>
      </c>
      <c r="D15" s="1551" t="s">
        <v>1944</v>
      </c>
      <c r="E15" s="1551"/>
      <c r="F15" s="1551"/>
      <c r="G15" s="1551"/>
      <c r="H15" s="1551"/>
      <c r="I15" s="1551"/>
      <c r="J15" s="1551"/>
      <c r="K15" s="1551" t="s">
        <v>31</v>
      </c>
      <c r="L15" s="1551"/>
      <c r="M15" s="1551"/>
      <c r="N15" s="1551"/>
      <c r="O15" s="1551"/>
      <c r="P15" s="1551"/>
      <c r="Q15" s="1551"/>
      <c r="R15" s="1551"/>
      <c r="S15" s="1551"/>
      <c r="T15" s="1552"/>
      <c r="U15" s="2309">
        <f>U5+0.01</f>
        <v>18.080000000000013</v>
      </c>
      <c r="V15" s="2310"/>
      <c r="W15" s="1587" t="s">
        <v>2351</v>
      </c>
      <c r="X15" s="1548"/>
      <c r="Y15" s="1548"/>
      <c r="Z15" s="1548"/>
      <c r="AA15" s="1548"/>
      <c r="AB15" s="1548"/>
      <c r="AC15" s="1548"/>
      <c r="AD15" s="1548"/>
      <c r="AE15" s="1548"/>
      <c r="AF15" s="1548"/>
      <c r="AG15" s="1548"/>
      <c r="AH15" s="1548"/>
      <c r="AI15" s="1549"/>
    </row>
    <row r="16" spans="1:35" x14ac:dyDescent="0.25">
      <c r="A16" s="1550"/>
      <c r="B16" s="1551"/>
      <c r="C16" s="1551">
        <v>4</v>
      </c>
      <c r="D16" s="1551" t="s">
        <v>1946</v>
      </c>
      <c r="E16" s="1551"/>
      <c r="F16" s="1551"/>
      <c r="G16" s="1551"/>
      <c r="H16" s="1551"/>
      <c r="I16" s="1551"/>
      <c r="J16" s="1551"/>
      <c r="K16" s="1551"/>
      <c r="L16" s="1551"/>
      <c r="M16" s="1551"/>
      <c r="N16" s="1551"/>
      <c r="O16" s="1551"/>
      <c r="P16" s="1551"/>
      <c r="Q16" s="1551"/>
      <c r="R16" s="1551"/>
      <c r="S16" s="1551"/>
      <c r="T16" s="1552"/>
      <c r="U16" s="1550"/>
      <c r="V16" s="1551"/>
      <c r="W16" s="1551">
        <v>1</v>
      </c>
      <c r="X16" s="1551" t="s">
        <v>1945</v>
      </c>
      <c r="Y16" s="1551"/>
      <c r="Z16" s="1551"/>
      <c r="AA16" s="1551"/>
      <c r="AB16" s="1551"/>
      <c r="AC16" s="1551"/>
      <c r="AD16" s="1556"/>
      <c r="AE16" s="1557"/>
      <c r="AF16" s="1557"/>
      <c r="AG16" s="1557"/>
      <c r="AH16" s="1558"/>
      <c r="AI16" s="1552"/>
    </row>
    <row r="17" spans="1:35" x14ac:dyDescent="0.25">
      <c r="A17" s="1550"/>
      <c r="B17" s="1551"/>
      <c r="C17" s="1551">
        <v>5</v>
      </c>
      <c r="D17" s="1551" t="s">
        <v>1948</v>
      </c>
      <c r="E17" s="1551"/>
      <c r="F17" s="1551"/>
      <c r="G17" s="1551"/>
      <c r="H17" s="1551"/>
      <c r="I17" s="1551"/>
      <c r="J17" s="1551"/>
      <c r="K17" s="1551"/>
      <c r="L17" s="1551"/>
      <c r="M17" s="1551"/>
      <c r="N17" s="1551"/>
      <c r="O17" s="1551"/>
      <c r="P17" s="1551"/>
      <c r="Q17" s="1551"/>
      <c r="R17" s="1551"/>
      <c r="S17" s="1551"/>
      <c r="T17" s="1552"/>
      <c r="U17" s="1550"/>
      <c r="V17" s="1551"/>
      <c r="W17" s="1551">
        <v>2</v>
      </c>
      <c r="X17" s="1551" t="s">
        <v>1947</v>
      </c>
      <c r="Y17" s="1551"/>
      <c r="Z17" s="1551"/>
      <c r="AA17" s="1551"/>
      <c r="AB17" s="1551"/>
      <c r="AC17" s="1551"/>
      <c r="AD17" s="1556"/>
      <c r="AE17" s="1557"/>
      <c r="AF17" s="1557"/>
      <c r="AG17" s="1557"/>
      <c r="AH17" s="1558"/>
      <c r="AI17" s="1552"/>
    </row>
    <row r="18" spans="1:35" x14ac:dyDescent="0.25">
      <c r="A18" s="1550"/>
      <c r="B18" s="1551"/>
      <c r="C18" s="1551">
        <v>6</v>
      </c>
      <c r="D18" s="1551" t="s">
        <v>1950</v>
      </c>
      <c r="E18" s="1551"/>
      <c r="F18" s="1551"/>
      <c r="G18" s="1551"/>
      <c r="H18" s="1551"/>
      <c r="I18" s="1551"/>
      <c r="J18" s="1551"/>
      <c r="K18" s="1551"/>
      <c r="L18" s="1551"/>
      <c r="M18" s="1551"/>
      <c r="N18" s="1551"/>
      <c r="O18" s="1551"/>
      <c r="P18" s="1551"/>
      <c r="Q18" s="1551"/>
      <c r="R18" s="1551"/>
      <c r="S18" s="1551"/>
      <c r="T18" s="1552"/>
      <c r="U18" s="1550"/>
      <c r="V18" s="1551"/>
      <c r="W18" s="1551">
        <v>3</v>
      </c>
      <c r="X18" s="1551" t="s">
        <v>1949</v>
      </c>
      <c r="Y18" s="1551"/>
      <c r="Z18" s="1551"/>
      <c r="AA18" s="1551"/>
      <c r="AB18" s="1551"/>
      <c r="AC18" s="1551"/>
      <c r="AD18" s="1556"/>
      <c r="AE18" s="1557"/>
      <c r="AF18" s="1557"/>
      <c r="AG18" s="1557"/>
      <c r="AH18" s="1558"/>
      <c r="AI18" s="1552"/>
    </row>
    <row r="19" spans="1:35" x14ac:dyDescent="0.25">
      <c r="A19" s="1550"/>
      <c r="B19" s="1551"/>
      <c r="C19" s="1551">
        <v>7</v>
      </c>
      <c r="D19" s="1551" t="s">
        <v>787</v>
      </c>
      <c r="E19" s="1551"/>
      <c r="F19" s="1551"/>
      <c r="G19" s="1551"/>
      <c r="H19" s="1551"/>
      <c r="I19" s="1551"/>
      <c r="J19" s="1551"/>
      <c r="K19" s="1551"/>
      <c r="L19" s="1551"/>
      <c r="M19" s="1551"/>
      <c r="N19" s="1551"/>
      <c r="O19" s="1551"/>
      <c r="P19" s="1551"/>
      <c r="Q19" s="1551"/>
      <c r="R19" s="1551"/>
      <c r="S19" s="1551"/>
      <c r="T19" s="1551"/>
      <c r="U19" s="1553"/>
      <c r="V19" s="1554"/>
      <c r="W19" s="1554"/>
      <c r="X19" s="1554"/>
      <c r="Y19" s="1554"/>
      <c r="Z19" s="1554"/>
      <c r="AA19" s="1554"/>
      <c r="AB19" s="1554"/>
      <c r="AC19" s="1554"/>
      <c r="AD19" s="1554"/>
      <c r="AE19" s="1554"/>
      <c r="AF19" s="1554"/>
      <c r="AG19" s="1554"/>
      <c r="AH19" s="1554"/>
      <c r="AI19" s="1555"/>
    </row>
    <row r="20" spans="1:35" x14ac:dyDescent="0.25">
      <c r="A20" s="1553"/>
      <c r="B20" s="1554"/>
      <c r="C20" s="1554"/>
      <c r="D20" s="1554"/>
      <c r="E20" s="1554"/>
      <c r="F20" s="1554"/>
      <c r="G20" s="1554"/>
      <c r="H20" s="1554"/>
      <c r="I20" s="1554"/>
      <c r="J20" s="1554"/>
      <c r="K20" s="1554"/>
      <c r="L20" s="1554"/>
      <c r="M20" s="1554"/>
      <c r="N20" s="1554"/>
      <c r="O20" s="1554"/>
      <c r="P20" s="1554"/>
      <c r="Q20" s="1554"/>
      <c r="R20" s="1554"/>
      <c r="S20" s="1554"/>
      <c r="T20" s="1554"/>
      <c r="U20" s="2309">
        <f>U15+0.01</f>
        <v>18.090000000000014</v>
      </c>
      <c r="V20" s="2310"/>
      <c r="W20" s="2922" t="s">
        <v>2111</v>
      </c>
      <c r="X20" s="2922"/>
      <c r="Y20" s="2922"/>
      <c r="Z20" s="2922"/>
      <c r="AA20" s="2922"/>
      <c r="AB20" s="2922"/>
      <c r="AC20" s="2922"/>
      <c r="AD20" s="2922"/>
      <c r="AE20" s="2922"/>
      <c r="AF20" s="2922"/>
      <c r="AG20" s="2922"/>
      <c r="AH20" s="2922"/>
      <c r="AI20" s="1549"/>
    </row>
    <row r="21" spans="1:35" x14ac:dyDescent="0.25">
      <c r="A21" s="362">
        <f>A12+0.01</f>
        <v>18.040000000000006</v>
      </c>
      <c r="B21" s="678"/>
      <c r="C21" s="1587" t="s">
        <v>2492</v>
      </c>
      <c r="D21" s="1548"/>
      <c r="E21" s="1548"/>
      <c r="F21" s="1548"/>
      <c r="G21" s="1548"/>
      <c r="H21" s="1548"/>
      <c r="I21" s="1548"/>
      <c r="J21" s="1548"/>
      <c r="K21" s="1548"/>
      <c r="L21" s="1548"/>
      <c r="M21" s="1548"/>
      <c r="N21" s="1548"/>
      <c r="O21" s="1548"/>
      <c r="P21" s="1548"/>
      <c r="Q21" s="1548"/>
      <c r="R21" s="1548"/>
      <c r="S21" s="1548"/>
      <c r="T21" s="1548"/>
      <c r="U21" s="1550"/>
      <c r="V21" s="1551"/>
      <c r="W21" s="2963"/>
      <c r="X21" s="2963"/>
      <c r="Y21" s="2963"/>
      <c r="Z21" s="2963"/>
      <c r="AA21" s="2963"/>
      <c r="AB21" s="2963"/>
      <c r="AC21" s="2963"/>
      <c r="AD21" s="2963"/>
      <c r="AE21" s="2963"/>
      <c r="AF21" s="2963"/>
      <c r="AG21" s="2963"/>
      <c r="AH21" s="2963"/>
      <c r="AI21" s="1552"/>
    </row>
    <row r="22" spans="1:35" x14ac:dyDescent="0.25">
      <c r="A22" s="1550"/>
      <c r="B22" s="1551"/>
      <c r="C22" s="1551">
        <v>1</v>
      </c>
      <c r="D22" s="1551" t="s">
        <v>1951</v>
      </c>
      <c r="E22" s="1551"/>
      <c r="F22" s="1551"/>
      <c r="G22" s="1551"/>
      <c r="H22" s="1551"/>
      <c r="I22" s="1551"/>
      <c r="J22" s="1551"/>
      <c r="K22" s="1551"/>
      <c r="L22" s="1551"/>
      <c r="M22" s="1551"/>
      <c r="N22" s="1551"/>
      <c r="O22" s="1551"/>
      <c r="P22" s="1551"/>
      <c r="Q22" s="1551"/>
      <c r="R22" s="1551"/>
      <c r="S22" s="1551"/>
      <c r="T22" s="1551"/>
      <c r="U22" s="1550"/>
      <c r="V22" s="1551"/>
      <c r="W22" s="1551">
        <v>1</v>
      </c>
      <c r="X22" s="1551" t="s">
        <v>218</v>
      </c>
      <c r="Y22" s="1551"/>
      <c r="Z22" s="1551"/>
      <c r="AA22" s="1551"/>
      <c r="AB22" s="1551" t="s">
        <v>31</v>
      </c>
      <c r="AC22" s="1551"/>
      <c r="AD22" s="1551"/>
      <c r="AE22" s="1551"/>
      <c r="AF22" s="1551"/>
      <c r="AG22" s="1551"/>
      <c r="AH22" s="1551"/>
      <c r="AI22" s="1552"/>
    </row>
    <row r="23" spans="1:35" x14ac:dyDescent="0.25">
      <c r="A23" s="1550"/>
      <c r="B23" s="1551"/>
      <c r="C23" s="1551">
        <v>2</v>
      </c>
      <c r="D23" s="140" t="s">
        <v>2352</v>
      </c>
      <c r="E23" s="1551"/>
      <c r="F23" s="1551"/>
      <c r="G23" s="1551"/>
      <c r="H23" s="1551"/>
      <c r="I23" s="1551"/>
      <c r="J23" s="1551"/>
      <c r="K23" s="1551"/>
      <c r="L23" s="1551"/>
      <c r="M23" s="1551"/>
      <c r="N23" s="1551"/>
      <c r="O23" s="1551"/>
      <c r="P23" s="1551"/>
      <c r="Q23" s="1551"/>
      <c r="R23" s="1551"/>
      <c r="S23" s="1551"/>
      <c r="T23" s="1551"/>
      <c r="U23" s="1550"/>
      <c r="V23" s="1551"/>
      <c r="W23" s="1551">
        <v>2</v>
      </c>
      <c r="X23" s="1551" t="str">
        <f>CONCATENATE("Non ►(",TEXT(U30,"0,00"), ")")</f>
        <v>Non ►(18,11)</v>
      </c>
      <c r="Y23" s="1551"/>
      <c r="Z23" s="1551"/>
      <c r="AA23" s="1551"/>
      <c r="AB23" s="1551"/>
      <c r="AC23" s="1551"/>
      <c r="AD23" s="1551"/>
      <c r="AE23" s="1551"/>
      <c r="AF23" s="1551"/>
      <c r="AG23" s="1551"/>
      <c r="AH23" s="1551"/>
      <c r="AI23" s="1552"/>
    </row>
    <row r="24" spans="1:35" x14ac:dyDescent="0.25">
      <c r="A24" s="1550"/>
      <c r="B24" s="1551"/>
      <c r="C24" s="1551">
        <v>3</v>
      </c>
      <c r="D24" s="1551" t="s">
        <v>1953</v>
      </c>
      <c r="E24" s="1551"/>
      <c r="F24" s="1551"/>
      <c r="G24" s="1551"/>
      <c r="H24" s="1551"/>
      <c r="I24" s="1551"/>
      <c r="J24" s="1551"/>
      <c r="K24" s="1551" t="s">
        <v>31</v>
      </c>
      <c r="L24" s="1551"/>
      <c r="M24" s="1551"/>
      <c r="N24" s="1551"/>
      <c r="O24" s="1551"/>
      <c r="P24" s="1551"/>
      <c r="Q24" s="1551"/>
      <c r="R24" s="1551"/>
      <c r="S24" s="1551"/>
      <c r="T24" s="1552"/>
      <c r="U24" s="1553"/>
      <c r="V24" s="1554"/>
      <c r="W24" s="1554"/>
      <c r="X24" s="1554"/>
      <c r="Y24" s="1554"/>
      <c r="Z24" s="1554"/>
      <c r="AA24" s="1554"/>
      <c r="AB24" s="1554"/>
      <c r="AC24" s="1554"/>
      <c r="AD24" s="1554"/>
      <c r="AE24" s="1554"/>
      <c r="AF24" s="1554"/>
      <c r="AG24" s="1554"/>
      <c r="AH24" s="1554"/>
      <c r="AI24" s="1555"/>
    </row>
    <row r="25" spans="1:35" x14ac:dyDescent="0.25">
      <c r="A25" s="1553"/>
      <c r="B25" s="1554"/>
      <c r="C25" s="1554"/>
      <c r="D25" s="1554"/>
      <c r="E25" s="1554"/>
      <c r="F25" s="1554"/>
      <c r="G25" s="1554"/>
      <c r="H25" s="1554"/>
      <c r="I25" s="1554"/>
      <c r="J25" s="1554"/>
      <c r="K25" s="1554"/>
      <c r="L25" s="1554"/>
      <c r="M25" s="1554"/>
      <c r="N25" s="1554"/>
      <c r="O25" s="1554"/>
      <c r="P25" s="1554"/>
      <c r="Q25" s="1554"/>
      <c r="R25" s="1554"/>
      <c r="S25" s="1554"/>
      <c r="T25" s="1555"/>
      <c r="U25" s="2309">
        <f>U20+0.01</f>
        <v>18.100000000000016</v>
      </c>
      <c r="V25" s="2310"/>
      <c r="W25" s="2922" t="s">
        <v>2110</v>
      </c>
      <c r="X25" s="2922"/>
      <c r="Y25" s="2922"/>
      <c r="Z25" s="2922"/>
      <c r="AA25" s="2922"/>
      <c r="AB25" s="2922"/>
      <c r="AC25" s="2922"/>
      <c r="AD25" s="2922"/>
      <c r="AE25" s="2922"/>
      <c r="AF25" s="2922"/>
      <c r="AG25" s="2922"/>
      <c r="AH25" s="2922"/>
      <c r="AI25" s="1549"/>
    </row>
    <row r="26" spans="1:35" x14ac:dyDescent="0.25">
      <c r="A26" s="362">
        <f>A21+0.01</f>
        <v>18.050000000000008</v>
      </c>
      <c r="B26" s="678"/>
      <c r="C26" s="1548" t="s">
        <v>1954</v>
      </c>
      <c r="D26" s="1548"/>
      <c r="E26" s="1548"/>
      <c r="F26" s="1548"/>
      <c r="G26" s="1548"/>
      <c r="H26" s="1548"/>
      <c r="I26" s="1548"/>
      <c r="J26" s="1548"/>
      <c r="K26" s="1548"/>
      <c r="L26" s="1548"/>
      <c r="M26" s="1548"/>
      <c r="N26" s="1548"/>
      <c r="O26" s="1548"/>
      <c r="P26" s="1548"/>
      <c r="Q26" s="1548"/>
      <c r="R26" s="1548"/>
      <c r="S26" s="1548"/>
      <c r="T26" s="1549"/>
      <c r="U26" s="1550"/>
      <c r="V26" s="1551"/>
      <c r="W26" s="2963"/>
      <c r="X26" s="2963"/>
      <c r="Y26" s="2963"/>
      <c r="Z26" s="2963"/>
      <c r="AA26" s="2963"/>
      <c r="AB26" s="2963"/>
      <c r="AC26" s="2963"/>
      <c r="AD26" s="2963"/>
      <c r="AE26" s="2963"/>
      <c r="AF26" s="2963"/>
      <c r="AG26" s="2963"/>
      <c r="AH26" s="2963"/>
      <c r="AI26" s="1552"/>
    </row>
    <row r="27" spans="1:35" x14ac:dyDescent="0.25">
      <c r="A27" s="1550"/>
      <c r="B27" s="1551"/>
      <c r="C27" s="1551">
        <v>1</v>
      </c>
      <c r="D27" s="1551" t="s">
        <v>1955</v>
      </c>
      <c r="E27" s="1551"/>
      <c r="F27" s="1551"/>
      <c r="G27" s="1551"/>
      <c r="H27" s="1551"/>
      <c r="I27" s="1551"/>
      <c r="J27" s="1551"/>
      <c r="K27" s="1551"/>
      <c r="L27" s="1551"/>
      <c r="M27" s="1551"/>
      <c r="N27" s="1551"/>
      <c r="O27" s="1551"/>
      <c r="P27" s="1551"/>
      <c r="Q27" s="1551"/>
      <c r="R27" s="1551"/>
      <c r="S27" s="1551"/>
      <c r="T27" s="1552"/>
      <c r="U27" s="1550"/>
      <c r="V27" s="1551"/>
      <c r="W27" s="1551"/>
      <c r="X27" s="1551"/>
      <c r="Y27" s="1551"/>
      <c r="Z27" s="1551"/>
      <c r="AA27" s="1551"/>
      <c r="AB27" s="1551"/>
      <c r="AC27" s="1551"/>
      <c r="AD27" s="1551"/>
      <c r="AE27" s="1551"/>
      <c r="AF27" s="1551"/>
      <c r="AG27" s="1551"/>
      <c r="AH27" s="1551"/>
      <c r="AI27" s="1552"/>
    </row>
    <row r="28" spans="1:35" x14ac:dyDescent="0.25">
      <c r="A28" s="1550"/>
      <c r="B28" s="1551"/>
      <c r="C28" s="1551">
        <v>2</v>
      </c>
      <c r="D28" s="1551" t="s">
        <v>1956</v>
      </c>
      <c r="E28" s="1551"/>
      <c r="F28" s="1551"/>
      <c r="G28" s="1551"/>
      <c r="H28" s="1551"/>
      <c r="I28" s="1551"/>
      <c r="J28" s="1551"/>
      <c r="K28" s="1551" t="s">
        <v>31</v>
      </c>
      <c r="L28" s="1551"/>
      <c r="M28" s="1551"/>
      <c r="N28" s="1551"/>
      <c r="O28" s="1551"/>
      <c r="P28" s="1551"/>
      <c r="Q28" s="1551"/>
      <c r="R28" s="1551"/>
      <c r="S28" s="1551"/>
      <c r="T28" s="1552"/>
      <c r="U28" s="1550"/>
      <c r="V28" s="1551"/>
      <c r="W28" s="1551"/>
      <c r="X28" s="1551"/>
      <c r="Y28" s="1551"/>
      <c r="Z28" s="1551"/>
      <c r="AA28" s="1551"/>
      <c r="AB28" s="1551"/>
      <c r="AC28" s="1551"/>
      <c r="AD28" s="1551"/>
      <c r="AE28" s="1551"/>
      <c r="AF28" s="1551"/>
      <c r="AG28" s="1551"/>
      <c r="AH28" s="1551"/>
      <c r="AI28" s="1552"/>
    </row>
    <row r="29" spans="1:35" x14ac:dyDescent="0.25">
      <c r="A29" s="1550"/>
      <c r="B29" s="1551"/>
      <c r="C29" s="1551">
        <v>3</v>
      </c>
      <c r="D29" s="1551" t="s">
        <v>1957</v>
      </c>
      <c r="E29" s="1551"/>
      <c r="F29" s="1551"/>
      <c r="G29" s="1551"/>
      <c r="H29" s="1551"/>
      <c r="I29" s="1551"/>
      <c r="J29" s="1551"/>
      <c r="K29" s="1551"/>
      <c r="L29" s="1551"/>
      <c r="M29" s="1551"/>
      <c r="N29" s="1551"/>
      <c r="O29" s="1551"/>
      <c r="P29" s="1551"/>
      <c r="Q29" s="1551"/>
      <c r="R29" s="1551"/>
      <c r="S29" s="1551"/>
      <c r="T29" s="1552"/>
      <c r="U29" s="1553"/>
      <c r="V29" s="1554"/>
      <c r="W29" s="1554"/>
      <c r="X29" s="1554"/>
      <c r="Y29" s="1554"/>
      <c r="Z29" s="1554"/>
      <c r="AA29" s="1554"/>
      <c r="AB29" s="1554"/>
      <c r="AC29" s="1554"/>
      <c r="AD29" s="1554"/>
      <c r="AE29" s="1554"/>
      <c r="AF29" s="1554"/>
      <c r="AG29" s="1554"/>
      <c r="AH29" s="1554"/>
      <c r="AI29" s="1555"/>
    </row>
    <row r="30" spans="1:35" x14ac:dyDescent="0.25">
      <c r="A30" s="1550"/>
      <c r="B30" s="1551"/>
      <c r="C30" s="1551">
        <v>4</v>
      </c>
      <c r="D30" s="1551" t="s">
        <v>1958</v>
      </c>
      <c r="E30" s="1551"/>
      <c r="F30" s="1551"/>
      <c r="G30" s="1551"/>
      <c r="H30" s="1551"/>
      <c r="I30" s="1551"/>
      <c r="J30" s="1551"/>
      <c r="K30" s="1551"/>
      <c r="L30" s="1551"/>
      <c r="M30" s="1551"/>
      <c r="N30" s="1551"/>
      <c r="O30" s="1551"/>
      <c r="P30" s="1551"/>
      <c r="Q30" s="1551"/>
      <c r="R30" s="1551"/>
      <c r="S30" s="1551"/>
      <c r="T30" s="1552"/>
      <c r="U30" s="2309">
        <f>U25+0.01</f>
        <v>18.110000000000017</v>
      </c>
      <c r="V30" s="2310"/>
      <c r="W30" s="1548" t="s">
        <v>1952</v>
      </c>
      <c r="X30" s="1548"/>
      <c r="Y30" s="1548"/>
      <c r="Z30" s="1548"/>
      <c r="AA30" s="1548"/>
      <c r="AB30" s="1548"/>
      <c r="AC30" s="1548"/>
      <c r="AD30" s="1548"/>
      <c r="AE30" s="1548"/>
      <c r="AF30" s="1548"/>
      <c r="AG30" s="1548"/>
      <c r="AH30" s="1548"/>
      <c r="AI30" s="1549"/>
    </row>
    <row r="31" spans="1:35" x14ac:dyDescent="0.25">
      <c r="A31" s="1553"/>
      <c r="B31" s="1554"/>
      <c r="C31" s="1554"/>
      <c r="D31" s="1554"/>
      <c r="E31" s="1554"/>
      <c r="F31" s="1554"/>
      <c r="G31" s="1554"/>
      <c r="H31" s="1554"/>
      <c r="I31" s="1554"/>
      <c r="J31" s="1554"/>
      <c r="K31" s="1554"/>
      <c r="L31" s="1554"/>
      <c r="M31" s="1554"/>
      <c r="N31" s="1554"/>
      <c r="O31" s="1554"/>
      <c r="P31" s="1554"/>
      <c r="Q31" s="1554"/>
      <c r="R31" s="1554"/>
      <c r="S31" s="1554"/>
      <c r="T31" s="1555"/>
      <c r="U31" s="1550"/>
      <c r="V31" s="1551"/>
      <c r="W31" s="1551"/>
      <c r="X31" s="1551"/>
      <c r="Y31" s="1551"/>
      <c r="Z31" s="1551"/>
      <c r="AA31" s="1551"/>
      <c r="AB31" s="1551"/>
      <c r="AC31" s="1551"/>
      <c r="AD31" s="1551"/>
      <c r="AE31" s="1551"/>
      <c r="AF31" s="1551"/>
      <c r="AG31" s="1551"/>
      <c r="AH31" s="1551"/>
      <c r="AI31" s="1552"/>
    </row>
    <row r="32" spans="1:35" x14ac:dyDescent="0.25">
      <c r="A32" s="680">
        <f>A26+0.01</f>
        <v>18.060000000000009</v>
      </c>
      <c r="B32" s="1551" t="s">
        <v>1959</v>
      </c>
      <c r="D32" s="1551"/>
      <c r="E32" s="1551"/>
      <c r="F32" s="1551"/>
      <c r="G32" s="1551"/>
      <c r="H32" s="1551"/>
      <c r="I32" s="1551"/>
      <c r="J32" s="1551"/>
      <c r="K32" s="1551"/>
      <c r="L32" s="1551"/>
      <c r="M32" s="1551"/>
      <c r="N32" s="1551"/>
      <c r="O32" s="1551"/>
      <c r="P32" s="1551"/>
      <c r="Q32" s="1551"/>
      <c r="R32" s="1551"/>
      <c r="S32" s="1551"/>
      <c r="T32" s="1551"/>
      <c r="U32" s="680"/>
      <c r="V32" s="676"/>
      <c r="W32" s="1551"/>
      <c r="X32" s="1551"/>
      <c r="Y32" s="1551"/>
      <c r="Z32" s="1551"/>
      <c r="AA32" s="1551"/>
      <c r="AB32" s="1551"/>
      <c r="AC32" s="1551"/>
      <c r="AD32" s="1551"/>
      <c r="AE32" s="1551"/>
      <c r="AF32" s="1551"/>
      <c r="AG32" s="1551"/>
      <c r="AH32" s="1551"/>
      <c r="AI32" s="1552"/>
    </row>
    <row r="33" spans="1:35" ht="15" customHeight="1" x14ac:dyDescent="0.25">
      <c r="A33" s="1550"/>
      <c r="B33" s="2971" t="s">
        <v>1960</v>
      </c>
      <c r="C33" s="2971"/>
      <c r="D33" s="2971"/>
      <c r="E33" s="2971"/>
      <c r="F33" s="2971"/>
      <c r="G33" s="2971"/>
      <c r="H33" s="2971"/>
      <c r="I33" s="2971"/>
      <c r="J33" s="2971"/>
      <c r="K33" s="2971"/>
      <c r="L33" s="2971"/>
      <c r="M33" s="2971"/>
      <c r="N33" s="2971"/>
      <c r="O33" s="2971"/>
      <c r="P33" s="2971"/>
      <c r="Q33" s="2971"/>
      <c r="R33" s="2971"/>
      <c r="S33" s="2971"/>
      <c r="T33" s="2971"/>
      <c r="U33" s="1553"/>
      <c r="V33" s="1554"/>
      <c r="W33" s="1554"/>
      <c r="X33" s="1554"/>
      <c r="Y33" s="1554"/>
      <c r="Z33" s="1554"/>
      <c r="AA33" s="1554"/>
      <c r="AB33" s="1554"/>
      <c r="AC33" s="1554"/>
      <c r="AD33" s="1554"/>
      <c r="AE33" s="1554"/>
      <c r="AF33" s="1554"/>
      <c r="AG33" s="1554"/>
      <c r="AH33" s="1554"/>
      <c r="AI33" s="1555"/>
    </row>
    <row r="34" spans="1:35" x14ac:dyDescent="0.25">
      <c r="A34" s="1550"/>
      <c r="B34" s="1551"/>
      <c r="C34" s="1601"/>
      <c r="D34" s="1601"/>
      <c r="E34" s="1601"/>
      <c r="F34" s="1601"/>
      <c r="G34" s="1601"/>
      <c r="H34" s="1601"/>
      <c r="I34" s="1601"/>
      <c r="J34" s="1601"/>
      <c r="K34" s="1601"/>
      <c r="L34" s="1601"/>
      <c r="M34" s="1601"/>
      <c r="N34" s="1601"/>
      <c r="O34" s="1601"/>
      <c r="P34" s="1601"/>
      <c r="Q34" s="1601"/>
      <c r="R34" s="1601"/>
      <c r="S34" s="1601"/>
      <c r="T34" s="1601"/>
      <c r="U34" s="1602"/>
      <c r="V34" s="1602"/>
      <c r="W34" s="1602"/>
      <c r="X34" s="1602"/>
      <c r="Y34" s="1602"/>
      <c r="Z34" s="1602"/>
      <c r="AA34" s="1602"/>
      <c r="AB34" s="1602"/>
      <c r="AC34" s="1602"/>
      <c r="AD34" s="1602"/>
      <c r="AE34" s="1602"/>
      <c r="AF34" s="1602"/>
      <c r="AG34" s="1602"/>
      <c r="AH34" s="1601"/>
      <c r="AI34" s="1549"/>
    </row>
    <row r="35" spans="1:35" x14ac:dyDescent="0.25">
      <c r="A35" s="1550"/>
      <c r="B35" s="2968" t="s">
        <v>1961</v>
      </c>
      <c r="C35" s="2968"/>
      <c r="D35" s="2968" t="s">
        <v>1962</v>
      </c>
      <c r="E35" s="2968"/>
      <c r="F35" s="2968" t="s">
        <v>1963</v>
      </c>
      <c r="G35" s="2968"/>
      <c r="H35" s="2968" t="s">
        <v>1964</v>
      </c>
      <c r="I35" s="2968"/>
      <c r="J35" s="2968" t="s">
        <v>1965</v>
      </c>
      <c r="K35" s="2968"/>
      <c r="L35" s="2968" t="s">
        <v>1966</v>
      </c>
      <c r="M35" s="2968"/>
      <c r="N35" s="2968" t="s">
        <v>1967</v>
      </c>
      <c r="O35" s="2968"/>
      <c r="P35" s="2968" t="s">
        <v>1968</v>
      </c>
      <c r="Q35" s="2968"/>
      <c r="R35" s="2968" t="s">
        <v>1969</v>
      </c>
      <c r="S35" s="2968"/>
      <c r="T35" s="2924" t="s">
        <v>1970</v>
      </c>
      <c r="U35" s="2926"/>
      <c r="V35" s="2924" t="s">
        <v>1971</v>
      </c>
      <c r="W35" s="2926"/>
      <c r="X35" s="2968" t="s">
        <v>1972</v>
      </c>
      <c r="Y35" s="2968"/>
      <c r="Z35" s="1601"/>
      <c r="AA35" s="1601"/>
      <c r="AB35" s="1601"/>
      <c r="AC35" s="1601"/>
      <c r="AD35" s="1601"/>
      <c r="AE35" s="1601"/>
      <c r="AF35" s="1601"/>
      <c r="AG35" s="1601"/>
      <c r="AH35" s="1601"/>
      <c r="AI35" s="1552"/>
    </row>
    <row r="36" spans="1:35" x14ac:dyDescent="0.25">
      <c r="A36" s="1550"/>
      <c r="B36" s="2964"/>
      <c r="C36" s="2965"/>
      <c r="D36" s="2964"/>
      <c r="E36" s="2965"/>
      <c r="F36" s="2964"/>
      <c r="G36" s="2965"/>
      <c r="H36" s="2964"/>
      <c r="I36" s="2965"/>
      <c r="J36" s="2964"/>
      <c r="K36" s="2965"/>
      <c r="L36" s="2964"/>
      <c r="M36" s="2965"/>
      <c r="N36" s="2964"/>
      <c r="O36" s="2965"/>
      <c r="P36" s="2964"/>
      <c r="Q36" s="2965"/>
      <c r="R36" s="2964"/>
      <c r="S36" s="2965"/>
      <c r="T36" s="2964"/>
      <c r="U36" s="2965"/>
      <c r="V36" s="2964"/>
      <c r="W36" s="2965"/>
      <c r="X36" s="2964"/>
      <c r="Y36" s="2965"/>
      <c r="Z36" s="1551"/>
      <c r="AA36" s="1551"/>
      <c r="AB36" s="1551"/>
      <c r="AC36" s="1551"/>
      <c r="AD36" s="1551"/>
      <c r="AE36" s="1551"/>
      <c r="AF36" s="1551"/>
      <c r="AG36" s="1551"/>
      <c r="AH36" s="1551"/>
      <c r="AI36" s="1552"/>
    </row>
    <row r="37" spans="1:35" x14ac:dyDescent="0.25">
      <c r="A37" s="1550"/>
      <c r="B37" s="2966"/>
      <c r="C37" s="2967"/>
      <c r="D37" s="2966"/>
      <c r="E37" s="2967"/>
      <c r="F37" s="2966"/>
      <c r="G37" s="2967"/>
      <c r="H37" s="2966"/>
      <c r="I37" s="2967"/>
      <c r="J37" s="2966"/>
      <c r="K37" s="2967"/>
      <c r="L37" s="2966"/>
      <c r="M37" s="2967"/>
      <c r="N37" s="2966"/>
      <c r="O37" s="2967"/>
      <c r="P37" s="2966"/>
      <c r="Q37" s="2967"/>
      <c r="R37" s="2966"/>
      <c r="S37" s="2967"/>
      <c r="T37" s="2966"/>
      <c r="U37" s="2967"/>
      <c r="V37" s="2966"/>
      <c r="W37" s="2967"/>
      <c r="X37" s="2966"/>
      <c r="Y37" s="2967"/>
      <c r="Z37" s="1551"/>
      <c r="AA37" s="1551"/>
      <c r="AB37" s="1551"/>
      <c r="AC37" s="1551"/>
      <c r="AD37" s="1551"/>
      <c r="AE37" s="1551"/>
      <c r="AF37" s="1551"/>
      <c r="AG37" s="1551"/>
      <c r="AH37" s="1551"/>
      <c r="AI37" s="1552"/>
    </row>
    <row r="38" spans="1:35" x14ac:dyDescent="0.25">
      <c r="A38" s="1553"/>
      <c r="B38" s="1554"/>
      <c r="C38" s="1554"/>
      <c r="D38" s="1554"/>
      <c r="E38" s="1554"/>
      <c r="F38" s="1554"/>
      <c r="G38" s="1554"/>
      <c r="H38" s="1554"/>
      <c r="I38" s="1554"/>
      <c r="J38" s="1554"/>
      <c r="K38" s="1554"/>
      <c r="L38" s="1554"/>
      <c r="M38" s="1554"/>
      <c r="N38" s="1554"/>
      <c r="O38" s="1554"/>
      <c r="P38" s="1554"/>
      <c r="Q38" s="1554"/>
      <c r="R38" s="1554"/>
      <c r="S38" s="1554"/>
      <c r="T38" s="1554"/>
      <c r="U38" s="1554"/>
      <c r="V38" s="1554"/>
      <c r="W38" s="1554"/>
      <c r="X38" s="1554"/>
      <c r="Y38" s="1554"/>
      <c r="Z38" s="1554"/>
      <c r="AA38" s="1554"/>
      <c r="AB38" s="1554"/>
      <c r="AC38" s="1554"/>
      <c r="AD38" s="1554"/>
      <c r="AE38" s="1554"/>
      <c r="AF38" s="1554"/>
      <c r="AG38" s="1554"/>
      <c r="AH38" s="1554"/>
      <c r="AI38" s="1555"/>
    </row>
    <row r="39" spans="1:35" x14ac:dyDescent="0.25">
      <c r="A39" s="1551"/>
      <c r="B39" s="1551"/>
      <c r="C39" s="1551"/>
      <c r="D39" s="1551"/>
      <c r="E39" s="1551"/>
      <c r="F39" s="1551"/>
      <c r="G39" s="1551"/>
      <c r="H39" s="1551"/>
      <c r="I39" s="1551"/>
      <c r="J39" s="1551"/>
      <c r="K39" s="1551"/>
      <c r="L39" s="1551"/>
      <c r="M39" s="1551"/>
      <c r="N39" s="1551"/>
      <c r="O39" s="1551"/>
      <c r="P39" s="1551"/>
      <c r="Q39" s="1551"/>
      <c r="R39" s="1551"/>
      <c r="S39" s="1551"/>
      <c r="T39" s="1551"/>
      <c r="U39" s="1551"/>
      <c r="V39" s="1551"/>
      <c r="W39" s="1551"/>
      <c r="X39" s="1551"/>
      <c r="Y39" s="1551"/>
      <c r="Z39" s="1551"/>
      <c r="AA39" s="1551"/>
      <c r="AB39" s="1551"/>
      <c r="AC39" s="1551"/>
      <c r="AD39" s="1551"/>
      <c r="AE39" s="1551"/>
      <c r="AF39" s="1551"/>
      <c r="AG39" s="1551"/>
      <c r="AH39" s="1551"/>
    </row>
    <row r="40" spans="1:35" x14ac:dyDescent="0.25">
      <c r="A40" s="1551"/>
      <c r="B40" s="1551"/>
      <c r="C40" s="1551"/>
      <c r="D40" s="1551"/>
      <c r="E40" s="1551"/>
      <c r="F40" s="1551"/>
      <c r="G40" s="1551"/>
      <c r="H40" s="1551"/>
      <c r="I40" s="1551"/>
      <c r="J40" s="1551"/>
      <c r="K40" s="1551"/>
      <c r="L40" s="1551"/>
      <c r="M40" s="1551"/>
      <c r="N40" s="1551"/>
      <c r="O40" s="1551"/>
      <c r="P40" s="1551"/>
      <c r="Q40" s="1551"/>
      <c r="R40" s="1551"/>
      <c r="S40" s="1551"/>
      <c r="T40" s="1551"/>
      <c r="U40" s="1551"/>
      <c r="V40" s="1551"/>
      <c r="W40" s="1551"/>
      <c r="X40" s="1551"/>
      <c r="Y40" s="1551"/>
      <c r="Z40" s="1551"/>
      <c r="AA40" s="1551"/>
      <c r="AB40" s="1551"/>
      <c r="AC40" s="1551"/>
      <c r="AD40" s="1551"/>
      <c r="AE40" s="1551"/>
      <c r="AF40" s="1551"/>
      <c r="AG40" s="1551"/>
      <c r="AH40" s="1551"/>
    </row>
    <row r="41" spans="1:35" x14ac:dyDescent="0.25">
      <c r="A41" s="1551"/>
      <c r="B41" s="1551"/>
      <c r="C41" s="1551"/>
      <c r="D41" s="1551"/>
      <c r="E41" s="1551"/>
      <c r="F41" s="1551"/>
      <c r="G41" s="1551"/>
      <c r="H41" s="1551"/>
      <c r="I41" s="1551"/>
      <c r="J41" s="1551"/>
      <c r="K41" s="1551"/>
      <c r="L41" s="1551"/>
      <c r="M41" s="1551"/>
      <c r="N41" s="1551"/>
      <c r="O41" s="1551"/>
      <c r="P41" s="1551"/>
      <c r="Q41" s="1551"/>
      <c r="R41" s="1551"/>
      <c r="S41" s="1551"/>
      <c r="T41" s="1551"/>
      <c r="U41" s="1551"/>
      <c r="V41" s="1551"/>
      <c r="W41" s="1551"/>
      <c r="X41" s="1551"/>
      <c r="Y41" s="1551"/>
      <c r="Z41" s="1551"/>
      <c r="AA41" s="1551"/>
      <c r="AB41" s="1551"/>
      <c r="AC41" s="1551"/>
      <c r="AD41" s="1551"/>
      <c r="AE41" s="1551"/>
      <c r="AF41" s="1551"/>
      <c r="AG41" s="1551"/>
      <c r="AH41" s="1551"/>
    </row>
    <row r="42" spans="1:35" x14ac:dyDescent="0.25">
      <c r="A42" s="1551"/>
      <c r="B42" s="1551"/>
      <c r="C42" s="1551"/>
      <c r="D42" s="1551"/>
      <c r="E42" s="1551"/>
      <c r="F42" s="1551"/>
      <c r="G42" s="1551"/>
      <c r="H42" s="1551"/>
      <c r="I42" s="1551"/>
      <c r="J42" s="1551"/>
      <c r="K42" s="1551"/>
      <c r="L42" s="1551"/>
      <c r="M42" s="1551"/>
      <c r="N42" s="1551"/>
      <c r="O42" s="1551"/>
      <c r="P42" s="1551"/>
      <c r="Q42" s="1551"/>
      <c r="R42" s="1551"/>
      <c r="S42" s="1551"/>
      <c r="T42" s="1551"/>
      <c r="U42" s="1551"/>
      <c r="V42" s="1551"/>
      <c r="W42" s="1551"/>
      <c r="X42" s="1551"/>
      <c r="Y42" s="1551"/>
      <c r="Z42" s="1551"/>
      <c r="AA42" s="1551"/>
      <c r="AB42" s="1551"/>
      <c r="AC42" s="1551"/>
      <c r="AD42" s="1551"/>
      <c r="AE42" s="1551"/>
      <c r="AF42" s="1551"/>
      <c r="AG42" s="1551"/>
      <c r="AH42" s="1551"/>
    </row>
    <row r="43" spans="1:35" x14ac:dyDescent="0.25">
      <c r="A43" s="1551"/>
      <c r="B43" s="1551"/>
      <c r="C43" s="1551"/>
      <c r="D43" s="1551"/>
      <c r="E43" s="1551"/>
      <c r="F43" s="1551"/>
      <c r="G43" s="1551"/>
      <c r="H43" s="1551"/>
      <c r="I43" s="1551"/>
      <c r="J43" s="1551"/>
      <c r="K43" s="1551"/>
      <c r="L43" s="1551"/>
      <c r="M43" s="1551"/>
      <c r="N43" s="1551"/>
      <c r="O43" s="1551"/>
      <c r="P43" s="1551"/>
      <c r="Q43" s="1551"/>
      <c r="R43" s="1551"/>
      <c r="S43" s="1551"/>
      <c r="T43" s="1551"/>
      <c r="U43" s="1551"/>
      <c r="V43" s="1551"/>
      <c r="W43" s="1551"/>
      <c r="X43" s="1551"/>
      <c r="Y43" s="1551"/>
      <c r="Z43" s="1551"/>
      <c r="AA43" s="1551"/>
      <c r="AB43" s="1551"/>
      <c r="AC43" s="1551"/>
      <c r="AD43" s="1551"/>
      <c r="AE43" s="1551"/>
      <c r="AF43" s="1551"/>
      <c r="AG43" s="1551"/>
      <c r="AH43" s="1551"/>
    </row>
    <row r="44" spans="1:35" x14ac:dyDescent="0.25">
      <c r="A44" s="1551"/>
      <c r="B44" s="1551"/>
      <c r="C44" s="1551"/>
      <c r="D44" s="1551"/>
      <c r="E44" s="1551"/>
      <c r="F44" s="1551"/>
      <c r="G44" s="1551"/>
      <c r="H44" s="1551"/>
      <c r="I44" s="1551"/>
      <c r="J44" s="1551"/>
      <c r="K44" s="1551"/>
      <c r="L44" s="1551"/>
      <c r="M44" s="1551"/>
      <c r="N44" s="1551"/>
      <c r="O44" s="1551"/>
      <c r="P44" s="1551"/>
      <c r="Q44" s="1551"/>
      <c r="R44" s="1551"/>
      <c r="S44" s="1551"/>
      <c r="T44" s="1551"/>
      <c r="U44" s="1551"/>
      <c r="V44" s="1551"/>
      <c r="W44" s="1551"/>
      <c r="X44" s="1551"/>
      <c r="Y44" s="1551"/>
      <c r="Z44" s="1551"/>
      <c r="AA44" s="1551"/>
      <c r="AB44" s="1551"/>
      <c r="AC44" s="1551"/>
      <c r="AD44" s="1551"/>
      <c r="AE44" s="1551"/>
      <c r="AF44" s="1551"/>
      <c r="AG44" s="1551"/>
      <c r="AH44" s="1551"/>
    </row>
    <row r="45" spans="1:35" x14ac:dyDescent="0.25">
      <c r="A45" s="1551"/>
      <c r="B45" s="2969">
        <f>U30+0.01</f>
        <v>18.120000000000019</v>
      </c>
      <c r="C45" s="2969"/>
      <c r="D45" s="2969"/>
      <c r="E45" s="2969"/>
      <c r="F45" s="2969"/>
      <c r="G45" s="2969">
        <f>B45+0.01</f>
        <v>18.13000000000002</v>
      </c>
      <c r="H45" s="2969"/>
      <c r="I45" s="2969"/>
      <c r="J45" s="2969"/>
      <c r="K45" s="2969"/>
      <c r="L45" s="2969"/>
      <c r="M45" s="2969"/>
      <c r="N45" s="2969"/>
      <c r="O45" s="2969">
        <f>G45+0.01</f>
        <v>18.140000000000022</v>
      </c>
      <c r="P45" s="2969"/>
      <c r="Q45" s="2969"/>
      <c r="R45" s="2969"/>
      <c r="S45" s="2969"/>
      <c r="T45" s="2969"/>
      <c r="U45" s="2969"/>
      <c r="V45" s="2969"/>
      <c r="W45" s="2969"/>
      <c r="X45" s="2969"/>
      <c r="Y45" s="2969"/>
      <c r="Z45" s="2969"/>
      <c r="AA45" s="2969"/>
      <c r="AB45" s="2969"/>
      <c r="AC45" s="1551"/>
      <c r="AD45" s="1551"/>
      <c r="AE45" s="1551"/>
      <c r="AF45" s="1551"/>
      <c r="AG45" s="1551"/>
      <c r="AH45" s="1551"/>
    </row>
    <row r="46" spans="1:35" ht="14.45" customHeight="1" x14ac:dyDescent="0.25">
      <c r="B46" s="2928"/>
      <c r="C46" s="2929"/>
      <c r="D46" s="2929"/>
      <c r="E46" s="2929"/>
      <c r="F46" s="2930"/>
      <c r="G46" s="2928"/>
      <c r="H46" s="2929"/>
      <c r="I46" s="2929"/>
      <c r="J46" s="2929"/>
      <c r="K46" s="2929"/>
      <c r="L46" s="2929"/>
      <c r="M46" s="2929"/>
      <c r="N46" s="2930"/>
      <c r="O46" s="2910" t="s">
        <v>1973</v>
      </c>
      <c r="P46" s="2956"/>
      <c r="Q46" s="2956"/>
      <c r="R46" s="2956"/>
      <c r="S46" s="2956"/>
      <c r="T46" s="2956"/>
      <c r="U46" s="2956"/>
      <c r="V46" s="2956"/>
      <c r="W46" s="2956"/>
      <c r="X46" s="2956"/>
      <c r="Y46" s="2956"/>
      <c r="Z46" s="2956"/>
      <c r="AA46" s="2956"/>
      <c r="AB46" s="2911"/>
    </row>
    <row r="47" spans="1:35" ht="14.45" customHeight="1" x14ac:dyDescent="0.25">
      <c r="B47" s="2931"/>
      <c r="C47" s="2932"/>
      <c r="D47" s="2932"/>
      <c r="E47" s="2932"/>
      <c r="F47" s="2933"/>
      <c r="G47" s="2931"/>
      <c r="H47" s="2932"/>
      <c r="I47" s="2932"/>
      <c r="J47" s="2932"/>
      <c r="K47" s="2932"/>
      <c r="L47" s="2932"/>
      <c r="M47" s="2932"/>
      <c r="N47" s="2933"/>
      <c r="O47" s="2957"/>
      <c r="P47" s="2958"/>
      <c r="Q47" s="2958"/>
      <c r="R47" s="2958"/>
      <c r="S47" s="2958"/>
      <c r="T47" s="2958"/>
      <c r="U47" s="2958"/>
      <c r="V47" s="2958"/>
      <c r="W47" s="2958"/>
      <c r="X47" s="2958"/>
      <c r="Y47" s="2958"/>
      <c r="Z47" s="2958"/>
      <c r="AA47" s="2958"/>
      <c r="AB47" s="2959"/>
      <c r="AC47" s="1559"/>
      <c r="AD47" s="1560"/>
      <c r="AE47" s="1560"/>
      <c r="AF47" s="1560"/>
      <c r="AG47" s="1560"/>
      <c r="AH47" s="1560"/>
    </row>
    <row r="48" spans="1:35" ht="14.45" customHeight="1" x14ac:dyDescent="0.25">
      <c r="B48" s="2931"/>
      <c r="C48" s="2932"/>
      <c r="D48" s="2932"/>
      <c r="E48" s="2932"/>
      <c r="F48" s="2933"/>
      <c r="G48" s="2931"/>
      <c r="H48" s="2932"/>
      <c r="I48" s="2932"/>
      <c r="J48" s="2932"/>
      <c r="K48" s="2932"/>
      <c r="L48" s="2932"/>
      <c r="M48" s="2932"/>
      <c r="N48" s="2933"/>
      <c r="O48" s="2957"/>
      <c r="P48" s="2958"/>
      <c r="Q48" s="2958"/>
      <c r="R48" s="2958"/>
      <c r="S48" s="2958"/>
      <c r="T48" s="2958"/>
      <c r="U48" s="2958"/>
      <c r="V48" s="2958"/>
      <c r="W48" s="2958"/>
      <c r="X48" s="2958"/>
      <c r="Y48" s="2958"/>
      <c r="Z48" s="2958"/>
      <c r="AA48" s="2958"/>
      <c r="AB48" s="2959"/>
      <c r="AC48" s="1559"/>
      <c r="AD48" s="1560"/>
      <c r="AE48" s="1560"/>
      <c r="AF48" s="1560"/>
      <c r="AG48" s="1560"/>
      <c r="AH48" s="1560"/>
    </row>
    <row r="49" spans="1:28" ht="14.45" customHeight="1" x14ac:dyDescent="0.25">
      <c r="B49" s="2931"/>
      <c r="C49" s="2932"/>
      <c r="D49" s="2932"/>
      <c r="E49" s="2932"/>
      <c r="F49" s="2933"/>
      <c r="G49" s="2931"/>
      <c r="H49" s="2932"/>
      <c r="I49" s="2932"/>
      <c r="J49" s="2932"/>
      <c r="K49" s="2932"/>
      <c r="L49" s="2932"/>
      <c r="M49" s="2932"/>
      <c r="N49" s="2933"/>
      <c r="O49" s="2960"/>
      <c r="P49" s="2961"/>
      <c r="Q49" s="2961"/>
      <c r="R49" s="2961"/>
      <c r="S49" s="2961"/>
      <c r="T49" s="2961"/>
      <c r="U49" s="2961"/>
      <c r="V49" s="2961"/>
      <c r="W49" s="2961"/>
      <c r="X49" s="2961"/>
      <c r="Y49" s="2961"/>
      <c r="Z49" s="2961"/>
      <c r="AA49" s="2961"/>
      <c r="AB49" s="2962"/>
    </row>
    <row r="50" spans="1:28" ht="14.45" customHeight="1" x14ac:dyDescent="0.25">
      <c r="B50" s="2934"/>
      <c r="C50" s="2935"/>
      <c r="D50" s="2935"/>
      <c r="E50" s="2935"/>
      <c r="F50" s="2936"/>
      <c r="G50" s="2934"/>
      <c r="H50" s="2935"/>
      <c r="I50" s="2935"/>
      <c r="J50" s="2935"/>
      <c r="K50" s="2935"/>
      <c r="L50" s="2935"/>
      <c r="M50" s="2935"/>
      <c r="N50" s="2936"/>
      <c r="O50" s="2937" t="s">
        <v>1974</v>
      </c>
      <c r="P50" s="2937"/>
      <c r="Q50" s="2937"/>
      <c r="R50" s="2937"/>
      <c r="S50" s="2938" t="s">
        <v>1975</v>
      </c>
      <c r="T50" s="2939"/>
      <c r="U50" s="2940"/>
      <c r="V50" s="2937" t="s">
        <v>1976</v>
      </c>
      <c r="W50" s="2937"/>
      <c r="X50" s="2937"/>
      <c r="Y50" s="2937" t="s">
        <v>1977</v>
      </c>
      <c r="Z50" s="2937"/>
      <c r="AA50" s="2937"/>
      <c r="AB50" s="2937"/>
    </row>
    <row r="51" spans="1:28" ht="14.45" customHeight="1" x14ac:dyDescent="0.25">
      <c r="B51" s="2924" t="s">
        <v>1978</v>
      </c>
      <c r="C51" s="2925"/>
      <c r="D51" s="2926"/>
      <c r="E51" s="1561" t="s">
        <v>871</v>
      </c>
      <c r="F51" s="1562"/>
      <c r="G51" s="2924" t="s">
        <v>938</v>
      </c>
      <c r="H51" s="2925"/>
      <c r="I51" s="2925"/>
      <c r="J51" s="2926"/>
      <c r="K51" s="2924" t="s">
        <v>939</v>
      </c>
      <c r="L51" s="2925"/>
      <c r="M51" s="2925"/>
      <c r="N51" s="2926"/>
      <c r="O51" s="2924" t="s">
        <v>1979</v>
      </c>
      <c r="P51" s="2926"/>
      <c r="Q51" s="2924" t="s">
        <v>974</v>
      </c>
      <c r="R51" s="2926"/>
      <c r="S51" s="2924" t="s">
        <v>1979</v>
      </c>
      <c r="T51" s="2926"/>
      <c r="U51" s="729" t="s">
        <v>974</v>
      </c>
      <c r="V51" s="2924" t="s">
        <v>1979</v>
      </c>
      <c r="W51" s="2926"/>
      <c r="X51" s="729" t="s">
        <v>974</v>
      </c>
      <c r="Y51" s="2924" t="s">
        <v>1979</v>
      </c>
      <c r="Z51" s="2926"/>
      <c r="AA51" s="2924" t="s">
        <v>974</v>
      </c>
      <c r="AB51" s="2926"/>
    </row>
    <row r="52" spans="1:28" ht="14.45" customHeight="1" x14ac:dyDescent="0.25">
      <c r="A52" s="1056">
        <v>1</v>
      </c>
      <c r="B52" s="2083" t="s">
        <v>2596</v>
      </c>
      <c r="C52" s="1557"/>
      <c r="D52" s="1558"/>
      <c r="E52" s="1556"/>
      <c r="F52" s="1558"/>
      <c r="G52" s="1556"/>
      <c r="H52" s="1557"/>
      <c r="I52" s="1557"/>
      <c r="J52" s="1558"/>
      <c r="K52" s="1556"/>
      <c r="L52" s="1557"/>
      <c r="M52" s="1557"/>
      <c r="N52" s="1558"/>
      <c r="O52" s="1556"/>
      <c r="P52" s="1558"/>
      <c r="Q52" s="1556"/>
      <c r="R52" s="1558"/>
      <c r="S52" s="1556"/>
      <c r="T52" s="1558"/>
      <c r="U52" s="729"/>
      <c r="V52" s="1556"/>
      <c r="W52" s="1558"/>
      <c r="X52" s="729"/>
      <c r="Y52" s="1556"/>
      <c r="Z52" s="1558"/>
      <c r="AA52" s="1556"/>
      <c r="AB52" s="1558"/>
    </row>
    <row r="53" spans="1:28" ht="14.45" customHeight="1" x14ac:dyDescent="0.25">
      <c r="A53" s="1056">
        <v>2</v>
      </c>
      <c r="B53" s="2083" t="s">
        <v>2597</v>
      </c>
      <c r="C53" s="1557"/>
      <c r="D53" s="1558"/>
      <c r="E53" s="1556"/>
      <c r="F53" s="1558"/>
      <c r="G53" s="1556"/>
      <c r="H53" s="1557"/>
      <c r="I53" s="1557"/>
      <c r="J53" s="1558"/>
      <c r="K53" s="1556"/>
      <c r="L53" s="1557"/>
      <c r="M53" s="1557"/>
      <c r="N53" s="1558"/>
      <c r="O53" s="1556"/>
      <c r="P53" s="1558"/>
      <c r="Q53" s="1556"/>
      <c r="R53" s="1558"/>
      <c r="S53" s="1556"/>
      <c r="T53" s="1558"/>
      <c r="U53" s="729"/>
      <c r="V53" s="1556"/>
      <c r="W53" s="1558"/>
      <c r="X53" s="729"/>
      <c r="Y53" s="1556"/>
      <c r="Z53" s="1558"/>
      <c r="AA53" s="1556"/>
      <c r="AB53" s="1558"/>
    </row>
    <row r="54" spans="1:28" ht="14.45" customHeight="1" x14ac:dyDescent="0.25">
      <c r="A54" s="1056">
        <v>3</v>
      </c>
      <c r="B54" s="2083" t="s">
        <v>2598</v>
      </c>
      <c r="C54" s="1557"/>
      <c r="D54" s="1558"/>
      <c r="E54" s="1556"/>
      <c r="F54" s="1558"/>
      <c r="G54" s="1556"/>
      <c r="H54" s="1557"/>
      <c r="I54" s="1557"/>
      <c r="J54" s="1558"/>
      <c r="K54" s="1556"/>
      <c r="L54" s="1557"/>
      <c r="M54" s="1557"/>
      <c r="N54" s="1558"/>
      <c r="O54" s="1556"/>
      <c r="P54" s="1558"/>
      <c r="Q54" s="1556"/>
      <c r="R54" s="1558"/>
      <c r="S54" s="1556"/>
      <c r="T54" s="1558"/>
      <c r="U54" s="729"/>
      <c r="V54" s="1556"/>
      <c r="W54" s="1558"/>
      <c r="X54" s="729"/>
      <c r="Y54" s="1556"/>
      <c r="Z54" s="1558"/>
      <c r="AA54" s="1556"/>
      <c r="AB54" s="1558"/>
    </row>
    <row r="55" spans="1:28" ht="14.45" customHeight="1" x14ac:dyDescent="0.25">
      <c r="A55" s="1056">
        <v>4</v>
      </c>
      <c r="B55" s="2083" t="s">
        <v>2599</v>
      </c>
      <c r="C55" s="1557"/>
      <c r="D55" s="1558"/>
      <c r="E55" s="1556"/>
      <c r="F55" s="1558"/>
      <c r="G55" s="1556"/>
      <c r="H55" s="1557"/>
      <c r="I55" s="1557"/>
      <c r="J55" s="1558"/>
      <c r="K55" s="1556"/>
      <c r="L55" s="1557"/>
      <c r="M55" s="1557"/>
      <c r="N55" s="1558"/>
      <c r="O55" s="1556"/>
      <c r="P55" s="1558"/>
      <c r="Q55" s="1556"/>
      <c r="R55" s="1558"/>
      <c r="S55" s="1556"/>
      <c r="T55" s="1558"/>
      <c r="U55" s="729"/>
      <c r="V55" s="1556"/>
      <c r="W55" s="1558"/>
      <c r="X55" s="729"/>
      <c r="Y55" s="1556"/>
      <c r="Z55" s="1558"/>
      <c r="AA55" s="1556"/>
      <c r="AB55" s="1558"/>
    </row>
    <row r="56" spans="1:28" ht="14.45" customHeight="1" x14ac:dyDescent="0.25">
      <c r="A56" s="1056">
        <v>5</v>
      </c>
      <c r="B56" s="2083" t="s">
        <v>2600</v>
      </c>
      <c r="C56" s="1557"/>
      <c r="D56" s="1558"/>
      <c r="E56" s="1556"/>
      <c r="F56" s="1558"/>
      <c r="G56" s="1556"/>
      <c r="H56" s="1557"/>
      <c r="I56" s="1557"/>
      <c r="J56" s="1558"/>
      <c r="K56" s="1556"/>
      <c r="L56" s="1557"/>
      <c r="M56" s="1557"/>
      <c r="N56" s="1558"/>
      <c r="O56" s="1556"/>
      <c r="P56" s="1558"/>
      <c r="Q56" s="1556"/>
      <c r="R56" s="1558"/>
      <c r="S56" s="1556"/>
      <c r="T56" s="1558"/>
      <c r="U56" s="729"/>
      <c r="V56" s="1556"/>
      <c r="W56" s="1558"/>
      <c r="X56" s="729"/>
      <c r="Y56" s="1556"/>
      <c r="Z56" s="1558"/>
      <c r="AA56" s="1556"/>
      <c r="AB56" s="1558"/>
    </row>
    <row r="57" spans="1:28" ht="14.45" customHeight="1" x14ac:dyDescent="0.25">
      <c r="A57" s="1056"/>
      <c r="B57" s="1551"/>
      <c r="C57" s="1551"/>
      <c r="D57" s="1551"/>
      <c r="E57" s="1551"/>
      <c r="F57" s="1551"/>
      <c r="G57" s="1551"/>
      <c r="H57" s="1551"/>
      <c r="I57" s="1551"/>
      <c r="J57" s="1551"/>
      <c r="K57" s="1551"/>
      <c r="L57" s="1551"/>
      <c r="M57" s="1551"/>
      <c r="N57" s="1551"/>
      <c r="O57" s="1551"/>
      <c r="P57" s="1551"/>
      <c r="Q57" s="1551"/>
      <c r="R57" s="1551"/>
      <c r="S57" s="1551"/>
      <c r="T57" s="1551"/>
      <c r="U57" s="1551"/>
      <c r="V57" s="1551"/>
      <c r="W57" s="1551"/>
      <c r="X57" s="1551"/>
      <c r="Y57" s="1551"/>
      <c r="Z57" s="1551"/>
      <c r="AA57" s="1551"/>
      <c r="AB57" s="1551"/>
    </row>
    <row r="58" spans="1:28" ht="14.45" customHeight="1" x14ac:dyDescent="0.25">
      <c r="A58" s="1056"/>
      <c r="B58" s="1551"/>
      <c r="C58" s="1551"/>
      <c r="D58" s="1551"/>
      <c r="E58" s="1551"/>
      <c r="F58" s="1551"/>
      <c r="G58" s="1551"/>
      <c r="H58" s="1551"/>
      <c r="I58" s="1551"/>
      <c r="J58" s="1551"/>
      <c r="K58" s="1551"/>
      <c r="L58" s="1551"/>
      <c r="M58" s="1551"/>
      <c r="N58" s="1551"/>
      <c r="O58" s="1551"/>
      <c r="P58" s="1551"/>
      <c r="Q58" s="1551"/>
      <c r="R58" s="1551"/>
      <c r="S58" s="1551"/>
      <c r="T58" s="1551"/>
      <c r="U58" s="1551"/>
      <c r="V58" s="1551"/>
      <c r="W58" s="1551"/>
      <c r="X58" s="1551"/>
      <c r="Y58" s="1551"/>
      <c r="Z58" s="1551"/>
      <c r="AA58" s="1551"/>
      <c r="AB58" s="1551"/>
    </row>
    <row r="59" spans="1:28" ht="14.45" customHeight="1" x14ac:dyDescent="0.25"/>
    <row r="60" spans="1:28" ht="14.45" customHeight="1" x14ac:dyDescent="0.25">
      <c r="I60" s="2923">
        <f>O45+0.01</f>
        <v>18.150000000000023</v>
      </c>
      <c r="J60" s="2923"/>
      <c r="P60" s="2923">
        <f>I60+0.01</f>
        <v>18.160000000000025</v>
      </c>
      <c r="Q60" s="2923"/>
      <c r="W60" s="2923">
        <f>P60+0.01</f>
        <v>18.170000000000027</v>
      </c>
      <c r="X60" s="2923"/>
    </row>
    <row r="61" spans="1:28" ht="14.45" customHeight="1" x14ac:dyDescent="0.25">
      <c r="G61" s="2950" t="s">
        <v>1980</v>
      </c>
      <c r="H61" s="2951"/>
      <c r="I61" s="2951"/>
      <c r="J61" s="2951"/>
      <c r="K61" s="2951"/>
      <c r="L61" s="2951"/>
      <c r="M61" s="2952"/>
      <c r="N61" s="2950" t="s">
        <v>1981</v>
      </c>
      <c r="O61" s="2951"/>
      <c r="P61" s="2951"/>
      <c r="Q61" s="2951"/>
      <c r="R61" s="2951"/>
      <c r="S61" s="2952"/>
      <c r="T61" s="2910" t="s">
        <v>1984</v>
      </c>
      <c r="U61" s="2956"/>
      <c r="V61" s="2956"/>
      <c r="W61" s="2956"/>
      <c r="X61" s="2956"/>
      <c r="Y61" s="2956"/>
      <c r="Z61" s="2956"/>
      <c r="AA61" s="2956"/>
      <c r="AB61" s="2911"/>
    </row>
    <row r="62" spans="1:28" ht="14.45" customHeight="1" x14ac:dyDescent="0.25">
      <c r="G62" s="2953"/>
      <c r="H62" s="2954"/>
      <c r="I62" s="2954"/>
      <c r="J62" s="2954"/>
      <c r="K62" s="2954"/>
      <c r="L62" s="2954"/>
      <c r="M62" s="2955"/>
      <c r="N62" s="2953"/>
      <c r="O62" s="2954"/>
      <c r="P62" s="2954"/>
      <c r="Q62" s="2954"/>
      <c r="R62" s="2954"/>
      <c r="S62" s="2955"/>
      <c r="T62" s="2957"/>
      <c r="U62" s="2958"/>
      <c r="V62" s="2958"/>
      <c r="W62" s="2958"/>
      <c r="X62" s="2958"/>
      <c r="Y62" s="2958"/>
      <c r="Z62" s="2958"/>
      <c r="AA62" s="2958"/>
      <c r="AB62" s="2959"/>
    </row>
    <row r="63" spans="1:28" ht="14.45" customHeight="1" x14ac:dyDescent="0.25">
      <c r="G63" s="1564">
        <v>1</v>
      </c>
      <c r="H63" s="1548" t="s">
        <v>1982</v>
      </c>
      <c r="I63" s="1548"/>
      <c r="J63" s="1548"/>
      <c r="K63" s="1548"/>
      <c r="L63" s="1548"/>
      <c r="M63" s="1549"/>
      <c r="N63" s="1564">
        <v>1</v>
      </c>
      <c r="O63" s="1548" t="s">
        <v>1983</v>
      </c>
      <c r="P63" s="1548"/>
      <c r="Q63" s="1548"/>
      <c r="R63" s="1548"/>
      <c r="S63" s="1549"/>
      <c r="T63" s="2957"/>
      <c r="U63" s="2958"/>
      <c r="V63" s="2958"/>
      <c r="W63" s="2958"/>
      <c r="X63" s="2958"/>
      <c r="Y63" s="2958"/>
      <c r="Z63" s="2958"/>
      <c r="AA63" s="2958"/>
      <c r="AB63" s="2959"/>
    </row>
    <row r="64" spans="1:28" ht="14.45" customHeight="1" x14ac:dyDescent="0.25">
      <c r="G64" s="1550">
        <v>2</v>
      </c>
      <c r="H64" s="1551" t="s">
        <v>1985</v>
      </c>
      <c r="I64" s="1551"/>
      <c r="J64" s="1551"/>
      <c r="K64" s="1551"/>
      <c r="L64" s="1551"/>
      <c r="M64" s="1552"/>
      <c r="N64" s="1550">
        <v>2</v>
      </c>
      <c r="O64" s="1551" t="s">
        <v>1986</v>
      </c>
      <c r="P64" s="1551"/>
      <c r="Q64" s="1551"/>
      <c r="R64" s="1551"/>
      <c r="S64" s="1552"/>
      <c r="T64" s="2957"/>
      <c r="U64" s="2958"/>
      <c r="V64" s="2958"/>
      <c r="W64" s="2958"/>
      <c r="X64" s="2958"/>
      <c r="Y64" s="2958"/>
      <c r="Z64" s="2958"/>
      <c r="AA64" s="2958"/>
      <c r="AB64" s="2959"/>
    </row>
    <row r="65" spans="1:30" ht="14.45" customHeight="1" x14ac:dyDescent="0.25">
      <c r="G65" s="1550">
        <v>3</v>
      </c>
      <c r="H65" s="1551" t="s">
        <v>787</v>
      </c>
      <c r="I65" s="1551"/>
      <c r="J65" s="1551"/>
      <c r="K65" s="1551"/>
      <c r="L65" s="1551"/>
      <c r="M65" s="1552"/>
      <c r="N65" s="1550">
        <v>3</v>
      </c>
      <c r="O65" s="1551" t="s">
        <v>1987</v>
      </c>
      <c r="P65" s="1551"/>
      <c r="Q65" s="1551"/>
      <c r="R65" s="1551"/>
      <c r="S65" s="1552"/>
      <c r="T65" s="2957"/>
      <c r="U65" s="2958"/>
      <c r="V65" s="2958"/>
      <c r="W65" s="2958"/>
      <c r="X65" s="2958"/>
      <c r="Y65" s="2958"/>
      <c r="Z65" s="2958"/>
      <c r="AA65" s="2958"/>
      <c r="AB65" s="2959"/>
    </row>
    <row r="66" spans="1:30" ht="14.45" customHeight="1" x14ac:dyDescent="0.25">
      <c r="C66" s="2923">
        <f>B45</f>
        <v>18.120000000000019</v>
      </c>
      <c r="D66" s="2923"/>
      <c r="G66" s="1553"/>
      <c r="H66" s="1554"/>
      <c r="I66" s="1554"/>
      <c r="J66" s="1554"/>
      <c r="K66" s="1554"/>
      <c r="L66" s="1554"/>
      <c r="M66" s="1555"/>
      <c r="N66" s="1553">
        <v>4</v>
      </c>
      <c r="O66" s="1554" t="s">
        <v>787</v>
      </c>
      <c r="P66" s="1554"/>
      <c r="Q66" s="1554"/>
      <c r="R66" s="1554"/>
      <c r="S66" s="1555"/>
      <c r="T66" s="2960"/>
      <c r="U66" s="2961"/>
      <c r="V66" s="2961"/>
      <c r="W66" s="2961"/>
      <c r="X66" s="2961"/>
      <c r="Y66" s="2961"/>
      <c r="Z66" s="2961"/>
      <c r="AA66" s="2961"/>
      <c r="AB66" s="2962"/>
    </row>
    <row r="67" spans="1:30" ht="14.45" customHeight="1" x14ac:dyDescent="0.25">
      <c r="B67" s="2924" t="s">
        <v>1978</v>
      </c>
      <c r="C67" s="2925"/>
      <c r="D67" s="2926"/>
      <c r="E67" s="1561" t="s">
        <v>871</v>
      </c>
      <c r="F67" s="1565"/>
      <c r="G67" s="2924" t="s">
        <v>1988</v>
      </c>
      <c r="H67" s="2925"/>
      <c r="I67" s="2925"/>
      <c r="J67" s="2925"/>
      <c r="K67" s="2925"/>
      <c r="L67" s="2925"/>
      <c r="M67" s="2926"/>
      <c r="N67" s="2924" t="s">
        <v>1988</v>
      </c>
      <c r="O67" s="2925"/>
      <c r="P67" s="2925"/>
      <c r="Q67" s="2925"/>
      <c r="R67" s="2925"/>
      <c r="S67" s="2926"/>
      <c r="T67" s="2924" t="s">
        <v>77</v>
      </c>
      <c r="U67" s="2925"/>
      <c r="V67" s="2925"/>
      <c r="W67" s="2925"/>
      <c r="X67" s="2925"/>
      <c r="Y67" s="2925"/>
      <c r="Z67" s="2925"/>
      <c r="AA67" s="2925"/>
      <c r="AB67" s="2926"/>
    </row>
    <row r="68" spans="1:30" ht="14.45" customHeight="1" x14ac:dyDescent="0.25">
      <c r="A68" s="1056">
        <v>1</v>
      </c>
      <c r="B68" s="2083" t="s">
        <v>2596</v>
      </c>
      <c r="C68" s="1557"/>
      <c r="D68" s="1558"/>
      <c r="E68" s="1556"/>
      <c r="F68" s="1558"/>
      <c r="G68" s="1556"/>
      <c r="H68" s="1557"/>
      <c r="I68" s="1557"/>
      <c r="J68" s="1557"/>
      <c r="K68" s="1557"/>
      <c r="L68" s="1557"/>
      <c r="M68" s="1558"/>
      <c r="N68" s="1556"/>
      <c r="O68" s="1557"/>
      <c r="P68" s="1557"/>
      <c r="Q68" s="1557"/>
      <c r="R68" s="1557"/>
      <c r="S68" s="1558"/>
      <c r="T68" s="1556"/>
      <c r="U68" s="1557"/>
      <c r="V68" s="1557"/>
      <c r="W68" s="1557"/>
      <c r="X68" s="1557"/>
      <c r="Y68" s="1557"/>
      <c r="Z68" s="1557"/>
      <c r="AA68" s="1557"/>
      <c r="AB68" s="1558"/>
    </row>
    <row r="69" spans="1:30" ht="14.45" customHeight="1" x14ac:dyDescent="0.25">
      <c r="A69" s="1056">
        <v>2</v>
      </c>
      <c r="B69" s="2083" t="s">
        <v>2597</v>
      </c>
      <c r="C69" s="1557"/>
      <c r="D69" s="1558"/>
      <c r="E69" s="1556"/>
      <c r="F69" s="1558"/>
      <c r="G69" s="1556"/>
      <c r="H69" s="1557"/>
      <c r="I69" s="1557"/>
      <c r="J69" s="1557"/>
      <c r="K69" s="1557"/>
      <c r="L69" s="1557"/>
      <c r="M69" s="1558"/>
      <c r="N69" s="1556"/>
      <c r="O69" s="1557"/>
      <c r="P69" s="1557"/>
      <c r="Q69" s="1557"/>
      <c r="R69" s="1557"/>
      <c r="S69" s="1558"/>
      <c r="T69" s="1556"/>
      <c r="U69" s="1557"/>
      <c r="V69" s="1557"/>
      <c r="W69" s="1557"/>
      <c r="X69" s="1557"/>
      <c r="Y69" s="1557"/>
      <c r="Z69" s="1557"/>
      <c r="AA69" s="1557"/>
      <c r="AB69" s="1558"/>
    </row>
    <row r="70" spans="1:30" ht="14.45" customHeight="1" x14ac:dyDescent="0.25">
      <c r="A70" s="1056">
        <v>3</v>
      </c>
      <c r="B70" s="2083" t="s">
        <v>2598</v>
      </c>
      <c r="C70" s="1557"/>
      <c r="D70" s="1558"/>
      <c r="E70" s="1556"/>
      <c r="F70" s="1558"/>
      <c r="G70" s="1556"/>
      <c r="H70" s="1557"/>
      <c r="I70" s="1557"/>
      <c r="J70" s="1557"/>
      <c r="K70" s="1557"/>
      <c r="L70" s="1557"/>
      <c r="M70" s="1558"/>
      <c r="N70" s="1556"/>
      <c r="O70" s="1557"/>
      <c r="P70" s="1557"/>
      <c r="Q70" s="1557"/>
      <c r="R70" s="1557"/>
      <c r="S70" s="1558"/>
      <c r="T70" s="1556"/>
      <c r="U70" s="1557"/>
      <c r="V70" s="1557"/>
      <c r="W70" s="1557"/>
      <c r="X70" s="1557"/>
      <c r="Y70" s="1557"/>
      <c r="Z70" s="1557"/>
      <c r="AA70" s="1557"/>
      <c r="AB70" s="1558"/>
    </row>
    <row r="71" spans="1:30" ht="14.45" customHeight="1" x14ac:dyDescent="0.25">
      <c r="A71" s="1056">
        <v>4</v>
      </c>
      <c r="B71" s="2083" t="s">
        <v>2599</v>
      </c>
      <c r="C71" s="1557"/>
      <c r="D71" s="1558"/>
      <c r="E71" s="1556"/>
      <c r="F71" s="1558"/>
      <c r="G71" s="1556"/>
      <c r="H71" s="1557"/>
      <c r="I71" s="1557"/>
      <c r="J71" s="1557"/>
      <c r="K71" s="1557"/>
      <c r="L71" s="1557"/>
      <c r="M71" s="1558"/>
      <c r="N71" s="1556"/>
      <c r="O71" s="1557"/>
      <c r="P71" s="1557"/>
      <c r="Q71" s="1557"/>
      <c r="R71" s="1557"/>
      <c r="S71" s="1558"/>
      <c r="T71" s="1556"/>
      <c r="U71" s="1557"/>
      <c r="V71" s="1557"/>
      <c r="W71" s="1557"/>
      <c r="X71" s="1557"/>
      <c r="Y71" s="1557"/>
      <c r="Z71" s="1557"/>
      <c r="AA71" s="1557"/>
      <c r="AB71" s="1558"/>
    </row>
    <row r="72" spans="1:30" ht="14.45" customHeight="1" x14ac:dyDescent="0.25">
      <c r="A72" s="1056">
        <v>5</v>
      </c>
      <c r="B72" s="2083" t="s">
        <v>2600</v>
      </c>
      <c r="C72" s="1557"/>
      <c r="D72" s="1558"/>
      <c r="E72" s="1556"/>
      <c r="F72" s="1558"/>
      <c r="G72" s="1556"/>
      <c r="H72" s="1557"/>
      <c r="I72" s="1557"/>
      <c r="J72" s="1557"/>
      <c r="K72" s="1557"/>
      <c r="L72" s="1557"/>
      <c r="M72" s="1558"/>
      <c r="N72" s="1556"/>
      <c r="O72" s="1557"/>
      <c r="P72" s="1557"/>
      <c r="Q72" s="1557"/>
      <c r="R72" s="1557"/>
      <c r="S72" s="1558"/>
      <c r="T72" s="1556"/>
      <c r="U72" s="1557"/>
      <c r="V72" s="1557"/>
      <c r="W72" s="1557"/>
      <c r="X72" s="1557"/>
      <c r="Y72" s="1557"/>
      <c r="Z72" s="1557"/>
      <c r="AA72" s="1557"/>
      <c r="AB72" s="1558"/>
    </row>
    <row r="73" spans="1:30" x14ac:dyDescent="0.25">
      <c r="U73" s="1551"/>
      <c r="V73" s="1551"/>
      <c r="W73" s="1551"/>
      <c r="X73" s="1551"/>
      <c r="Y73" s="1551"/>
      <c r="Z73" s="1551"/>
      <c r="AA73" s="1551"/>
      <c r="AB73" s="1551"/>
    </row>
    <row r="74" spans="1:30" x14ac:dyDescent="0.25">
      <c r="U74" s="1551"/>
      <c r="V74" s="1551"/>
      <c r="W74" s="1551"/>
      <c r="X74" s="1551"/>
      <c r="Y74" s="1551"/>
      <c r="Z74" s="1551"/>
      <c r="AA74" s="1551"/>
      <c r="AB74" s="1551"/>
    </row>
    <row r="75" spans="1:30" x14ac:dyDescent="0.25">
      <c r="U75" s="1551"/>
      <c r="V75" s="1551"/>
      <c r="W75" s="1551"/>
      <c r="X75" s="1551"/>
      <c r="Y75" s="1551"/>
      <c r="Z75" s="1551"/>
      <c r="AA75" s="1551"/>
      <c r="AB75" s="1551"/>
    </row>
    <row r="76" spans="1:30" x14ac:dyDescent="0.25">
      <c r="U76" s="1551"/>
      <c r="V76" s="1551"/>
      <c r="W76" s="1551"/>
      <c r="X76" s="1551"/>
      <c r="Y76" s="1551"/>
      <c r="Z76" s="1551"/>
      <c r="AA76" s="1551"/>
      <c r="AB76" s="1551"/>
    </row>
    <row r="78" spans="1:30" ht="14.45" customHeight="1" x14ac:dyDescent="0.25">
      <c r="A78" s="704"/>
      <c r="B78" s="704"/>
      <c r="C78" s="2923">
        <f>W60+0.01</f>
        <v>18.180000000000028</v>
      </c>
      <c r="D78" s="2923"/>
      <c r="I78" s="2923">
        <f>C78+0.01</f>
        <v>18.19000000000003</v>
      </c>
      <c r="J78" s="2923"/>
      <c r="O78" s="2927">
        <f>I78+0.01</f>
        <v>18.200000000000031</v>
      </c>
      <c r="P78" s="2927"/>
      <c r="Q78" s="2927"/>
      <c r="R78" s="2927"/>
      <c r="S78" s="2927"/>
      <c r="T78" s="2927"/>
      <c r="U78" s="2927"/>
      <c r="V78" s="2927"/>
      <c r="W78" s="2927"/>
      <c r="X78" s="2927"/>
      <c r="Y78" s="2927"/>
      <c r="Z78" s="2927"/>
      <c r="AA78" s="2927"/>
      <c r="AB78" s="2927"/>
    </row>
    <row r="79" spans="1:30" ht="14.45" customHeight="1" x14ac:dyDescent="0.25">
      <c r="B79" s="2928" t="s">
        <v>2211</v>
      </c>
      <c r="C79" s="2929"/>
      <c r="D79" s="2929"/>
      <c r="E79" s="2929"/>
      <c r="F79" s="2930"/>
      <c r="G79" s="2928" t="s">
        <v>2218</v>
      </c>
      <c r="H79" s="2929"/>
      <c r="I79" s="2929"/>
      <c r="J79" s="2929"/>
      <c r="K79" s="2929"/>
      <c r="L79" s="2929"/>
      <c r="M79" s="2929"/>
      <c r="N79" s="2930"/>
      <c r="O79" s="2941" t="s">
        <v>1989</v>
      </c>
      <c r="P79" s="2942"/>
      <c r="Q79" s="2942"/>
      <c r="R79" s="2942"/>
      <c r="S79" s="2942"/>
      <c r="T79" s="2942"/>
      <c r="U79" s="2942"/>
      <c r="V79" s="2942"/>
      <c r="W79" s="2942"/>
      <c r="X79" s="2942"/>
      <c r="Y79" s="2942"/>
      <c r="Z79" s="2942"/>
      <c r="AA79" s="2942"/>
      <c r="AB79" s="2943"/>
    </row>
    <row r="80" spans="1:30" ht="14.45" customHeight="1" x14ac:dyDescent="0.25">
      <c r="B80" s="2931"/>
      <c r="C80" s="2932"/>
      <c r="D80" s="2932"/>
      <c r="E80" s="2932"/>
      <c r="F80" s="2933"/>
      <c r="G80" s="2931"/>
      <c r="H80" s="2932"/>
      <c r="I80" s="2932"/>
      <c r="J80" s="2932"/>
      <c r="K80" s="2932"/>
      <c r="L80" s="2932"/>
      <c r="M80" s="2932"/>
      <c r="N80" s="2933"/>
      <c r="O80" s="2944"/>
      <c r="P80" s="2945"/>
      <c r="Q80" s="2945"/>
      <c r="R80" s="2945"/>
      <c r="S80" s="2945"/>
      <c r="T80" s="2945"/>
      <c r="U80" s="2945"/>
      <c r="V80" s="2945"/>
      <c r="W80" s="2945"/>
      <c r="X80" s="2945"/>
      <c r="Y80" s="2945"/>
      <c r="Z80" s="2945"/>
      <c r="AA80" s="2945"/>
      <c r="AB80" s="2946"/>
      <c r="AC80" s="1599"/>
      <c r="AD80" s="1560"/>
    </row>
    <row r="81" spans="1:30" ht="14.45" customHeight="1" x14ac:dyDescent="0.25">
      <c r="B81" s="2931"/>
      <c r="C81" s="2932"/>
      <c r="D81" s="2932"/>
      <c r="E81" s="2932"/>
      <c r="F81" s="2933"/>
      <c r="G81" s="2931"/>
      <c r="H81" s="2932"/>
      <c r="I81" s="2932"/>
      <c r="J81" s="2932"/>
      <c r="K81" s="2932"/>
      <c r="L81" s="2932"/>
      <c r="M81" s="2932"/>
      <c r="N81" s="2933"/>
      <c r="O81" s="2944"/>
      <c r="P81" s="2945"/>
      <c r="Q81" s="2945"/>
      <c r="R81" s="2945"/>
      <c r="S81" s="2945"/>
      <c r="T81" s="2945"/>
      <c r="U81" s="2945"/>
      <c r="V81" s="2945"/>
      <c r="W81" s="2945"/>
      <c r="X81" s="2945"/>
      <c r="Y81" s="2945"/>
      <c r="Z81" s="2945"/>
      <c r="AA81" s="2945"/>
      <c r="AB81" s="2946"/>
      <c r="AC81" s="1599"/>
      <c r="AD81" s="1560"/>
    </row>
    <row r="82" spans="1:30" ht="14.45" customHeight="1" x14ac:dyDescent="0.25">
      <c r="B82" s="2931"/>
      <c r="C82" s="2932"/>
      <c r="D82" s="2932"/>
      <c r="E82" s="2932"/>
      <c r="F82" s="2933"/>
      <c r="G82" s="2931"/>
      <c r="H82" s="2932"/>
      <c r="I82" s="2932"/>
      <c r="J82" s="2932"/>
      <c r="K82" s="2932"/>
      <c r="L82" s="2932"/>
      <c r="M82" s="2932"/>
      <c r="N82" s="2933"/>
      <c r="O82" s="2947"/>
      <c r="P82" s="2948"/>
      <c r="Q82" s="2948"/>
      <c r="R82" s="2948"/>
      <c r="S82" s="2948"/>
      <c r="T82" s="2948"/>
      <c r="U82" s="2948"/>
      <c r="V82" s="2948"/>
      <c r="W82" s="2948"/>
      <c r="X82" s="2948"/>
      <c r="Y82" s="2948"/>
      <c r="Z82" s="2948"/>
      <c r="AA82" s="2948"/>
      <c r="AB82" s="2949"/>
    </row>
    <row r="83" spans="1:30" ht="14.45" customHeight="1" x14ac:dyDescent="0.25">
      <c r="B83" s="2934"/>
      <c r="C83" s="2935"/>
      <c r="D83" s="2935"/>
      <c r="E83" s="2935"/>
      <c r="F83" s="2936"/>
      <c r="G83" s="2934"/>
      <c r="H83" s="2935"/>
      <c r="I83" s="2935"/>
      <c r="J83" s="2935"/>
      <c r="K83" s="2935"/>
      <c r="L83" s="2935"/>
      <c r="M83" s="2935"/>
      <c r="N83" s="2936"/>
      <c r="O83" s="2937" t="s">
        <v>1974</v>
      </c>
      <c r="P83" s="2937"/>
      <c r="Q83" s="2937"/>
      <c r="R83" s="2937"/>
      <c r="S83" s="2938" t="s">
        <v>1975</v>
      </c>
      <c r="T83" s="2939"/>
      <c r="U83" s="2940"/>
      <c r="V83" s="2937" t="s">
        <v>1976</v>
      </c>
      <c r="W83" s="2937"/>
      <c r="X83" s="2937"/>
      <c r="Y83" s="2937" t="s">
        <v>1977</v>
      </c>
      <c r="Z83" s="2937"/>
      <c r="AA83" s="2937"/>
      <c r="AB83" s="2937"/>
    </row>
    <row r="84" spans="1:30" ht="14.45" customHeight="1" x14ac:dyDescent="0.25">
      <c r="B84" s="2924" t="s">
        <v>1978</v>
      </c>
      <c r="C84" s="2925"/>
      <c r="D84" s="2926"/>
      <c r="E84" s="1561" t="s">
        <v>871</v>
      </c>
      <c r="F84" s="1562"/>
      <c r="G84" s="2924" t="s">
        <v>938</v>
      </c>
      <c r="H84" s="2925"/>
      <c r="I84" s="2925"/>
      <c r="J84" s="2926"/>
      <c r="K84" s="2924" t="s">
        <v>939</v>
      </c>
      <c r="L84" s="2925"/>
      <c r="M84" s="2925"/>
      <c r="N84" s="2926"/>
      <c r="O84" s="2924" t="s">
        <v>1979</v>
      </c>
      <c r="P84" s="2926"/>
      <c r="Q84" s="2924" t="s">
        <v>974</v>
      </c>
      <c r="R84" s="2926"/>
      <c r="S84" s="2924" t="s">
        <v>1979</v>
      </c>
      <c r="T84" s="2926"/>
      <c r="U84" s="729" t="s">
        <v>974</v>
      </c>
      <c r="V84" s="2924" t="s">
        <v>1979</v>
      </c>
      <c r="W84" s="2926"/>
      <c r="X84" s="729" t="s">
        <v>974</v>
      </c>
      <c r="Y84" s="2924" t="s">
        <v>1979</v>
      </c>
      <c r="Z84" s="2926"/>
      <c r="AA84" s="2924" t="s">
        <v>974</v>
      </c>
      <c r="AB84" s="2926"/>
    </row>
    <row r="85" spans="1:30" ht="14.45" customHeight="1" x14ac:dyDescent="0.25">
      <c r="A85" s="1056">
        <v>1</v>
      </c>
      <c r="B85" s="2083" t="s">
        <v>2596</v>
      </c>
      <c r="C85" s="1557"/>
      <c r="D85" s="1558"/>
      <c r="E85" s="1556"/>
      <c r="F85" s="1558"/>
      <c r="G85" s="1556"/>
      <c r="H85" s="1557"/>
      <c r="I85" s="1557"/>
      <c r="J85" s="1558"/>
      <c r="K85" s="1556"/>
      <c r="L85" s="1557"/>
      <c r="M85" s="1557"/>
      <c r="N85" s="1558"/>
      <c r="O85" s="1556"/>
      <c r="P85" s="1558"/>
      <c r="Q85" s="1556"/>
      <c r="R85" s="1558"/>
      <c r="S85" s="1556"/>
      <c r="T85" s="1558"/>
      <c r="U85" s="729"/>
      <c r="V85" s="1556"/>
      <c r="W85" s="1558"/>
      <c r="X85" s="729"/>
      <c r="Y85" s="1556"/>
      <c r="Z85" s="1558"/>
      <c r="AA85" s="1556"/>
      <c r="AB85" s="1558"/>
    </row>
    <row r="86" spans="1:30" ht="14.45" customHeight="1" x14ac:dyDescent="0.25">
      <c r="A86" s="1056">
        <v>2</v>
      </c>
      <c r="B86" s="2083" t="s">
        <v>2597</v>
      </c>
      <c r="C86" s="1557"/>
      <c r="D86" s="1558"/>
      <c r="E86" s="1556"/>
      <c r="F86" s="1558"/>
      <c r="G86" s="1556"/>
      <c r="H86" s="1557"/>
      <c r="I86" s="1557"/>
      <c r="J86" s="1558"/>
      <c r="K86" s="1556"/>
      <c r="L86" s="1557"/>
      <c r="M86" s="1557"/>
      <c r="N86" s="1558"/>
      <c r="O86" s="1556"/>
      <c r="P86" s="1558"/>
      <c r="Q86" s="1556"/>
      <c r="R86" s="1558"/>
      <c r="S86" s="1556"/>
      <c r="T86" s="1558"/>
      <c r="U86" s="729"/>
      <c r="V86" s="1556"/>
      <c r="W86" s="1558"/>
      <c r="X86" s="729"/>
      <c r="Y86" s="1556"/>
      <c r="Z86" s="1558"/>
      <c r="AA86" s="1556"/>
      <c r="AB86" s="1558"/>
    </row>
    <row r="87" spans="1:30" ht="14.45" customHeight="1" x14ac:dyDescent="0.25">
      <c r="A87" s="1056">
        <v>3</v>
      </c>
      <c r="B87" s="2083" t="s">
        <v>2598</v>
      </c>
      <c r="C87" s="1557"/>
      <c r="D87" s="1558"/>
      <c r="E87" s="1556"/>
      <c r="F87" s="1558"/>
      <c r="G87" s="1556"/>
      <c r="H87" s="1557"/>
      <c r="I87" s="1557"/>
      <c r="J87" s="1558"/>
      <c r="K87" s="1556"/>
      <c r="L87" s="1557"/>
      <c r="M87" s="1557"/>
      <c r="N87" s="1558"/>
      <c r="O87" s="1556"/>
      <c r="P87" s="1558"/>
      <c r="Q87" s="1556"/>
      <c r="R87" s="1558"/>
      <c r="S87" s="1556"/>
      <c r="T87" s="1558"/>
      <c r="U87" s="729"/>
      <c r="V87" s="1556"/>
      <c r="W87" s="1558"/>
      <c r="X87" s="729"/>
      <c r="Y87" s="1556"/>
      <c r="Z87" s="1558"/>
      <c r="AA87" s="1556"/>
      <c r="AB87" s="1558"/>
    </row>
    <row r="88" spans="1:30" ht="14.45" customHeight="1" x14ac:dyDescent="0.25">
      <c r="A88" s="1056">
        <v>4</v>
      </c>
      <c r="B88" s="2083" t="s">
        <v>2599</v>
      </c>
      <c r="C88" s="1557"/>
      <c r="D88" s="1558"/>
      <c r="E88" s="1556"/>
      <c r="F88" s="1558"/>
      <c r="G88" s="1556"/>
      <c r="H88" s="1557"/>
      <c r="I88" s="1557"/>
      <c r="J88" s="1558"/>
      <c r="K88" s="1556"/>
      <c r="L88" s="1557"/>
      <c r="M88" s="1557"/>
      <c r="N88" s="1558"/>
      <c r="O88" s="1556"/>
      <c r="P88" s="1558"/>
      <c r="Q88" s="1556"/>
      <c r="R88" s="1558"/>
      <c r="S88" s="1556"/>
      <c r="T88" s="1558"/>
      <c r="U88" s="729"/>
      <c r="V88" s="1556"/>
      <c r="W88" s="1558"/>
      <c r="X88" s="729"/>
      <c r="Y88" s="1556"/>
      <c r="Z88" s="1558"/>
      <c r="AA88" s="1556"/>
      <c r="AB88" s="1558"/>
    </row>
    <row r="89" spans="1:30" ht="14.45" customHeight="1" x14ac:dyDescent="0.25">
      <c r="A89" s="1056">
        <v>5</v>
      </c>
      <c r="B89" s="2083" t="s">
        <v>2600</v>
      </c>
      <c r="C89" s="1557"/>
      <c r="D89" s="1558"/>
      <c r="E89" s="1556"/>
      <c r="F89" s="1558"/>
      <c r="G89" s="1556"/>
      <c r="H89" s="1557"/>
      <c r="I89" s="1557"/>
      <c r="J89" s="1558"/>
      <c r="K89" s="1556"/>
      <c r="L89" s="1557"/>
      <c r="M89" s="1557"/>
      <c r="N89" s="1558"/>
      <c r="O89" s="1556"/>
      <c r="P89" s="1558"/>
      <c r="Q89" s="1556"/>
      <c r="R89" s="1558"/>
      <c r="S89" s="1556"/>
      <c r="T89" s="1558"/>
      <c r="U89" s="729"/>
      <c r="V89" s="1556"/>
      <c r="W89" s="1558"/>
      <c r="X89" s="729"/>
      <c r="Y89" s="1556"/>
      <c r="Z89" s="1558"/>
      <c r="AA89" s="1556"/>
      <c r="AB89" s="1558"/>
    </row>
    <row r="90" spans="1:30" ht="14.45" customHeight="1" x14ac:dyDescent="0.25">
      <c r="A90" s="1056"/>
      <c r="B90" s="1551"/>
      <c r="C90" s="1551"/>
      <c r="D90" s="1551"/>
      <c r="E90" s="1551"/>
      <c r="F90" s="1551"/>
      <c r="G90" s="1551"/>
      <c r="H90" s="1551"/>
      <c r="I90" s="1551"/>
      <c r="J90" s="1551"/>
      <c r="K90" s="1551"/>
      <c r="L90" s="1551"/>
      <c r="M90" s="1551"/>
      <c r="N90" s="1551"/>
      <c r="O90" s="1551"/>
      <c r="P90" s="1551"/>
      <c r="Q90" s="1551"/>
      <c r="R90" s="1551"/>
      <c r="S90" s="1551"/>
      <c r="T90" s="1551"/>
      <c r="U90" s="1551"/>
      <c r="V90" s="1551"/>
      <c r="W90" s="1551"/>
      <c r="X90" s="1551"/>
      <c r="Y90" s="1551"/>
      <c r="Z90" s="1551"/>
      <c r="AA90" s="1551"/>
      <c r="AB90" s="1551"/>
    </row>
    <row r="91" spans="1:30" ht="14.45" customHeight="1" x14ac:dyDescent="0.25">
      <c r="A91" s="1056"/>
      <c r="B91" s="1551"/>
      <c r="C91" s="1551"/>
      <c r="D91" s="1551"/>
      <c r="E91" s="1551"/>
      <c r="F91" s="1551"/>
      <c r="G91" s="1551"/>
      <c r="H91" s="1551"/>
      <c r="I91" s="1551"/>
      <c r="J91" s="1551"/>
      <c r="K91" s="1551"/>
      <c r="L91" s="1551"/>
      <c r="M91" s="1551"/>
      <c r="N91" s="1551"/>
      <c r="O91" s="1551"/>
      <c r="P91" s="1551"/>
      <c r="Q91" s="1551"/>
      <c r="R91" s="1551"/>
      <c r="S91" s="1551"/>
      <c r="T91" s="1551"/>
      <c r="U91" s="1551"/>
      <c r="V91" s="1551"/>
      <c r="W91" s="1551"/>
      <c r="X91" s="1551"/>
      <c r="Y91" s="1551"/>
      <c r="Z91" s="1551"/>
      <c r="AA91" s="1551"/>
      <c r="AB91" s="1551"/>
    </row>
    <row r="92" spans="1:30" ht="14.45" customHeight="1" x14ac:dyDescent="0.25">
      <c r="A92" s="1056"/>
      <c r="B92" s="1551"/>
      <c r="C92" s="1551"/>
      <c r="D92" s="1551"/>
      <c r="E92" s="1551"/>
      <c r="F92" s="1551"/>
      <c r="G92" s="1551"/>
      <c r="H92" s="1551"/>
      <c r="I92" s="1551"/>
      <c r="J92" s="1551"/>
      <c r="K92" s="1551"/>
      <c r="L92" s="1551"/>
      <c r="M92" s="1551"/>
      <c r="N92" s="1551"/>
      <c r="O92" s="1551"/>
      <c r="P92" s="1551"/>
      <c r="Q92" s="1551"/>
      <c r="R92" s="1551"/>
      <c r="S92" s="1551"/>
      <c r="T92" s="1551"/>
      <c r="U92" s="1551"/>
      <c r="V92" s="1551"/>
      <c r="W92" s="1551"/>
      <c r="X92" s="1551"/>
      <c r="Y92" s="1551"/>
      <c r="Z92" s="1551"/>
      <c r="AA92" s="1551"/>
      <c r="AB92" s="1551"/>
    </row>
    <row r="93" spans="1:30" ht="14.45" customHeight="1" x14ac:dyDescent="0.25">
      <c r="I93" s="2923">
        <f>O78+0.01</f>
        <v>18.210000000000033</v>
      </c>
      <c r="J93" s="2923"/>
      <c r="P93" s="2923">
        <f>I93+0.01</f>
        <v>18.220000000000034</v>
      </c>
      <c r="Q93" s="2923"/>
      <c r="T93" s="1563"/>
      <c r="W93" s="2923">
        <f>P93+0.01</f>
        <v>18.230000000000036</v>
      </c>
      <c r="X93" s="2923"/>
    </row>
    <row r="94" spans="1:30" ht="14.45" customHeight="1" x14ac:dyDescent="0.25">
      <c r="G94" s="2950" t="s">
        <v>1980</v>
      </c>
      <c r="H94" s="2951"/>
      <c r="I94" s="2951"/>
      <c r="J94" s="2951"/>
      <c r="K94" s="2951"/>
      <c r="L94" s="2951"/>
      <c r="M94" s="2952"/>
      <c r="N94" s="2950" t="s">
        <v>1981</v>
      </c>
      <c r="O94" s="2951"/>
      <c r="P94" s="2951"/>
      <c r="Q94" s="2951"/>
      <c r="R94" s="2951"/>
      <c r="S94" s="2952"/>
      <c r="T94" s="2941" t="s">
        <v>1990</v>
      </c>
      <c r="U94" s="2942"/>
      <c r="V94" s="2942"/>
      <c r="W94" s="2942"/>
      <c r="X94" s="2942"/>
      <c r="Y94" s="2942"/>
      <c r="Z94" s="2942"/>
      <c r="AA94" s="2942"/>
      <c r="AB94" s="2943"/>
    </row>
    <row r="95" spans="1:30" ht="14.45" customHeight="1" x14ac:dyDescent="0.25">
      <c r="G95" s="2953"/>
      <c r="H95" s="2954"/>
      <c r="I95" s="2954"/>
      <c r="J95" s="2954"/>
      <c r="K95" s="2954"/>
      <c r="L95" s="2954"/>
      <c r="M95" s="2955"/>
      <c r="N95" s="2953"/>
      <c r="O95" s="2954"/>
      <c r="P95" s="2954"/>
      <c r="Q95" s="2954"/>
      <c r="R95" s="2954"/>
      <c r="S95" s="2955"/>
      <c r="T95" s="2944"/>
      <c r="U95" s="2945"/>
      <c r="V95" s="2945"/>
      <c r="W95" s="2945"/>
      <c r="X95" s="2945"/>
      <c r="Y95" s="2945"/>
      <c r="Z95" s="2945"/>
      <c r="AA95" s="2945"/>
      <c r="AB95" s="2946"/>
    </row>
    <row r="96" spans="1:30" ht="14.45" customHeight="1" x14ac:dyDescent="0.25">
      <c r="G96" s="1564">
        <v>1</v>
      </c>
      <c r="H96" s="1548" t="s">
        <v>1982</v>
      </c>
      <c r="I96" s="1548"/>
      <c r="J96" s="1548"/>
      <c r="K96" s="1548"/>
      <c r="L96" s="1548"/>
      <c r="M96" s="1549"/>
      <c r="N96" s="1564">
        <v>1</v>
      </c>
      <c r="O96" s="1548" t="s">
        <v>1983</v>
      </c>
      <c r="P96" s="1548"/>
      <c r="Q96" s="1548"/>
      <c r="R96" s="1548"/>
      <c r="S96" s="1549"/>
      <c r="T96" s="2944"/>
      <c r="U96" s="2945"/>
      <c r="V96" s="2945"/>
      <c r="W96" s="2945"/>
      <c r="X96" s="2945"/>
      <c r="Y96" s="2945"/>
      <c r="Z96" s="2945"/>
      <c r="AA96" s="2945"/>
      <c r="AB96" s="2946"/>
    </row>
    <row r="97" spans="1:28" ht="14.45" customHeight="1" x14ac:dyDescent="0.25">
      <c r="G97" s="1550">
        <v>2</v>
      </c>
      <c r="H97" s="1551" t="s">
        <v>1985</v>
      </c>
      <c r="I97" s="1551"/>
      <c r="J97" s="1551"/>
      <c r="K97" s="1551"/>
      <c r="L97" s="1551"/>
      <c r="M97" s="1552"/>
      <c r="N97" s="1550">
        <v>2</v>
      </c>
      <c r="O97" s="1551" t="s">
        <v>1986</v>
      </c>
      <c r="P97" s="1551"/>
      <c r="Q97" s="1551"/>
      <c r="R97" s="1551"/>
      <c r="S97" s="1552"/>
      <c r="T97" s="2944"/>
      <c r="U97" s="2945"/>
      <c r="V97" s="2945"/>
      <c r="W97" s="2945"/>
      <c r="X97" s="2945"/>
      <c r="Y97" s="2945"/>
      <c r="Z97" s="2945"/>
      <c r="AA97" s="2945"/>
      <c r="AB97" s="2946"/>
    </row>
    <row r="98" spans="1:28" ht="14.45" customHeight="1" x14ac:dyDescent="0.25">
      <c r="G98" s="1550">
        <v>3</v>
      </c>
      <c r="H98" s="1551" t="s">
        <v>787</v>
      </c>
      <c r="I98" s="1551"/>
      <c r="J98" s="1551"/>
      <c r="K98" s="1551"/>
      <c r="L98" s="1551"/>
      <c r="M98" s="1552"/>
      <c r="N98" s="1550">
        <v>3</v>
      </c>
      <c r="O98" s="1551" t="s">
        <v>1987</v>
      </c>
      <c r="P98" s="1551"/>
      <c r="Q98" s="1551"/>
      <c r="R98" s="1551"/>
      <c r="S98" s="1552"/>
      <c r="T98" s="2944"/>
      <c r="U98" s="2945"/>
      <c r="V98" s="2945"/>
      <c r="W98" s="2945"/>
      <c r="X98" s="2945"/>
      <c r="Y98" s="2945"/>
      <c r="Z98" s="2945"/>
      <c r="AA98" s="2945"/>
      <c r="AB98" s="2946"/>
    </row>
    <row r="99" spans="1:28" ht="14.45" customHeight="1" x14ac:dyDescent="0.25">
      <c r="C99" s="2923">
        <f>C78</f>
        <v>18.180000000000028</v>
      </c>
      <c r="D99" s="2923"/>
      <c r="G99" s="1553"/>
      <c r="H99" s="1554"/>
      <c r="I99" s="1554"/>
      <c r="J99" s="1554"/>
      <c r="K99" s="1554"/>
      <c r="L99" s="1554"/>
      <c r="M99" s="1555"/>
      <c r="N99" s="1553">
        <v>4</v>
      </c>
      <c r="O99" s="1554" t="s">
        <v>787</v>
      </c>
      <c r="P99" s="1554"/>
      <c r="Q99" s="1554"/>
      <c r="R99" s="1554"/>
      <c r="S99" s="1555"/>
      <c r="T99" s="2947"/>
      <c r="U99" s="2948"/>
      <c r="V99" s="2948"/>
      <c r="W99" s="2948"/>
      <c r="X99" s="2948"/>
      <c r="Y99" s="2948"/>
      <c r="Z99" s="2948"/>
      <c r="AA99" s="2948"/>
      <c r="AB99" s="2949"/>
    </row>
    <row r="100" spans="1:28" ht="14.45" customHeight="1" x14ac:dyDescent="0.25">
      <c r="B100" s="2924" t="s">
        <v>1978</v>
      </c>
      <c r="C100" s="2925"/>
      <c r="D100" s="2926"/>
      <c r="E100" s="2924" t="s">
        <v>871</v>
      </c>
      <c r="F100" s="2926"/>
      <c r="G100" s="2924" t="s">
        <v>31</v>
      </c>
      <c r="H100" s="2925"/>
      <c r="I100" s="2925"/>
      <c r="J100" s="2925"/>
      <c r="K100" s="2925"/>
      <c r="L100" s="2925"/>
      <c r="M100" s="2926"/>
      <c r="N100" s="2924" t="s">
        <v>31</v>
      </c>
      <c r="O100" s="2925"/>
      <c r="P100" s="2925"/>
      <c r="Q100" s="2925"/>
      <c r="R100" s="2925"/>
      <c r="S100" s="2926"/>
      <c r="T100" s="2924" t="s">
        <v>77</v>
      </c>
      <c r="U100" s="2925"/>
      <c r="V100" s="2925"/>
      <c r="W100" s="2925"/>
      <c r="X100" s="2925"/>
      <c r="Y100" s="2925"/>
      <c r="Z100" s="2925"/>
      <c r="AA100" s="2925"/>
      <c r="AB100" s="2926"/>
    </row>
    <row r="101" spans="1:28" ht="14.45" customHeight="1" x14ac:dyDescent="0.25">
      <c r="A101" s="1056">
        <v>1</v>
      </c>
      <c r="B101" s="2083" t="s">
        <v>2596</v>
      </c>
      <c r="C101" s="1557"/>
      <c r="D101" s="1558"/>
      <c r="E101" s="1556"/>
      <c r="F101" s="1558"/>
      <c r="G101" s="1556"/>
      <c r="H101" s="1557"/>
      <c r="I101" s="1557"/>
      <c r="J101" s="1557"/>
      <c r="K101" s="1557"/>
      <c r="L101" s="1557"/>
      <c r="M101" s="1558"/>
      <c r="N101" s="1556"/>
      <c r="O101" s="1557"/>
      <c r="P101" s="1557"/>
      <c r="Q101" s="1557"/>
      <c r="R101" s="1557"/>
      <c r="S101" s="1558"/>
      <c r="T101" s="1556"/>
      <c r="U101" s="1557"/>
      <c r="V101" s="1557"/>
      <c r="W101" s="1557"/>
      <c r="X101" s="1557"/>
      <c r="Y101" s="1557"/>
      <c r="Z101" s="1557"/>
      <c r="AA101" s="1557"/>
      <c r="AB101" s="1558"/>
    </row>
    <row r="102" spans="1:28" ht="14.45" customHeight="1" x14ac:dyDescent="0.25">
      <c r="A102" s="1056">
        <v>2</v>
      </c>
      <c r="B102" s="2083" t="s">
        <v>2597</v>
      </c>
      <c r="C102" s="1557"/>
      <c r="D102" s="1558"/>
      <c r="E102" s="1556"/>
      <c r="F102" s="1558"/>
      <c r="G102" s="1556"/>
      <c r="H102" s="1557"/>
      <c r="I102" s="1557"/>
      <c r="J102" s="1557"/>
      <c r="K102" s="1557"/>
      <c r="L102" s="1557"/>
      <c r="M102" s="1558"/>
      <c r="N102" s="1556"/>
      <c r="O102" s="1557"/>
      <c r="P102" s="1557"/>
      <c r="Q102" s="1557"/>
      <c r="R102" s="1557"/>
      <c r="S102" s="1558"/>
      <c r="T102" s="1556"/>
      <c r="U102" s="1557"/>
      <c r="V102" s="1557"/>
      <c r="W102" s="1557"/>
      <c r="X102" s="1557"/>
      <c r="Y102" s="1557"/>
      <c r="Z102" s="1557"/>
      <c r="AA102" s="1557"/>
      <c r="AB102" s="1558"/>
    </row>
    <row r="103" spans="1:28" ht="14.45" customHeight="1" x14ac:dyDescent="0.25">
      <c r="A103" s="1056">
        <v>3</v>
      </c>
      <c r="B103" s="2083" t="s">
        <v>2598</v>
      </c>
      <c r="C103" s="1557"/>
      <c r="D103" s="1558"/>
      <c r="E103" s="1556"/>
      <c r="F103" s="1558"/>
      <c r="G103" s="1556"/>
      <c r="H103" s="1557"/>
      <c r="I103" s="1557"/>
      <c r="J103" s="1557"/>
      <c r="K103" s="1557"/>
      <c r="L103" s="1557"/>
      <c r="M103" s="1558"/>
      <c r="N103" s="1556"/>
      <c r="O103" s="1557"/>
      <c r="P103" s="1557"/>
      <c r="Q103" s="1557"/>
      <c r="R103" s="1557"/>
      <c r="S103" s="1558"/>
      <c r="T103" s="1556"/>
      <c r="U103" s="1557"/>
      <c r="V103" s="1557"/>
      <c r="W103" s="1557"/>
      <c r="X103" s="1557"/>
      <c r="Y103" s="1557"/>
      <c r="Z103" s="1557"/>
      <c r="AA103" s="1557"/>
      <c r="AB103" s="1558"/>
    </row>
    <row r="104" spans="1:28" ht="14.45" customHeight="1" x14ac:dyDescent="0.25">
      <c r="A104" s="1056">
        <v>4</v>
      </c>
      <c r="B104" s="2083" t="s">
        <v>2599</v>
      </c>
      <c r="C104" s="1557"/>
      <c r="D104" s="1558"/>
      <c r="E104" s="1556"/>
      <c r="F104" s="1558"/>
      <c r="G104" s="1556"/>
      <c r="H104" s="1557"/>
      <c r="I104" s="1557"/>
      <c r="J104" s="1557"/>
      <c r="K104" s="1557"/>
      <c r="L104" s="1557"/>
      <c r="M104" s="1558"/>
      <c r="N104" s="1556"/>
      <c r="O104" s="1557"/>
      <c r="P104" s="1557"/>
      <c r="Q104" s="1557"/>
      <c r="R104" s="1557"/>
      <c r="S104" s="1558"/>
      <c r="T104" s="1556"/>
      <c r="U104" s="1557"/>
      <c r="V104" s="1557"/>
      <c r="W104" s="1557"/>
      <c r="X104" s="1557"/>
      <c r="Y104" s="1557"/>
      <c r="Z104" s="1557"/>
      <c r="AA104" s="1557"/>
      <c r="AB104" s="1558"/>
    </row>
    <row r="105" spans="1:28" ht="14.45" customHeight="1" x14ac:dyDescent="0.25">
      <c r="A105" s="1056">
        <v>5</v>
      </c>
      <c r="B105" s="2083" t="s">
        <v>2600</v>
      </c>
      <c r="C105" s="1557"/>
      <c r="D105" s="1558"/>
      <c r="E105" s="1556"/>
      <c r="F105" s="1558"/>
      <c r="G105" s="1556"/>
      <c r="H105" s="1557"/>
      <c r="I105" s="1557"/>
      <c r="J105" s="1557"/>
      <c r="K105" s="1557"/>
      <c r="L105" s="1557"/>
      <c r="M105" s="1558"/>
      <c r="N105" s="1556"/>
      <c r="O105" s="1557"/>
      <c r="P105" s="1557"/>
      <c r="Q105" s="1557"/>
      <c r="R105" s="1557"/>
      <c r="S105" s="1558"/>
      <c r="T105" s="1556"/>
      <c r="U105" s="1557"/>
      <c r="V105" s="1557"/>
      <c r="W105" s="1557"/>
      <c r="X105" s="1557"/>
      <c r="Y105" s="1557"/>
      <c r="Z105" s="1557"/>
      <c r="AA105" s="1557"/>
      <c r="AB105" s="1558"/>
    </row>
  </sheetData>
  <mergeCells count="94">
    <mergeCell ref="L14:M14"/>
    <mergeCell ref="X36:Y37"/>
    <mergeCell ref="V36:W37"/>
    <mergeCell ref="T36:U37"/>
    <mergeCell ref="R36:S37"/>
    <mergeCell ref="T35:U35"/>
    <mergeCell ref="L35:M35"/>
    <mergeCell ref="U15:V15"/>
    <mergeCell ref="U20:V20"/>
    <mergeCell ref="U30:V30"/>
    <mergeCell ref="N36:O37"/>
    <mergeCell ref="B33:T33"/>
    <mergeCell ref="U25:V25"/>
    <mergeCell ref="N35:O35"/>
    <mergeCell ref="D36:E37"/>
    <mergeCell ref="W20:AH21"/>
    <mergeCell ref="X35:Y35"/>
    <mergeCell ref="B36:C37"/>
    <mergeCell ref="J36:K37"/>
    <mergeCell ref="P35:Q35"/>
    <mergeCell ref="R35:S35"/>
    <mergeCell ref="B35:C35"/>
    <mergeCell ref="F36:G37"/>
    <mergeCell ref="H36:I37"/>
    <mergeCell ref="L36:M37"/>
    <mergeCell ref="W25:AH26"/>
    <mergeCell ref="V35:W35"/>
    <mergeCell ref="P36:Q37"/>
    <mergeCell ref="B46:F50"/>
    <mergeCell ref="G46:N50"/>
    <mergeCell ref="O50:R50"/>
    <mergeCell ref="V50:X50"/>
    <mergeCell ref="D35:E35"/>
    <mergeCell ref="F35:G35"/>
    <mergeCell ref="H35:I35"/>
    <mergeCell ref="J35:K35"/>
    <mergeCell ref="G45:N45"/>
    <mergeCell ref="B45:F45"/>
    <mergeCell ref="O45:AB45"/>
    <mergeCell ref="O46:AB49"/>
    <mergeCell ref="S50:U50"/>
    <mergeCell ref="Y50:AB50"/>
    <mergeCell ref="B67:D67"/>
    <mergeCell ref="G67:M67"/>
    <mergeCell ref="N67:S67"/>
    <mergeCell ref="T67:AB67"/>
    <mergeCell ref="B51:D51"/>
    <mergeCell ref="G51:J51"/>
    <mergeCell ref="K51:N51"/>
    <mergeCell ref="O51:P51"/>
    <mergeCell ref="Q51:R51"/>
    <mergeCell ref="S51:T51"/>
    <mergeCell ref="V51:W51"/>
    <mergeCell ref="Y51:Z51"/>
    <mergeCell ref="AA51:AB51"/>
    <mergeCell ref="I60:J60"/>
    <mergeCell ref="P60:Q60"/>
    <mergeCell ref="G61:M62"/>
    <mergeCell ref="N61:S62"/>
    <mergeCell ref="W60:X60"/>
    <mergeCell ref="T61:AB66"/>
    <mergeCell ref="C66:D66"/>
    <mergeCell ref="T100:AB100"/>
    <mergeCell ref="E100:F100"/>
    <mergeCell ref="V84:W84"/>
    <mergeCell ref="Y84:Z84"/>
    <mergeCell ref="AA84:AB84"/>
    <mergeCell ref="I93:J93"/>
    <mergeCell ref="P93:Q93"/>
    <mergeCell ref="G94:M95"/>
    <mergeCell ref="N94:S95"/>
    <mergeCell ref="W93:X93"/>
    <mergeCell ref="T94:AB99"/>
    <mergeCell ref="G84:J84"/>
    <mergeCell ref="K84:N84"/>
    <mergeCell ref="O84:P84"/>
    <mergeCell ref="Q84:R84"/>
    <mergeCell ref="S84:T84"/>
    <mergeCell ref="B5:S5"/>
    <mergeCell ref="C99:D99"/>
    <mergeCell ref="B100:D100"/>
    <mergeCell ref="G100:M100"/>
    <mergeCell ref="N100:S100"/>
    <mergeCell ref="B84:D84"/>
    <mergeCell ref="C78:D78"/>
    <mergeCell ref="I78:J78"/>
    <mergeCell ref="O78:AB78"/>
    <mergeCell ref="B79:F83"/>
    <mergeCell ref="G79:N83"/>
    <mergeCell ref="O83:R83"/>
    <mergeCell ref="V83:X83"/>
    <mergeCell ref="Y83:AB83"/>
    <mergeCell ref="S83:U83"/>
    <mergeCell ref="O79:AB82"/>
  </mergeCells>
  <pageMargins left="0.314" right="0.314" top="0.11799999999999999" bottom="0.27500000000000002" header="0.157" footer="0.11799999999999999"/>
  <pageSetup orientation="landscape" r:id="rId1"/>
  <headerFooter>
    <oddFooter>&amp;C&amp;P</oddFooter>
  </headerFooter>
  <rowBreaks count="2" manualBreakCount="2">
    <brk id="41" max="34" man="1"/>
    <brk id="76" max="34"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57"/>
  <sheetViews>
    <sheetView view="pageBreakPreview" zoomScale="90" zoomScaleNormal="140" zoomScaleSheetLayoutView="90" workbookViewId="0">
      <selection activeCell="AH29" sqref="AH29"/>
    </sheetView>
  </sheetViews>
  <sheetFormatPr baseColWidth="10" defaultColWidth="9.140625" defaultRowHeight="12.75" x14ac:dyDescent="0.2"/>
  <cols>
    <col min="1" max="1" width="16" style="896" customWidth="1"/>
    <col min="2" max="2" width="6.42578125" style="896" customWidth="1"/>
    <col min="3" max="3" width="10.28515625" style="896" customWidth="1"/>
    <col min="4" max="4" width="8.7109375" style="896" customWidth="1"/>
    <col min="5" max="5" width="8.28515625" style="896" customWidth="1"/>
    <col min="6" max="6" width="10.7109375" style="896" customWidth="1"/>
    <col min="7" max="7" width="13.5703125" style="896" customWidth="1"/>
    <col min="8" max="8" width="13.140625" style="896" customWidth="1"/>
    <col min="9" max="9" width="10.7109375" style="896" customWidth="1"/>
    <col min="10" max="10" width="18.5703125" style="896" customWidth="1"/>
    <col min="11" max="11" width="13.28515625" style="896" customWidth="1"/>
  </cols>
  <sheetData>
    <row r="1" spans="1:11" x14ac:dyDescent="0.2">
      <c r="A1" s="930" t="s">
        <v>2286</v>
      </c>
    </row>
    <row r="2" spans="1:11" x14ac:dyDescent="0.2">
      <c r="A2" s="930"/>
    </row>
    <row r="3" spans="1:11" ht="13.5" x14ac:dyDescent="0.25">
      <c r="A3" s="930"/>
      <c r="B3" s="1056" t="s">
        <v>2287</v>
      </c>
      <c r="J3" s="1056" t="s">
        <v>2291</v>
      </c>
      <c r="K3" s="80"/>
    </row>
    <row r="4" spans="1:11" ht="13.5" x14ac:dyDescent="0.25">
      <c r="A4" s="80"/>
      <c r="B4" s="80" t="s">
        <v>2288</v>
      </c>
      <c r="C4" s="80"/>
      <c r="D4" s="80"/>
      <c r="E4" s="80"/>
      <c r="F4" s="80"/>
      <c r="G4" s="80"/>
      <c r="H4" s="80"/>
      <c r="I4" s="80"/>
      <c r="J4" s="1056"/>
      <c r="K4" s="80"/>
    </row>
    <row r="5" spans="1:11" ht="13.5" x14ac:dyDescent="0.25">
      <c r="A5" s="80"/>
      <c r="B5" s="80"/>
      <c r="E5" s="80"/>
      <c r="F5" s="80"/>
      <c r="G5" s="80"/>
      <c r="H5" s="80"/>
      <c r="I5" s="80"/>
      <c r="J5" s="80"/>
      <c r="K5" s="80"/>
    </row>
    <row r="6" spans="1:11" ht="13.5" x14ac:dyDescent="0.2">
      <c r="A6" s="2972">
        <v>19.02</v>
      </c>
      <c r="B6" s="2973"/>
      <c r="C6" s="1023">
        <f>A6+0.01</f>
        <v>19.03</v>
      </c>
      <c r="D6" s="1023">
        <f>C6+0.01</f>
        <v>19.040000000000003</v>
      </c>
      <c r="E6" s="1023">
        <f t="shared" ref="E6:K6" si="0">D6+0.01</f>
        <v>19.050000000000004</v>
      </c>
      <c r="F6" s="1023">
        <f t="shared" si="0"/>
        <v>19.060000000000006</v>
      </c>
      <c r="G6" s="1023">
        <f t="shared" si="0"/>
        <v>19.070000000000007</v>
      </c>
      <c r="H6" s="1023">
        <f t="shared" si="0"/>
        <v>19.080000000000009</v>
      </c>
      <c r="I6" s="1023">
        <f t="shared" si="0"/>
        <v>19.090000000000011</v>
      </c>
      <c r="J6" s="1023">
        <f t="shared" si="0"/>
        <v>19.100000000000012</v>
      </c>
      <c r="K6" s="1023">
        <f t="shared" si="0"/>
        <v>19.110000000000014</v>
      </c>
    </row>
    <row r="7" spans="1:11" ht="13.5" customHeight="1" x14ac:dyDescent="0.2">
      <c r="A7" s="2824" t="s">
        <v>1020</v>
      </c>
      <c r="B7" s="2824"/>
      <c r="C7" s="2489" t="s">
        <v>2289</v>
      </c>
      <c r="D7" s="2489" t="s">
        <v>1021</v>
      </c>
      <c r="E7" s="2489" t="s">
        <v>1022</v>
      </c>
      <c r="F7" s="2489" t="s">
        <v>1023</v>
      </c>
      <c r="G7" s="2489" t="s">
        <v>1024</v>
      </c>
      <c r="H7" s="2508" t="s">
        <v>2290</v>
      </c>
      <c r="I7" s="2489" t="s">
        <v>1025</v>
      </c>
      <c r="J7" s="2489" t="s">
        <v>1908</v>
      </c>
      <c r="K7" s="2489" t="s">
        <v>1907</v>
      </c>
    </row>
    <row r="8" spans="1:11" ht="13.5" x14ac:dyDescent="0.2">
      <c r="A8" s="16"/>
      <c r="B8" s="16"/>
      <c r="C8" s="2178"/>
      <c r="D8" s="2178"/>
      <c r="E8" s="2178"/>
      <c r="F8" s="2178"/>
      <c r="G8" s="2178"/>
      <c r="H8" s="2203"/>
      <c r="I8" s="2178"/>
      <c r="J8" s="2178"/>
      <c r="K8" s="2178"/>
    </row>
    <row r="9" spans="1:11" ht="13.5" x14ac:dyDescent="0.2">
      <c r="A9" s="16"/>
      <c r="B9" s="16"/>
      <c r="C9" s="2178"/>
      <c r="D9" s="2178"/>
      <c r="E9" s="2178"/>
      <c r="F9" s="2178"/>
      <c r="G9" s="2178"/>
      <c r="H9" s="2203"/>
      <c r="I9" s="2178"/>
      <c r="J9" s="2178"/>
      <c r="K9" s="2178"/>
    </row>
    <row r="10" spans="1:11" ht="13.5" x14ac:dyDescent="0.2">
      <c r="A10" s="16"/>
      <c r="B10" s="16"/>
      <c r="C10" s="2178"/>
      <c r="D10" s="2178"/>
      <c r="E10" s="2178"/>
      <c r="F10" s="2178"/>
      <c r="G10" s="2178"/>
      <c r="H10" s="2203"/>
      <c r="I10" s="2178"/>
      <c r="J10" s="2178"/>
      <c r="K10" s="2178"/>
    </row>
    <row r="11" spans="1:11" ht="13.5" x14ac:dyDescent="0.2">
      <c r="A11" s="16"/>
      <c r="B11" s="16"/>
      <c r="C11" s="2178"/>
      <c r="D11" s="2178"/>
      <c r="E11" s="2178"/>
      <c r="F11" s="2178"/>
      <c r="G11" s="2178"/>
      <c r="H11" s="2203"/>
      <c r="I11" s="2178"/>
      <c r="J11" s="2178"/>
      <c r="K11" s="2178"/>
    </row>
    <row r="12" spans="1:11" ht="13.5" x14ac:dyDescent="0.2">
      <c r="A12" s="16"/>
      <c r="B12" s="16"/>
      <c r="C12" s="2178"/>
      <c r="D12" s="2178"/>
      <c r="E12" s="2178"/>
      <c r="F12" s="2178"/>
      <c r="G12" s="2178"/>
      <c r="H12" s="2203"/>
      <c r="I12" s="2178"/>
      <c r="J12" s="2178"/>
      <c r="K12" s="2178"/>
    </row>
    <row r="13" spans="1:11" ht="13.5" x14ac:dyDescent="0.2">
      <c r="A13" s="16"/>
      <c r="B13" s="16"/>
      <c r="C13" s="2178"/>
      <c r="D13" s="2178"/>
      <c r="E13" s="2178"/>
      <c r="F13" s="2178"/>
      <c r="G13" s="2178"/>
      <c r="H13" s="2203"/>
      <c r="I13" s="2178"/>
      <c r="J13" s="2178"/>
      <c r="K13" s="2178"/>
    </row>
    <row r="14" spans="1:11" ht="13.5" x14ac:dyDescent="0.2">
      <c r="A14" s="16"/>
      <c r="B14" s="16"/>
      <c r="C14" s="2193"/>
      <c r="D14" s="2193"/>
      <c r="E14" s="2193"/>
      <c r="F14" s="2193"/>
      <c r="G14" s="2193"/>
      <c r="H14" s="2820"/>
      <c r="I14" s="860"/>
      <c r="J14" s="860"/>
      <c r="K14" s="860"/>
    </row>
    <row r="15" spans="1:11" ht="13.5" x14ac:dyDescent="0.2">
      <c r="A15" s="1024" t="s">
        <v>1026</v>
      </c>
      <c r="B15" s="1025" t="s">
        <v>31</v>
      </c>
      <c r="C15" s="1025" t="s">
        <v>31</v>
      </c>
      <c r="D15" s="1025" t="s">
        <v>19</v>
      </c>
      <c r="E15" s="1025" t="s">
        <v>158</v>
      </c>
      <c r="F15" s="1025" t="s">
        <v>77</v>
      </c>
      <c r="G15" s="1025" t="s">
        <v>77</v>
      </c>
      <c r="H15" s="1025" t="s">
        <v>31</v>
      </c>
      <c r="I15" s="1248" t="s">
        <v>77</v>
      </c>
      <c r="J15" s="1248" t="s">
        <v>31</v>
      </c>
      <c r="K15" s="1248" t="s">
        <v>77</v>
      </c>
    </row>
    <row r="16" spans="1:11" ht="13.5" x14ac:dyDescent="0.2">
      <c r="A16" s="973" t="s">
        <v>1027</v>
      </c>
      <c r="B16" s="963">
        <v>101</v>
      </c>
      <c r="C16" s="963"/>
      <c r="D16" s="963"/>
      <c r="E16" s="963"/>
      <c r="F16" s="963"/>
      <c r="G16" s="963"/>
      <c r="H16" s="963"/>
      <c r="I16" s="963"/>
      <c r="J16" s="963"/>
      <c r="K16" s="963"/>
    </row>
    <row r="17" spans="1:11" ht="13.5" x14ac:dyDescent="0.2">
      <c r="A17" s="973" t="s">
        <v>1028</v>
      </c>
      <c r="B17" s="963">
        <v>102</v>
      </c>
      <c r="C17" s="963"/>
      <c r="D17" s="963"/>
      <c r="E17" s="963"/>
      <c r="F17" s="963"/>
      <c r="G17" s="963"/>
      <c r="H17" s="963"/>
      <c r="I17" s="963"/>
      <c r="J17" s="963"/>
      <c r="K17" s="963"/>
    </row>
    <row r="18" spans="1:11" ht="13.5" x14ac:dyDescent="0.2">
      <c r="A18" s="973" t="s">
        <v>1029</v>
      </c>
      <c r="B18" s="963">
        <v>103</v>
      </c>
      <c r="C18" s="963"/>
      <c r="D18" s="963"/>
      <c r="E18" s="963"/>
      <c r="F18" s="963"/>
      <c r="G18" s="963"/>
      <c r="H18" s="963"/>
      <c r="I18" s="963"/>
      <c r="J18" s="963"/>
      <c r="K18" s="963"/>
    </row>
    <row r="19" spans="1:11" ht="13.5" x14ac:dyDescent="0.2">
      <c r="A19" s="973" t="s">
        <v>1030</v>
      </c>
      <c r="B19" s="963">
        <v>104</v>
      </c>
      <c r="C19" s="963"/>
      <c r="D19" s="963"/>
      <c r="E19" s="963"/>
      <c r="F19" s="963"/>
      <c r="G19" s="963"/>
      <c r="H19" s="963"/>
      <c r="I19" s="963"/>
      <c r="J19" s="963"/>
      <c r="K19" s="963"/>
    </row>
    <row r="20" spans="1:11" ht="13.5" x14ac:dyDescent="0.2">
      <c r="A20" s="973" t="s">
        <v>1031</v>
      </c>
      <c r="B20" s="963">
        <v>105</v>
      </c>
      <c r="C20" s="963"/>
      <c r="D20" s="963"/>
      <c r="E20" s="963"/>
      <c r="F20" s="963"/>
      <c r="G20" s="963"/>
      <c r="H20" s="963"/>
      <c r="I20" s="963"/>
      <c r="J20" s="963"/>
      <c r="K20" s="963"/>
    </row>
    <row r="21" spans="1:11" ht="13.5" x14ac:dyDescent="0.2">
      <c r="A21" s="973" t="s">
        <v>2334</v>
      </c>
      <c r="B21" s="963">
        <v>106</v>
      </c>
      <c r="C21" s="963"/>
      <c r="D21" s="963"/>
      <c r="E21" s="963"/>
      <c r="F21" s="963"/>
      <c r="G21" s="963"/>
      <c r="H21" s="963"/>
      <c r="I21" s="963"/>
      <c r="J21" s="963"/>
      <c r="K21" s="963"/>
    </row>
    <row r="22" spans="1:11" ht="13.5" x14ac:dyDescent="0.2">
      <c r="A22" s="973" t="s">
        <v>1903</v>
      </c>
      <c r="B22" s="963">
        <v>107</v>
      </c>
      <c r="C22" s="963"/>
      <c r="D22" s="963"/>
      <c r="E22" s="963"/>
      <c r="F22" s="963"/>
      <c r="G22" s="963"/>
      <c r="H22" s="963"/>
      <c r="I22" s="963"/>
      <c r="J22" s="963"/>
      <c r="K22" s="963"/>
    </row>
    <row r="23" spans="1:11" ht="13.5" x14ac:dyDescent="0.2">
      <c r="A23" s="973" t="s">
        <v>1373</v>
      </c>
      <c r="B23" s="963">
        <v>108</v>
      </c>
      <c r="C23" s="963"/>
      <c r="D23" s="963"/>
      <c r="E23" s="963"/>
      <c r="F23" s="963"/>
      <c r="G23" s="963"/>
      <c r="H23" s="963"/>
      <c r="I23" s="963"/>
      <c r="J23" s="963"/>
      <c r="K23" s="963"/>
    </row>
    <row r="24" spans="1:11" ht="13.5" x14ac:dyDescent="0.2">
      <c r="A24" s="973" t="s">
        <v>1280</v>
      </c>
      <c r="B24" s="963">
        <v>110</v>
      </c>
      <c r="C24" s="963"/>
      <c r="D24" s="963"/>
      <c r="E24" s="963"/>
      <c r="F24" s="963"/>
      <c r="G24" s="963"/>
      <c r="H24" s="963"/>
      <c r="I24" s="963"/>
      <c r="J24" s="963"/>
      <c r="K24" s="963"/>
    </row>
    <row r="25" spans="1:11" ht="13.5" x14ac:dyDescent="0.2">
      <c r="A25" s="973" t="s">
        <v>1032</v>
      </c>
      <c r="B25" s="963">
        <v>111</v>
      </c>
      <c r="C25" s="963"/>
      <c r="D25" s="963"/>
      <c r="E25" s="963"/>
      <c r="F25" s="963"/>
      <c r="G25" s="963"/>
      <c r="H25" s="963"/>
      <c r="I25" s="963"/>
      <c r="J25" s="963"/>
      <c r="K25" s="963"/>
    </row>
    <row r="26" spans="1:11" ht="13.5" x14ac:dyDescent="0.2">
      <c r="A26" s="973" t="s">
        <v>1033</v>
      </c>
      <c r="B26" s="963">
        <v>112</v>
      </c>
      <c r="C26" s="963"/>
      <c r="D26" s="963"/>
      <c r="E26" s="963"/>
      <c r="F26" s="963"/>
      <c r="G26" s="963"/>
      <c r="H26" s="963"/>
      <c r="I26" s="963"/>
      <c r="J26" s="963"/>
      <c r="K26" s="963"/>
    </row>
    <row r="27" spans="1:11" ht="13.5" x14ac:dyDescent="0.2">
      <c r="A27" s="973" t="s">
        <v>1034</v>
      </c>
      <c r="B27" s="963">
        <v>113</v>
      </c>
      <c r="C27" s="963"/>
      <c r="D27" s="963"/>
      <c r="E27" s="963"/>
      <c r="F27" s="963"/>
      <c r="G27" s="963"/>
      <c r="H27" s="963"/>
      <c r="I27" s="963"/>
      <c r="J27" s="963"/>
      <c r="K27" s="963"/>
    </row>
    <row r="28" spans="1:11" ht="13.5" x14ac:dyDescent="0.2">
      <c r="A28" s="973" t="s">
        <v>1035</v>
      </c>
      <c r="B28" s="963">
        <v>114</v>
      </c>
      <c r="C28" s="963"/>
      <c r="D28" s="963"/>
      <c r="E28" s="963"/>
      <c r="F28" s="963"/>
      <c r="G28" s="963"/>
      <c r="H28" s="963"/>
      <c r="I28" s="963"/>
      <c r="J28" s="963"/>
      <c r="K28" s="963"/>
    </row>
    <row r="29" spans="1:11" ht="13.5" x14ac:dyDescent="0.2">
      <c r="A29" s="973" t="s">
        <v>1904</v>
      </c>
      <c r="B29" s="963">
        <v>115</v>
      </c>
      <c r="C29" s="963"/>
      <c r="D29" s="963"/>
      <c r="E29" s="963"/>
      <c r="F29" s="963"/>
      <c r="G29" s="963"/>
      <c r="H29" s="963"/>
      <c r="I29" s="963"/>
      <c r="J29" s="963"/>
      <c r="K29" s="963"/>
    </row>
    <row r="30" spans="1:11" ht="13.5" x14ac:dyDescent="0.2">
      <c r="A30" s="973" t="s">
        <v>1036</v>
      </c>
      <c r="B30" s="963">
        <v>117</v>
      </c>
      <c r="C30" s="963"/>
      <c r="D30" s="963"/>
      <c r="E30" s="963"/>
      <c r="F30" s="963"/>
      <c r="G30" s="963"/>
      <c r="H30" s="963"/>
      <c r="I30" s="963"/>
      <c r="J30" s="963"/>
      <c r="K30" s="963"/>
    </row>
    <row r="31" spans="1:11" ht="13.5" x14ac:dyDescent="0.2">
      <c r="A31" s="973" t="s">
        <v>1037</v>
      </c>
      <c r="B31" s="963">
        <v>118</v>
      </c>
      <c r="C31" s="963"/>
      <c r="D31" s="963"/>
      <c r="E31" s="963"/>
      <c r="F31" s="963"/>
      <c r="G31" s="963"/>
      <c r="H31" s="963"/>
      <c r="I31" s="963"/>
      <c r="J31" s="963"/>
      <c r="K31" s="963"/>
    </row>
    <row r="32" spans="1:11" ht="13.5" x14ac:dyDescent="0.2">
      <c r="A32" s="973" t="s">
        <v>1906</v>
      </c>
      <c r="B32" s="963">
        <v>119</v>
      </c>
      <c r="C32" s="963"/>
      <c r="D32" s="963"/>
      <c r="E32" s="963"/>
      <c r="F32" s="963"/>
      <c r="G32" s="963"/>
      <c r="H32" s="963"/>
      <c r="I32" s="963"/>
      <c r="J32" s="963"/>
      <c r="K32" s="963"/>
    </row>
    <row r="33" spans="1:11" ht="13.5" x14ac:dyDescent="0.2">
      <c r="A33" s="973" t="s">
        <v>1038</v>
      </c>
      <c r="B33" s="963">
        <v>121</v>
      </c>
      <c r="C33" s="963"/>
      <c r="D33" s="963"/>
      <c r="E33" s="963"/>
      <c r="F33" s="963"/>
      <c r="G33" s="963"/>
      <c r="H33" s="963"/>
      <c r="I33" s="963"/>
      <c r="J33" s="963"/>
      <c r="K33" s="963"/>
    </row>
    <row r="34" spans="1:11" ht="13.5" x14ac:dyDescent="0.2">
      <c r="A34" s="973" t="s">
        <v>1039</v>
      </c>
      <c r="B34" s="963">
        <v>122</v>
      </c>
      <c r="C34" s="963"/>
      <c r="D34" s="963"/>
      <c r="E34" s="963"/>
      <c r="F34" s="963"/>
      <c r="G34" s="963"/>
      <c r="H34" s="963"/>
      <c r="I34" s="963"/>
      <c r="J34" s="963"/>
      <c r="K34" s="963"/>
    </row>
    <row r="35" spans="1:11" ht="13.5" x14ac:dyDescent="0.25">
      <c r="A35" s="146" t="s">
        <v>1040</v>
      </c>
      <c r="B35" s="963">
        <v>123</v>
      </c>
      <c r="C35" s="146"/>
      <c r="D35" s="146"/>
      <c r="E35" s="146"/>
      <c r="F35" s="146"/>
      <c r="G35" s="146"/>
      <c r="H35" s="146"/>
      <c r="I35" s="146"/>
      <c r="J35" s="146"/>
      <c r="K35" s="146"/>
    </row>
    <row r="36" spans="1:11" ht="13.5" x14ac:dyDescent="0.25">
      <c r="A36" s="146" t="s">
        <v>1041</v>
      </c>
      <c r="B36" s="963">
        <v>124</v>
      </c>
      <c r="C36" s="146"/>
      <c r="D36" s="146"/>
      <c r="E36" s="146"/>
      <c r="F36" s="146"/>
      <c r="G36" s="146"/>
      <c r="H36" s="146"/>
      <c r="I36" s="146"/>
      <c r="J36" s="146"/>
      <c r="K36" s="146"/>
    </row>
    <row r="37" spans="1:11" ht="13.5" x14ac:dyDescent="0.25">
      <c r="A37" s="146" t="s">
        <v>1042</v>
      </c>
      <c r="B37" s="963">
        <v>125</v>
      </c>
      <c r="C37" s="146"/>
      <c r="D37" s="146"/>
      <c r="E37" s="146"/>
      <c r="F37" s="146"/>
      <c r="G37" s="146"/>
      <c r="H37" s="146"/>
      <c r="I37" s="146"/>
      <c r="J37" s="146"/>
      <c r="K37" s="146"/>
    </row>
    <row r="38" spans="1:11" ht="13.5" x14ac:dyDescent="0.25">
      <c r="A38" s="146" t="s">
        <v>1043</v>
      </c>
      <c r="B38" s="963">
        <v>126</v>
      </c>
      <c r="C38" s="146"/>
      <c r="D38" s="146"/>
      <c r="E38" s="146"/>
      <c r="F38" s="146"/>
      <c r="G38" s="146"/>
      <c r="H38" s="146"/>
      <c r="I38" s="146"/>
      <c r="J38" s="146"/>
      <c r="K38" s="146"/>
    </row>
    <row r="39" spans="1:11" ht="13.5" x14ac:dyDescent="0.25">
      <c r="A39" s="146" t="s">
        <v>1044</v>
      </c>
      <c r="B39" s="963">
        <v>128</v>
      </c>
      <c r="C39" s="146"/>
      <c r="D39" s="146"/>
      <c r="E39" s="146"/>
      <c r="F39" s="146"/>
      <c r="G39" s="146"/>
      <c r="H39" s="146"/>
      <c r="I39" s="146"/>
      <c r="J39" s="146"/>
      <c r="K39" s="146"/>
    </row>
    <row r="40" spans="1:11" ht="13.5" x14ac:dyDescent="0.25">
      <c r="A40" s="146" t="s">
        <v>1045</v>
      </c>
      <c r="B40" s="963">
        <v>129</v>
      </c>
      <c r="C40" s="146"/>
      <c r="D40" s="146"/>
      <c r="E40" s="146"/>
      <c r="F40" s="146"/>
      <c r="G40" s="146"/>
      <c r="H40" s="146"/>
      <c r="I40" s="146"/>
      <c r="J40" s="146"/>
      <c r="K40" s="146"/>
    </row>
    <row r="41" spans="1:11" ht="13.5" x14ac:dyDescent="0.25">
      <c r="A41" s="146" t="s">
        <v>1046</v>
      </c>
      <c r="B41" s="963">
        <v>130</v>
      </c>
      <c r="C41" s="146"/>
      <c r="D41" s="146"/>
      <c r="E41" s="146"/>
      <c r="F41" s="146"/>
      <c r="G41" s="146"/>
      <c r="H41" s="146"/>
      <c r="I41" s="146"/>
      <c r="J41" s="146"/>
      <c r="K41" s="146"/>
    </row>
    <row r="42" spans="1:11" ht="13.5" x14ac:dyDescent="0.25">
      <c r="A42" s="146" t="s">
        <v>1047</v>
      </c>
      <c r="B42" s="963">
        <v>131</v>
      </c>
      <c r="C42" s="146"/>
      <c r="D42" s="146"/>
      <c r="E42" s="146"/>
      <c r="F42" s="146"/>
      <c r="G42" s="146"/>
      <c r="H42" s="146"/>
      <c r="I42" s="146"/>
      <c r="J42" s="146"/>
      <c r="K42" s="146"/>
    </row>
    <row r="43" spans="1:11" ht="13.5" x14ac:dyDescent="0.25">
      <c r="A43" s="146" t="s">
        <v>1905</v>
      </c>
      <c r="B43" s="963">
        <v>132</v>
      </c>
      <c r="C43" s="146"/>
      <c r="D43" s="146"/>
      <c r="E43" s="146"/>
      <c r="F43" s="146"/>
      <c r="G43" s="146"/>
      <c r="H43" s="146"/>
      <c r="I43" s="146"/>
      <c r="J43" s="146"/>
      <c r="K43" s="146"/>
    </row>
    <row r="44" spans="1:11" ht="13.5" x14ac:dyDescent="0.25">
      <c r="A44" s="146" t="s">
        <v>2079</v>
      </c>
      <c r="B44" s="963">
        <v>133</v>
      </c>
      <c r="C44" s="146"/>
      <c r="D44" s="146"/>
      <c r="E44" s="146"/>
      <c r="F44" s="146"/>
      <c r="G44" s="146"/>
      <c r="H44" s="146"/>
      <c r="I44" s="146"/>
      <c r="J44" s="146"/>
      <c r="K44" s="146"/>
    </row>
    <row r="45" spans="1:11" ht="13.5" x14ac:dyDescent="0.25">
      <c r="A45" s="146" t="s">
        <v>2080</v>
      </c>
      <c r="B45" s="963">
        <v>134</v>
      </c>
      <c r="C45" s="146"/>
      <c r="D45" s="146"/>
      <c r="E45" s="146"/>
      <c r="F45" s="146"/>
      <c r="G45" s="146"/>
      <c r="H45" s="146"/>
      <c r="I45" s="146"/>
      <c r="J45" s="146"/>
      <c r="K45" s="146"/>
    </row>
    <row r="46" spans="1:11" ht="13.5" x14ac:dyDescent="0.25">
      <c r="A46" s="146" t="s">
        <v>2073</v>
      </c>
      <c r="B46" s="963">
        <v>135</v>
      </c>
      <c r="C46" s="146"/>
      <c r="D46" s="146"/>
      <c r="E46" s="146"/>
      <c r="F46" s="146"/>
      <c r="G46" s="146"/>
      <c r="H46" s="146"/>
      <c r="I46" s="146"/>
      <c r="J46" s="146"/>
      <c r="K46" s="146"/>
    </row>
    <row r="47" spans="1:11" ht="13.5" x14ac:dyDescent="0.25">
      <c r="A47" s="146" t="s">
        <v>2074</v>
      </c>
      <c r="B47" s="963">
        <v>136</v>
      </c>
      <c r="C47" s="146"/>
      <c r="D47" s="146"/>
      <c r="E47" s="146"/>
      <c r="F47" s="146"/>
      <c r="G47" s="146"/>
      <c r="H47" s="146"/>
      <c r="I47" s="146"/>
      <c r="J47" s="146"/>
      <c r="K47" s="146"/>
    </row>
    <row r="48" spans="1:11" ht="13.5" x14ac:dyDescent="0.25">
      <c r="A48" s="146" t="s">
        <v>2075</v>
      </c>
      <c r="B48" s="963">
        <v>137</v>
      </c>
      <c r="C48" s="146"/>
      <c r="D48" s="146"/>
      <c r="E48" s="146"/>
      <c r="F48" s="146"/>
      <c r="G48" s="146"/>
      <c r="H48" s="146"/>
      <c r="I48" s="146"/>
      <c r="J48" s="146"/>
      <c r="K48" s="146"/>
    </row>
    <row r="49" spans="1:11" ht="13.5" x14ac:dyDescent="0.25">
      <c r="A49" s="146" t="s">
        <v>2076</v>
      </c>
      <c r="B49" s="963">
        <v>138</v>
      </c>
      <c r="C49" s="146"/>
      <c r="D49" s="146"/>
      <c r="E49" s="146"/>
      <c r="F49" s="146"/>
      <c r="G49" s="146"/>
      <c r="H49" s="146"/>
      <c r="I49" s="146"/>
      <c r="J49" s="146"/>
      <c r="K49" s="146"/>
    </row>
    <row r="50" spans="1:11" ht="13.5" x14ac:dyDescent="0.25">
      <c r="A50" s="146" t="s">
        <v>2078</v>
      </c>
      <c r="B50" s="963">
        <v>139</v>
      </c>
      <c r="C50" s="146"/>
      <c r="D50" s="146"/>
      <c r="E50" s="146"/>
      <c r="F50" s="146"/>
      <c r="G50" s="146"/>
      <c r="H50" s="146"/>
      <c r="I50" s="146"/>
      <c r="J50" s="146"/>
      <c r="K50" s="146"/>
    </row>
    <row r="51" spans="1:11" ht="13.5" x14ac:dyDescent="0.25">
      <c r="A51" s="146" t="s">
        <v>2077</v>
      </c>
      <c r="B51" s="963">
        <v>140</v>
      </c>
      <c r="C51" s="146"/>
      <c r="D51" s="146"/>
      <c r="E51" s="146"/>
      <c r="F51" s="146"/>
      <c r="G51" s="146"/>
      <c r="H51" s="146"/>
      <c r="I51" s="146"/>
      <c r="J51" s="146"/>
      <c r="K51" s="146"/>
    </row>
    <row r="57" spans="1:11" ht="15" x14ac:dyDescent="0.25">
      <c r="G57" s="1026"/>
    </row>
  </sheetData>
  <mergeCells count="11">
    <mergeCell ref="K7:K13"/>
    <mergeCell ref="F7:F14"/>
    <mergeCell ref="G7:G14"/>
    <mergeCell ref="H7:H14"/>
    <mergeCell ref="I7:I13"/>
    <mergeCell ref="J7:J13"/>
    <mergeCell ref="A6:B6"/>
    <mergeCell ref="A7:B7"/>
    <mergeCell ref="C7:C14"/>
    <mergeCell ref="D7:D14"/>
    <mergeCell ref="E7:E14"/>
  </mergeCells>
  <pageMargins left="0.314" right="0.314" top="0.11799999999999999" bottom="0.27500000000000002" header="0.157" footer="0.11799999999999999"/>
  <pageSetup scale="86" orientation="landscape"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AA39"/>
  <sheetViews>
    <sheetView view="pageBreakPreview" topLeftCell="A4" zoomScale="120" zoomScaleNormal="100" zoomScaleSheetLayoutView="120" workbookViewId="0">
      <selection activeCell="K10" sqref="K10"/>
    </sheetView>
  </sheetViews>
  <sheetFormatPr baseColWidth="10" defaultColWidth="9.140625" defaultRowHeight="13.5" x14ac:dyDescent="0.25"/>
  <cols>
    <col min="1" max="1" width="9.140625" style="80"/>
    <col min="2" max="2" width="5.42578125" style="80" bestFit="1" customWidth="1"/>
    <col min="3" max="14" width="4.7109375" style="80" customWidth="1"/>
    <col min="15" max="15" width="5.42578125" style="80" bestFit="1" customWidth="1"/>
    <col min="16" max="26" width="4.7109375" style="80" customWidth="1"/>
    <col min="27" max="27" width="5.42578125" style="80" customWidth="1"/>
    <col min="28" max="16384" width="9.140625" style="80"/>
  </cols>
  <sheetData>
    <row r="1" spans="1:27" ht="15.75" x14ac:dyDescent="0.25">
      <c r="A1" s="1694" t="s">
        <v>2012</v>
      </c>
      <c r="D1" s="1694"/>
      <c r="E1" s="1694"/>
      <c r="F1" s="1694"/>
      <c r="G1" s="1694"/>
      <c r="H1" s="1694"/>
    </row>
    <row r="3" spans="1:27" x14ac:dyDescent="0.25">
      <c r="B3" s="2975">
        <v>20</v>
      </c>
      <c r="C3" s="2974" t="s">
        <v>2047</v>
      </c>
      <c r="D3" s="2974"/>
      <c r="E3" s="2974"/>
      <c r="F3" s="2974"/>
      <c r="G3" s="2974"/>
      <c r="H3" s="2974"/>
      <c r="I3" s="2974"/>
      <c r="J3" s="2974"/>
    </row>
    <row r="4" spans="1:27" x14ac:dyDescent="0.25">
      <c r="B4" s="2975"/>
      <c r="C4" s="2974"/>
      <c r="D4" s="2974"/>
      <c r="E4" s="2974"/>
      <c r="F4" s="2974"/>
      <c r="G4" s="2974"/>
      <c r="H4" s="2974"/>
      <c r="I4" s="2974"/>
      <c r="J4" s="2974"/>
    </row>
    <row r="6" spans="1:27" ht="13.5" customHeight="1" x14ac:dyDescent="0.25">
      <c r="B6" s="1742">
        <f>B3+0.01</f>
        <v>20.010000000000002</v>
      </c>
      <c r="C6" s="2009" t="s">
        <v>2601</v>
      </c>
      <c r="D6" s="1743"/>
      <c r="E6" s="1743"/>
      <c r="F6" s="1743"/>
      <c r="G6" s="1743"/>
      <c r="H6" s="1743"/>
      <c r="I6" s="1743"/>
      <c r="J6" s="1743"/>
      <c r="K6" s="1743"/>
      <c r="L6" s="1743"/>
      <c r="M6" s="1743"/>
      <c r="N6" s="1743"/>
      <c r="O6" s="362">
        <f>B35+0.01</f>
        <v>20.080000000000013</v>
      </c>
      <c r="P6" s="2976" t="s">
        <v>2177</v>
      </c>
      <c r="Q6" s="2976"/>
      <c r="R6" s="2976"/>
      <c r="S6" s="2976"/>
      <c r="T6" s="2976"/>
      <c r="U6" s="2976"/>
      <c r="V6" s="2976"/>
      <c r="W6" s="2976"/>
      <c r="X6" s="2976"/>
      <c r="Y6" s="2976"/>
      <c r="Z6" s="2976"/>
      <c r="AA6" s="2977"/>
    </row>
    <row r="7" spans="1:27" x14ac:dyDescent="0.25">
      <c r="B7" s="1744"/>
      <c r="C7" s="1745" t="s">
        <v>302</v>
      </c>
      <c r="D7" s="1745"/>
      <c r="E7" s="1745"/>
      <c r="F7" s="1745"/>
      <c r="G7" s="1745"/>
      <c r="H7" s="1745"/>
      <c r="I7" s="1745"/>
      <c r="J7" s="1745"/>
      <c r="K7" s="1745"/>
      <c r="L7" s="1745"/>
      <c r="M7" s="1745"/>
      <c r="N7" s="1745"/>
      <c r="O7" s="1218"/>
      <c r="P7" s="2639"/>
      <c r="Q7" s="2639"/>
      <c r="R7" s="2639"/>
      <c r="S7" s="2639"/>
      <c r="T7" s="2639"/>
      <c r="U7" s="2639"/>
      <c r="V7" s="2639"/>
      <c r="W7" s="2639"/>
      <c r="X7" s="2639"/>
      <c r="Y7" s="2639"/>
      <c r="Z7" s="2639"/>
      <c r="AA7" s="2979"/>
    </row>
    <row r="8" spans="1:27" x14ac:dyDescent="0.25">
      <c r="B8" s="1744"/>
      <c r="C8" s="1745" t="s">
        <v>287</v>
      </c>
      <c r="D8" s="1056"/>
      <c r="E8" s="1056"/>
      <c r="F8" s="1745"/>
      <c r="G8" s="1745"/>
      <c r="H8" s="1745"/>
      <c r="I8" s="1745"/>
      <c r="J8" s="1745"/>
      <c r="K8" s="1745"/>
      <c r="L8" s="1745"/>
      <c r="M8" s="1745"/>
      <c r="N8" s="1745"/>
      <c r="O8" s="1218"/>
      <c r="S8" s="140"/>
      <c r="T8" s="140"/>
      <c r="U8" s="140"/>
      <c r="V8" s="140"/>
      <c r="W8" s="140"/>
      <c r="X8" s="140"/>
      <c r="Y8" s="140"/>
      <c r="Z8" s="140"/>
      <c r="AA8" s="142"/>
    </row>
    <row r="9" spans="1:27" x14ac:dyDescent="0.25">
      <c r="B9" s="1744"/>
      <c r="C9" s="1745" t="s">
        <v>2007</v>
      </c>
      <c r="D9" s="1056"/>
      <c r="E9" s="1056"/>
      <c r="F9" s="1745"/>
      <c r="G9" s="1745"/>
      <c r="H9" s="1745"/>
      <c r="I9" s="1745"/>
      <c r="J9" s="1745"/>
      <c r="K9" s="1745"/>
      <c r="L9" s="1745"/>
      <c r="M9" s="1745"/>
      <c r="N9" s="1745"/>
      <c r="O9" s="1218"/>
      <c r="P9" s="140" t="s">
        <v>302</v>
      </c>
      <c r="Q9" s="140"/>
      <c r="R9" s="140" t="s">
        <v>2007</v>
      </c>
      <c r="S9" s="140"/>
      <c r="T9" s="140"/>
      <c r="U9" s="140"/>
      <c r="V9" s="140"/>
      <c r="W9" s="140"/>
      <c r="X9" s="140"/>
      <c r="Y9" s="140"/>
      <c r="Z9" s="140"/>
      <c r="AA9" s="142"/>
    </row>
    <row r="10" spans="1:27" x14ac:dyDescent="0.25">
      <c r="B10" s="1589"/>
      <c r="D10" s="1590"/>
      <c r="E10" s="1590"/>
      <c r="F10" s="1590"/>
      <c r="G10" s="1590"/>
      <c r="H10" s="1590"/>
      <c r="I10" s="1590"/>
      <c r="J10" s="1590"/>
      <c r="K10" s="1590"/>
      <c r="L10" s="1590"/>
      <c r="M10" s="1590"/>
      <c r="N10" s="1590"/>
      <c r="O10" s="1589"/>
      <c r="P10" s="140" t="s">
        <v>287</v>
      </c>
      <c r="Q10" s="140"/>
      <c r="R10" s="140" t="s">
        <v>2176</v>
      </c>
      <c r="S10" s="1590"/>
      <c r="T10" s="1590"/>
      <c r="U10" s="1590"/>
      <c r="V10" s="1590"/>
      <c r="W10" s="1590"/>
      <c r="X10" s="1590"/>
      <c r="Y10" s="1590"/>
      <c r="Z10" s="1590"/>
      <c r="AA10" s="1591"/>
    </row>
    <row r="11" spans="1:27" x14ac:dyDescent="0.25">
      <c r="B11" s="362">
        <f>B6+0.01</f>
        <v>20.020000000000003</v>
      </c>
      <c r="C11" s="1587" t="s">
        <v>1991</v>
      </c>
      <c r="D11" s="1587"/>
      <c r="E11" s="1587"/>
      <c r="F11" s="1587"/>
      <c r="G11" s="1587"/>
      <c r="H11" s="1587"/>
      <c r="I11" s="1587"/>
      <c r="J11" s="1587"/>
      <c r="K11" s="1587"/>
      <c r="L11" s="1587"/>
      <c r="M11" s="1587"/>
      <c r="N11" s="1587"/>
      <c r="O11" s="362">
        <f>O6+0.01</f>
        <v>20.090000000000014</v>
      </c>
      <c r="P11" s="2976" t="s">
        <v>2178</v>
      </c>
      <c r="Q11" s="2976"/>
      <c r="R11" s="2976"/>
      <c r="S11" s="2976"/>
      <c r="T11" s="2976"/>
      <c r="U11" s="2976"/>
      <c r="V11" s="2976"/>
      <c r="W11" s="2976"/>
      <c r="X11" s="2976"/>
      <c r="Y11" s="2976"/>
      <c r="Z11" s="2976"/>
      <c r="AA11" s="2977"/>
    </row>
    <row r="12" spans="1:27" x14ac:dyDescent="0.25">
      <c r="B12" s="1218"/>
      <c r="C12" s="140" t="s">
        <v>1992</v>
      </c>
      <c r="D12" s="140"/>
      <c r="E12" s="140"/>
      <c r="F12" s="140" t="s">
        <v>1995</v>
      </c>
      <c r="G12" s="140"/>
      <c r="H12" s="140"/>
      <c r="I12" s="140"/>
      <c r="J12" s="140"/>
      <c r="K12" s="140"/>
      <c r="L12" s="140"/>
      <c r="M12" s="140"/>
      <c r="N12" s="140"/>
      <c r="O12" s="1218"/>
      <c r="P12" s="2639"/>
      <c r="Q12" s="2639"/>
      <c r="R12" s="2639"/>
      <c r="S12" s="2639"/>
      <c r="T12" s="2639"/>
      <c r="U12" s="2639"/>
      <c r="V12" s="2639"/>
      <c r="W12" s="2639"/>
      <c r="X12" s="2639"/>
      <c r="Y12" s="2639"/>
      <c r="Z12" s="2639"/>
      <c r="AA12" s="2979"/>
    </row>
    <row r="13" spans="1:27" x14ac:dyDescent="0.25">
      <c r="B13" s="1218"/>
      <c r="C13" s="140" t="s">
        <v>1993</v>
      </c>
      <c r="D13" s="140"/>
      <c r="F13" s="140" t="s">
        <v>1996</v>
      </c>
      <c r="H13" s="140"/>
      <c r="J13" s="140"/>
      <c r="L13" s="140"/>
      <c r="M13" s="140"/>
      <c r="N13" s="140"/>
      <c r="O13" s="1218"/>
      <c r="P13" s="140" t="s">
        <v>302</v>
      </c>
      <c r="Q13" s="140"/>
      <c r="R13" s="140" t="s">
        <v>2007</v>
      </c>
      <c r="S13" s="140"/>
      <c r="T13" s="140"/>
      <c r="U13" s="140"/>
      <c r="V13" s="140"/>
      <c r="W13" s="140"/>
      <c r="X13" s="140"/>
      <c r="Y13" s="140"/>
      <c r="Z13" s="140"/>
      <c r="AA13" s="142"/>
    </row>
    <row r="14" spans="1:27" x14ac:dyDescent="0.25">
      <c r="B14" s="1218"/>
      <c r="C14" s="140" t="s">
        <v>1994</v>
      </c>
      <c r="D14" s="140"/>
      <c r="E14" s="140"/>
      <c r="F14" s="140"/>
      <c r="G14" s="140"/>
      <c r="H14" s="140"/>
      <c r="I14" s="140"/>
      <c r="J14" s="140"/>
      <c r="K14" s="140"/>
      <c r="L14" s="140"/>
      <c r="M14" s="140"/>
      <c r="N14" s="140"/>
      <c r="O14" s="1589"/>
      <c r="P14" s="140" t="s">
        <v>287</v>
      </c>
      <c r="Q14" s="140"/>
      <c r="R14" s="140" t="s">
        <v>2176</v>
      </c>
      <c r="S14" s="1590"/>
      <c r="T14" s="1590"/>
      <c r="U14" s="1590"/>
      <c r="V14" s="1590"/>
      <c r="W14" s="1590"/>
      <c r="X14" s="1590"/>
      <c r="Y14" s="1590"/>
      <c r="Z14" s="1590"/>
      <c r="AA14" s="1591"/>
    </row>
    <row r="15" spans="1:27" x14ac:dyDescent="0.25">
      <c r="B15" s="1218"/>
      <c r="C15" s="140"/>
      <c r="D15" s="140"/>
      <c r="E15" s="140"/>
      <c r="F15" s="140"/>
      <c r="G15" s="140"/>
      <c r="H15" s="140"/>
      <c r="I15" s="140"/>
      <c r="J15" s="140"/>
      <c r="K15" s="140"/>
      <c r="L15" s="140"/>
      <c r="M15" s="140"/>
      <c r="N15" s="140"/>
      <c r="O15" s="362">
        <f>O11+0.01</f>
        <v>20.100000000000016</v>
      </c>
      <c r="P15" s="2976" t="s">
        <v>2179</v>
      </c>
      <c r="Q15" s="2976"/>
      <c r="R15" s="2976"/>
      <c r="S15" s="2976"/>
      <c r="T15" s="2976"/>
      <c r="U15" s="2976"/>
      <c r="V15" s="2976"/>
      <c r="W15" s="2976"/>
      <c r="X15" s="2976"/>
      <c r="Y15" s="2976"/>
      <c r="Z15" s="2976"/>
      <c r="AA15" s="2977"/>
    </row>
    <row r="16" spans="1:27" x14ac:dyDescent="0.25">
      <c r="B16" s="362">
        <f>B11+0.01</f>
        <v>20.030000000000005</v>
      </c>
      <c r="C16" s="1587" t="s">
        <v>1997</v>
      </c>
      <c r="D16" s="1587"/>
      <c r="E16" s="1587"/>
      <c r="F16" s="1587"/>
      <c r="G16" s="1587"/>
      <c r="H16" s="1587"/>
      <c r="I16" s="1587"/>
      <c r="J16" s="1587"/>
      <c r="K16" s="1587"/>
      <c r="L16" s="1587"/>
      <c r="M16" s="1587"/>
      <c r="N16" s="1587"/>
      <c r="O16" s="1218"/>
      <c r="P16" s="2639"/>
      <c r="Q16" s="2639"/>
      <c r="R16" s="2639"/>
      <c r="S16" s="2639"/>
      <c r="T16" s="2639"/>
      <c r="U16" s="2639"/>
      <c r="V16" s="2639"/>
      <c r="W16" s="2639"/>
      <c r="X16" s="2639"/>
      <c r="Y16" s="2639"/>
      <c r="Z16" s="2639"/>
      <c r="AA16" s="2979"/>
    </row>
    <row r="17" spans="2:27" x14ac:dyDescent="0.25">
      <c r="B17" s="1218"/>
      <c r="C17" s="140" t="s">
        <v>1998</v>
      </c>
      <c r="D17" s="140"/>
      <c r="E17" s="140"/>
      <c r="G17" s="140"/>
      <c r="H17" s="140"/>
      <c r="I17" s="140"/>
      <c r="J17" s="140"/>
      <c r="K17" s="140"/>
      <c r="L17" s="140"/>
      <c r="M17" s="140"/>
      <c r="N17" s="140"/>
      <c r="O17" s="1218"/>
      <c r="P17" s="140" t="s">
        <v>302</v>
      </c>
      <c r="Q17" s="140"/>
      <c r="R17" s="140" t="s">
        <v>2007</v>
      </c>
      <c r="S17" s="140"/>
      <c r="T17" s="140"/>
      <c r="U17" s="140"/>
      <c r="V17" s="140"/>
      <c r="W17" s="140"/>
      <c r="X17" s="140"/>
      <c r="Y17" s="140"/>
      <c r="Z17" s="140"/>
      <c r="AA17" s="142"/>
    </row>
    <row r="18" spans="2:27" x14ac:dyDescent="0.25">
      <c r="B18" s="1218"/>
      <c r="C18" s="140" t="s">
        <v>1999</v>
      </c>
      <c r="D18" s="140"/>
      <c r="F18" s="140" t="s">
        <v>2001</v>
      </c>
      <c r="H18" s="140"/>
      <c r="J18" s="140"/>
      <c r="L18" s="140"/>
      <c r="M18" s="140"/>
      <c r="N18" s="140"/>
      <c r="O18" s="1589"/>
      <c r="P18" s="140" t="s">
        <v>287</v>
      </c>
      <c r="Q18" s="140"/>
      <c r="R18" s="140" t="s">
        <v>2176</v>
      </c>
      <c r="S18" s="1590"/>
      <c r="T18" s="1590"/>
      <c r="U18" s="1590"/>
      <c r="V18" s="1590"/>
      <c r="W18" s="1590"/>
      <c r="X18" s="1590"/>
      <c r="Y18" s="1590"/>
      <c r="Z18" s="1590"/>
      <c r="AA18" s="1591"/>
    </row>
    <row r="19" spans="2:27" ht="13.5" customHeight="1" x14ac:dyDescent="0.25">
      <c r="B19" s="1218"/>
      <c r="C19" s="140" t="s">
        <v>2000</v>
      </c>
      <c r="D19" s="140"/>
      <c r="F19" s="140" t="s">
        <v>1996</v>
      </c>
      <c r="H19" s="140"/>
      <c r="J19" s="140"/>
      <c r="L19" s="140"/>
      <c r="M19" s="140"/>
      <c r="N19" s="140"/>
      <c r="O19" s="362">
        <f>O15+0.01</f>
        <v>20.110000000000017</v>
      </c>
      <c r="P19" s="2976" t="s">
        <v>2180</v>
      </c>
      <c r="Q19" s="2976"/>
      <c r="R19" s="2976"/>
      <c r="S19" s="2976"/>
      <c r="T19" s="2976"/>
      <c r="U19" s="2976"/>
      <c r="V19" s="2976"/>
      <c r="W19" s="2976"/>
      <c r="X19" s="2976"/>
      <c r="Y19" s="2976"/>
      <c r="Z19" s="2976"/>
      <c r="AA19" s="2977"/>
    </row>
    <row r="20" spans="2:27" x14ac:dyDescent="0.25">
      <c r="B20" s="1218"/>
      <c r="D20" s="140"/>
      <c r="E20" s="140"/>
      <c r="F20" s="140"/>
      <c r="G20" s="140"/>
      <c r="H20" s="140"/>
      <c r="I20" s="140"/>
      <c r="J20" s="140"/>
      <c r="K20" s="140"/>
      <c r="L20" s="140"/>
      <c r="M20" s="140"/>
      <c r="N20" s="140"/>
      <c r="O20" s="1218"/>
      <c r="P20" s="2639"/>
      <c r="Q20" s="2639"/>
      <c r="R20" s="2639"/>
      <c r="S20" s="2639"/>
      <c r="T20" s="2639"/>
      <c r="U20" s="2639"/>
      <c r="V20" s="2639"/>
      <c r="W20" s="2639"/>
      <c r="X20" s="2639"/>
      <c r="Y20" s="2639"/>
      <c r="Z20" s="2639"/>
      <c r="AA20" s="2979"/>
    </row>
    <row r="21" spans="2:27" ht="13.5" customHeight="1" x14ac:dyDescent="0.25">
      <c r="B21" s="362">
        <f>B16+0.01</f>
        <v>20.040000000000006</v>
      </c>
      <c r="C21" s="1587" t="s">
        <v>2013</v>
      </c>
      <c r="D21" s="1587"/>
      <c r="E21" s="1587"/>
      <c r="F21" s="1587"/>
      <c r="G21" s="1587"/>
      <c r="H21" s="1587"/>
      <c r="I21" s="1587"/>
      <c r="J21" s="1587"/>
      <c r="K21" s="1587"/>
      <c r="L21" s="1587"/>
      <c r="M21" s="1587"/>
      <c r="N21" s="1587"/>
      <c r="O21" s="1218"/>
      <c r="P21" s="140" t="s">
        <v>302</v>
      </c>
      <c r="Q21" s="140"/>
      <c r="R21" s="140" t="s">
        <v>2007</v>
      </c>
      <c r="S21" s="140"/>
      <c r="T21" s="140"/>
      <c r="U21" s="140"/>
      <c r="V21" s="140"/>
      <c r="W21" s="140"/>
      <c r="X21" s="140"/>
      <c r="Y21" s="140"/>
      <c r="Z21" s="140"/>
      <c r="AA21" s="142"/>
    </row>
    <row r="22" spans="2:27" x14ac:dyDescent="0.25">
      <c r="B22" s="1218"/>
      <c r="C22" s="140" t="s">
        <v>1998</v>
      </c>
      <c r="D22" s="140"/>
      <c r="E22" s="140"/>
      <c r="G22" s="140"/>
      <c r="H22" s="140"/>
      <c r="I22" s="140"/>
      <c r="J22" s="140"/>
      <c r="K22" s="140"/>
      <c r="L22" s="140"/>
      <c r="M22" s="140"/>
      <c r="N22" s="140"/>
      <c r="O22" s="1589"/>
      <c r="P22" s="140" t="s">
        <v>287</v>
      </c>
      <c r="Q22" s="140"/>
      <c r="R22" s="140" t="s">
        <v>2176</v>
      </c>
      <c r="S22" s="1590"/>
      <c r="T22" s="1590"/>
      <c r="U22" s="1590"/>
      <c r="V22" s="1590"/>
      <c r="W22" s="1590"/>
      <c r="X22" s="1590"/>
      <c r="Y22" s="1590"/>
      <c r="Z22" s="1590"/>
      <c r="AA22" s="1591"/>
    </row>
    <row r="23" spans="2:27" x14ac:dyDescent="0.25">
      <c r="B23" s="1218"/>
      <c r="C23" s="140" t="s">
        <v>1999</v>
      </c>
      <c r="D23" s="140"/>
      <c r="E23" s="140"/>
      <c r="F23" s="140" t="s">
        <v>2001</v>
      </c>
      <c r="G23" s="140"/>
      <c r="H23" s="140"/>
      <c r="I23" s="140"/>
      <c r="J23" s="140"/>
      <c r="K23" s="140"/>
      <c r="L23" s="140"/>
      <c r="M23" s="140"/>
      <c r="N23" s="140"/>
      <c r="O23" s="362">
        <f>O19+0.01</f>
        <v>20.120000000000019</v>
      </c>
      <c r="P23" s="2976" t="s">
        <v>2181</v>
      </c>
      <c r="Q23" s="2976"/>
      <c r="R23" s="2976"/>
      <c r="S23" s="2976"/>
      <c r="T23" s="2976"/>
      <c r="U23" s="2976"/>
      <c r="V23" s="2976"/>
      <c r="W23" s="2976"/>
      <c r="X23" s="2976"/>
      <c r="Y23" s="2976"/>
      <c r="Z23" s="2976"/>
      <c r="AA23" s="2977"/>
    </row>
    <row r="24" spans="2:27" x14ac:dyDescent="0.25">
      <c r="B24" s="1218"/>
      <c r="C24" s="140" t="s">
        <v>2000</v>
      </c>
      <c r="D24" s="140"/>
      <c r="E24" s="140"/>
      <c r="F24" s="140" t="s">
        <v>1996</v>
      </c>
      <c r="G24" s="140"/>
      <c r="H24" s="140" t="s">
        <v>2215</v>
      </c>
      <c r="I24" s="140"/>
      <c r="J24" s="140"/>
      <c r="K24" s="140"/>
      <c r="L24" s="140"/>
      <c r="M24" s="140"/>
      <c r="N24" s="140"/>
      <c r="O24" s="1218"/>
      <c r="P24" s="2639"/>
      <c r="Q24" s="2639"/>
      <c r="R24" s="2639"/>
      <c r="S24" s="2639"/>
      <c r="T24" s="2639"/>
      <c r="U24" s="2639"/>
      <c r="V24" s="2639"/>
      <c r="W24" s="2639"/>
      <c r="X24" s="2639"/>
      <c r="Y24" s="2639"/>
      <c r="Z24" s="2639"/>
      <c r="AA24" s="2979"/>
    </row>
    <row r="25" spans="2:27" x14ac:dyDescent="0.25">
      <c r="B25" s="1218"/>
      <c r="D25" s="140"/>
      <c r="E25" s="140"/>
      <c r="F25" s="140"/>
      <c r="G25" s="140"/>
      <c r="H25" s="140"/>
      <c r="I25" s="140"/>
      <c r="J25" s="140"/>
      <c r="K25" s="140"/>
      <c r="L25" s="140"/>
      <c r="M25" s="140"/>
      <c r="N25" s="140"/>
      <c r="O25" s="1218"/>
      <c r="P25" s="140" t="s">
        <v>302</v>
      </c>
      <c r="Q25" s="140"/>
      <c r="R25" s="140" t="s">
        <v>2007</v>
      </c>
      <c r="S25" s="140"/>
      <c r="T25" s="140"/>
      <c r="U25" s="140"/>
      <c r="V25" s="140"/>
      <c r="W25" s="140"/>
      <c r="X25" s="140"/>
      <c r="Y25" s="140"/>
      <c r="Z25" s="140"/>
      <c r="AA25" s="142"/>
    </row>
    <row r="26" spans="2:27" ht="13.5" customHeight="1" x14ac:dyDescent="0.25">
      <c r="B26" s="362">
        <f>B21+0.01</f>
        <v>20.050000000000008</v>
      </c>
      <c r="C26" s="2976" t="s">
        <v>2002</v>
      </c>
      <c r="D26" s="2976"/>
      <c r="E26" s="2976"/>
      <c r="F26" s="2976"/>
      <c r="G26" s="2976"/>
      <c r="H26" s="2976"/>
      <c r="I26" s="2976"/>
      <c r="J26" s="2976"/>
      <c r="K26" s="2976"/>
      <c r="L26" s="2976"/>
      <c r="M26" s="2976"/>
      <c r="N26" s="2977"/>
      <c r="O26" s="1218"/>
      <c r="P26" s="140" t="s">
        <v>287</v>
      </c>
      <c r="Q26" s="140"/>
      <c r="R26" s="140" t="s">
        <v>2176</v>
      </c>
      <c r="S26" s="140"/>
      <c r="T26" s="140"/>
      <c r="U26" s="140"/>
      <c r="V26" s="140"/>
      <c r="W26" s="140"/>
      <c r="X26" s="140"/>
      <c r="Y26" s="140"/>
      <c r="Z26" s="140"/>
      <c r="AA26" s="142"/>
    </row>
    <row r="27" spans="2:27" x14ac:dyDescent="0.25">
      <c r="B27" s="1218"/>
      <c r="C27" s="2639"/>
      <c r="D27" s="2639"/>
      <c r="E27" s="2639"/>
      <c r="F27" s="2639"/>
      <c r="G27" s="2639"/>
      <c r="H27" s="2639"/>
      <c r="I27" s="2639"/>
      <c r="J27" s="2639"/>
      <c r="K27" s="2639"/>
      <c r="L27" s="2639"/>
      <c r="M27" s="2639"/>
      <c r="N27" s="2639"/>
      <c r="O27" s="362">
        <f>O23+0.01</f>
        <v>20.13000000000002</v>
      </c>
      <c r="P27" s="1587" t="s">
        <v>2008</v>
      </c>
      <c r="Q27" s="1587"/>
      <c r="R27" s="1587"/>
      <c r="S27" s="1587"/>
      <c r="T27" s="1587"/>
      <c r="U27" s="1587"/>
      <c r="V27" s="1587"/>
      <c r="W27" s="1587"/>
      <c r="X27" s="1587"/>
      <c r="Y27" s="1587"/>
      <c r="Z27" s="1587"/>
      <c r="AA27" s="1588"/>
    </row>
    <row r="28" spans="2:27" x14ac:dyDescent="0.25">
      <c r="B28" s="1218"/>
      <c r="C28" s="140" t="s">
        <v>2003</v>
      </c>
      <c r="D28" s="140"/>
      <c r="E28" s="140" t="s">
        <v>2006</v>
      </c>
      <c r="F28" s="140"/>
      <c r="G28" s="140"/>
      <c r="H28" s="140"/>
      <c r="I28" s="140"/>
      <c r="J28" s="140"/>
      <c r="K28" s="140"/>
      <c r="L28" s="140"/>
      <c r="M28" s="140"/>
      <c r="N28" s="140"/>
      <c r="O28" s="680"/>
      <c r="P28" s="140"/>
      <c r="Q28" s="140"/>
      <c r="R28" s="140"/>
      <c r="S28" s="140"/>
      <c r="T28" s="140"/>
      <c r="U28" s="140"/>
      <c r="V28" s="140"/>
      <c r="W28" s="140"/>
      <c r="X28" s="140"/>
      <c r="Y28" s="140"/>
      <c r="Z28" s="140"/>
      <c r="AA28" s="142"/>
    </row>
    <row r="29" spans="2:27" x14ac:dyDescent="0.25">
      <c r="B29" s="1218"/>
      <c r="C29" s="140" t="s">
        <v>2004</v>
      </c>
      <c r="D29" s="140"/>
      <c r="E29" s="140" t="s">
        <v>2005</v>
      </c>
      <c r="F29" s="140"/>
      <c r="G29" s="140"/>
      <c r="H29" s="140" t="s">
        <v>1996</v>
      </c>
      <c r="I29" s="140"/>
      <c r="J29" s="140"/>
      <c r="K29" s="140"/>
      <c r="L29" s="140"/>
      <c r="M29" s="140"/>
      <c r="N29" s="140"/>
      <c r="O29" s="1218">
        <v>1</v>
      </c>
      <c r="P29" s="1696" t="s">
        <v>2081</v>
      </c>
      <c r="Q29" s="1696"/>
      <c r="R29" s="1696"/>
      <c r="S29" s="1696" t="s">
        <v>2085</v>
      </c>
      <c r="T29" s="1696"/>
      <c r="U29" s="1696"/>
      <c r="V29" s="1696"/>
      <c r="W29" s="1696"/>
      <c r="X29" s="1696" t="s">
        <v>2091</v>
      </c>
      <c r="Y29" s="140"/>
      <c r="Z29" s="1696"/>
      <c r="AA29" s="142"/>
    </row>
    <row r="30" spans="2:27" x14ac:dyDescent="0.25">
      <c r="B30" s="1589"/>
      <c r="C30" s="1590"/>
      <c r="D30" s="1590"/>
      <c r="E30" s="1590"/>
      <c r="F30" s="1590"/>
      <c r="G30" s="1590"/>
      <c r="H30" s="1590"/>
      <c r="I30" s="1590"/>
      <c r="J30" s="1590"/>
      <c r="K30" s="1590"/>
      <c r="L30" s="1590"/>
      <c r="M30" s="1590"/>
      <c r="N30" s="1590"/>
      <c r="O30" s="1218">
        <v>2</v>
      </c>
      <c r="P30" s="1696" t="s">
        <v>2083</v>
      </c>
      <c r="Q30" s="1696"/>
      <c r="R30" s="1696"/>
      <c r="S30" s="1696" t="s">
        <v>2086</v>
      </c>
      <c r="T30" s="140"/>
      <c r="U30" s="1696"/>
      <c r="V30" s="1696"/>
      <c r="W30" s="1696"/>
      <c r="X30" s="1699" t="s">
        <v>2088</v>
      </c>
      <c r="Y30" s="140"/>
      <c r="Z30" s="1696"/>
      <c r="AA30" s="142"/>
    </row>
    <row r="31" spans="2:27" x14ac:dyDescent="0.25">
      <c r="B31" s="680">
        <f>B26+0.01</f>
        <v>20.060000000000009</v>
      </c>
      <c r="C31" s="2978" t="s">
        <v>2182</v>
      </c>
      <c r="D31" s="2978"/>
      <c r="E31" s="2978"/>
      <c r="F31" s="2978"/>
      <c r="G31" s="2978"/>
      <c r="H31" s="2978"/>
      <c r="I31" s="2978"/>
      <c r="J31" s="2978"/>
      <c r="K31" s="2978"/>
      <c r="L31" s="2978"/>
      <c r="M31" s="2978"/>
      <c r="N31" s="2978"/>
      <c r="O31" s="1218">
        <v>3</v>
      </c>
      <c r="P31" s="1696" t="s">
        <v>2084</v>
      </c>
      <c r="Q31" s="1696"/>
      <c r="R31" s="1696"/>
      <c r="S31" s="1696" t="s">
        <v>2087</v>
      </c>
      <c r="T31" s="140"/>
      <c r="U31" s="1696"/>
      <c r="V31" s="1696"/>
      <c r="W31" s="1696"/>
      <c r="X31" s="1696" t="s">
        <v>2090</v>
      </c>
      <c r="Y31" s="140"/>
      <c r="Z31" s="1696"/>
      <c r="AA31" s="142"/>
    </row>
    <row r="32" spans="2:27" x14ac:dyDescent="0.25">
      <c r="B32" s="1218"/>
      <c r="C32" s="2643"/>
      <c r="D32" s="2643"/>
      <c r="E32" s="2643"/>
      <c r="F32" s="2643"/>
      <c r="G32" s="2643"/>
      <c r="H32" s="2643"/>
      <c r="I32" s="2643"/>
      <c r="J32" s="2643"/>
      <c r="K32" s="2643"/>
      <c r="L32" s="2643"/>
      <c r="M32" s="2643"/>
      <c r="N32" s="2643"/>
      <c r="O32" s="1218">
        <v>4</v>
      </c>
      <c r="P32" s="1696" t="s">
        <v>2082</v>
      </c>
      <c r="Q32" s="1696"/>
      <c r="R32" s="1696"/>
      <c r="S32" s="1696" t="s">
        <v>2092</v>
      </c>
      <c r="T32" s="140"/>
      <c r="U32" s="1696"/>
      <c r="V32" s="1696"/>
      <c r="W32" s="1696"/>
      <c r="X32" s="1696" t="s">
        <v>2089</v>
      </c>
      <c r="Y32" s="140"/>
      <c r="Z32" s="1696"/>
      <c r="AA32" s="142"/>
    </row>
    <row r="33" spans="2:27" x14ac:dyDescent="0.25">
      <c r="B33" s="1218"/>
      <c r="C33" s="140"/>
      <c r="D33" s="140"/>
      <c r="E33" s="140"/>
      <c r="F33" s="140"/>
      <c r="G33" s="140"/>
      <c r="H33" s="140"/>
      <c r="I33" s="140"/>
      <c r="J33" s="140"/>
      <c r="K33" s="140"/>
      <c r="L33" s="140"/>
      <c r="M33" s="140"/>
      <c r="N33" s="140"/>
      <c r="O33" s="1218"/>
      <c r="P33" s="140"/>
      <c r="Q33" s="140"/>
      <c r="R33" s="140"/>
      <c r="S33" s="140"/>
      <c r="T33" s="1695"/>
      <c r="U33" s="140"/>
      <c r="V33" s="140"/>
      <c r="W33" s="140"/>
      <c r="X33" s="140"/>
      <c r="Y33" s="140"/>
      <c r="Z33" s="140"/>
      <c r="AA33" s="142"/>
    </row>
    <row r="34" spans="2:27" x14ac:dyDescent="0.25">
      <c r="B34" s="1589"/>
      <c r="C34" s="1590"/>
      <c r="D34" s="1590"/>
      <c r="E34" s="1590"/>
      <c r="F34" s="1590"/>
      <c r="G34" s="1590"/>
      <c r="H34" s="1590"/>
      <c r="I34" s="1590"/>
      <c r="J34" s="1590"/>
      <c r="K34" s="1590"/>
      <c r="L34" s="1590"/>
      <c r="M34" s="1590"/>
      <c r="N34" s="1590"/>
      <c r="O34" s="1218"/>
      <c r="P34" s="1697" t="s">
        <v>2009</v>
      </c>
      <c r="Q34" s="140"/>
      <c r="R34" s="140"/>
      <c r="S34" s="1697" t="s">
        <v>2010</v>
      </c>
      <c r="T34" s="1695"/>
      <c r="U34" s="140"/>
      <c r="V34" s="1697" t="s">
        <v>2011</v>
      </c>
      <c r="W34" s="140"/>
      <c r="X34" s="140"/>
      <c r="Y34" s="140"/>
      <c r="Z34" s="140"/>
      <c r="AA34" s="142"/>
    </row>
    <row r="35" spans="2:27" ht="13.5" customHeight="1" x14ac:dyDescent="0.25">
      <c r="B35" s="362">
        <f>B31+0.01</f>
        <v>20.070000000000011</v>
      </c>
      <c r="C35" s="2976" t="s">
        <v>2175</v>
      </c>
      <c r="D35" s="2976"/>
      <c r="E35" s="2976"/>
      <c r="F35" s="2976"/>
      <c r="G35" s="2976"/>
      <c r="H35" s="2976"/>
      <c r="I35" s="2976"/>
      <c r="J35" s="2976"/>
      <c r="K35" s="2976"/>
      <c r="L35" s="2976"/>
      <c r="M35" s="2976"/>
      <c r="N35" s="2976"/>
      <c r="O35" s="1218"/>
      <c r="P35" s="140"/>
      <c r="Q35" s="140"/>
      <c r="R35" s="140"/>
      <c r="S35" s="140"/>
      <c r="T35" s="140"/>
      <c r="U35" s="140"/>
      <c r="V35" s="140"/>
      <c r="W35" s="140"/>
      <c r="X35" s="140"/>
      <c r="Y35" s="140"/>
      <c r="Z35" s="140"/>
      <c r="AA35" s="142"/>
    </row>
    <row r="36" spans="2:27" x14ac:dyDescent="0.25">
      <c r="B36" s="1218"/>
      <c r="C36" s="2639"/>
      <c r="D36" s="2639"/>
      <c r="E36" s="2639"/>
      <c r="F36" s="2639"/>
      <c r="G36" s="2639"/>
      <c r="H36" s="2639"/>
      <c r="I36" s="2639"/>
      <c r="J36" s="2639"/>
      <c r="K36" s="2639"/>
      <c r="L36" s="2639"/>
      <c r="M36" s="2639"/>
      <c r="N36" s="2639"/>
      <c r="O36" s="1218"/>
      <c r="P36" s="140"/>
      <c r="Q36" s="140"/>
      <c r="R36" s="140"/>
      <c r="S36" s="140"/>
      <c r="T36" s="140"/>
      <c r="U36" s="140"/>
      <c r="V36" s="140"/>
      <c r="W36" s="140"/>
      <c r="X36" s="140"/>
      <c r="Y36" s="140"/>
      <c r="Z36" s="140"/>
      <c r="AA36" s="142"/>
    </row>
    <row r="37" spans="2:27" x14ac:dyDescent="0.25">
      <c r="B37" s="1218"/>
      <c r="C37" s="1698"/>
      <c r="D37" s="1698"/>
      <c r="E37" s="1698"/>
      <c r="F37" s="1698"/>
      <c r="G37" s="1698"/>
      <c r="H37" s="1698"/>
      <c r="I37" s="1698"/>
      <c r="J37" s="1698"/>
      <c r="K37" s="1698"/>
      <c r="L37" s="1698"/>
      <c r="M37" s="1698"/>
      <c r="N37" s="140"/>
      <c r="O37" s="1218"/>
      <c r="P37" s="140"/>
      <c r="Q37" s="140"/>
      <c r="R37" s="140"/>
      <c r="S37" s="140"/>
      <c r="T37" s="140"/>
      <c r="U37" s="140"/>
      <c r="V37" s="140"/>
      <c r="W37" s="140"/>
      <c r="X37" s="140"/>
      <c r="Y37" s="140"/>
      <c r="Z37" s="140"/>
      <c r="AA37" s="142"/>
    </row>
    <row r="38" spans="2:27" x14ac:dyDescent="0.25">
      <c r="B38" s="1218"/>
      <c r="C38" s="140" t="s">
        <v>302</v>
      </c>
      <c r="D38" s="140"/>
      <c r="E38" s="140" t="s">
        <v>2007</v>
      </c>
      <c r="F38" s="140"/>
      <c r="G38" s="140"/>
      <c r="H38" s="140"/>
      <c r="I38" s="140"/>
      <c r="J38" s="140"/>
      <c r="K38" s="140"/>
      <c r="L38" s="140"/>
      <c r="M38" s="140"/>
      <c r="N38" s="140"/>
      <c r="O38" s="1218"/>
      <c r="P38" s="140"/>
      <c r="Q38" s="140"/>
      <c r="R38" s="140"/>
      <c r="S38" s="140"/>
      <c r="T38" s="140"/>
      <c r="U38" s="140"/>
      <c r="V38" s="140"/>
      <c r="W38" s="140"/>
      <c r="X38" s="140"/>
      <c r="Y38" s="140"/>
      <c r="Z38" s="140"/>
      <c r="AA38" s="142"/>
    </row>
    <row r="39" spans="2:27" x14ac:dyDescent="0.25">
      <c r="B39" s="1589"/>
      <c r="C39" s="1590" t="s">
        <v>287</v>
      </c>
      <c r="D39" s="1590"/>
      <c r="E39" s="1590" t="s">
        <v>2176</v>
      </c>
      <c r="F39" s="1590"/>
      <c r="G39" s="1590"/>
      <c r="H39" s="1590"/>
      <c r="I39" s="1590"/>
      <c r="J39" s="1590"/>
      <c r="K39" s="1590"/>
      <c r="L39" s="1590"/>
      <c r="M39" s="1590"/>
      <c r="N39" s="1590"/>
      <c r="O39" s="1589"/>
      <c r="P39" s="1590"/>
      <c r="Q39" s="1590"/>
      <c r="R39" s="1590"/>
      <c r="S39" s="1590"/>
      <c r="T39" s="1590"/>
      <c r="U39" s="1590"/>
      <c r="V39" s="1590"/>
      <c r="W39" s="1590"/>
      <c r="X39" s="1590"/>
      <c r="Y39" s="1590"/>
      <c r="Z39" s="1590"/>
      <c r="AA39" s="1591"/>
    </row>
  </sheetData>
  <mergeCells count="10">
    <mergeCell ref="P6:AA7"/>
    <mergeCell ref="P11:AA12"/>
    <mergeCell ref="P15:AA16"/>
    <mergeCell ref="P23:AA24"/>
    <mergeCell ref="P19:AA20"/>
    <mergeCell ref="C3:J4"/>
    <mergeCell ref="B3:B4"/>
    <mergeCell ref="C26:N27"/>
    <mergeCell ref="C31:N32"/>
    <mergeCell ref="C35:N36"/>
  </mergeCells>
  <pageMargins left="0.314" right="0.314" top="0.11799999999999999" bottom="0.27500000000000002" header="0.157" footer="0.11799999999999999"/>
  <pageSetup scale="94" orientation="landscape"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3:M26"/>
  <sheetViews>
    <sheetView view="pageLayout" zoomScaleNormal="100" zoomScaleSheetLayoutView="90" workbookViewId="0">
      <selection activeCell="H10" sqref="H10"/>
    </sheetView>
  </sheetViews>
  <sheetFormatPr baseColWidth="10" defaultColWidth="9.140625" defaultRowHeight="15" x14ac:dyDescent="0.2"/>
  <cols>
    <col min="1" max="1" width="7.42578125" style="1047" customWidth="1"/>
    <col min="2" max="2" width="15.42578125" style="1047" customWidth="1"/>
    <col min="3" max="3" width="4.85546875" style="1047" customWidth="1"/>
    <col min="4" max="4" width="8.42578125" style="1047" customWidth="1"/>
    <col min="5" max="5" width="21.5703125" style="1047" customWidth="1"/>
    <col min="6" max="6" width="3" style="1047" customWidth="1"/>
    <col min="7" max="7" width="7.5703125" style="1047" customWidth="1"/>
    <col min="8" max="8" width="17.42578125" style="1047" customWidth="1"/>
  </cols>
  <sheetData>
    <row r="3" spans="1:13" ht="15.75" customHeight="1" x14ac:dyDescent="0.25">
      <c r="A3" s="2084"/>
      <c r="B3" s="2084"/>
      <c r="C3" s="2085"/>
      <c r="D3" s="2086"/>
      <c r="E3" s="2087" t="s">
        <v>2602</v>
      </c>
      <c r="F3" s="2084"/>
      <c r="G3" s="2088"/>
      <c r="H3" s="2084"/>
      <c r="I3" s="2084"/>
      <c r="J3" s="2088"/>
      <c r="K3" s="2084"/>
      <c r="L3" s="1112"/>
      <c r="M3" s="1112"/>
    </row>
    <row r="4" spans="1:13" ht="15.75" x14ac:dyDescent="0.25">
      <c r="A4" s="2089"/>
      <c r="B4" s="2084"/>
      <c r="C4" s="2085"/>
      <c r="D4" s="2090"/>
      <c r="E4" s="2091"/>
      <c r="F4" s="2091"/>
      <c r="G4" s="2092"/>
      <c r="H4" s="2091"/>
      <c r="I4" s="2091"/>
      <c r="J4" s="2088"/>
      <c r="K4" s="2084"/>
      <c r="L4" s="1112"/>
      <c r="M4" s="1112"/>
    </row>
    <row r="5" spans="1:13" ht="16.5" x14ac:dyDescent="0.3">
      <c r="A5" s="2093" t="s">
        <v>871</v>
      </c>
      <c r="B5" s="2094" t="s">
        <v>953</v>
      </c>
      <c r="C5" s="2095"/>
      <c r="D5" s="2096" t="s">
        <v>871</v>
      </c>
      <c r="E5" s="2094" t="s">
        <v>953</v>
      </c>
      <c r="F5" s="2097"/>
      <c r="G5" s="2093" t="s">
        <v>871</v>
      </c>
      <c r="H5" s="2094" t="s">
        <v>953</v>
      </c>
      <c r="I5" s="2098"/>
      <c r="J5" s="2093" t="s">
        <v>871</v>
      </c>
      <c r="K5" s="2099" t="s">
        <v>953</v>
      </c>
      <c r="L5" s="1112"/>
      <c r="M5" s="1112"/>
    </row>
    <row r="6" spans="1:13" ht="16.5" x14ac:dyDescent="0.2">
      <c r="A6" s="2097" t="s">
        <v>165</v>
      </c>
      <c r="B6" s="2100" t="s">
        <v>2603</v>
      </c>
      <c r="C6" s="2100"/>
      <c r="D6" s="2097">
        <v>21</v>
      </c>
      <c r="E6" s="2101" t="s">
        <v>2604</v>
      </c>
      <c r="F6" s="2101"/>
      <c r="G6" s="2102">
        <v>41</v>
      </c>
      <c r="H6" s="2097" t="s">
        <v>2605</v>
      </c>
      <c r="I6" s="2103"/>
      <c r="J6" s="2103">
        <v>61</v>
      </c>
      <c r="K6" s="2103" t="s">
        <v>2606</v>
      </c>
      <c r="L6" s="1112"/>
      <c r="M6" s="1112"/>
    </row>
    <row r="7" spans="1:13" ht="16.5" x14ac:dyDescent="0.2">
      <c r="A7" s="2097" t="s">
        <v>167</v>
      </c>
      <c r="B7" s="2100" t="s">
        <v>2607</v>
      </c>
      <c r="C7" s="2100"/>
      <c r="D7" s="2097">
        <v>22</v>
      </c>
      <c r="E7" s="2101" t="s">
        <v>2608</v>
      </c>
      <c r="F7" s="2101"/>
      <c r="G7" s="2102">
        <v>42</v>
      </c>
      <c r="H7" s="2097" t="s">
        <v>2609</v>
      </c>
      <c r="I7" s="2103"/>
      <c r="J7" s="2103">
        <v>62</v>
      </c>
      <c r="K7" s="2103" t="s">
        <v>2610</v>
      </c>
      <c r="L7" s="1112"/>
      <c r="M7" s="1112"/>
    </row>
    <row r="8" spans="1:13" ht="16.5" x14ac:dyDescent="0.2">
      <c r="A8" s="2097" t="s">
        <v>563</v>
      </c>
      <c r="B8" s="2100" t="s">
        <v>2611</v>
      </c>
      <c r="C8" s="2100"/>
      <c r="D8" s="2097">
        <v>23</v>
      </c>
      <c r="E8" s="2101" t="s">
        <v>2612</v>
      </c>
      <c r="F8" s="2101"/>
      <c r="G8" s="2102">
        <v>43</v>
      </c>
      <c r="H8" s="2097" t="s">
        <v>2613</v>
      </c>
      <c r="I8" s="2103"/>
      <c r="J8" s="2103">
        <v>63</v>
      </c>
      <c r="K8" s="2103" t="s">
        <v>2614</v>
      </c>
      <c r="L8" s="1112"/>
      <c r="M8" s="1112"/>
    </row>
    <row r="9" spans="1:13" ht="16.5" x14ac:dyDescent="0.2">
      <c r="A9" s="2097" t="s">
        <v>564</v>
      </c>
      <c r="B9" s="2100" t="s">
        <v>2615</v>
      </c>
      <c r="C9" s="2100"/>
      <c r="D9" s="2097">
        <v>24</v>
      </c>
      <c r="E9" s="2101" t="s">
        <v>2616</v>
      </c>
      <c r="F9" s="2101"/>
      <c r="G9" s="2102">
        <v>44</v>
      </c>
      <c r="H9" s="2097" t="s">
        <v>2617</v>
      </c>
      <c r="I9" s="2103"/>
      <c r="J9" s="2103">
        <v>64</v>
      </c>
      <c r="K9" s="2103" t="s">
        <v>2618</v>
      </c>
      <c r="L9" s="1112"/>
      <c r="M9" s="1112"/>
    </row>
    <row r="10" spans="1:13" ht="16.5" x14ac:dyDescent="0.2">
      <c r="A10" s="2097" t="s">
        <v>565</v>
      </c>
      <c r="B10" s="2100" t="s">
        <v>2619</v>
      </c>
      <c r="C10" s="2100"/>
      <c r="D10" s="2097">
        <v>25</v>
      </c>
      <c r="E10" s="2101" t="s">
        <v>2620</v>
      </c>
      <c r="F10" s="2101"/>
      <c r="G10" s="2102">
        <v>45</v>
      </c>
      <c r="H10" s="2097" t="s">
        <v>2621</v>
      </c>
      <c r="I10" s="2103"/>
      <c r="J10" s="2103">
        <v>65</v>
      </c>
      <c r="K10" s="2103" t="s">
        <v>2622</v>
      </c>
      <c r="L10" s="1112"/>
      <c r="M10" s="1112"/>
    </row>
    <row r="11" spans="1:13" ht="16.5" x14ac:dyDescent="0.2">
      <c r="A11" s="2097" t="s">
        <v>566</v>
      </c>
      <c r="B11" s="2100" t="s">
        <v>2623</v>
      </c>
      <c r="C11" s="2100"/>
      <c r="D11" s="2097">
        <v>26</v>
      </c>
      <c r="E11" s="2101" t="s">
        <v>2624</v>
      </c>
      <c r="F11" s="2101"/>
      <c r="G11" s="2102">
        <v>46</v>
      </c>
      <c r="H11" s="2097" t="s">
        <v>2625</v>
      </c>
      <c r="I11" s="2103"/>
      <c r="J11" s="2103">
        <v>66</v>
      </c>
      <c r="K11" s="2103" t="s">
        <v>2626</v>
      </c>
      <c r="L11" s="1112"/>
      <c r="M11" s="1112"/>
    </row>
    <row r="12" spans="1:13" ht="16.5" x14ac:dyDescent="0.2">
      <c r="A12" s="2097" t="s">
        <v>567</v>
      </c>
      <c r="B12" s="2100" t="s">
        <v>2627</v>
      </c>
      <c r="C12" s="2100"/>
      <c r="D12" s="2097">
        <v>27</v>
      </c>
      <c r="E12" s="2101" t="s">
        <v>2628</v>
      </c>
      <c r="F12" s="2101"/>
      <c r="G12" s="2102">
        <v>47</v>
      </c>
      <c r="H12" s="2097" t="s">
        <v>2629</v>
      </c>
      <c r="I12" s="2103"/>
      <c r="J12" s="2103">
        <v>67</v>
      </c>
      <c r="K12" s="2103" t="s">
        <v>2630</v>
      </c>
      <c r="L12" s="1112"/>
      <c r="M12" s="1112"/>
    </row>
    <row r="13" spans="1:13" ht="16.5" x14ac:dyDescent="0.2">
      <c r="A13" s="2097" t="s">
        <v>568</v>
      </c>
      <c r="B13" s="2100" t="s">
        <v>2631</v>
      </c>
      <c r="C13" s="2100"/>
      <c r="D13" s="2097">
        <v>28</v>
      </c>
      <c r="E13" s="2101" t="s">
        <v>2632</v>
      </c>
      <c r="F13" s="2101"/>
      <c r="G13" s="2102">
        <v>48</v>
      </c>
      <c r="H13" s="2097" t="s">
        <v>2633</v>
      </c>
      <c r="I13" s="2103"/>
      <c r="J13" s="2103">
        <v>68</v>
      </c>
      <c r="K13" s="2103" t="s">
        <v>2634</v>
      </c>
      <c r="L13" s="1112"/>
      <c r="M13" s="1112"/>
    </row>
    <row r="14" spans="1:13" ht="16.5" x14ac:dyDescent="0.2">
      <c r="A14" s="2097" t="s">
        <v>569</v>
      </c>
      <c r="B14" s="2100" t="s">
        <v>2635</v>
      </c>
      <c r="C14" s="2100"/>
      <c r="D14" s="2097">
        <v>29</v>
      </c>
      <c r="E14" s="2101" t="s">
        <v>2636</v>
      </c>
      <c r="F14" s="2101"/>
      <c r="G14" s="2102">
        <v>49</v>
      </c>
      <c r="H14" s="2097" t="s">
        <v>2637</v>
      </c>
      <c r="I14" s="2103"/>
      <c r="J14" s="2103">
        <v>69</v>
      </c>
      <c r="K14" s="2103" t="s">
        <v>2638</v>
      </c>
      <c r="L14" s="1112"/>
      <c r="M14" s="1112"/>
    </row>
    <row r="15" spans="1:13" ht="16.5" x14ac:dyDescent="0.2">
      <c r="A15" s="2097" t="s">
        <v>1257</v>
      </c>
      <c r="B15" s="2100" t="s">
        <v>2639</v>
      </c>
      <c r="C15" s="2100"/>
      <c r="D15" s="2097">
        <v>30</v>
      </c>
      <c r="E15" s="2101" t="s">
        <v>2640</v>
      </c>
      <c r="F15" s="2101"/>
      <c r="G15" s="2102">
        <v>50</v>
      </c>
      <c r="H15" s="2097" t="s">
        <v>2641</v>
      </c>
      <c r="I15" s="2103"/>
      <c r="J15" s="2103">
        <v>70</v>
      </c>
      <c r="K15" s="2103" t="s">
        <v>2642</v>
      </c>
      <c r="L15" s="1112"/>
      <c r="M15" s="1112"/>
    </row>
    <row r="16" spans="1:13" ht="16.5" x14ac:dyDescent="0.2">
      <c r="A16" s="2097" t="s">
        <v>1258</v>
      </c>
      <c r="B16" s="2100" t="s">
        <v>2643</v>
      </c>
      <c r="C16" s="2100"/>
      <c r="D16" s="2097">
        <v>31</v>
      </c>
      <c r="E16" s="2101" t="s">
        <v>2644</v>
      </c>
      <c r="F16" s="2101"/>
      <c r="G16" s="2102">
        <v>51</v>
      </c>
      <c r="H16" s="2097" t="s">
        <v>2645</v>
      </c>
      <c r="I16" s="2103"/>
      <c r="J16" s="2103">
        <v>71</v>
      </c>
      <c r="K16" s="2103" t="s">
        <v>2646</v>
      </c>
      <c r="L16" s="1112"/>
      <c r="M16" s="1112"/>
    </row>
    <row r="17" spans="1:13" ht="16.5" x14ac:dyDescent="0.2">
      <c r="A17" s="2097" t="s">
        <v>1259</v>
      </c>
      <c r="B17" s="2100" t="s">
        <v>2647</v>
      </c>
      <c r="C17" s="2100"/>
      <c r="D17" s="2097">
        <v>32</v>
      </c>
      <c r="E17" s="2101" t="s">
        <v>2648</v>
      </c>
      <c r="F17" s="2101"/>
      <c r="G17" s="2102">
        <v>52</v>
      </c>
      <c r="H17" s="2097" t="s">
        <v>2649</v>
      </c>
      <c r="I17" s="2103"/>
      <c r="J17" s="2103"/>
      <c r="K17" s="2103"/>
      <c r="L17" s="1112"/>
      <c r="M17" s="1112"/>
    </row>
    <row r="18" spans="1:13" ht="16.5" x14ac:dyDescent="0.2">
      <c r="A18" s="2097" t="s">
        <v>1837</v>
      </c>
      <c r="B18" s="2100" t="s">
        <v>2650</v>
      </c>
      <c r="C18" s="2100"/>
      <c r="D18" s="2097">
        <v>33</v>
      </c>
      <c r="E18" s="2101" t="s">
        <v>2651</v>
      </c>
      <c r="F18" s="2101"/>
      <c r="G18" s="2102">
        <v>53</v>
      </c>
      <c r="H18" s="2097" t="s">
        <v>2652</v>
      </c>
      <c r="I18" s="2103"/>
      <c r="J18" s="2103"/>
      <c r="K18" s="2103"/>
      <c r="L18" s="1112"/>
      <c r="M18" s="1112"/>
    </row>
    <row r="19" spans="1:13" ht="16.5" x14ac:dyDescent="0.2">
      <c r="A19" s="2097" t="s">
        <v>1880</v>
      </c>
      <c r="B19" s="2100" t="s">
        <v>2653</v>
      </c>
      <c r="C19" s="2100"/>
      <c r="D19" s="2097">
        <v>34</v>
      </c>
      <c r="E19" s="2101" t="s">
        <v>2654</v>
      </c>
      <c r="F19" s="2101"/>
      <c r="G19" s="2102">
        <v>54</v>
      </c>
      <c r="H19" s="2097" t="s">
        <v>2655</v>
      </c>
      <c r="I19" s="2103"/>
      <c r="J19" s="2103"/>
      <c r="K19" s="2103"/>
      <c r="L19" s="1112"/>
      <c r="M19" s="1112"/>
    </row>
    <row r="20" spans="1:13" ht="16.5" x14ac:dyDescent="0.2">
      <c r="A20" s="2097">
        <v>15</v>
      </c>
      <c r="B20" s="2100" t="s">
        <v>2656</v>
      </c>
      <c r="C20" s="2100"/>
      <c r="D20" s="2097">
        <v>35</v>
      </c>
      <c r="E20" s="2101" t="s">
        <v>2657</v>
      </c>
      <c r="F20" s="2101"/>
      <c r="G20" s="2102">
        <v>55</v>
      </c>
      <c r="H20" s="2097" t="s">
        <v>2658</v>
      </c>
      <c r="I20" s="2103"/>
      <c r="J20" s="2103"/>
      <c r="K20" s="2103"/>
      <c r="L20" s="1112"/>
      <c r="M20" s="1112"/>
    </row>
    <row r="21" spans="1:13" ht="16.5" x14ac:dyDescent="0.2">
      <c r="A21" s="2097">
        <v>16</v>
      </c>
      <c r="B21" s="2100" t="s">
        <v>2659</v>
      </c>
      <c r="C21" s="2100"/>
      <c r="D21" s="2097">
        <v>36</v>
      </c>
      <c r="E21" s="2101" t="s">
        <v>2660</v>
      </c>
      <c r="F21" s="2101"/>
      <c r="G21" s="2102">
        <v>56</v>
      </c>
      <c r="H21" s="2097" t="s">
        <v>2661</v>
      </c>
      <c r="I21" s="2103"/>
      <c r="J21" s="2103"/>
      <c r="K21" s="2103"/>
      <c r="L21" s="1112"/>
      <c r="M21" s="1112"/>
    </row>
    <row r="22" spans="1:13" ht="16.5" x14ac:dyDescent="0.2">
      <c r="A22" s="2097">
        <v>17</v>
      </c>
      <c r="B22" s="2100" t="s">
        <v>2662</v>
      </c>
      <c r="C22" s="2100"/>
      <c r="D22" s="2097">
        <v>37</v>
      </c>
      <c r="E22" s="2101" t="s">
        <v>2663</v>
      </c>
      <c r="F22" s="2101"/>
      <c r="G22" s="2102">
        <v>57</v>
      </c>
      <c r="H22" s="2097" t="s">
        <v>2664</v>
      </c>
      <c r="I22" s="2103"/>
      <c r="J22" s="2103"/>
      <c r="K22" s="2103"/>
      <c r="L22" s="1112"/>
      <c r="M22" s="1112"/>
    </row>
    <row r="23" spans="1:13" ht="16.5" x14ac:dyDescent="0.2">
      <c r="A23" s="2097">
        <v>18</v>
      </c>
      <c r="B23" s="2100" t="s">
        <v>2665</v>
      </c>
      <c r="C23" s="2100"/>
      <c r="D23" s="2097">
        <v>38</v>
      </c>
      <c r="E23" s="2101" t="s">
        <v>2666</v>
      </c>
      <c r="F23" s="2101"/>
      <c r="G23" s="2102">
        <v>58</v>
      </c>
      <c r="H23" s="2097" t="s">
        <v>2667</v>
      </c>
      <c r="I23" s="2103"/>
      <c r="J23" s="2103"/>
      <c r="K23" s="2103"/>
      <c r="L23" s="1112"/>
      <c r="M23" s="1112"/>
    </row>
    <row r="24" spans="1:13" ht="16.5" x14ac:dyDescent="0.2">
      <c r="A24" s="2097">
        <v>19</v>
      </c>
      <c r="B24" s="2100" t="s">
        <v>2668</v>
      </c>
      <c r="C24" s="2100"/>
      <c r="D24" s="2097">
        <v>39</v>
      </c>
      <c r="E24" s="2101" t="s">
        <v>2669</v>
      </c>
      <c r="F24" s="2101"/>
      <c r="G24" s="2102">
        <v>59</v>
      </c>
      <c r="H24" s="2097" t="s">
        <v>2670</v>
      </c>
      <c r="I24" s="2103"/>
      <c r="J24" s="2103"/>
      <c r="K24" s="2103"/>
      <c r="L24" s="1112"/>
      <c r="M24" s="1112"/>
    </row>
    <row r="25" spans="1:13" ht="16.5" x14ac:dyDescent="0.2">
      <c r="A25" s="2097">
        <v>20</v>
      </c>
      <c r="B25" s="2100" t="s">
        <v>2671</v>
      </c>
      <c r="C25" s="2100"/>
      <c r="D25" s="2097">
        <v>40</v>
      </c>
      <c r="E25" s="2101" t="s">
        <v>2672</v>
      </c>
      <c r="F25" s="2101"/>
      <c r="G25" s="2102">
        <v>60</v>
      </c>
      <c r="H25" s="2097" t="s">
        <v>2673</v>
      </c>
      <c r="I25" s="2103"/>
      <c r="J25" s="2103"/>
      <c r="K25" s="2103"/>
      <c r="L25" s="1112"/>
      <c r="M25" s="1112"/>
    </row>
    <row r="26" spans="1:13" ht="12.75" x14ac:dyDescent="0.2">
      <c r="A26" s="1112"/>
      <c r="B26" s="1112"/>
      <c r="C26" s="1112"/>
      <c r="D26" s="1112"/>
      <c r="E26" s="1112"/>
      <c r="F26" s="1112"/>
      <c r="G26" s="1112"/>
      <c r="H26" s="1112"/>
      <c r="I26" s="1112"/>
      <c r="J26" s="1112"/>
      <c r="K26" s="1112"/>
      <c r="L26" s="1112"/>
      <c r="M26" s="1112"/>
    </row>
  </sheetData>
  <pageMargins left="0.314" right="0.314" top="0.11799999999999999" bottom="0.27500000000000002" header="0.157" footer="0.11799999999999999"/>
  <pageSetup orientation="landscape" r:id="rId1"/>
  <headerFoot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2:K28"/>
  <sheetViews>
    <sheetView view="pageLayout" topLeftCell="A22" zoomScaleNormal="100" workbookViewId="0">
      <selection activeCell="E7" sqref="E7"/>
    </sheetView>
  </sheetViews>
  <sheetFormatPr baseColWidth="10" defaultRowHeight="12.75" x14ac:dyDescent="0.2"/>
  <cols>
    <col min="1" max="1" width="4.85546875" customWidth="1"/>
  </cols>
  <sheetData>
    <row r="2" spans="2:11" ht="15.75" x14ac:dyDescent="0.25">
      <c r="B2" s="2104"/>
      <c r="C2" s="2105" t="s">
        <v>2674</v>
      </c>
      <c r="D2" s="2104"/>
      <c r="E2" s="2104"/>
      <c r="F2" s="2104"/>
      <c r="G2" s="2104"/>
      <c r="H2" s="2106"/>
      <c r="I2" s="2106"/>
      <c r="J2" s="2106"/>
      <c r="K2" s="2106"/>
    </row>
    <row r="3" spans="2:11" ht="15" x14ac:dyDescent="0.2">
      <c r="B3" s="2104"/>
      <c r="C3" s="2104"/>
      <c r="D3" s="2104"/>
      <c r="E3" s="2104"/>
      <c r="F3" s="2104"/>
      <c r="G3" s="2104"/>
      <c r="H3" s="2106"/>
      <c r="I3" s="2106"/>
      <c r="J3" s="2106"/>
      <c r="K3" s="2106"/>
    </row>
    <row r="4" spans="2:11" ht="15" x14ac:dyDescent="0.2">
      <c r="B4" s="2104"/>
      <c r="C4" s="2104"/>
      <c r="D4" s="2104"/>
      <c r="E4" s="2104"/>
      <c r="F4" s="2104"/>
      <c r="G4" s="2104"/>
      <c r="H4" s="2104"/>
      <c r="I4" s="2104"/>
      <c r="J4" s="2106"/>
      <c r="K4" s="2106"/>
    </row>
    <row r="5" spans="2:11" ht="16.5" x14ac:dyDescent="0.3">
      <c r="B5" s="2096" t="s">
        <v>2112</v>
      </c>
      <c r="C5" s="2094" t="s">
        <v>939</v>
      </c>
      <c r="D5" s="2107"/>
      <c r="E5" s="2098"/>
      <c r="F5" s="2096" t="s">
        <v>2112</v>
      </c>
      <c r="G5" s="2094" t="s">
        <v>939</v>
      </c>
      <c r="H5" s="2107"/>
      <c r="I5" s="2098"/>
      <c r="J5" s="2099" t="s">
        <v>871</v>
      </c>
      <c r="K5" s="2099" t="s">
        <v>939</v>
      </c>
    </row>
    <row r="6" spans="2:11" ht="16.5" x14ac:dyDescent="0.25">
      <c r="B6" s="2114">
        <v>100</v>
      </c>
      <c r="C6" s="2113" t="s">
        <v>2675</v>
      </c>
      <c r="D6" s="2112"/>
      <c r="F6" s="2114">
        <v>123</v>
      </c>
      <c r="G6" s="2113" t="s">
        <v>2684</v>
      </c>
      <c r="J6" s="2114">
        <v>146</v>
      </c>
      <c r="K6" s="2113" t="s">
        <v>2694</v>
      </c>
    </row>
    <row r="7" spans="2:11" ht="16.5" x14ac:dyDescent="0.25">
      <c r="B7" s="2114">
        <v>101</v>
      </c>
      <c r="C7" s="2113" t="s">
        <v>2677</v>
      </c>
      <c r="D7" s="2112"/>
      <c r="F7" s="2114">
        <v>124</v>
      </c>
      <c r="G7" s="2113" t="s">
        <v>2687</v>
      </c>
      <c r="J7" s="2114">
        <v>147</v>
      </c>
      <c r="K7" s="2113" t="s">
        <v>939</v>
      </c>
    </row>
    <row r="8" spans="2:11" ht="16.5" x14ac:dyDescent="0.25">
      <c r="B8" s="2114">
        <v>102</v>
      </c>
      <c r="C8" s="2113" t="s">
        <v>2680</v>
      </c>
      <c r="D8" s="2112"/>
      <c r="F8" s="2114">
        <v>125</v>
      </c>
      <c r="G8" s="2113" t="s">
        <v>2690</v>
      </c>
      <c r="J8" s="2114">
        <v>148</v>
      </c>
      <c r="K8" s="2113" t="s">
        <v>2699</v>
      </c>
    </row>
    <row r="9" spans="2:11" ht="16.5" x14ac:dyDescent="0.25">
      <c r="B9" s="2114">
        <v>103</v>
      </c>
      <c r="C9" s="2113" t="s">
        <v>2683</v>
      </c>
      <c r="D9" s="2112"/>
      <c r="F9" s="2114">
        <v>126</v>
      </c>
      <c r="G9" s="2113" t="s">
        <v>2693</v>
      </c>
      <c r="J9" s="2114">
        <v>149</v>
      </c>
      <c r="K9" s="2113" t="s">
        <v>2702</v>
      </c>
    </row>
    <row r="10" spans="2:11" ht="16.5" x14ac:dyDescent="0.25">
      <c r="B10" s="2114">
        <v>104</v>
      </c>
      <c r="C10" s="2113" t="s">
        <v>2686</v>
      </c>
      <c r="D10" s="2112"/>
      <c r="F10" s="2114">
        <v>127</v>
      </c>
      <c r="G10" s="2113" t="s">
        <v>2696</v>
      </c>
      <c r="J10" s="2114">
        <v>302</v>
      </c>
      <c r="K10" s="2113" t="s">
        <v>2705</v>
      </c>
    </row>
    <row r="11" spans="2:11" ht="16.5" x14ac:dyDescent="0.25">
      <c r="B11" s="2114">
        <v>105</v>
      </c>
      <c r="C11" s="2113" t="s">
        <v>2689</v>
      </c>
      <c r="D11" s="2112"/>
      <c r="F11" s="2114">
        <v>128</v>
      </c>
      <c r="G11" s="2113" t="s">
        <v>2698</v>
      </c>
      <c r="J11" s="2114">
        <v>303</v>
      </c>
      <c r="K11" s="2113" t="s">
        <v>2728</v>
      </c>
    </row>
    <row r="12" spans="2:11" ht="16.5" x14ac:dyDescent="0.25">
      <c r="B12" s="2114">
        <v>106</v>
      </c>
      <c r="C12" s="2113" t="s">
        <v>2692</v>
      </c>
      <c r="D12" s="2112"/>
      <c r="F12" s="2114">
        <v>129</v>
      </c>
      <c r="G12" s="2113" t="s">
        <v>2701</v>
      </c>
      <c r="J12" s="2114">
        <v>304</v>
      </c>
      <c r="K12" s="2113" t="s">
        <v>2729</v>
      </c>
    </row>
    <row r="13" spans="2:11" ht="16.5" x14ac:dyDescent="0.25">
      <c r="B13" s="2114">
        <v>107</v>
      </c>
      <c r="C13" s="2113" t="s">
        <v>2695</v>
      </c>
      <c r="D13" s="2112"/>
      <c r="F13" s="2114">
        <v>130</v>
      </c>
      <c r="G13" s="2113" t="s">
        <v>2704</v>
      </c>
      <c r="J13" s="2114">
        <v>305</v>
      </c>
      <c r="K13" s="2113" t="s">
        <v>2730</v>
      </c>
    </row>
    <row r="14" spans="2:11" ht="16.5" x14ac:dyDescent="0.25">
      <c r="B14" s="2114">
        <v>108</v>
      </c>
      <c r="C14" s="2113" t="s">
        <v>2697</v>
      </c>
      <c r="D14" s="2112"/>
      <c r="F14" s="2114">
        <v>131</v>
      </c>
      <c r="G14" s="2113" t="s">
        <v>2707</v>
      </c>
      <c r="J14" s="2114">
        <v>306</v>
      </c>
      <c r="K14" s="2113" t="s">
        <v>2731</v>
      </c>
    </row>
    <row r="15" spans="2:11" ht="16.5" x14ac:dyDescent="0.25">
      <c r="B15" s="2114">
        <v>109</v>
      </c>
      <c r="C15" s="2113" t="s">
        <v>2700</v>
      </c>
      <c r="D15" s="2112"/>
      <c r="F15" s="2114">
        <v>132</v>
      </c>
      <c r="G15" s="2113" t="s">
        <v>2709</v>
      </c>
      <c r="J15" s="2114">
        <v>307</v>
      </c>
      <c r="K15" s="2113" t="s">
        <v>2732</v>
      </c>
    </row>
    <row r="16" spans="2:11" ht="16.5" x14ac:dyDescent="0.25">
      <c r="B16" s="2114">
        <v>110</v>
      </c>
      <c r="C16" s="2113" t="s">
        <v>2703</v>
      </c>
      <c r="D16" s="2112"/>
      <c r="F16" s="2114">
        <v>133</v>
      </c>
      <c r="G16" s="2113" t="s">
        <v>2711</v>
      </c>
      <c r="J16" s="2114">
        <v>308</v>
      </c>
      <c r="K16" s="2113" t="s">
        <v>2733</v>
      </c>
    </row>
    <row r="17" spans="2:11" ht="16.5" x14ac:dyDescent="0.25">
      <c r="B17" s="2114">
        <v>111</v>
      </c>
      <c r="C17" s="2113" t="s">
        <v>2706</v>
      </c>
      <c r="D17" s="2112"/>
      <c r="F17" s="2114">
        <v>134</v>
      </c>
      <c r="G17" s="2113" t="s">
        <v>2713</v>
      </c>
      <c r="J17" s="2114">
        <v>309</v>
      </c>
      <c r="K17" s="2113" t="s">
        <v>2734</v>
      </c>
    </row>
    <row r="18" spans="2:11" ht="16.5" x14ac:dyDescent="0.25">
      <c r="B18" s="2114">
        <v>112</v>
      </c>
      <c r="C18" s="2113" t="s">
        <v>2708</v>
      </c>
      <c r="D18" s="2112"/>
      <c r="F18" s="2114">
        <v>135</v>
      </c>
      <c r="G18" s="2113" t="s">
        <v>2715</v>
      </c>
      <c r="J18" s="2114">
        <v>310</v>
      </c>
      <c r="K18" s="2113" t="s">
        <v>2735</v>
      </c>
    </row>
    <row r="19" spans="2:11" ht="16.5" x14ac:dyDescent="0.25">
      <c r="B19" s="2114">
        <v>113</v>
      </c>
      <c r="C19" s="2113" t="s">
        <v>2710</v>
      </c>
      <c r="D19" s="2112"/>
      <c r="F19" s="2114">
        <v>136</v>
      </c>
      <c r="G19" s="2113" t="s">
        <v>2717</v>
      </c>
      <c r="J19" s="2114">
        <v>311</v>
      </c>
      <c r="K19" s="2113" t="s">
        <v>2736</v>
      </c>
    </row>
    <row r="20" spans="2:11" ht="16.5" x14ac:dyDescent="0.25">
      <c r="B20" s="2114">
        <v>114</v>
      </c>
      <c r="C20" s="2113" t="s">
        <v>2712</v>
      </c>
      <c r="D20" s="2112"/>
      <c r="F20" s="2114">
        <v>137</v>
      </c>
      <c r="G20" s="2113" t="s">
        <v>2719</v>
      </c>
      <c r="J20" s="2114">
        <v>312</v>
      </c>
      <c r="K20" s="2113" t="s">
        <v>2737</v>
      </c>
    </row>
    <row r="21" spans="2:11" ht="16.5" x14ac:dyDescent="0.25">
      <c r="B21" s="2114">
        <v>115</v>
      </c>
      <c r="C21" s="2113" t="s">
        <v>2714</v>
      </c>
      <c r="D21" s="2112"/>
      <c r="F21" s="2114">
        <v>138</v>
      </c>
      <c r="G21" s="2113" t="s">
        <v>2721</v>
      </c>
      <c r="J21" s="2114">
        <v>313</v>
      </c>
      <c r="K21" s="2113" t="s">
        <v>2738</v>
      </c>
    </row>
    <row r="22" spans="2:11" ht="16.5" x14ac:dyDescent="0.25">
      <c r="B22" s="2114">
        <v>116</v>
      </c>
      <c r="C22" s="2113" t="s">
        <v>2716</v>
      </c>
      <c r="D22" s="2112"/>
      <c r="F22" s="2114">
        <v>139</v>
      </c>
      <c r="G22" s="2113" t="s">
        <v>2723</v>
      </c>
      <c r="J22" s="2114">
        <v>314</v>
      </c>
      <c r="K22" s="2113" t="s">
        <v>2739</v>
      </c>
    </row>
    <row r="23" spans="2:11" ht="16.5" x14ac:dyDescent="0.25">
      <c r="B23" s="2114">
        <v>117</v>
      </c>
      <c r="C23" s="2113" t="s">
        <v>2718</v>
      </c>
      <c r="D23" s="2112"/>
      <c r="F23" s="2114">
        <v>140</v>
      </c>
      <c r="G23" s="2113" t="s">
        <v>2676</v>
      </c>
      <c r="J23" s="2114">
        <v>315</v>
      </c>
      <c r="K23" s="2113" t="s">
        <v>2740</v>
      </c>
    </row>
    <row r="24" spans="2:11" ht="16.5" x14ac:dyDescent="0.25">
      <c r="B24" s="2114">
        <v>118</v>
      </c>
      <c r="C24" s="2113" t="s">
        <v>2720</v>
      </c>
      <c r="D24" s="2112"/>
      <c r="F24" s="2114">
        <v>141</v>
      </c>
      <c r="G24" s="2113" t="s">
        <v>2679</v>
      </c>
      <c r="J24" s="2114">
        <v>316</v>
      </c>
      <c r="K24" s="2113" t="s">
        <v>2741</v>
      </c>
    </row>
    <row r="25" spans="2:11" ht="16.5" x14ac:dyDescent="0.25">
      <c r="B25" s="2114">
        <v>119</v>
      </c>
      <c r="C25" s="2113" t="s">
        <v>2722</v>
      </c>
      <c r="D25" s="2112"/>
      <c r="F25" s="2114">
        <v>142</v>
      </c>
      <c r="G25" s="2113" t="s">
        <v>2682</v>
      </c>
      <c r="J25" s="2114">
        <v>318</v>
      </c>
      <c r="K25" s="2113" t="s">
        <v>2742</v>
      </c>
    </row>
    <row r="26" spans="2:11" ht="16.5" x14ac:dyDescent="0.25">
      <c r="B26" s="2114">
        <v>120</v>
      </c>
      <c r="C26" s="2113" t="s">
        <v>2743</v>
      </c>
      <c r="D26" s="2112"/>
      <c r="F26" s="2114">
        <v>143</v>
      </c>
      <c r="G26" s="2113" t="s">
        <v>2685</v>
      </c>
      <c r="J26" s="2114">
        <v>319</v>
      </c>
      <c r="K26" s="2113" t="s">
        <v>2744</v>
      </c>
    </row>
    <row r="27" spans="2:11" ht="16.5" x14ac:dyDescent="0.2">
      <c r="B27" s="2114">
        <v>121</v>
      </c>
      <c r="C27" s="2113" t="s">
        <v>2678</v>
      </c>
      <c r="D27" s="2111"/>
      <c r="F27" s="2114">
        <v>144</v>
      </c>
      <c r="G27" s="2113" t="s">
        <v>2688</v>
      </c>
      <c r="J27" s="2114">
        <v>320</v>
      </c>
      <c r="K27" s="2113" t="s">
        <v>2745</v>
      </c>
    </row>
    <row r="28" spans="2:11" ht="16.5" x14ac:dyDescent="0.2">
      <c r="B28" s="2114">
        <v>122</v>
      </c>
      <c r="C28" s="2113" t="s">
        <v>2681</v>
      </c>
      <c r="D28" s="2111"/>
      <c r="F28" s="2114">
        <v>145</v>
      </c>
      <c r="G28" s="2113" t="s">
        <v>2691</v>
      </c>
      <c r="J28" s="2114">
        <v>321</v>
      </c>
      <c r="K28" s="2113" t="s">
        <v>2746</v>
      </c>
    </row>
  </sheetData>
  <pageMargins left="0.7" right="0.7" top="0.75" bottom="0.75" header="0.3" footer="0.3"/>
  <pageSetup paperSize="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N17"/>
  <sheetViews>
    <sheetView view="pageLayout" topLeftCell="A7" zoomScaleNormal="100" workbookViewId="0">
      <selection activeCell="H16" sqref="H16"/>
    </sheetView>
  </sheetViews>
  <sheetFormatPr baseColWidth="10" defaultColWidth="9.140625" defaultRowHeight="12.75" x14ac:dyDescent="0.2"/>
  <cols>
    <col min="1" max="1" width="9.140625" customWidth="1"/>
    <col min="2" max="2" width="10.140625" bestFit="1" customWidth="1"/>
    <col min="3" max="3" width="4.140625" customWidth="1"/>
    <col min="4" max="4" width="9.140625" customWidth="1"/>
    <col min="5" max="5" width="15" bestFit="1" customWidth="1"/>
    <col min="6" max="6" width="4.140625" customWidth="1"/>
    <col min="7" max="7" width="9.140625" customWidth="1"/>
    <col min="8" max="8" width="10.85546875" bestFit="1" customWidth="1"/>
    <col min="9" max="9" width="4.140625" customWidth="1"/>
    <col min="10" max="10" width="9.140625" customWidth="1"/>
    <col min="11" max="11" width="19.140625" bestFit="1" customWidth="1"/>
    <col min="12" max="12" width="4.140625" customWidth="1"/>
  </cols>
  <sheetData>
    <row r="1" spans="1:14" ht="15.75" x14ac:dyDescent="0.25">
      <c r="A1" s="1046" t="s">
        <v>2401</v>
      </c>
    </row>
    <row r="2" spans="1:14" ht="15.75" x14ac:dyDescent="0.25">
      <c r="A2" s="1046"/>
    </row>
    <row r="3" spans="1:14" ht="15.75" x14ac:dyDescent="0.25">
      <c r="A3" s="1046"/>
    </row>
    <row r="4" spans="1:14" ht="15.75" x14ac:dyDescent="0.25">
      <c r="A4" s="1046"/>
    </row>
    <row r="5" spans="1:14" ht="16.5" x14ac:dyDescent="0.3">
      <c r="A5" s="1712" t="s">
        <v>2112</v>
      </c>
      <c r="B5" s="1712" t="s">
        <v>2113</v>
      </c>
      <c r="C5" s="1712"/>
      <c r="D5" s="1712" t="s">
        <v>2112</v>
      </c>
      <c r="E5" s="1712" t="s">
        <v>2113</v>
      </c>
      <c r="F5" s="1712"/>
      <c r="G5" s="1712" t="s">
        <v>2112</v>
      </c>
      <c r="H5" s="1712" t="s">
        <v>2113</v>
      </c>
      <c r="I5" s="1712"/>
      <c r="J5" s="1712" t="s">
        <v>2112</v>
      </c>
      <c r="K5" s="1712" t="s">
        <v>2113</v>
      </c>
      <c r="L5" s="1712"/>
      <c r="M5" s="1712" t="s">
        <v>2112</v>
      </c>
      <c r="N5" s="1712" t="s">
        <v>2113</v>
      </c>
    </row>
    <row r="6" spans="1:14" ht="16.5" x14ac:dyDescent="0.3">
      <c r="A6" s="1711">
        <v>1</v>
      </c>
      <c r="B6" s="1711" t="s">
        <v>2114</v>
      </c>
      <c r="C6" s="1711"/>
      <c r="D6" s="1711">
        <v>12</v>
      </c>
      <c r="E6" s="1711" t="s">
        <v>2158</v>
      </c>
      <c r="F6" s="1711"/>
      <c r="G6" s="1711">
        <v>23</v>
      </c>
      <c r="H6" s="1711" t="s">
        <v>2155</v>
      </c>
      <c r="I6" s="1711"/>
      <c r="J6" s="1711">
        <v>34</v>
      </c>
      <c r="K6" s="1711" t="s">
        <v>2152</v>
      </c>
      <c r="L6" s="1711"/>
      <c r="M6" s="1711">
        <v>45</v>
      </c>
      <c r="N6" s="1711" t="s">
        <v>2149</v>
      </c>
    </row>
    <row r="7" spans="1:14" ht="16.5" x14ac:dyDescent="0.3">
      <c r="A7" s="1711">
        <v>2</v>
      </c>
      <c r="B7" s="1711" t="s">
        <v>2118</v>
      </c>
      <c r="C7" s="1711"/>
      <c r="D7" s="1711">
        <v>13</v>
      </c>
      <c r="E7" s="1711" t="s">
        <v>2115</v>
      </c>
      <c r="F7" s="1711"/>
      <c r="G7" s="1711">
        <v>24</v>
      </c>
      <c r="H7" s="1711" t="s">
        <v>2159</v>
      </c>
      <c r="I7" s="1711"/>
      <c r="J7" s="1711">
        <v>35</v>
      </c>
      <c r="K7" s="1711" t="s">
        <v>2156</v>
      </c>
      <c r="L7" s="1711"/>
      <c r="M7" s="1711">
        <v>46</v>
      </c>
      <c r="N7" s="1711" t="s">
        <v>2153</v>
      </c>
    </row>
    <row r="8" spans="1:14" ht="16.5" x14ac:dyDescent="0.3">
      <c r="A8" s="1711">
        <v>3</v>
      </c>
      <c r="B8" s="1711" t="s">
        <v>2122</v>
      </c>
      <c r="C8" s="1711"/>
      <c r="D8" s="1711">
        <v>14</v>
      </c>
      <c r="E8" s="1711" t="s">
        <v>2119</v>
      </c>
      <c r="F8" s="1711"/>
      <c r="G8" s="1711">
        <v>25</v>
      </c>
      <c r="H8" s="1711" t="s">
        <v>2116</v>
      </c>
      <c r="I8" s="1711"/>
      <c r="J8" s="1711">
        <v>36</v>
      </c>
      <c r="K8" s="1711" t="s">
        <v>2160</v>
      </c>
      <c r="L8" s="1711"/>
      <c r="M8" s="1711">
        <v>47</v>
      </c>
      <c r="N8" s="1711" t="s">
        <v>2157</v>
      </c>
    </row>
    <row r="9" spans="1:14" ht="16.5" x14ac:dyDescent="0.3">
      <c r="A9" s="1711">
        <v>4</v>
      </c>
      <c r="B9" s="1711" t="s">
        <v>2126</v>
      </c>
      <c r="C9" s="1711"/>
      <c r="D9" s="1711">
        <v>15</v>
      </c>
      <c r="E9" s="1711" t="s">
        <v>2123</v>
      </c>
      <c r="F9" s="1711"/>
      <c r="G9" s="1711">
        <v>26</v>
      </c>
      <c r="H9" s="1711" t="s">
        <v>2120</v>
      </c>
      <c r="I9" s="1711"/>
      <c r="J9" s="1711">
        <v>37</v>
      </c>
      <c r="K9" s="1711" t="s">
        <v>2117</v>
      </c>
      <c r="L9" s="1711"/>
      <c r="M9" s="1711">
        <v>48</v>
      </c>
      <c r="N9" s="1711" t="s">
        <v>2188</v>
      </c>
    </row>
    <row r="10" spans="1:14" ht="16.5" x14ac:dyDescent="0.3">
      <c r="A10" s="1711">
        <v>5</v>
      </c>
      <c r="B10" s="1711" t="s">
        <v>2130</v>
      </c>
      <c r="C10" s="1711"/>
      <c r="D10" s="1711">
        <v>16</v>
      </c>
      <c r="E10" s="1711" t="s">
        <v>2127</v>
      </c>
      <c r="F10" s="1711"/>
      <c r="G10" s="1711">
        <v>27</v>
      </c>
      <c r="H10" s="1711" t="s">
        <v>2124</v>
      </c>
      <c r="I10" s="1711"/>
      <c r="J10" s="1711">
        <v>38</v>
      </c>
      <c r="K10" s="1711" t="s">
        <v>2121</v>
      </c>
      <c r="L10" s="1711"/>
      <c r="M10" s="1711">
        <v>49</v>
      </c>
      <c r="N10" s="1711" t="s">
        <v>2189</v>
      </c>
    </row>
    <row r="11" spans="1:14" ht="16.5" x14ac:dyDescent="0.3">
      <c r="A11" s="1711">
        <v>6</v>
      </c>
      <c r="B11" s="1711" t="s">
        <v>2134</v>
      </c>
      <c r="C11" s="1711"/>
      <c r="D11" s="1711">
        <v>17</v>
      </c>
      <c r="E11" s="1711" t="s">
        <v>2131</v>
      </c>
      <c r="F11" s="1711"/>
      <c r="G11" s="1711">
        <v>28</v>
      </c>
      <c r="H11" s="1711" t="s">
        <v>2128</v>
      </c>
      <c r="I11" s="1711"/>
      <c r="J11" s="1711">
        <v>39</v>
      </c>
      <c r="K11" s="1711" t="s">
        <v>2125</v>
      </c>
      <c r="L11" s="1711"/>
      <c r="M11" s="1711">
        <v>50</v>
      </c>
      <c r="N11" s="1711" t="s">
        <v>2190</v>
      </c>
    </row>
    <row r="12" spans="1:14" ht="16.5" x14ac:dyDescent="0.3">
      <c r="A12" s="1711">
        <v>7</v>
      </c>
      <c r="B12" s="1711" t="s">
        <v>2138</v>
      </c>
      <c r="C12" s="1711"/>
      <c r="D12" s="1711">
        <v>18</v>
      </c>
      <c r="E12" s="1711" t="s">
        <v>2135</v>
      </c>
      <c r="F12" s="1711"/>
      <c r="G12" s="1711">
        <v>29</v>
      </c>
      <c r="H12" s="1711" t="s">
        <v>2132</v>
      </c>
      <c r="I12" s="1711"/>
      <c r="J12" s="1711">
        <v>40</v>
      </c>
      <c r="K12" s="1711" t="s">
        <v>2129</v>
      </c>
      <c r="L12" s="1711"/>
      <c r="M12" s="1711">
        <v>51</v>
      </c>
      <c r="N12" s="1711" t="s">
        <v>2191</v>
      </c>
    </row>
    <row r="13" spans="1:14" ht="16.5" x14ac:dyDescent="0.3">
      <c r="A13" s="1711">
        <v>8</v>
      </c>
      <c r="B13" s="1711" t="s">
        <v>2142</v>
      </c>
      <c r="C13" s="1711"/>
      <c r="D13" s="1711">
        <v>19</v>
      </c>
      <c r="E13" s="1711" t="s">
        <v>2139</v>
      </c>
      <c r="F13" s="1711"/>
      <c r="G13" s="1711">
        <v>30</v>
      </c>
      <c r="H13" s="1711" t="s">
        <v>2136</v>
      </c>
      <c r="I13" s="1711"/>
      <c r="J13" s="1711">
        <v>41</v>
      </c>
      <c r="K13" s="1711" t="s">
        <v>2133</v>
      </c>
      <c r="L13" s="1711"/>
      <c r="M13" s="1711">
        <v>52</v>
      </c>
      <c r="N13" s="1711" t="s">
        <v>2192</v>
      </c>
    </row>
    <row r="14" spans="1:14" ht="16.5" x14ac:dyDescent="0.3">
      <c r="A14" s="1711">
        <v>9</v>
      </c>
      <c r="B14" s="1711" t="s">
        <v>2146</v>
      </c>
      <c r="C14" s="1711"/>
      <c r="D14" s="1711">
        <v>20</v>
      </c>
      <c r="E14" s="1711" t="s">
        <v>2143</v>
      </c>
      <c r="F14" s="1711"/>
      <c r="G14" s="1711">
        <v>31</v>
      </c>
      <c r="H14" s="1711" t="s">
        <v>2140</v>
      </c>
      <c r="I14" s="1711"/>
      <c r="J14" s="1711">
        <v>42</v>
      </c>
      <c r="K14" s="1711" t="s">
        <v>2137</v>
      </c>
      <c r="L14" s="1711"/>
      <c r="M14" s="1711">
        <v>53</v>
      </c>
      <c r="N14" s="1711" t="s">
        <v>2193</v>
      </c>
    </row>
    <row r="15" spans="1:14" ht="16.5" x14ac:dyDescent="0.3">
      <c r="A15" s="1711">
        <v>10</v>
      </c>
      <c r="B15" s="1711" t="s">
        <v>2150</v>
      </c>
      <c r="C15" s="1711"/>
      <c r="D15" s="1711">
        <v>21</v>
      </c>
      <c r="E15" s="1711" t="s">
        <v>2147</v>
      </c>
      <c r="F15" s="1711"/>
      <c r="G15" s="1711">
        <v>32</v>
      </c>
      <c r="H15" s="1711" t="s">
        <v>2144</v>
      </c>
      <c r="I15" s="1711"/>
      <c r="J15" s="1711">
        <v>43</v>
      </c>
      <c r="K15" s="1711" t="s">
        <v>2141</v>
      </c>
      <c r="L15" s="1711"/>
      <c r="M15" s="1711">
        <v>54</v>
      </c>
      <c r="N15" s="1711" t="s">
        <v>2194</v>
      </c>
    </row>
    <row r="16" spans="1:14" ht="16.5" x14ac:dyDescent="0.3">
      <c r="A16" s="1711">
        <v>11</v>
      </c>
      <c r="B16" s="1711" t="s">
        <v>2154</v>
      </c>
      <c r="C16" s="1711"/>
      <c r="D16" s="1711">
        <v>22</v>
      </c>
      <c r="E16" s="1711" t="s">
        <v>2151</v>
      </c>
      <c r="F16" s="1711"/>
      <c r="G16" s="1711">
        <v>33</v>
      </c>
      <c r="H16" s="1711" t="s">
        <v>2148</v>
      </c>
      <c r="I16" s="1711"/>
      <c r="J16" s="1711">
        <v>44</v>
      </c>
      <c r="K16" s="1711" t="s">
        <v>2145</v>
      </c>
      <c r="L16" s="1711"/>
      <c r="M16" s="1711">
        <v>55</v>
      </c>
      <c r="N16" s="1711" t="s">
        <v>2385</v>
      </c>
    </row>
    <row r="17" spans="3:14" ht="16.5" x14ac:dyDescent="0.3">
      <c r="C17" s="1711"/>
      <c r="F17" s="1711"/>
      <c r="I17" s="1711"/>
      <c r="M17" s="1711">
        <v>56</v>
      </c>
      <c r="N17" s="1711" t="s">
        <v>2195</v>
      </c>
    </row>
  </sheetData>
  <pageMargins left="0.1" right="0.1" top="0.3" bottom="0.3" header="0.25" footer="0.25"/>
  <pageSetup paperSize="9" orientation="landscape"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D41"/>
  <sheetViews>
    <sheetView view="pageBreakPreview" topLeftCell="AL7" zoomScaleNormal="100" zoomScaleSheetLayoutView="100" workbookViewId="0">
      <selection activeCell="AP16" sqref="AP16"/>
    </sheetView>
  </sheetViews>
  <sheetFormatPr baseColWidth="10" defaultColWidth="9.140625" defaultRowHeight="15.75" x14ac:dyDescent="0.25"/>
  <cols>
    <col min="1" max="1" width="3.5703125" style="17" customWidth="1"/>
    <col min="2" max="2" width="57.85546875" style="2" customWidth="1"/>
    <col min="3" max="3" width="3.5703125" style="2" customWidth="1"/>
    <col min="4" max="4" width="4.5703125" style="2" customWidth="1"/>
    <col min="5" max="5" width="7.85546875" style="2" customWidth="1"/>
    <col min="6" max="6" width="15" style="2" customWidth="1"/>
    <col min="7" max="9" width="5.7109375" style="2" customWidth="1"/>
    <col min="10" max="10" width="7.5703125" style="2" customWidth="1"/>
    <col min="11" max="11" width="7.28515625" style="2" customWidth="1"/>
    <col min="12" max="12" width="10.28515625" style="2" customWidth="1"/>
    <col min="13" max="13" width="10.140625" style="2" customWidth="1"/>
    <col min="14" max="14" width="15.42578125" style="2" customWidth="1"/>
    <col min="15" max="15" width="10.140625" style="2" customWidth="1"/>
    <col min="16" max="19" width="4.28515625" style="2" customWidth="1"/>
    <col min="20" max="20" width="9" style="2" customWidth="1"/>
    <col min="21" max="21" width="3.5703125" style="2" customWidth="1"/>
    <col min="22" max="22" width="11.85546875" style="2" customWidth="1"/>
    <col min="23" max="23" width="11.5703125" style="2" customWidth="1"/>
    <col min="24" max="24" width="9.42578125" style="2" customWidth="1"/>
    <col min="25" max="25" width="17.7109375" style="2" customWidth="1"/>
    <col min="26" max="26" width="18.7109375" customWidth="1"/>
    <col min="27" max="27" width="18.140625" style="2" customWidth="1"/>
    <col min="28" max="29" width="13.28515625" customWidth="1"/>
    <col min="30" max="30" width="3.5703125" style="2" customWidth="1"/>
    <col min="31" max="31" width="17.28515625" customWidth="1"/>
    <col min="32" max="32" width="7.7109375" style="2" customWidth="1"/>
    <col min="33" max="33" width="24.5703125" customWidth="1"/>
    <col min="34" max="34" width="6.42578125" style="2" customWidth="1"/>
    <col min="35" max="35" width="7.5703125" style="2" customWidth="1"/>
    <col min="36" max="36" width="5.7109375" style="2" customWidth="1"/>
    <col min="37" max="37" width="15.28515625" style="2" customWidth="1"/>
    <col min="38" max="38" width="15.42578125" style="2" customWidth="1"/>
    <col min="39" max="39" width="18.7109375" style="188" customWidth="1"/>
    <col min="40" max="40" width="12.140625" style="188" customWidth="1"/>
    <col min="41" max="41" width="3.5703125" style="2" customWidth="1"/>
    <col min="42" max="42" width="7.42578125" style="20" customWidth="1"/>
    <col min="43" max="43" width="7.5703125" style="2" customWidth="1"/>
    <col min="44" max="44" width="5.85546875" style="2" customWidth="1"/>
    <col min="45" max="45" width="11.5703125" style="2" customWidth="1"/>
    <col min="46" max="46" width="20.42578125" style="2" customWidth="1"/>
    <col min="47" max="47" width="18.7109375" style="188" customWidth="1"/>
    <col min="48" max="48" width="12.42578125" style="188" customWidth="1"/>
    <col min="49" max="49" width="10.42578125" style="188" customWidth="1"/>
    <col min="50" max="50" width="11.28515625" style="188" customWidth="1"/>
    <col min="51" max="51" width="8.140625" style="188" customWidth="1"/>
    <col min="52" max="52" width="3.28515625" style="188" customWidth="1"/>
    <col min="53" max="56" width="3.28515625" customWidth="1"/>
  </cols>
  <sheetData>
    <row r="1" spans="1:56" ht="15.75" customHeight="1" x14ac:dyDescent="0.2">
      <c r="A1" s="12" t="s">
        <v>33</v>
      </c>
      <c r="B1" s="9"/>
      <c r="C1" s="9" t="s">
        <v>67</v>
      </c>
      <c r="D1" s="9"/>
      <c r="E1" s="4"/>
      <c r="F1" s="12"/>
      <c r="G1" s="4"/>
      <c r="H1" s="4"/>
      <c r="I1" s="4"/>
      <c r="J1" s="12"/>
      <c r="K1" s="4"/>
      <c r="L1" s="12"/>
      <c r="M1" s="4"/>
      <c r="N1" s="4"/>
      <c r="O1" s="4"/>
      <c r="P1" s="4"/>
      <c r="Q1" s="4"/>
      <c r="R1" s="4"/>
      <c r="S1" s="4"/>
      <c r="T1" s="4"/>
      <c r="U1" s="9" t="s">
        <v>67</v>
      </c>
      <c r="V1" s="4"/>
      <c r="W1" s="4"/>
      <c r="X1" s="4"/>
      <c r="Y1" s="4"/>
      <c r="AA1" s="4"/>
      <c r="AD1" s="9" t="s">
        <v>67</v>
      </c>
      <c r="AF1" s="4"/>
      <c r="AH1" s="4"/>
      <c r="AI1" s="4"/>
      <c r="AJ1" s="4"/>
      <c r="AK1" s="4"/>
      <c r="AL1" s="4"/>
      <c r="AM1" s="186"/>
      <c r="AN1" s="186"/>
      <c r="AO1" s="9" t="s">
        <v>67</v>
      </c>
      <c r="AP1" s="4"/>
      <c r="AQ1" s="8"/>
      <c r="AR1" s="4"/>
      <c r="AS1" s="4"/>
      <c r="AT1" s="4"/>
      <c r="AU1" s="186"/>
      <c r="AV1" s="186"/>
      <c r="AW1" s="186"/>
      <c r="AX1" s="186"/>
      <c r="AY1" s="186"/>
      <c r="AZ1" s="186"/>
    </row>
    <row r="2" spans="1:56" ht="15.75" customHeight="1" x14ac:dyDescent="0.2">
      <c r="A2" s="12"/>
      <c r="B2" s="9"/>
      <c r="C2" s="9"/>
      <c r="D2" s="9"/>
      <c r="E2" s="4"/>
      <c r="F2" s="12"/>
      <c r="G2" s="4"/>
      <c r="H2" s="4"/>
      <c r="I2" s="4"/>
      <c r="J2" s="12"/>
      <c r="K2" s="4"/>
      <c r="L2" s="12"/>
      <c r="M2" s="4"/>
      <c r="N2" s="4"/>
      <c r="O2" s="4"/>
      <c r="P2" s="4"/>
      <c r="Q2" s="4"/>
      <c r="R2" s="4"/>
      <c r="S2" s="4"/>
      <c r="T2" s="4"/>
      <c r="U2" s="9"/>
      <c r="V2" s="4"/>
      <c r="W2" s="4"/>
      <c r="X2" s="4"/>
      <c r="Y2" s="4"/>
      <c r="AA2" s="4"/>
      <c r="AD2" s="9"/>
      <c r="AF2" s="4"/>
      <c r="AH2" s="4"/>
      <c r="AI2" s="4"/>
      <c r="AJ2" s="4"/>
      <c r="AK2" s="4"/>
      <c r="AL2" s="4"/>
      <c r="AM2" s="186"/>
      <c r="AN2" s="186"/>
      <c r="AO2" s="9"/>
      <c r="AP2" s="4"/>
      <c r="AQ2" s="8"/>
      <c r="AR2" s="4"/>
      <c r="AS2" s="4"/>
      <c r="AT2" s="4"/>
      <c r="AU2" s="186"/>
      <c r="AV2" s="186"/>
      <c r="AW2" s="186"/>
      <c r="AX2" s="186"/>
      <c r="AY2" s="186"/>
      <c r="AZ2" s="186"/>
    </row>
    <row r="3" spans="1:56" ht="15.75" customHeight="1" x14ac:dyDescent="0.25">
      <c r="A3" s="11"/>
      <c r="B3" s="9"/>
      <c r="C3" s="12"/>
      <c r="D3" s="12"/>
      <c r="E3" s="4"/>
      <c r="F3" s="4"/>
      <c r="G3" s="4"/>
      <c r="H3" s="4"/>
      <c r="I3" s="4"/>
      <c r="J3" s="4"/>
      <c r="K3" s="4"/>
      <c r="L3" s="1232"/>
      <c r="M3" s="4"/>
      <c r="N3" s="4"/>
      <c r="O3" s="4"/>
      <c r="P3" s="4"/>
      <c r="Q3" s="4"/>
      <c r="R3" s="4"/>
      <c r="S3" s="4"/>
      <c r="T3" s="4"/>
      <c r="U3" s="12"/>
      <c r="V3" s="4"/>
      <c r="W3" s="1288"/>
      <c r="X3" s="4"/>
      <c r="Y3" s="4"/>
      <c r="AA3" s="1287"/>
      <c r="AD3" s="12"/>
      <c r="AE3" s="1289"/>
      <c r="AF3" s="4"/>
      <c r="AH3" s="4"/>
      <c r="AI3" s="4"/>
      <c r="AJ3" s="4"/>
      <c r="AK3" s="4"/>
      <c r="AL3" s="4"/>
      <c r="AM3" s="187"/>
      <c r="AN3" s="187"/>
      <c r="AO3" s="12"/>
      <c r="AP3" s="1288"/>
      <c r="AQ3" s="8"/>
      <c r="AR3" s="4"/>
      <c r="AS3" s="4"/>
      <c r="AT3" s="4"/>
      <c r="AU3" s="187"/>
      <c r="AV3" s="187"/>
      <c r="AW3" s="187"/>
      <c r="AX3" s="187"/>
      <c r="AY3" s="187"/>
      <c r="AZ3" s="187"/>
    </row>
    <row r="4" spans="1:56" ht="13.5" customHeight="1" x14ac:dyDescent="0.25">
      <c r="A4" s="2200" t="s">
        <v>22</v>
      </c>
      <c r="B4" s="199" t="s">
        <v>27</v>
      </c>
      <c r="C4" s="2200" t="s">
        <v>22</v>
      </c>
      <c r="D4" s="200">
        <v>1</v>
      </c>
      <c r="E4" s="51">
        <v>1.01</v>
      </c>
      <c r="F4" s="36">
        <v>1.02</v>
      </c>
      <c r="G4" s="1199">
        <v>1.03</v>
      </c>
      <c r="H4" s="1200"/>
      <c r="I4" s="1201"/>
      <c r="J4" s="36">
        <v>1.04</v>
      </c>
      <c r="K4" s="1201"/>
      <c r="L4" s="1202">
        <v>1.05</v>
      </c>
      <c r="M4" s="1203">
        <v>1.06</v>
      </c>
      <c r="N4" s="237">
        <f>M4+0.01</f>
        <v>1.07</v>
      </c>
      <c r="O4" s="237">
        <f>N4+0.01</f>
        <v>1.08</v>
      </c>
      <c r="P4" s="2217">
        <f>O4+0.01</f>
        <v>1.0900000000000001</v>
      </c>
      <c r="Q4" s="2218"/>
      <c r="R4" s="2218"/>
      <c r="S4" s="2218"/>
      <c r="T4" s="237">
        <f>P4+0.01</f>
        <v>1.1000000000000001</v>
      </c>
      <c r="U4" s="2200" t="s">
        <v>22</v>
      </c>
      <c r="V4" s="260">
        <f>T4+0.01</f>
        <v>1.1100000000000001</v>
      </c>
      <c r="W4" s="260">
        <f t="shared" ref="W4:AB4" si="0">V4+0.01</f>
        <v>1.1200000000000001</v>
      </c>
      <c r="X4" s="237">
        <f t="shared" si="0"/>
        <v>1.1300000000000001</v>
      </c>
      <c r="Y4" s="260">
        <f t="shared" si="0"/>
        <v>1.1400000000000001</v>
      </c>
      <c r="Z4" s="237">
        <f t="shared" si="0"/>
        <v>1.1500000000000001</v>
      </c>
      <c r="AA4" s="1755">
        <f t="shared" si="0"/>
        <v>1.1600000000000001</v>
      </c>
      <c r="AB4" s="260">
        <f t="shared" si="0"/>
        <v>1.1700000000000002</v>
      </c>
      <c r="AC4" s="237">
        <f t="shared" ref="AC4:AL4" si="1">AB4+0.01</f>
        <v>1.1800000000000002</v>
      </c>
      <c r="AD4" s="2200" t="s">
        <v>22</v>
      </c>
      <c r="AE4" s="260">
        <f>AC4+0.01</f>
        <v>1.1900000000000002</v>
      </c>
      <c r="AF4" s="237">
        <f>AE4+0.01</f>
        <v>1.2000000000000002</v>
      </c>
      <c r="AG4" s="237">
        <f>AF4+0.01</f>
        <v>1.2100000000000002</v>
      </c>
      <c r="AH4" s="237">
        <f>AG4+0.01</f>
        <v>1.2200000000000002</v>
      </c>
      <c r="AI4" s="234">
        <f t="shared" si="1"/>
        <v>1.2300000000000002</v>
      </c>
      <c r="AJ4" s="237">
        <f t="shared" si="1"/>
        <v>1.2400000000000002</v>
      </c>
      <c r="AK4" s="237">
        <f t="shared" si="1"/>
        <v>1.2500000000000002</v>
      </c>
      <c r="AL4" s="237">
        <f t="shared" si="1"/>
        <v>1.2600000000000002</v>
      </c>
      <c r="AM4" s="237">
        <f>AL4+0.01</f>
        <v>1.2700000000000002</v>
      </c>
      <c r="AN4" s="237">
        <f>AM4+0.01</f>
        <v>1.2800000000000002</v>
      </c>
      <c r="AO4" s="2200" t="s">
        <v>22</v>
      </c>
      <c r="AP4" s="237">
        <f>AN4+0.01</f>
        <v>1.2900000000000003</v>
      </c>
      <c r="AQ4" s="237">
        <f t="shared" ref="AQ4:AV4" si="2">AP4+0.01</f>
        <v>1.3000000000000003</v>
      </c>
      <c r="AR4" s="237">
        <f>AQ4+0.01</f>
        <v>1.3100000000000003</v>
      </c>
      <c r="AS4" s="237">
        <f t="shared" si="2"/>
        <v>1.3200000000000003</v>
      </c>
      <c r="AT4" s="237">
        <f t="shared" si="2"/>
        <v>1.3300000000000003</v>
      </c>
      <c r="AU4" s="237">
        <f t="shared" si="2"/>
        <v>1.3400000000000003</v>
      </c>
      <c r="AV4" s="237">
        <f t="shared" si="2"/>
        <v>1.3500000000000003</v>
      </c>
      <c r="AW4" s="237">
        <f>AV4+0.01</f>
        <v>1.3600000000000003</v>
      </c>
      <c r="AX4" s="237">
        <f>AW4+0.01</f>
        <v>1.3700000000000003</v>
      </c>
      <c r="AY4" s="260">
        <f>AX4+0.01</f>
        <v>1.3800000000000003</v>
      </c>
      <c r="AZ4" s="2236">
        <f>AY4+0.01</f>
        <v>1.3900000000000003</v>
      </c>
      <c r="BA4" s="2237"/>
      <c r="BB4" s="2237"/>
      <c r="BC4" s="2237"/>
      <c r="BD4" s="2238"/>
    </row>
    <row r="5" spans="1:56" ht="14.25" customHeight="1" x14ac:dyDescent="0.2">
      <c r="A5" s="2201"/>
      <c r="B5" s="2224" t="s">
        <v>642</v>
      </c>
      <c r="C5" s="2201"/>
      <c r="D5" s="2225" t="s">
        <v>98</v>
      </c>
      <c r="E5" s="2181" t="s">
        <v>2386</v>
      </c>
      <c r="F5" s="2198" t="s">
        <v>721</v>
      </c>
      <c r="G5" s="2205" t="s">
        <v>722</v>
      </c>
      <c r="H5" s="2219"/>
      <c r="I5" s="2230"/>
      <c r="J5" s="2207" t="s">
        <v>11</v>
      </c>
      <c r="K5" s="2209"/>
      <c r="L5" s="2181" t="s">
        <v>1404</v>
      </c>
      <c r="M5" s="2198" t="s">
        <v>793</v>
      </c>
      <c r="N5" s="2181" t="s">
        <v>1630</v>
      </c>
      <c r="O5" s="2181" t="s">
        <v>794</v>
      </c>
      <c r="P5" s="2205" t="s">
        <v>797</v>
      </c>
      <c r="Q5" s="2219"/>
      <c r="R5" s="2219"/>
      <c r="S5" s="2219"/>
      <c r="T5" s="2181" t="s">
        <v>1079</v>
      </c>
      <c r="U5" s="2201"/>
      <c r="V5" s="2207" t="s">
        <v>102</v>
      </c>
      <c r="W5" s="2203" t="s">
        <v>1560</v>
      </c>
      <c r="X5" s="2178" t="s">
        <v>103</v>
      </c>
      <c r="Y5" s="2205" t="s">
        <v>1482</v>
      </c>
      <c r="Z5" s="2178" t="s">
        <v>1281</v>
      </c>
      <c r="AA5" s="2208" t="s">
        <v>1469</v>
      </c>
      <c r="AB5" s="2206" t="s">
        <v>1435</v>
      </c>
      <c r="AC5" s="2215" t="s">
        <v>2383</v>
      </c>
      <c r="AD5" s="2201"/>
      <c r="AE5" s="2216" t="s">
        <v>1483</v>
      </c>
      <c r="AF5" s="2198" t="s">
        <v>1562</v>
      </c>
      <c r="AG5" s="2178" t="s">
        <v>1486</v>
      </c>
      <c r="AH5" s="2198" t="s">
        <v>675</v>
      </c>
      <c r="AI5" s="2198" t="s">
        <v>99</v>
      </c>
      <c r="AJ5" s="2203" t="s">
        <v>699</v>
      </c>
      <c r="AK5" s="2178" t="s">
        <v>701</v>
      </c>
      <c r="AL5" s="2178" t="s">
        <v>707</v>
      </c>
      <c r="AM5" s="2178" t="s">
        <v>702</v>
      </c>
      <c r="AN5" s="2178" t="s">
        <v>714</v>
      </c>
      <c r="AO5" s="2201"/>
      <c r="AP5" s="2198" t="s">
        <v>100</v>
      </c>
      <c r="AQ5" s="2198" t="s">
        <v>101</v>
      </c>
      <c r="AR5" s="2203" t="s">
        <v>716</v>
      </c>
      <c r="AS5" s="2178" t="s">
        <v>717</v>
      </c>
      <c r="AT5" s="2178" t="s">
        <v>718</v>
      </c>
      <c r="AU5" s="2178" t="s">
        <v>719</v>
      </c>
      <c r="AV5" s="2178" t="s">
        <v>720</v>
      </c>
      <c r="AW5" s="2178" t="s">
        <v>2228</v>
      </c>
      <c r="AX5" s="2178" t="str">
        <f>CONCATENATE("Même si [NOM] n'a pas son propre portable, est ce que [NOM] a utilisé un téléphone au cours des 7 derniers jours ? 
1 Oui
2 Non ►(",AZ4,") ")</f>
        <v xml:space="preserve">Même si [NOM] n'a pas son propre portable, est ce que [NOM] a utilisé un téléphone au cours des 7 derniers jours ? 
1 Oui
2 Non ►(1,39) </v>
      </c>
      <c r="AY5" s="2178" t="s">
        <v>2406</v>
      </c>
      <c r="AZ5" s="2185" t="s">
        <v>1724</v>
      </c>
      <c r="BA5" s="2186"/>
      <c r="BB5" s="2186"/>
      <c r="BC5" s="2186"/>
      <c r="BD5" s="2187"/>
    </row>
    <row r="6" spans="1:56" ht="13.5" customHeight="1" x14ac:dyDescent="0.2">
      <c r="A6" s="2201"/>
      <c r="B6" s="2224"/>
      <c r="C6" s="2201"/>
      <c r="D6" s="2225"/>
      <c r="E6" s="2181"/>
      <c r="F6" s="2198"/>
      <c r="G6" s="2205"/>
      <c r="H6" s="2219"/>
      <c r="I6" s="2230"/>
      <c r="J6" s="2207"/>
      <c r="K6" s="2209"/>
      <c r="L6" s="2181"/>
      <c r="M6" s="2198"/>
      <c r="N6" s="2181"/>
      <c r="O6" s="2181"/>
      <c r="P6" s="2205"/>
      <c r="Q6" s="2219"/>
      <c r="R6" s="2219"/>
      <c r="S6" s="2219"/>
      <c r="T6" s="2181"/>
      <c r="U6" s="2201"/>
      <c r="V6" s="2207"/>
      <c r="W6" s="2203"/>
      <c r="X6" s="2178"/>
      <c r="Y6" s="2205"/>
      <c r="Z6" s="2178"/>
      <c r="AA6" s="2208"/>
      <c r="AB6" s="2206"/>
      <c r="AC6" s="2215"/>
      <c r="AD6" s="2201"/>
      <c r="AE6" s="2216"/>
      <c r="AF6" s="2198"/>
      <c r="AG6" s="2178"/>
      <c r="AH6" s="2198"/>
      <c r="AI6" s="2198"/>
      <c r="AJ6" s="2203"/>
      <c r="AK6" s="2178"/>
      <c r="AL6" s="2178"/>
      <c r="AM6" s="2178"/>
      <c r="AN6" s="2178"/>
      <c r="AO6" s="2201"/>
      <c r="AP6" s="2198"/>
      <c r="AQ6" s="2198"/>
      <c r="AR6" s="2203"/>
      <c r="AS6" s="2178"/>
      <c r="AT6" s="2178"/>
      <c r="AU6" s="2178"/>
      <c r="AV6" s="2178"/>
      <c r="AW6" s="2178"/>
      <c r="AX6" s="2178"/>
      <c r="AY6" s="2178"/>
      <c r="AZ6" s="2185"/>
      <c r="BA6" s="2186"/>
      <c r="BB6" s="2186"/>
      <c r="BC6" s="2186"/>
      <c r="BD6" s="2187"/>
    </row>
    <row r="7" spans="1:56" ht="13.5" x14ac:dyDescent="0.2">
      <c r="A7" s="2201"/>
      <c r="B7" s="2224"/>
      <c r="C7" s="2201"/>
      <c r="D7" s="2225"/>
      <c r="E7" s="2181"/>
      <c r="F7" s="2198"/>
      <c r="G7" s="1204"/>
      <c r="H7" s="1205"/>
      <c r="I7" s="1206"/>
      <c r="J7" s="2207"/>
      <c r="K7" s="2209"/>
      <c r="L7" s="2181"/>
      <c r="M7" s="2198"/>
      <c r="N7" s="2181"/>
      <c r="O7" s="2181"/>
      <c r="P7" s="2205"/>
      <c r="Q7" s="2219"/>
      <c r="R7" s="2219"/>
      <c r="S7" s="2219"/>
      <c r="T7" s="2181"/>
      <c r="U7" s="2201"/>
      <c r="V7" s="2207"/>
      <c r="W7" s="2203"/>
      <c r="X7" s="2178"/>
      <c r="Y7" s="799"/>
      <c r="Z7" s="662"/>
      <c r="AA7" s="1756"/>
      <c r="AB7" s="2206"/>
      <c r="AC7" s="2215"/>
      <c r="AD7" s="2201"/>
      <c r="AE7" s="2216"/>
      <c r="AF7" s="2198"/>
      <c r="AG7" s="2178"/>
      <c r="AH7" s="2198"/>
      <c r="AI7" s="2198"/>
      <c r="AJ7" s="2203"/>
      <c r="AK7" s="2178"/>
      <c r="AL7" s="2178"/>
      <c r="AM7" s="2178"/>
      <c r="AN7" s="2178"/>
      <c r="AO7" s="2201"/>
      <c r="AP7" s="2198"/>
      <c r="AQ7" s="2198"/>
      <c r="AR7" s="2203"/>
      <c r="AS7" s="2178"/>
      <c r="AT7" s="2178"/>
      <c r="AU7" s="2178"/>
      <c r="AV7" s="2178"/>
      <c r="AW7" s="2178"/>
      <c r="AX7" s="2178"/>
      <c r="AY7" s="2178"/>
      <c r="AZ7" s="2185"/>
      <c r="BA7" s="2186"/>
      <c r="BB7" s="2186"/>
      <c r="BC7" s="2186"/>
      <c r="BD7" s="2187"/>
    </row>
    <row r="8" spans="1:56" ht="21.75" customHeight="1" x14ac:dyDescent="0.25">
      <c r="A8" s="2201"/>
      <c r="B8" s="2224"/>
      <c r="C8" s="2201"/>
      <c r="D8" s="2225"/>
      <c r="E8" s="2181"/>
      <c r="F8" s="2198"/>
      <c r="G8" s="2227" t="str">
        <f>CONCATENATE("Si au moins l'année de naissance de [NOM] est déclarée 
►",TEXT(L4,"(0,00)"),)</f>
        <v>Si au moins l'année de naissance de [NOM] est déclarée 
►(1,05)</v>
      </c>
      <c r="H8" s="2228"/>
      <c r="I8" s="2229"/>
      <c r="J8" s="2207" t="s">
        <v>1405</v>
      </c>
      <c r="K8" s="2209"/>
      <c r="L8" s="2181"/>
      <c r="M8" s="2198"/>
      <c r="N8" s="2181"/>
      <c r="O8" s="2181"/>
      <c r="P8" s="2205"/>
      <c r="Q8" s="2219"/>
      <c r="R8" s="2219"/>
      <c r="S8" s="2219"/>
      <c r="T8" s="2181"/>
      <c r="U8" s="2201"/>
      <c r="V8" s="2207"/>
      <c r="W8" s="2203"/>
      <c r="X8" s="2178"/>
      <c r="Y8" s="799" t="s">
        <v>1080</v>
      </c>
      <c r="Z8" s="1286" t="s">
        <v>2318</v>
      </c>
      <c r="AA8" s="1756" t="s">
        <v>2554</v>
      </c>
      <c r="AB8" s="2206"/>
      <c r="AC8" s="2215"/>
      <c r="AD8" s="2201"/>
      <c r="AF8" s="2198"/>
      <c r="AG8" s="1246" t="s">
        <v>1442</v>
      </c>
      <c r="AH8" s="2198"/>
      <c r="AI8" s="2198"/>
      <c r="AJ8" s="2203"/>
      <c r="AK8" s="2178"/>
      <c r="AL8" s="2178"/>
      <c r="AM8" s="2178"/>
      <c r="AN8" s="2178"/>
      <c r="AO8" s="2201"/>
      <c r="AP8" s="2198"/>
      <c r="AQ8" s="2198"/>
      <c r="AR8" s="2203"/>
      <c r="AS8" s="2178"/>
      <c r="AT8" s="1480"/>
      <c r="AU8" s="2178"/>
      <c r="AV8" s="2178"/>
      <c r="AW8" s="2178"/>
      <c r="AX8" s="2178"/>
      <c r="AY8" s="2178"/>
      <c r="AZ8" s="2185"/>
      <c r="BA8" s="2186"/>
      <c r="BB8" s="2186"/>
      <c r="BC8" s="2186"/>
      <c r="BD8" s="2187"/>
    </row>
    <row r="9" spans="1:56" ht="13.5" customHeight="1" x14ac:dyDescent="0.25">
      <c r="A9" s="2201"/>
      <c r="B9" s="2224"/>
      <c r="C9" s="2201"/>
      <c r="D9" s="2225"/>
      <c r="E9" s="53"/>
      <c r="F9" s="18"/>
      <c r="G9" s="2227"/>
      <c r="H9" s="2228"/>
      <c r="I9" s="2229"/>
      <c r="J9" s="2207"/>
      <c r="K9" s="2209"/>
      <c r="L9" s="2181"/>
      <c r="M9" s="2198"/>
      <c r="N9" s="2181"/>
      <c r="O9" s="2181"/>
      <c r="P9" s="2220"/>
      <c r="Q9" s="2221"/>
      <c r="R9" s="2221"/>
      <c r="S9" s="2221"/>
      <c r="T9" s="2181"/>
      <c r="U9" s="2201"/>
      <c r="V9" s="1042"/>
      <c r="W9" s="2203"/>
      <c r="X9" s="2178"/>
      <c r="Y9" s="799" t="s">
        <v>1631</v>
      </c>
      <c r="Z9" s="600" t="s">
        <v>1471</v>
      </c>
      <c r="AA9" s="1756"/>
      <c r="AB9" s="2206"/>
      <c r="AC9" s="2215"/>
      <c r="AD9" s="2201"/>
      <c r="AE9" s="80"/>
      <c r="AF9" s="2198"/>
      <c r="AG9" s="16" t="s">
        <v>1470</v>
      </c>
      <c r="AH9" s="2198"/>
      <c r="AI9" s="2198"/>
      <c r="AJ9" s="2178"/>
      <c r="AK9" s="796"/>
      <c r="AL9" s="141"/>
      <c r="AM9" s="141"/>
      <c r="AN9" s="2178"/>
      <c r="AO9" s="2201"/>
      <c r="AP9" s="2198"/>
      <c r="AQ9" s="2198"/>
      <c r="AR9" s="2178"/>
      <c r="AS9" s="2178"/>
      <c r="AT9" s="1480"/>
      <c r="AU9" s="141"/>
      <c r="AV9" s="141"/>
      <c r="AW9" s="2178"/>
      <c r="AX9" s="2178"/>
      <c r="AY9" s="2178"/>
      <c r="AZ9" s="2188"/>
      <c r="BA9" s="2189"/>
      <c r="BB9" s="2189"/>
      <c r="BC9" s="2189"/>
      <c r="BD9" s="2190"/>
    </row>
    <row r="10" spans="1:56" ht="15.75" customHeight="1" x14ac:dyDescent="0.25">
      <c r="A10" s="2201"/>
      <c r="B10" s="747" t="s">
        <v>120</v>
      </c>
      <c r="C10" s="2201"/>
      <c r="D10" s="2225"/>
      <c r="E10" s="52" t="s">
        <v>107</v>
      </c>
      <c r="F10" s="18" t="s">
        <v>104</v>
      </c>
      <c r="G10" s="2227"/>
      <c r="H10" s="2228"/>
      <c r="I10" s="2229"/>
      <c r="J10" s="2207"/>
      <c r="K10" s="2209"/>
      <c r="L10" s="2181"/>
      <c r="M10" s="2198"/>
      <c r="N10" s="762"/>
      <c r="O10" s="2181"/>
      <c r="P10" s="2220"/>
      <c r="Q10" s="2221"/>
      <c r="R10" s="2221"/>
      <c r="S10" s="2221"/>
      <c r="T10" s="2181"/>
      <c r="U10" s="2201"/>
      <c r="V10" s="824" t="s">
        <v>109</v>
      </c>
      <c r="W10" s="800"/>
      <c r="X10" s="2178"/>
      <c r="Y10" s="799" t="s">
        <v>1632</v>
      </c>
      <c r="Z10" s="16" t="s">
        <v>1472</v>
      </c>
      <c r="AA10" s="1756"/>
      <c r="AB10" s="2206"/>
      <c r="AC10" s="2215"/>
      <c r="AD10" s="2201"/>
      <c r="AE10" s="80" t="s">
        <v>1487</v>
      </c>
      <c r="AF10" s="2198"/>
      <c r="AG10" s="600" t="s">
        <v>2227</v>
      </c>
      <c r="AH10" s="2198"/>
      <c r="AI10" s="2198"/>
      <c r="AJ10" s="784"/>
      <c r="AK10" s="796" t="s">
        <v>703</v>
      </c>
      <c r="AL10" s="16"/>
      <c r="AM10" s="202" t="s">
        <v>95</v>
      </c>
      <c r="AN10" s="2194" t="s">
        <v>715</v>
      </c>
      <c r="AO10" s="2201"/>
      <c r="AP10" s="2198"/>
      <c r="AQ10" s="2198"/>
      <c r="AR10" s="784"/>
      <c r="AS10" s="796" t="s">
        <v>703</v>
      </c>
      <c r="AT10" s="1481"/>
      <c r="AU10" s="202" t="s">
        <v>95</v>
      </c>
      <c r="AV10" s="2194" t="s">
        <v>715</v>
      </c>
      <c r="AW10" s="2178"/>
      <c r="AX10" s="2178"/>
      <c r="AY10" s="2178"/>
      <c r="AZ10" s="1521" t="s">
        <v>14</v>
      </c>
      <c r="BA10" s="1522" t="s">
        <v>15</v>
      </c>
      <c r="BB10" s="1522" t="s">
        <v>29</v>
      </c>
      <c r="BC10" s="1522" t="s">
        <v>16</v>
      </c>
      <c r="BD10" s="1523" t="s">
        <v>17</v>
      </c>
    </row>
    <row r="11" spans="1:56" ht="13.5" customHeight="1" x14ac:dyDescent="0.25">
      <c r="A11" s="2201"/>
      <c r="B11" s="89" t="s">
        <v>121</v>
      </c>
      <c r="C11" s="2201"/>
      <c r="D11" s="2225"/>
      <c r="E11" s="52" t="s">
        <v>110</v>
      </c>
      <c r="F11" s="18" t="s">
        <v>105</v>
      </c>
      <c r="G11" s="2227"/>
      <c r="H11" s="2228"/>
      <c r="I11" s="2229"/>
      <c r="J11" s="2207"/>
      <c r="K11" s="2209"/>
      <c r="L11" s="2181"/>
      <c r="M11" s="2198"/>
      <c r="N11" s="798" t="str">
        <f>CONCATENATE(" 1 Célibataire ► (",V4,")")</f>
        <v xml:space="preserve"> 1 Célibataire ► (1,11)</v>
      </c>
      <c r="O11" s="829" t="s">
        <v>41</v>
      </c>
      <c r="P11" s="2220"/>
      <c r="Q11" s="2221"/>
      <c r="R11" s="2221"/>
      <c r="S11" s="2221"/>
      <c r="T11" s="38"/>
      <c r="U11" s="2201"/>
      <c r="V11" s="824" t="s">
        <v>112</v>
      </c>
      <c r="W11" s="800"/>
      <c r="X11" s="141"/>
      <c r="Y11" s="799" t="s">
        <v>1633</v>
      </c>
      <c r="Z11" s="600" t="s">
        <v>1473</v>
      </c>
      <c r="AA11" s="1756"/>
      <c r="AB11" s="2206"/>
      <c r="AC11" s="2215"/>
      <c r="AD11" s="2201"/>
      <c r="AE11" s="800" t="s">
        <v>1488</v>
      </c>
      <c r="AF11" s="2198"/>
      <c r="AG11" s="600" t="s">
        <v>1588</v>
      </c>
      <c r="AH11" s="19"/>
      <c r="AI11" s="14"/>
      <c r="AJ11" s="19"/>
      <c r="AK11" s="796" t="s">
        <v>706</v>
      </c>
      <c r="AL11" s="141" t="str">
        <f>CONCATENATE("0 Sans emploi  ►(",AP4,")")</f>
        <v>0 Sans emploi  ►(1,29)</v>
      </c>
      <c r="AM11" s="190" t="s">
        <v>280</v>
      </c>
      <c r="AN11" s="2194"/>
      <c r="AO11" s="2201"/>
      <c r="AP11" s="19"/>
      <c r="AQ11" s="756"/>
      <c r="AR11" s="19"/>
      <c r="AS11" s="796" t="s">
        <v>706</v>
      </c>
      <c r="AT11" s="141" t="str">
        <f>CONCATENATE("0 Sans emploi  ►(",AW4,")")</f>
        <v>0 Sans emploi  ►(1,36)</v>
      </c>
      <c r="AU11" s="190" t="s">
        <v>280</v>
      </c>
      <c r="AV11" s="2194"/>
      <c r="AW11" s="2178"/>
      <c r="AX11" s="2178"/>
      <c r="AY11" s="2178"/>
      <c r="AZ11" s="2182" t="s">
        <v>1726</v>
      </c>
      <c r="BA11" s="2182" t="s">
        <v>1727</v>
      </c>
      <c r="BB11" s="2182" t="s">
        <v>1725</v>
      </c>
      <c r="BC11" s="2182" t="s">
        <v>1728</v>
      </c>
      <c r="BD11" s="2182" t="s">
        <v>1729</v>
      </c>
    </row>
    <row r="12" spans="1:56" ht="13.5" customHeight="1" x14ac:dyDescent="0.25">
      <c r="A12" s="2201"/>
      <c r="B12" s="89" t="s">
        <v>641</v>
      </c>
      <c r="C12" s="2201"/>
      <c r="D12" s="2225"/>
      <c r="E12" s="53"/>
      <c r="F12" s="18" t="s">
        <v>106</v>
      </c>
      <c r="G12" s="13"/>
      <c r="H12" s="201"/>
      <c r="I12" s="192"/>
      <c r="J12" s="2207"/>
      <c r="K12" s="2209"/>
      <c r="L12" s="2181"/>
      <c r="M12" s="83"/>
      <c r="N12" s="798" t="s">
        <v>1443</v>
      </c>
      <c r="O12" s="2214" t="str">
        <f>CONCATENATE("2 Non  ►(",TEXT(T4,"0,00"),")")</f>
        <v>2 Non  ►(1,10)</v>
      </c>
      <c r="P12" s="2220"/>
      <c r="Q12" s="2221"/>
      <c r="R12" s="2221"/>
      <c r="S12" s="2221"/>
      <c r="T12" s="38"/>
      <c r="U12" s="2201"/>
      <c r="V12" s="1237" t="s">
        <v>114</v>
      </c>
      <c r="W12" s="800"/>
      <c r="X12" s="1354"/>
      <c r="Y12" s="799" t="s">
        <v>1634</v>
      </c>
      <c r="Z12" s="600" t="s">
        <v>1474</v>
      </c>
      <c r="AA12" s="1756"/>
      <c r="AB12" s="1356"/>
      <c r="AC12" s="662"/>
      <c r="AD12" s="2201"/>
      <c r="AE12" s="1290" t="s">
        <v>1489</v>
      </c>
      <c r="AF12" s="2198"/>
      <c r="AG12" s="600" t="s">
        <v>1589</v>
      </c>
      <c r="AH12" s="19"/>
      <c r="AI12" s="14"/>
      <c r="AJ12" s="19"/>
      <c r="AK12" s="797" t="s">
        <v>1635</v>
      </c>
      <c r="AL12" s="2178" t="s">
        <v>2056</v>
      </c>
      <c r="AM12" s="466" t="s">
        <v>710</v>
      </c>
      <c r="AN12" s="2194" t="s">
        <v>282</v>
      </c>
      <c r="AO12" s="2201"/>
      <c r="AP12" s="19"/>
      <c r="AQ12" s="756"/>
      <c r="AR12" s="19"/>
      <c r="AS12" s="2197" t="s">
        <v>1635</v>
      </c>
      <c r="AT12" s="16" t="s">
        <v>2056</v>
      </c>
      <c r="AU12" s="466" t="s">
        <v>710</v>
      </c>
      <c r="AV12" s="2194" t="s">
        <v>282</v>
      </c>
      <c r="AW12" s="1861"/>
      <c r="AX12" s="2178"/>
      <c r="AY12" s="2178"/>
      <c r="AZ12" s="2183"/>
      <c r="BA12" s="2183"/>
      <c r="BB12" s="2183"/>
      <c r="BC12" s="2183"/>
      <c r="BD12" s="2183"/>
    </row>
    <row r="13" spans="1:56" ht="14.25" customHeight="1" x14ac:dyDescent="0.25">
      <c r="A13" s="2201"/>
      <c r="B13" s="89" t="s">
        <v>126</v>
      </c>
      <c r="C13" s="2201"/>
      <c r="D13" s="2225"/>
      <c r="E13" s="53"/>
      <c r="F13" s="18" t="s">
        <v>108</v>
      </c>
      <c r="G13" s="1204"/>
      <c r="H13" s="1205"/>
      <c r="I13" s="1206"/>
      <c r="J13" s="2207"/>
      <c r="K13" s="2209"/>
      <c r="M13" s="41" t="s">
        <v>116</v>
      </c>
      <c r="N13" s="798" t="s">
        <v>1444</v>
      </c>
      <c r="O13" s="2214"/>
      <c r="P13" s="2220"/>
      <c r="Q13" s="2221"/>
      <c r="R13" s="2221"/>
      <c r="S13" s="2221"/>
      <c r="T13" s="38"/>
      <c r="U13" s="2201"/>
      <c r="V13" s="1237"/>
      <c r="W13" s="600" t="s">
        <v>1561</v>
      </c>
      <c r="X13" s="141" t="s">
        <v>41</v>
      </c>
      <c r="Z13" s="600" t="s">
        <v>1475</v>
      </c>
      <c r="AA13" s="1756"/>
      <c r="AB13" s="1218" t="s">
        <v>41</v>
      </c>
      <c r="AC13" s="600" t="str">
        <f>CONCATENATE("1 Oui")</f>
        <v>1 Oui</v>
      </c>
      <c r="AD13" s="2201"/>
      <c r="AE13" s="1290" t="s">
        <v>2319</v>
      </c>
      <c r="AF13" s="41"/>
      <c r="AG13" s="600" t="s">
        <v>1590</v>
      </c>
      <c r="AH13" s="41" t="s">
        <v>116</v>
      </c>
      <c r="AI13" s="203"/>
      <c r="AJ13" s="41" t="s">
        <v>116</v>
      </c>
      <c r="AK13" s="797" t="s">
        <v>1636</v>
      </c>
      <c r="AL13" s="2178"/>
      <c r="AM13" s="466" t="s">
        <v>281</v>
      </c>
      <c r="AN13" s="2194"/>
      <c r="AO13" s="2201"/>
      <c r="AP13" s="37" t="s">
        <v>116</v>
      </c>
      <c r="AQ13" s="759"/>
      <c r="AR13" s="41" t="s">
        <v>116</v>
      </c>
      <c r="AS13" s="2197"/>
      <c r="AT13" s="1592" t="s">
        <v>704</v>
      </c>
      <c r="AU13" s="466" t="s">
        <v>281</v>
      </c>
      <c r="AV13" s="2194"/>
      <c r="AX13" s="2178"/>
      <c r="AY13" s="2178"/>
      <c r="AZ13" s="2183"/>
      <c r="BA13" s="2183"/>
      <c r="BB13" s="2183"/>
      <c r="BC13" s="2183"/>
      <c r="BD13" s="2183"/>
    </row>
    <row r="14" spans="1:56" ht="15.75" customHeight="1" x14ac:dyDescent="0.25">
      <c r="A14" s="2201"/>
      <c r="B14" s="89" t="s">
        <v>122</v>
      </c>
      <c r="C14" s="2201"/>
      <c r="D14" s="2225"/>
      <c r="E14" s="53"/>
      <c r="F14" s="18" t="s">
        <v>111</v>
      </c>
      <c r="G14" s="1204"/>
      <c r="H14" s="1205"/>
      <c r="I14" s="1206"/>
      <c r="J14" s="2207"/>
      <c r="K14" s="2209"/>
      <c r="L14" s="2066" t="s">
        <v>116</v>
      </c>
      <c r="M14" s="39" t="s">
        <v>700</v>
      </c>
      <c r="N14" s="798" t="s">
        <v>1629</v>
      </c>
      <c r="O14" s="823"/>
      <c r="P14" s="2220"/>
      <c r="Q14" s="2221"/>
      <c r="R14" s="2221"/>
      <c r="S14" s="2221"/>
      <c r="T14" s="38"/>
      <c r="U14" s="2201"/>
      <c r="V14" s="824"/>
      <c r="W14" s="600" t="s">
        <v>113</v>
      </c>
      <c r="X14" s="141" t="s">
        <v>113</v>
      </c>
      <c r="Z14" s="600" t="s">
        <v>1476</v>
      </c>
      <c r="AA14" s="1756"/>
      <c r="AB14" s="1218" t="str">
        <f>CONCATENATE("2 Non ► (",AE4,")")</f>
        <v>2 Non ► (1,19)</v>
      </c>
      <c r="AC14" s="16" t="str">
        <f>CONCATENATE("2 Non ► (",AH4,")")</f>
        <v>2 Non ► (1,22)</v>
      </c>
      <c r="AD14" s="2201"/>
      <c r="AE14" s="1218" t="s">
        <v>1490</v>
      </c>
      <c r="AF14" s="41"/>
      <c r="AG14" s="600" t="s">
        <v>1591</v>
      </c>
      <c r="AH14" s="2181" t="str">
        <f>CONCATENATE(" 2 Non  ►(",AJ4,")")</f>
        <v xml:space="preserve"> 2 Non  ►(1,24)</v>
      </c>
      <c r="AI14" s="204"/>
      <c r="AJ14" s="41" t="s">
        <v>700</v>
      </c>
      <c r="AK14" s="782" t="s">
        <v>1939</v>
      </c>
      <c r="AL14" s="1592" t="s">
        <v>704</v>
      </c>
      <c r="AM14" s="190" t="s">
        <v>708</v>
      </c>
      <c r="AN14" s="2194" t="s">
        <v>283</v>
      </c>
      <c r="AO14" s="2201"/>
      <c r="AP14" s="2199" t="str">
        <f>CONCATENATE("2 Non  ►(",TEXT(AR4,"0,00"),")")</f>
        <v>2 Non  ►(1,31)</v>
      </c>
      <c r="AQ14" s="760"/>
      <c r="AR14" s="41" t="s">
        <v>700</v>
      </c>
      <c r="AS14" s="2197" t="s">
        <v>1636</v>
      </c>
      <c r="AT14" s="1592" t="s">
        <v>723</v>
      </c>
      <c r="AU14" s="190" t="s">
        <v>708</v>
      </c>
      <c r="AV14" s="2194" t="s">
        <v>283</v>
      </c>
      <c r="AW14" s="1861" t="str">
        <f>CONCATENATE("1 Oui  ► (",AY4,")")</f>
        <v>1 Oui  ► (1,38)</v>
      </c>
      <c r="AX14" s="2178"/>
      <c r="AY14" s="2178"/>
      <c r="AZ14" s="2183"/>
      <c r="BA14" s="2183"/>
      <c r="BB14" s="2183"/>
      <c r="BC14" s="2183"/>
      <c r="BD14" s="2183"/>
    </row>
    <row r="15" spans="1:56" ht="15" customHeight="1" x14ac:dyDescent="0.25">
      <c r="A15" s="2201"/>
      <c r="B15" s="748" t="s">
        <v>127</v>
      </c>
      <c r="C15" s="2201"/>
      <c r="D15" s="2225"/>
      <c r="E15" s="53"/>
      <c r="F15" s="18" t="s">
        <v>795</v>
      </c>
      <c r="G15" s="13"/>
      <c r="H15" s="201"/>
      <c r="I15" s="192"/>
      <c r="J15" s="2207"/>
      <c r="K15" s="2209"/>
      <c r="L15" s="2066" t="str">
        <f>CONCATENATE(" 2 Non ► (",N4,")")</f>
        <v xml:space="preserve"> 2 Non ► (1,07)</v>
      </c>
      <c r="N15" s="798" t="str">
        <f>CONCATENATE("5 Veuf (ve)    ►(",TEXT(T4,"0,00"),")")</f>
        <v>5 Veuf (ve)    ►(1,10)</v>
      </c>
      <c r="O15" s="823"/>
      <c r="P15" s="2220"/>
      <c r="Q15" s="2221"/>
      <c r="R15" s="2221"/>
      <c r="S15" s="2221"/>
      <c r="T15" s="38"/>
      <c r="U15" s="2201"/>
      <c r="V15" s="824"/>
      <c r="W15" s="800"/>
      <c r="X15" s="1352"/>
      <c r="Y15" s="799"/>
      <c r="Z15" s="600" t="s">
        <v>1477</v>
      </c>
      <c r="AA15" s="1756"/>
      <c r="AB15" s="1218"/>
      <c r="AC15" s="16"/>
      <c r="AD15" s="2201"/>
      <c r="AE15" s="800" t="s">
        <v>1491</v>
      </c>
      <c r="AF15" s="43"/>
      <c r="AG15" s="600" t="s">
        <v>1592</v>
      </c>
      <c r="AH15" s="2181"/>
      <c r="AI15" s="205"/>
      <c r="AJ15" s="41"/>
      <c r="AK15" s="796" t="s">
        <v>1637</v>
      </c>
      <c r="AL15" s="2178" t="s">
        <v>723</v>
      </c>
      <c r="AM15" s="207" t="s">
        <v>709</v>
      </c>
      <c r="AN15" s="2194"/>
      <c r="AO15" s="2201"/>
      <c r="AP15" s="2199"/>
      <c r="AQ15" s="43"/>
      <c r="AR15" s="41"/>
      <c r="AS15" s="2197"/>
      <c r="AT15" s="41" t="s">
        <v>724</v>
      </c>
      <c r="AU15" s="207" t="s">
        <v>709</v>
      </c>
      <c r="AV15" s="2194"/>
      <c r="AW15" s="2239" t="str">
        <f>CONCATENATE("2 Non ")</f>
        <v xml:space="preserve">2 Non </v>
      </c>
      <c r="AX15" s="2178"/>
      <c r="AY15" s="2178"/>
      <c r="AZ15" s="2183"/>
      <c r="BA15" s="2183"/>
      <c r="BB15" s="2183"/>
      <c r="BC15" s="2183"/>
      <c r="BD15" s="2183"/>
    </row>
    <row r="16" spans="1:56" ht="15.75" customHeight="1" x14ac:dyDescent="0.25">
      <c r="A16" s="2201"/>
      <c r="B16" s="748" t="s">
        <v>123</v>
      </c>
      <c r="C16" s="2201"/>
      <c r="D16" s="2225"/>
      <c r="E16" s="53"/>
      <c r="F16" s="40" t="s">
        <v>115</v>
      </c>
      <c r="G16" s="13"/>
      <c r="H16" s="201"/>
      <c r="I16" s="192"/>
      <c r="J16" s="2207"/>
      <c r="K16" s="2209"/>
      <c r="L16" s="2066" t="str">
        <f>CONCATENATE(" 3 NC  ► (",N4,")")</f>
        <v xml:space="preserve"> 3 NC  ► (1,07)</v>
      </c>
      <c r="M16" s="2212" t="s">
        <v>1178</v>
      </c>
      <c r="N16" s="798" t="str">
        <f>CONCATENATE("6 Divorcé(e )  ►(",TEXT(T4,"0,00"),")")</f>
        <v>6 Divorcé(e )  ►(1,10)</v>
      </c>
      <c r="O16" s="823"/>
      <c r="P16" s="2220"/>
      <c r="Q16" s="2221"/>
      <c r="R16" s="2221"/>
      <c r="S16" s="2221"/>
      <c r="T16" s="38"/>
      <c r="U16" s="2201"/>
      <c r="V16" s="1042"/>
      <c r="W16" s="800"/>
      <c r="X16" s="1352"/>
      <c r="Y16" s="799"/>
      <c r="Z16" s="600" t="s">
        <v>1478</v>
      </c>
      <c r="AA16" s="1756"/>
      <c r="AB16" s="1357"/>
      <c r="AC16" s="16"/>
      <c r="AD16" s="2201"/>
      <c r="AE16" s="1218" t="s">
        <v>1492</v>
      </c>
      <c r="AF16" s="41"/>
      <c r="AG16" s="600" t="s">
        <v>1593</v>
      </c>
      <c r="AH16" s="41"/>
      <c r="AI16" s="194"/>
      <c r="AJ16" s="193"/>
      <c r="AK16" s="797"/>
      <c r="AL16" s="2178"/>
      <c r="AM16" s="202" t="s">
        <v>705</v>
      </c>
      <c r="AN16" s="2192" t="s">
        <v>284</v>
      </c>
      <c r="AO16" s="2201"/>
      <c r="AP16" s="41"/>
      <c r="AQ16" s="193"/>
      <c r="AR16" s="193"/>
      <c r="AS16" s="782" t="s">
        <v>1939</v>
      </c>
      <c r="AT16" s="1592" t="s">
        <v>725</v>
      </c>
      <c r="AU16" s="202" t="s">
        <v>705</v>
      </c>
      <c r="AV16" s="2192" t="s">
        <v>284</v>
      </c>
      <c r="AW16" s="2239"/>
      <c r="AX16" s="2178"/>
      <c r="AY16" s="2178"/>
      <c r="AZ16" s="2183"/>
      <c r="BA16" s="2183"/>
      <c r="BB16" s="2183"/>
      <c r="BC16" s="2183"/>
      <c r="BD16" s="2183"/>
    </row>
    <row r="17" spans="1:56" ht="16.5" customHeight="1" x14ac:dyDescent="0.25">
      <c r="A17" s="2201"/>
      <c r="B17" s="748" t="s">
        <v>124</v>
      </c>
      <c r="C17" s="2201"/>
      <c r="D17" s="2225"/>
      <c r="E17" s="53"/>
      <c r="F17" s="2204" t="s">
        <v>783</v>
      </c>
      <c r="G17" s="13"/>
      <c r="H17" s="201"/>
      <c r="I17" s="192"/>
      <c r="J17" s="2207"/>
      <c r="K17" s="2209"/>
      <c r="L17" s="387"/>
      <c r="M17" s="2212"/>
      <c r="N17" s="798" t="str">
        <f>CONCATENATE("7 Séparé(e)    ►(",TEXT(T4,"0,00"),")")</f>
        <v>7 Séparé(e)    ►(1,10)</v>
      </c>
      <c r="O17" s="824"/>
      <c r="P17" s="2220"/>
      <c r="Q17" s="2221"/>
      <c r="R17" s="2221"/>
      <c r="S17" s="2221"/>
      <c r="T17" s="38"/>
      <c r="U17" s="2201"/>
      <c r="V17" s="1042"/>
      <c r="W17" s="800"/>
      <c r="X17" s="1352"/>
      <c r="Y17" s="799"/>
      <c r="Z17" s="600" t="s">
        <v>1479</v>
      </c>
      <c r="AA17" s="1756"/>
      <c r="AB17" s="1356"/>
      <c r="AC17" s="662"/>
      <c r="AD17" s="2201"/>
      <c r="AE17" s="1218" t="s">
        <v>1493</v>
      </c>
      <c r="AF17" s="41"/>
      <c r="AG17" s="600" t="s">
        <v>1594</v>
      </c>
      <c r="AH17" s="41"/>
      <c r="AI17" s="39"/>
      <c r="AJ17" s="193"/>
      <c r="AK17" s="797"/>
      <c r="AL17" s="41" t="s">
        <v>724</v>
      </c>
      <c r="AM17" s="190" t="s">
        <v>711</v>
      </c>
      <c r="AN17" s="2192"/>
      <c r="AO17" s="2201"/>
      <c r="AP17" s="41"/>
      <c r="AQ17" s="193"/>
      <c r="AR17" s="193"/>
      <c r="AS17" s="796" t="s">
        <v>1637</v>
      </c>
      <c r="AT17" s="41" t="s">
        <v>726</v>
      </c>
      <c r="AU17" s="190" t="s">
        <v>711</v>
      </c>
      <c r="AV17" s="2192"/>
      <c r="AW17" s="2240" t="s">
        <v>2213</v>
      </c>
      <c r="AX17" s="2178"/>
      <c r="AY17" s="2178"/>
      <c r="AZ17" s="2183"/>
      <c r="BA17" s="2183"/>
      <c r="BB17" s="2183"/>
      <c r="BC17" s="2183"/>
      <c r="BD17" s="2183"/>
    </row>
    <row r="18" spans="1:56" ht="13.5" customHeight="1" x14ac:dyDescent="0.25">
      <c r="A18" s="2201"/>
      <c r="B18" s="748" t="s">
        <v>125</v>
      </c>
      <c r="C18" s="2201"/>
      <c r="D18" s="2225"/>
      <c r="E18" s="53"/>
      <c r="F18" s="2204"/>
      <c r="G18" s="13"/>
      <c r="H18" s="201"/>
      <c r="I18" s="192"/>
      <c r="J18" s="2207"/>
      <c r="K18" s="2209"/>
      <c r="L18" s="387"/>
      <c r="M18" s="2212"/>
      <c r="N18" s="38" t="str">
        <f>CONCATENATE("8 NC ►(",TEXT(V4,"0,00"),")")</f>
        <v>8 NC ►(1,11)</v>
      </c>
      <c r="O18" s="824"/>
      <c r="P18" s="2220"/>
      <c r="Q18" s="2221"/>
      <c r="R18" s="2221"/>
      <c r="S18" s="2221"/>
      <c r="T18" s="38"/>
      <c r="U18" s="2201"/>
      <c r="V18" s="1042"/>
      <c r="W18" s="800"/>
      <c r="X18" s="16"/>
      <c r="Y18" s="799"/>
      <c r="Z18" s="600" t="s">
        <v>1480</v>
      </c>
      <c r="AA18" s="1757"/>
      <c r="AB18" s="1356"/>
      <c r="AC18" s="662"/>
      <c r="AD18" s="2201"/>
      <c r="AE18" s="1218" t="s">
        <v>1494</v>
      </c>
      <c r="AF18" s="19"/>
      <c r="AG18" s="600" t="s">
        <v>1595</v>
      </c>
      <c r="AH18" s="19"/>
      <c r="AI18" s="194"/>
      <c r="AJ18" s="193"/>
      <c r="AK18" s="782"/>
      <c r="AL18" s="1592" t="s">
        <v>725</v>
      </c>
      <c r="AM18" s="207" t="s">
        <v>712</v>
      </c>
      <c r="AN18" s="2192" t="s">
        <v>285</v>
      </c>
      <c r="AO18" s="2201"/>
      <c r="AP18" s="19"/>
      <c r="AQ18" s="2191" t="str">
        <f>CONCATENATE("►►(",AW4,")")</f>
        <v>►►(1,36)</v>
      </c>
      <c r="AR18" s="2191"/>
      <c r="AS18" s="782"/>
      <c r="AT18" s="41" t="s">
        <v>727</v>
      </c>
      <c r="AU18" s="207" t="s">
        <v>712</v>
      </c>
      <c r="AV18" s="2192" t="s">
        <v>285</v>
      </c>
      <c r="AW18" s="2240"/>
      <c r="AX18" s="2178"/>
      <c r="AY18" s="2178"/>
      <c r="AZ18" s="2183"/>
      <c r="BA18" s="2183"/>
      <c r="BB18" s="2183"/>
      <c r="BC18" s="2183"/>
      <c r="BD18" s="2183"/>
    </row>
    <row r="19" spans="1:56" ht="15.75" customHeight="1" x14ac:dyDescent="0.25">
      <c r="A19" s="2201"/>
      <c r="B19" s="89"/>
      <c r="C19" s="2201"/>
      <c r="D19" s="2225"/>
      <c r="E19" s="53"/>
      <c r="F19" s="2204" t="s">
        <v>796</v>
      </c>
      <c r="G19" s="13"/>
      <c r="H19" s="201"/>
      <c r="I19" s="192"/>
      <c r="J19" s="2210"/>
      <c r="K19" s="2211"/>
      <c r="L19" s="387"/>
      <c r="M19" s="2212"/>
      <c r="N19" s="763"/>
      <c r="O19" s="825"/>
      <c r="P19" s="2220"/>
      <c r="Q19" s="2221"/>
      <c r="R19" s="2221"/>
      <c r="S19" s="2221"/>
      <c r="T19" s="763"/>
      <c r="U19" s="2201"/>
      <c r="V19" s="1042"/>
      <c r="W19" s="800"/>
      <c r="X19" s="1352"/>
      <c r="Y19" s="799"/>
      <c r="Z19" s="600" t="s">
        <v>1481</v>
      </c>
      <c r="AA19" s="2195"/>
      <c r="AB19" s="1356"/>
      <c r="AC19" s="662"/>
      <c r="AD19" s="2201"/>
      <c r="AE19" s="1218" t="s">
        <v>1495</v>
      </c>
      <c r="AF19" s="19"/>
      <c r="AG19" s="600" t="s">
        <v>1596</v>
      </c>
      <c r="AH19" s="19"/>
      <c r="AI19" s="194" t="str">
        <f>CONCATENATE("►►","(",AP4,")")</f>
        <v>►►(1,29)</v>
      </c>
      <c r="AJ19" s="193"/>
      <c r="AK19" s="206"/>
      <c r="AL19" s="41" t="s">
        <v>726</v>
      </c>
      <c r="AM19" s="190" t="s">
        <v>713</v>
      </c>
      <c r="AN19" s="2192"/>
      <c r="AO19" s="2201"/>
      <c r="AP19" s="19"/>
      <c r="AQ19" s="2191"/>
      <c r="AR19" s="2191"/>
      <c r="AS19" s="206"/>
      <c r="AT19" s="193" t="str">
        <f>AL21</f>
        <v>8 Arts et spectacles</v>
      </c>
      <c r="AU19" s="190" t="s">
        <v>713</v>
      </c>
      <c r="AV19" s="2192"/>
      <c r="AW19" s="2240"/>
      <c r="AX19" s="2178"/>
      <c r="AY19" s="2178"/>
      <c r="AZ19" s="2183"/>
      <c r="BA19" s="2183"/>
      <c r="BB19" s="2183"/>
      <c r="BC19" s="2183"/>
      <c r="BD19" s="2183"/>
    </row>
    <row r="20" spans="1:56" ht="13.5" customHeight="1" x14ac:dyDescent="0.25">
      <c r="A20" s="2201"/>
      <c r="B20" s="88"/>
      <c r="C20" s="2201"/>
      <c r="D20" s="2225"/>
      <c r="E20" s="53"/>
      <c r="F20" s="2204"/>
      <c r="G20" s="1207"/>
      <c r="H20" s="1183"/>
      <c r="I20" s="39"/>
      <c r="J20" s="2231" t="s">
        <v>34</v>
      </c>
      <c r="K20" s="2232"/>
      <c r="L20" s="387"/>
      <c r="M20" s="2212"/>
      <c r="N20" s="763"/>
      <c r="O20" s="825"/>
      <c r="P20" s="2220"/>
      <c r="Q20" s="2221"/>
      <c r="R20" s="2221"/>
      <c r="S20" s="2221"/>
      <c r="T20" s="763"/>
      <c r="U20" s="2201"/>
      <c r="V20" s="1042"/>
      <c r="W20" s="801"/>
      <c r="X20" s="1352"/>
      <c r="Y20" s="799"/>
      <c r="Z20" s="662"/>
      <c r="AA20" s="2195"/>
      <c r="AB20" s="1356"/>
      <c r="AC20" s="662"/>
      <c r="AD20" s="2201"/>
      <c r="AE20" s="1218" t="s">
        <v>1496</v>
      </c>
      <c r="AF20" s="19"/>
      <c r="AG20" s="600" t="s">
        <v>1597</v>
      </c>
      <c r="AH20" s="19"/>
      <c r="AI20" s="194"/>
      <c r="AJ20" s="193"/>
      <c r="AK20" s="797"/>
      <c r="AL20" s="41" t="s">
        <v>727</v>
      </c>
      <c r="AM20" s="207" t="s">
        <v>1639</v>
      </c>
      <c r="AN20" s="2192" t="s">
        <v>2470</v>
      </c>
      <c r="AO20" s="2201"/>
      <c r="AP20" s="19"/>
      <c r="AQ20" s="193"/>
      <c r="AR20" s="193"/>
      <c r="AS20" s="797"/>
      <c r="AT20" s="193" t="s">
        <v>728</v>
      </c>
      <c r="AU20" s="207" t="s">
        <v>1639</v>
      </c>
      <c r="AV20" s="2192" t="s">
        <v>2470</v>
      </c>
      <c r="AW20" s="783"/>
      <c r="AX20" s="2178"/>
      <c r="AY20" s="2178"/>
      <c r="AZ20" s="2183"/>
      <c r="BA20" s="2183"/>
      <c r="BB20" s="2183"/>
      <c r="BC20" s="2183"/>
      <c r="BD20" s="2183"/>
    </row>
    <row r="21" spans="1:56" ht="13.5" x14ac:dyDescent="0.25">
      <c r="A21" s="2201"/>
      <c r="B21" s="88"/>
      <c r="C21" s="2201"/>
      <c r="D21" s="2225"/>
      <c r="E21" s="53"/>
      <c r="F21" s="2204"/>
      <c r="G21" s="1209"/>
      <c r="H21" s="1210"/>
      <c r="I21" s="1211"/>
      <c r="J21" s="2231"/>
      <c r="K21" s="2232"/>
      <c r="L21" s="387"/>
      <c r="M21" s="2212"/>
      <c r="N21" s="764"/>
      <c r="O21" s="826"/>
      <c r="P21" s="2220"/>
      <c r="Q21" s="2221"/>
      <c r="R21" s="2221"/>
      <c r="S21" s="2221"/>
      <c r="T21" s="764"/>
      <c r="U21" s="2201"/>
      <c r="V21" s="1238"/>
      <c r="W21" s="801"/>
      <c r="X21" s="1352"/>
      <c r="Y21" s="799"/>
      <c r="Z21" s="662"/>
      <c r="AA21" s="2195"/>
      <c r="AB21" s="1356"/>
      <c r="AC21" s="662"/>
      <c r="AD21" s="2201"/>
      <c r="AE21" s="1218" t="s">
        <v>1497</v>
      </c>
      <c r="AF21" s="19"/>
      <c r="AG21" s="276" t="s">
        <v>1598</v>
      </c>
      <c r="AH21" s="19"/>
      <c r="AI21" s="203"/>
      <c r="AJ21" s="193"/>
      <c r="AK21" s="782"/>
      <c r="AL21" s="193" t="s">
        <v>2108</v>
      </c>
      <c r="AM21" s="190"/>
      <c r="AN21" s="2192"/>
      <c r="AO21" s="2201"/>
      <c r="AP21" s="19"/>
      <c r="AQ21" s="761"/>
      <c r="AR21" s="193"/>
      <c r="AS21" s="782"/>
      <c r="AT21" s="193" t="s">
        <v>1638</v>
      </c>
      <c r="AU21" s="190"/>
      <c r="AV21" s="2192"/>
      <c r="AW21" s="190"/>
      <c r="AX21" s="2178"/>
      <c r="AY21" s="2178"/>
      <c r="AZ21" s="2183"/>
      <c r="BA21" s="2183"/>
      <c r="BB21" s="2183"/>
      <c r="BC21" s="2183"/>
      <c r="BD21" s="2183"/>
    </row>
    <row r="22" spans="1:56" ht="13.5" customHeight="1" x14ac:dyDescent="0.25">
      <c r="A22" s="2201"/>
      <c r="B22" s="235" t="s">
        <v>698</v>
      </c>
      <c r="C22" s="2201"/>
      <c r="D22" s="2225"/>
      <c r="E22" s="53"/>
      <c r="F22" s="2204" t="s">
        <v>784</v>
      </c>
      <c r="G22" s="1212"/>
      <c r="H22" s="1213"/>
      <c r="I22" s="1214"/>
      <c r="J22" s="1208"/>
      <c r="K22" s="1215"/>
      <c r="L22" s="387"/>
      <c r="M22" s="2212"/>
      <c r="N22" s="764"/>
      <c r="O22" s="826"/>
      <c r="P22" s="2220"/>
      <c r="Q22" s="2221"/>
      <c r="R22" s="2221"/>
      <c r="S22" s="2221"/>
      <c r="T22" s="764"/>
      <c r="U22" s="2201"/>
      <c r="V22" s="1042"/>
      <c r="W22" s="801"/>
      <c r="X22" s="1355"/>
      <c r="Y22" s="799"/>
      <c r="Z22" s="2179" t="str">
        <f>CONCATENATE("Si [NOM] n'est pas national du pays de l'enquête ►(",ROUND(AB4,2),")")</f>
        <v>Si [NOM] n'est pas national du pays de l'enquête ►(1,17)</v>
      </c>
      <c r="AA22" s="2195"/>
      <c r="AB22" s="1356"/>
      <c r="AC22" s="662"/>
      <c r="AD22" s="2201"/>
      <c r="AE22" s="1218" t="s">
        <v>1498</v>
      </c>
      <c r="AF22" s="19"/>
      <c r="AG22" s="600" t="s">
        <v>1599</v>
      </c>
      <c r="AH22" s="19"/>
      <c r="AI22" s="194"/>
      <c r="AJ22" s="193"/>
      <c r="AK22" s="206"/>
      <c r="AL22" s="193" t="s">
        <v>728</v>
      </c>
      <c r="AM22" s="68"/>
      <c r="AN22" s="1984" t="s">
        <v>2468</v>
      </c>
      <c r="AO22" s="2201"/>
      <c r="AP22" s="19"/>
      <c r="AQ22" s="193"/>
      <c r="AR22" s="193"/>
      <c r="AS22" s="206"/>
      <c r="AT22" s="1482"/>
      <c r="AU22" s="68"/>
      <c r="AV22" s="1984" t="s">
        <v>2468</v>
      </c>
      <c r="AW22" s="68"/>
      <c r="AX22" s="2178"/>
      <c r="AY22" s="2178"/>
      <c r="AZ22" s="2183"/>
      <c r="BA22" s="2183"/>
      <c r="BB22" s="2183"/>
      <c r="BC22" s="2183"/>
      <c r="BD22" s="2183"/>
    </row>
    <row r="23" spans="1:56" ht="15" customHeight="1" x14ac:dyDescent="0.25">
      <c r="A23" s="2201"/>
      <c r="B23" s="235"/>
      <c r="C23" s="2201"/>
      <c r="D23" s="2225"/>
      <c r="E23" s="53"/>
      <c r="F23" s="2204"/>
      <c r="G23" s="2233" t="s">
        <v>117</v>
      </c>
      <c r="H23" s="2234"/>
      <c r="I23" s="2235"/>
      <c r="J23" s="1208"/>
      <c r="K23" s="1215"/>
      <c r="L23" s="387"/>
      <c r="M23" s="2212"/>
      <c r="N23" s="764"/>
      <c r="O23" s="826"/>
      <c r="P23" s="2220"/>
      <c r="Q23" s="2221"/>
      <c r="R23" s="2221"/>
      <c r="S23" s="2221"/>
      <c r="T23" s="764"/>
      <c r="U23" s="2201"/>
      <c r="V23" s="1042"/>
      <c r="W23" s="801"/>
      <c r="X23" s="1355"/>
      <c r="Y23" s="799"/>
      <c r="Z23" s="2179"/>
      <c r="AA23" s="2195"/>
      <c r="AB23" s="1356"/>
      <c r="AC23" s="662"/>
      <c r="AD23" s="2201"/>
      <c r="AE23" s="1218" t="s">
        <v>1499</v>
      </c>
      <c r="AF23" s="19"/>
      <c r="AG23" s="600" t="s">
        <v>1600</v>
      </c>
      <c r="AH23" s="19"/>
      <c r="AI23" s="194"/>
      <c r="AJ23" s="193"/>
      <c r="AK23" s="193"/>
      <c r="AL23" s="193" t="s">
        <v>1638</v>
      </c>
      <c r="AM23" s="68"/>
      <c r="AN23" s="1985" t="s">
        <v>2469</v>
      </c>
      <c r="AO23" s="2201"/>
      <c r="AP23" s="19"/>
      <c r="AQ23" s="193"/>
      <c r="AR23" s="193"/>
      <c r="AS23" s="193"/>
      <c r="AT23" s="193"/>
      <c r="AU23" s="68"/>
      <c r="AV23" s="1985" t="s">
        <v>2469</v>
      </c>
      <c r="AW23" s="68"/>
      <c r="AX23" s="2178"/>
      <c r="AY23" s="2178"/>
      <c r="AZ23" s="2183"/>
      <c r="BA23" s="2183"/>
      <c r="BB23" s="2183"/>
      <c r="BC23" s="2183"/>
      <c r="BD23" s="2183"/>
    </row>
    <row r="24" spans="1:56" ht="13.5" x14ac:dyDescent="0.25">
      <c r="A24" s="2201"/>
      <c r="B24" s="90"/>
      <c r="C24" s="2201"/>
      <c r="D24" s="2225"/>
      <c r="E24" s="53"/>
      <c r="F24" s="42"/>
      <c r="G24" s="1216">
        <v>98</v>
      </c>
      <c r="H24" s="1216">
        <v>98</v>
      </c>
      <c r="I24" s="1217">
        <v>9998</v>
      </c>
      <c r="J24" s="1208"/>
      <c r="K24" s="1215"/>
      <c r="L24" s="1233"/>
      <c r="M24" s="2213"/>
      <c r="N24" s="765"/>
      <c r="O24" s="827"/>
      <c r="P24" s="2222"/>
      <c r="Q24" s="2223"/>
      <c r="R24" s="2223"/>
      <c r="S24" s="2223"/>
      <c r="T24" s="765"/>
      <c r="U24" s="2201"/>
      <c r="V24" s="1239"/>
      <c r="W24" s="802"/>
      <c r="X24" s="1355"/>
      <c r="Y24" s="1209"/>
      <c r="Z24" s="2180"/>
      <c r="AA24" s="2196"/>
      <c r="AB24" s="1358"/>
      <c r="AC24" s="944"/>
      <c r="AD24" s="2201"/>
      <c r="AE24" s="1218" t="s">
        <v>1500</v>
      </c>
      <c r="AF24" s="19"/>
      <c r="AG24" s="1291" t="s">
        <v>1299</v>
      </c>
      <c r="AH24" s="19"/>
      <c r="AI24" s="194"/>
      <c r="AJ24" s="193"/>
      <c r="AK24" s="757"/>
      <c r="AL24" s="757"/>
      <c r="AM24" s="409"/>
      <c r="AN24" s="190"/>
      <c r="AO24" s="2201"/>
      <c r="AP24" s="758"/>
      <c r="AQ24" s="757"/>
      <c r="AR24" s="193"/>
      <c r="AS24" s="193"/>
      <c r="AT24" s="757"/>
      <c r="AU24" s="409"/>
      <c r="AV24" s="190"/>
      <c r="AW24" s="68"/>
      <c r="AX24" s="2193"/>
      <c r="AY24" s="2193"/>
      <c r="AZ24" s="2184"/>
      <c r="BA24" s="2184"/>
      <c r="BB24" s="2184"/>
      <c r="BC24" s="2184"/>
      <c r="BD24" s="2184"/>
    </row>
    <row r="25" spans="1:56" ht="14.25" thickBot="1" x14ac:dyDescent="0.3">
      <c r="A25" s="2202"/>
      <c r="B25" s="54" t="s">
        <v>686</v>
      </c>
      <c r="C25" s="2202"/>
      <c r="D25" s="2226"/>
      <c r="E25" s="54" t="s">
        <v>31</v>
      </c>
      <c r="F25" s="45" t="s">
        <v>31</v>
      </c>
      <c r="G25" s="46" t="s">
        <v>119</v>
      </c>
      <c r="H25" s="46" t="s">
        <v>8</v>
      </c>
      <c r="I25" s="35" t="s">
        <v>118</v>
      </c>
      <c r="J25" s="46" t="s">
        <v>38</v>
      </c>
      <c r="K25" s="46" t="s">
        <v>8</v>
      </c>
      <c r="L25" s="46" t="s">
        <v>31</v>
      </c>
      <c r="M25" s="46" t="s">
        <v>31</v>
      </c>
      <c r="N25" s="84" t="s">
        <v>31</v>
      </c>
      <c r="O25" s="208" t="s">
        <v>31</v>
      </c>
      <c r="P25" s="84" t="s">
        <v>342</v>
      </c>
      <c r="Q25" s="84" t="s">
        <v>342</v>
      </c>
      <c r="R25" s="84" t="s">
        <v>342</v>
      </c>
      <c r="S25" s="84" t="s">
        <v>342</v>
      </c>
      <c r="T25" s="84" t="s">
        <v>38</v>
      </c>
      <c r="U25" s="2202"/>
      <c r="V25" s="44" t="s">
        <v>31</v>
      </c>
      <c r="W25" s="92" t="s">
        <v>31</v>
      </c>
      <c r="X25" s="91" t="s">
        <v>31</v>
      </c>
      <c r="Y25" s="861" t="s">
        <v>31</v>
      </c>
      <c r="Z25" s="191" t="s">
        <v>31</v>
      </c>
      <c r="AA25" s="84" t="s">
        <v>31</v>
      </c>
      <c r="AB25" s="191" t="s">
        <v>31</v>
      </c>
      <c r="AC25" s="191" t="s">
        <v>31</v>
      </c>
      <c r="AD25" s="2202"/>
      <c r="AE25" s="191" t="s">
        <v>31</v>
      </c>
      <c r="AF25" s="35" t="s">
        <v>19</v>
      </c>
      <c r="AG25" s="191" t="s">
        <v>31</v>
      </c>
      <c r="AH25" s="35" t="s">
        <v>4</v>
      </c>
      <c r="AI25" s="54" t="s">
        <v>22</v>
      </c>
      <c r="AJ25" s="35" t="s">
        <v>4</v>
      </c>
      <c r="AK25" s="35" t="s">
        <v>4</v>
      </c>
      <c r="AL25" s="35" t="s">
        <v>4</v>
      </c>
      <c r="AM25" s="191" t="s">
        <v>31</v>
      </c>
      <c r="AN25" s="396" t="s">
        <v>31</v>
      </c>
      <c r="AO25" s="2202"/>
      <c r="AP25" s="46" t="s">
        <v>4</v>
      </c>
      <c r="AQ25" s="778" t="s">
        <v>22</v>
      </c>
      <c r="AR25" s="35" t="s">
        <v>4</v>
      </c>
      <c r="AS25" s="35" t="s">
        <v>4</v>
      </c>
      <c r="AT25" s="46" t="s">
        <v>4</v>
      </c>
      <c r="AU25" s="191" t="s">
        <v>31</v>
      </c>
      <c r="AV25" s="191" t="s">
        <v>31</v>
      </c>
      <c r="AW25" s="191" t="s">
        <v>31</v>
      </c>
      <c r="AX25" s="191" t="s">
        <v>31</v>
      </c>
      <c r="AY25" s="191" t="s">
        <v>77</v>
      </c>
      <c r="AZ25" s="2175" t="s">
        <v>31</v>
      </c>
      <c r="BA25" s="2176"/>
      <c r="BB25" s="2176"/>
      <c r="BC25" s="2176"/>
      <c r="BD25" s="2177"/>
    </row>
    <row r="26" spans="1:56" ht="14.25" thickTop="1" x14ac:dyDescent="0.2">
      <c r="A26" s="69">
        <v>1</v>
      </c>
      <c r="B26" s="47"/>
      <c r="C26" s="69">
        <v>1</v>
      </c>
      <c r="D26" s="226"/>
      <c r="E26" s="55"/>
      <c r="F26" s="33"/>
      <c r="G26" s="32"/>
      <c r="H26" s="32"/>
      <c r="I26" s="32"/>
      <c r="J26" s="32"/>
      <c r="K26" s="32"/>
      <c r="L26" s="32"/>
      <c r="M26" s="32"/>
      <c r="N26" s="31"/>
      <c r="O26" s="31"/>
      <c r="P26" s="31"/>
      <c r="Q26" s="31"/>
      <c r="R26" s="31"/>
      <c r="S26" s="31"/>
      <c r="T26" s="31"/>
      <c r="U26" s="69">
        <v>1</v>
      </c>
      <c r="V26" s="33"/>
      <c r="W26" s="209"/>
      <c r="X26" s="32"/>
      <c r="Y26" s="32"/>
      <c r="Z26" s="32"/>
      <c r="AA26" s="32"/>
      <c r="AB26" s="32"/>
      <c r="AC26" s="32"/>
      <c r="AD26" s="69">
        <v>1</v>
      </c>
      <c r="AE26" s="32"/>
      <c r="AF26" s="32"/>
      <c r="AG26" s="32"/>
      <c r="AH26" s="32"/>
      <c r="AI26" s="210"/>
      <c r="AJ26" s="32"/>
      <c r="AK26" s="32"/>
      <c r="AL26" s="32"/>
      <c r="AM26" s="32"/>
      <c r="AN26" s="32"/>
      <c r="AO26" s="69">
        <v>1</v>
      </c>
      <c r="AP26" s="32"/>
      <c r="AQ26" s="30"/>
      <c r="AR26" s="32"/>
      <c r="AS26" s="32"/>
      <c r="AT26" s="209"/>
      <c r="AU26" s="32"/>
      <c r="AV26" s="32"/>
      <c r="AW26" s="32"/>
      <c r="AX26" s="32"/>
      <c r="AY26" s="32"/>
      <c r="AZ26" s="32"/>
      <c r="BA26" s="32"/>
      <c r="BB26" s="32"/>
      <c r="BC26" s="32"/>
      <c r="BD26" s="32"/>
    </row>
    <row r="27" spans="1:56" ht="15" x14ac:dyDescent="0.2">
      <c r="A27" s="70">
        <v>2</v>
      </c>
      <c r="B27" s="48"/>
      <c r="C27" s="70">
        <v>2</v>
      </c>
      <c r="D27" s="227"/>
      <c r="E27" s="56"/>
      <c r="F27" s="29"/>
      <c r="G27" s="28"/>
      <c r="H27" s="28"/>
      <c r="I27" s="28"/>
      <c r="J27" s="28"/>
      <c r="K27" s="28"/>
      <c r="L27" s="28"/>
      <c r="M27" s="28"/>
      <c r="N27" s="28"/>
      <c r="O27" s="28"/>
      <c r="P27" s="28"/>
      <c r="Q27" s="28"/>
      <c r="R27" s="28"/>
      <c r="S27" s="28"/>
      <c r="T27" s="28"/>
      <c r="U27" s="70">
        <v>2</v>
      </c>
      <c r="V27" s="29"/>
      <c r="W27" s="28"/>
      <c r="X27" s="28"/>
      <c r="Y27" s="28"/>
      <c r="Z27" s="213"/>
      <c r="AA27" s="28"/>
      <c r="AB27" s="213"/>
      <c r="AC27" s="213"/>
      <c r="AD27" s="70">
        <v>2</v>
      </c>
      <c r="AE27" s="213"/>
      <c r="AF27" s="28"/>
      <c r="AG27" s="213"/>
      <c r="AH27" s="28"/>
      <c r="AI27" s="212"/>
      <c r="AJ27" s="28"/>
      <c r="AK27" s="28"/>
      <c r="AL27" s="28"/>
      <c r="AM27" s="213"/>
      <c r="AN27" s="213"/>
      <c r="AO27" s="70">
        <v>2</v>
      </c>
      <c r="AP27" s="28"/>
      <c r="AQ27" s="30"/>
      <c r="AR27" s="28"/>
      <c r="AS27" s="28"/>
      <c r="AT27" s="211"/>
      <c r="AU27" s="213"/>
      <c r="AV27" s="213"/>
      <c r="AW27" s="213"/>
      <c r="AX27" s="213"/>
      <c r="AY27" s="213"/>
      <c r="AZ27" s="213"/>
      <c r="BA27" s="213"/>
      <c r="BB27" s="213"/>
      <c r="BC27" s="213"/>
      <c r="BD27" s="213"/>
    </row>
    <row r="28" spans="1:56" ht="15" x14ac:dyDescent="0.2">
      <c r="A28" s="71">
        <v>3</v>
      </c>
      <c r="B28" s="49"/>
      <c r="C28" s="71">
        <v>3</v>
      </c>
      <c r="D28" s="228"/>
      <c r="E28" s="57"/>
      <c r="F28" s="23"/>
      <c r="G28" s="22"/>
      <c r="H28" s="22"/>
      <c r="I28" s="22"/>
      <c r="J28" s="22"/>
      <c r="K28" s="22"/>
      <c r="L28" s="22"/>
      <c r="M28" s="22"/>
      <c r="N28" s="22"/>
      <c r="O28" s="22"/>
      <c r="P28" s="22"/>
      <c r="Q28" s="22"/>
      <c r="R28" s="22"/>
      <c r="S28" s="22"/>
      <c r="T28" s="22"/>
      <c r="U28" s="71">
        <v>3</v>
      </c>
      <c r="V28" s="23"/>
      <c r="W28" s="22"/>
      <c r="X28" s="22"/>
      <c r="Y28" s="22"/>
      <c r="Z28" s="216"/>
      <c r="AA28" s="22"/>
      <c r="AB28" s="216"/>
      <c r="AC28" s="216"/>
      <c r="AD28" s="71">
        <v>3</v>
      </c>
      <c r="AE28" s="216"/>
      <c r="AF28" s="22"/>
      <c r="AG28" s="216"/>
      <c r="AH28" s="22"/>
      <c r="AI28" s="215"/>
      <c r="AJ28" s="22"/>
      <c r="AK28" s="22"/>
      <c r="AL28" s="22"/>
      <c r="AM28" s="216"/>
      <c r="AN28" s="216"/>
      <c r="AO28" s="71">
        <v>3</v>
      </c>
      <c r="AP28" s="22"/>
      <c r="AQ28" s="24"/>
      <c r="AR28" s="22"/>
      <c r="AS28" s="22"/>
      <c r="AT28" s="214"/>
      <c r="AU28" s="216"/>
      <c r="AV28" s="216"/>
      <c r="AW28" s="216"/>
      <c r="AX28" s="216"/>
      <c r="AY28" s="216"/>
      <c r="AZ28" s="216"/>
      <c r="BA28" s="216"/>
      <c r="BB28" s="216"/>
      <c r="BC28" s="216"/>
      <c r="BD28" s="216"/>
    </row>
    <row r="29" spans="1:56" ht="15" x14ac:dyDescent="0.2">
      <c r="A29" s="71">
        <v>4</v>
      </c>
      <c r="B29" s="49"/>
      <c r="C29" s="71">
        <v>4</v>
      </c>
      <c r="D29" s="228"/>
      <c r="E29" s="57"/>
      <c r="F29" s="23"/>
      <c r="G29" s="22"/>
      <c r="H29" s="22"/>
      <c r="I29" s="22"/>
      <c r="J29" s="22"/>
      <c r="K29" s="22"/>
      <c r="L29" s="22"/>
      <c r="M29" s="22"/>
      <c r="N29" s="22"/>
      <c r="O29" s="22"/>
      <c r="P29" s="22"/>
      <c r="Q29" s="22"/>
      <c r="R29" s="22"/>
      <c r="S29" s="22"/>
      <c r="T29" s="22"/>
      <c r="U29" s="71">
        <v>4</v>
      </c>
      <c r="V29" s="23"/>
      <c r="W29" s="22"/>
      <c r="X29" s="22"/>
      <c r="Y29" s="22"/>
      <c r="Z29" s="216"/>
      <c r="AA29" s="22"/>
      <c r="AB29" s="216"/>
      <c r="AC29" s="216"/>
      <c r="AD29" s="71">
        <v>4</v>
      </c>
      <c r="AE29" s="216"/>
      <c r="AF29" s="22"/>
      <c r="AG29" s="216"/>
      <c r="AH29" s="22"/>
      <c r="AI29" s="215"/>
      <c r="AJ29" s="22"/>
      <c r="AK29" s="22"/>
      <c r="AL29" s="22"/>
      <c r="AM29" s="216"/>
      <c r="AN29" s="216"/>
      <c r="AO29" s="71">
        <v>4</v>
      </c>
      <c r="AP29" s="22"/>
      <c r="AQ29" s="24"/>
      <c r="AR29" s="22"/>
      <c r="AS29" s="22"/>
      <c r="AT29" s="214"/>
      <c r="AU29" s="216"/>
      <c r="AV29" s="216"/>
      <c r="AW29" s="216"/>
      <c r="AX29" s="216"/>
      <c r="AY29" s="216"/>
      <c r="AZ29" s="216"/>
      <c r="BA29" s="216"/>
      <c r="BB29" s="216"/>
      <c r="BC29" s="216"/>
      <c r="BD29" s="216"/>
    </row>
    <row r="30" spans="1:56" thickBot="1" x14ac:dyDescent="0.25">
      <c r="A30" s="72">
        <v>5</v>
      </c>
      <c r="B30" s="58"/>
      <c r="C30" s="72">
        <v>5</v>
      </c>
      <c r="D30" s="229"/>
      <c r="E30" s="60"/>
      <c r="F30" s="61"/>
      <c r="G30" s="59"/>
      <c r="H30" s="59"/>
      <c r="I30" s="59"/>
      <c r="J30" s="59"/>
      <c r="K30" s="59"/>
      <c r="L30" s="59"/>
      <c r="M30" s="59"/>
      <c r="N30" s="59"/>
      <c r="O30" s="59"/>
      <c r="P30" s="59"/>
      <c r="Q30" s="59"/>
      <c r="R30" s="59"/>
      <c r="S30" s="59"/>
      <c r="T30" s="59"/>
      <c r="U30" s="72">
        <v>5</v>
      </c>
      <c r="V30" s="61"/>
      <c r="W30" s="59"/>
      <c r="X30" s="59"/>
      <c r="Y30" s="59"/>
      <c r="Z30" s="792"/>
      <c r="AA30" s="59"/>
      <c r="AB30" s="792"/>
      <c r="AC30" s="792"/>
      <c r="AD30" s="72">
        <v>5</v>
      </c>
      <c r="AE30" s="792"/>
      <c r="AF30" s="59"/>
      <c r="AG30" s="792"/>
      <c r="AH30" s="59"/>
      <c r="AI30" s="218"/>
      <c r="AJ30" s="59"/>
      <c r="AK30" s="59"/>
      <c r="AL30" s="59"/>
      <c r="AM30" s="792"/>
      <c r="AN30" s="792"/>
      <c r="AO30" s="72">
        <v>5</v>
      </c>
      <c r="AP30" s="59"/>
      <c r="AQ30" s="62"/>
      <c r="AR30" s="59"/>
      <c r="AS30" s="59"/>
      <c r="AT30" s="217"/>
      <c r="AU30" s="792"/>
      <c r="AV30" s="792"/>
      <c r="AW30" s="792"/>
      <c r="AX30" s="792"/>
      <c r="AY30" s="792"/>
      <c r="AZ30" s="792"/>
      <c r="BA30" s="792"/>
      <c r="BB30" s="792"/>
      <c r="BC30" s="792"/>
      <c r="BD30" s="792"/>
    </row>
    <row r="31" spans="1:56" thickTop="1" x14ac:dyDescent="0.2">
      <c r="A31" s="73">
        <v>6</v>
      </c>
      <c r="B31" s="219"/>
      <c r="C31" s="73">
        <v>6</v>
      </c>
      <c r="D31" s="230"/>
      <c r="E31" s="64"/>
      <c r="F31" s="63"/>
      <c r="G31" s="63"/>
      <c r="H31" s="63"/>
      <c r="I31" s="63"/>
      <c r="J31" s="63"/>
      <c r="K31" s="63"/>
      <c r="L31" s="63"/>
      <c r="M31" s="63"/>
      <c r="N31" s="65"/>
      <c r="O31" s="65"/>
      <c r="P31" s="65"/>
      <c r="Q31" s="65"/>
      <c r="R31" s="65"/>
      <c r="S31" s="65"/>
      <c r="T31" s="65"/>
      <c r="U31" s="73">
        <v>6</v>
      </c>
      <c r="V31" s="63"/>
      <c r="W31" s="63"/>
      <c r="X31" s="63"/>
      <c r="Y31" s="63"/>
      <c r="Z31" s="793"/>
      <c r="AA31" s="63"/>
      <c r="AB31" s="793"/>
      <c r="AC31" s="793"/>
      <c r="AD31" s="73">
        <v>6</v>
      </c>
      <c r="AE31" s="793"/>
      <c r="AF31" s="63"/>
      <c r="AG31" s="793"/>
      <c r="AH31" s="63"/>
      <c r="AI31" s="64"/>
      <c r="AJ31" s="63"/>
      <c r="AK31" s="63"/>
      <c r="AL31" s="63"/>
      <c r="AM31" s="793"/>
      <c r="AN31" s="793"/>
      <c r="AO31" s="73">
        <v>6</v>
      </c>
      <c r="AP31" s="63"/>
      <c r="AQ31" s="221"/>
      <c r="AR31" s="63"/>
      <c r="AS31" s="63"/>
      <c r="AT31" s="220"/>
      <c r="AU31" s="793"/>
      <c r="AV31" s="793"/>
      <c r="AW31" s="793"/>
      <c r="AX31" s="793"/>
      <c r="AY31" s="793"/>
      <c r="AZ31" s="793"/>
      <c r="BA31" s="793"/>
      <c r="BB31" s="793"/>
      <c r="BC31" s="793"/>
      <c r="BD31" s="793"/>
    </row>
    <row r="32" spans="1:56" ht="15" x14ac:dyDescent="0.2">
      <c r="A32" s="74">
        <v>7</v>
      </c>
      <c r="B32" s="50"/>
      <c r="C32" s="74">
        <v>7</v>
      </c>
      <c r="D32" s="231"/>
      <c r="E32" s="26"/>
      <c r="F32" s="25"/>
      <c r="G32" s="25"/>
      <c r="H32" s="25"/>
      <c r="I32" s="25"/>
      <c r="J32" s="25"/>
      <c r="K32" s="25"/>
      <c r="L32" s="25"/>
      <c r="M32" s="25"/>
      <c r="N32" s="25"/>
      <c r="O32" s="25"/>
      <c r="P32" s="25"/>
      <c r="Q32" s="25"/>
      <c r="R32" s="25"/>
      <c r="S32" s="25"/>
      <c r="T32" s="25"/>
      <c r="U32" s="74">
        <v>7</v>
      </c>
      <c r="V32" s="25"/>
      <c r="W32" s="25"/>
      <c r="X32" s="25"/>
      <c r="Y32" s="25"/>
      <c r="Z32" s="216"/>
      <c r="AA32" s="25"/>
      <c r="AB32" s="216"/>
      <c r="AC32" s="216"/>
      <c r="AD32" s="74">
        <v>7</v>
      </c>
      <c r="AE32" s="216"/>
      <c r="AF32" s="25"/>
      <c r="AG32" s="216"/>
      <c r="AH32" s="25"/>
      <c r="AI32" s="26"/>
      <c r="AJ32" s="25"/>
      <c r="AK32" s="25"/>
      <c r="AL32" s="25"/>
      <c r="AM32" s="216"/>
      <c r="AN32" s="216"/>
      <c r="AO32" s="74">
        <v>7</v>
      </c>
      <c r="AP32" s="25"/>
      <c r="AQ32" s="27"/>
      <c r="AR32" s="25"/>
      <c r="AS32" s="25"/>
      <c r="AT32" s="222"/>
      <c r="AU32" s="216"/>
      <c r="AV32" s="216"/>
      <c r="AW32" s="216"/>
      <c r="AX32" s="216"/>
      <c r="AY32" s="216"/>
      <c r="AZ32" s="216"/>
      <c r="BA32" s="216"/>
      <c r="BB32" s="216"/>
      <c r="BC32" s="216"/>
      <c r="BD32" s="216"/>
    </row>
    <row r="33" spans="1:56" ht="15" x14ac:dyDescent="0.2">
      <c r="A33" s="74">
        <v>8</v>
      </c>
      <c r="B33" s="50"/>
      <c r="C33" s="74">
        <v>8</v>
      </c>
      <c r="D33" s="231"/>
      <c r="E33" s="26"/>
      <c r="F33" s="25"/>
      <c r="G33" s="25"/>
      <c r="H33" s="25"/>
      <c r="I33" s="25"/>
      <c r="J33" s="25"/>
      <c r="K33" s="25"/>
      <c r="L33" s="25"/>
      <c r="M33" s="25"/>
      <c r="N33" s="25"/>
      <c r="O33" s="25"/>
      <c r="P33" s="25"/>
      <c r="Q33" s="25"/>
      <c r="R33" s="25"/>
      <c r="S33" s="25"/>
      <c r="T33" s="25"/>
      <c r="U33" s="74">
        <v>8</v>
      </c>
      <c r="V33" s="25"/>
      <c r="W33" s="25"/>
      <c r="X33" s="25"/>
      <c r="Y33" s="25"/>
      <c r="Z33" s="216"/>
      <c r="AA33" s="25"/>
      <c r="AB33" s="216"/>
      <c r="AC33" s="216"/>
      <c r="AD33" s="74">
        <v>8</v>
      </c>
      <c r="AE33" s="216"/>
      <c r="AF33" s="25"/>
      <c r="AG33" s="216"/>
      <c r="AH33" s="25"/>
      <c r="AI33" s="26"/>
      <c r="AJ33" s="25"/>
      <c r="AK33" s="25"/>
      <c r="AL33" s="25"/>
      <c r="AM33" s="216"/>
      <c r="AN33" s="216"/>
      <c r="AO33" s="74">
        <v>8</v>
      </c>
      <c r="AP33" s="25"/>
      <c r="AQ33" s="27"/>
      <c r="AR33" s="25"/>
      <c r="AS33" s="25"/>
      <c r="AT33" s="222"/>
      <c r="AU33" s="216"/>
      <c r="AV33" s="216"/>
      <c r="AW33" s="216"/>
      <c r="AX33" s="216"/>
      <c r="AY33" s="216"/>
      <c r="AZ33" s="216"/>
      <c r="BA33" s="216"/>
      <c r="BB33" s="216"/>
      <c r="BC33" s="216"/>
      <c r="BD33" s="216"/>
    </row>
    <row r="34" spans="1:56" ht="15" x14ac:dyDescent="0.2">
      <c r="A34" s="74">
        <v>9</v>
      </c>
      <c r="B34" s="50"/>
      <c r="C34" s="74">
        <v>9</v>
      </c>
      <c r="D34" s="231"/>
      <c r="E34" s="26"/>
      <c r="F34" s="25"/>
      <c r="G34" s="25"/>
      <c r="H34" s="25"/>
      <c r="I34" s="25"/>
      <c r="J34" s="25"/>
      <c r="K34" s="25"/>
      <c r="L34" s="25"/>
      <c r="M34" s="25"/>
      <c r="N34" s="25"/>
      <c r="O34" s="25"/>
      <c r="P34" s="25"/>
      <c r="Q34" s="25"/>
      <c r="R34" s="25"/>
      <c r="S34" s="25"/>
      <c r="T34" s="25"/>
      <c r="U34" s="74">
        <v>9</v>
      </c>
      <c r="V34" s="25"/>
      <c r="W34" s="25"/>
      <c r="X34" s="25"/>
      <c r="Y34" s="25"/>
      <c r="Z34" s="216"/>
      <c r="AA34" s="25"/>
      <c r="AB34" s="216"/>
      <c r="AC34" s="216"/>
      <c r="AD34" s="74">
        <v>9</v>
      </c>
      <c r="AE34" s="216"/>
      <c r="AF34" s="25"/>
      <c r="AG34" s="216"/>
      <c r="AH34" s="25"/>
      <c r="AI34" s="26"/>
      <c r="AJ34" s="25"/>
      <c r="AK34" s="25"/>
      <c r="AL34" s="25"/>
      <c r="AM34" s="216"/>
      <c r="AN34" s="216"/>
      <c r="AO34" s="74">
        <v>9</v>
      </c>
      <c r="AP34" s="25"/>
      <c r="AQ34" s="27"/>
      <c r="AR34" s="25"/>
      <c r="AS34" s="25"/>
      <c r="AT34" s="222"/>
      <c r="AU34" s="216"/>
      <c r="AV34" s="216"/>
      <c r="AW34" s="216"/>
      <c r="AX34" s="216"/>
      <c r="AY34" s="216"/>
      <c r="AZ34" s="216"/>
      <c r="BA34" s="216"/>
      <c r="BB34" s="216"/>
      <c r="BC34" s="216"/>
      <c r="BD34" s="216"/>
    </row>
    <row r="35" spans="1:56" thickBot="1" x14ac:dyDescent="0.25">
      <c r="A35" s="75">
        <v>10</v>
      </c>
      <c r="B35" s="223"/>
      <c r="C35" s="75">
        <v>10</v>
      </c>
      <c r="D35" s="232"/>
      <c r="E35" s="67"/>
      <c r="F35" s="66"/>
      <c r="G35" s="66"/>
      <c r="H35" s="66"/>
      <c r="I35" s="66"/>
      <c r="J35" s="66"/>
      <c r="K35" s="66"/>
      <c r="L35" s="66"/>
      <c r="M35" s="66"/>
      <c r="N35" s="66"/>
      <c r="O35" s="66"/>
      <c r="P35" s="66"/>
      <c r="Q35" s="66"/>
      <c r="R35" s="66"/>
      <c r="S35" s="66"/>
      <c r="T35" s="66"/>
      <c r="U35" s="75">
        <v>10</v>
      </c>
      <c r="V35" s="66"/>
      <c r="W35" s="66"/>
      <c r="X35" s="66"/>
      <c r="Y35" s="66"/>
      <c r="Z35" s="792"/>
      <c r="AA35" s="66"/>
      <c r="AB35" s="792"/>
      <c r="AC35" s="792"/>
      <c r="AD35" s="75">
        <v>10</v>
      </c>
      <c r="AE35" s="792"/>
      <c r="AF35" s="66"/>
      <c r="AG35" s="792"/>
      <c r="AH35" s="66"/>
      <c r="AI35" s="67"/>
      <c r="AJ35" s="66"/>
      <c r="AK35" s="66"/>
      <c r="AL35" s="66"/>
      <c r="AM35" s="792"/>
      <c r="AN35" s="792"/>
      <c r="AO35" s="75">
        <v>10</v>
      </c>
      <c r="AP35" s="66"/>
      <c r="AQ35" s="225"/>
      <c r="AR35" s="66"/>
      <c r="AS35" s="66"/>
      <c r="AT35" s="224"/>
      <c r="AU35" s="792"/>
      <c r="AV35" s="792"/>
      <c r="AW35" s="792"/>
      <c r="AX35" s="792"/>
      <c r="AY35" s="792"/>
      <c r="AZ35" s="792"/>
      <c r="BA35" s="792"/>
      <c r="BB35" s="792"/>
      <c r="BC35" s="792"/>
      <c r="BD35" s="792"/>
    </row>
    <row r="36" spans="1:56" thickTop="1" x14ac:dyDescent="0.2">
      <c r="A36" s="69">
        <v>11</v>
      </c>
      <c r="B36" s="47"/>
      <c r="C36" s="69">
        <v>11</v>
      </c>
      <c r="D36" s="226"/>
      <c r="E36" s="55"/>
      <c r="F36" s="33"/>
      <c r="G36" s="32"/>
      <c r="H36" s="32"/>
      <c r="I36" s="32"/>
      <c r="J36" s="32"/>
      <c r="K36" s="32"/>
      <c r="L36" s="32"/>
      <c r="M36" s="32"/>
      <c r="N36" s="31"/>
      <c r="O36" s="31"/>
      <c r="P36" s="31"/>
      <c r="Q36" s="31"/>
      <c r="R36" s="31"/>
      <c r="S36" s="31"/>
      <c r="T36" s="31"/>
      <c r="U36" s="69">
        <v>11</v>
      </c>
      <c r="V36" s="33"/>
      <c r="W36" s="32"/>
      <c r="X36" s="32"/>
      <c r="Y36" s="32"/>
      <c r="Z36" s="793"/>
      <c r="AA36" s="32"/>
      <c r="AB36" s="793"/>
      <c r="AC36" s="793"/>
      <c r="AD36" s="69">
        <v>11</v>
      </c>
      <c r="AE36" s="793"/>
      <c r="AF36" s="32"/>
      <c r="AG36" s="793"/>
      <c r="AH36" s="32"/>
      <c r="AI36" s="210"/>
      <c r="AJ36" s="32"/>
      <c r="AK36" s="32"/>
      <c r="AL36" s="32"/>
      <c r="AM36" s="793"/>
      <c r="AN36" s="793"/>
      <c r="AO36" s="69">
        <v>11</v>
      </c>
      <c r="AP36" s="32"/>
      <c r="AQ36" s="34"/>
      <c r="AR36" s="32"/>
      <c r="AS36" s="32"/>
      <c r="AT36" s="209"/>
      <c r="AU36" s="793"/>
      <c r="AV36" s="793"/>
      <c r="AW36" s="793"/>
      <c r="AX36" s="793"/>
      <c r="AY36" s="793"/>
      <c r="AZ36" s="793"/>
      <c r="BA36" s="793"/>
      <c r="BB36" s="793"/>
      <c r="BC36" s="793"/>
      <c r="BD36" s="793"/>
    </row>
    <row r="37" spans="1:56" ht="15" x14ac:dyDescent="0.2">
      <c r="A37" s="71">
        <v>12</v>
      </c>
      <c r="B37" s="49"/>
      <c r="C37" s="71">
        <v>12</v>
      </c>
      <c r="D37" s="228"/>
      <c r="E37" s="57"/>
      <c r="F37" s="23"/>
      <c r="G37" s="22"/>
      <c r="H37" s="22"/>
      <c r="I37" s="22"/>
      <c r="J37" s="22"/>
      <c r="K37" s="22"/>
      <c r="L37" s="22"/>
      <c r="M37" s="22"/>
      <c r="N37" s="22"/>
      <c r="O37" s="22"/>
      <c r="P37" s="22"/>
      <c r="Q37" s="22"/>
      <c r="R37" s="22"/>
      <c r="S37" s="22"/>
      <c r="T37" s="22"/>
      <c r="U37" s="71">
        <v>12</v>
      </c>
      <c r="V37" s="23"/>
      <c r="W37" s="22"/>
      <c r="X37" s="22"/>
      <c r="Y37" s="22"/>
      <c r="Z37" s="216"/>
      <c r="AA37" s="22"/>
      <c r="AB37" s="216"/>
      <c r="AC37" s="216"/>
      <c r="AD37" s="71">
        <v>12</v>
      </c>
      <c r="AE37" s="216"/>
      <c r="AF37" s="22"/>
      <c r="AG37" s="216"/>
      <c r="AH37" s="22"/>
      <c r="AI37" s="215"/>
      <c r="AJ37" s="22"/>
      <c r="AK37" s="22"/>
      <c r="AL37" s="22"/>
      <c r="AM37" s="216"/>
      <c r="AN37" s="216"/>
      <c r="AO37" s="71">
        <v>12</v>
      </c>
      <c r="AP37" s="22"/>
      <c r="AQ37" s="24"/>
      <c r="AR37" s="22"/>
      <c r="AS37" s="22"/>
      <c r="AT37" s="214"/>
      <c r="AU37" s="216"/>
      <c r="AV37" s="216"/>
      <c r="AW37" s="216"/>
      <c r="AX37" s="216"/>
      <c r="AY37" s="216"/>
      <c r="AZ37" s="216"/>
      <c r="BA37" s="216"/>
      <c r="BB37" s="216"/>
      <c r="BC37" s="216"/>
      <c r="BD37" s="216"/>
    </row>
    <row r="38" spans="1:56" ht="15" x14ac:dyDescent="0.2">
      <c r="A38" s="71">
        <v>13</v>
      </c>
      <c r="B38" s="49"/>
      <c r="C38" s="71">
        <v>13</v>
      </c>
      <c r="D38" s="228"/>
      <c r="E38" s="57"/>
      <c r="F38" s="23"/>
      <c r="G38" s="22"/>
      <c r="H38" s="22"/>
      <c r="I38" s="22"/>
      <c r="J38" s="22"/>
      <c r="K38" s="22"/>
      <c r="L38" s="22"/>
      <c r="M38" s="22"/>
      <c r="N38" s="22"/>
      <c r="O38" s="22"/>
      <c r="P38" s="22"/>
      <c r="Q38" s="22"/>
      <c r="R38" s="22"/>
      <c r="S38" s="22"/>
      <c r="T38" s="22"/>
      <c r="U38" s="71">
        <v>13</v>
      </c>
      <c r="V38" s="23"/>
      <c r="W38" s="22"/>
      <c r="X38" s="22"/>
      <c r="Y38" s="22"/>
      <c r="Z38" s="216"/>
      <c r="AA38" s="22"/>
      <c r="AB38" s="216"/>
      <c r="AC38" s="216"/>
      <c r="AD38" s="71">
        <v>13</v>
      </c>
      <c r="AE38" s="216"/>
      <c r="AF38" s="22"/>
      <c r="AG38" s="216"/>
      <c r="AH38" s="22"/>
      <c r="AI38" s="215"/>
      <c r="AJ38" s="22"/>
      <c r="AK38" s="22"/>
      <c r="AL38" s="22"/>
      <c r="AM38" s="216"/>
      <c r="AN38" s="216"/>
      <c r="AO38" s="71">
        <v>13</v>
      </c>
      <c r="AP38" s="22"/>
      <c r="AQ38" s="24"/>
      <c r="AR38" s="22"/>
      <c r="AS38" s="22"/>
      <c r="AT38" s="214"/>
      <c r="AU38" s="216"/>
      <c r="AV38" s="216"/>
      <c r="AW38" s="216"/>
      <c r="AX38" s="216"/>
      <c r="AY38" s="216"/>
      <c r="AZ38" s="216"/>
      <c r="BA38" s="216"/>
      <c r="BB38" s="216"/>
      <c r="BC38" s="216"/>
      <c r="BD38" s="216"/>
    </row>
    <row r="39" spans="1:56" ht="15" x14ac:dyDescent="0.2">
      <c r="A39" s="71">
        <v>14</v>
      </c>
      <c r="B39" s="49"/>
      <c r="C39" s="71">
        <v>14</v>
      </c>
      <c r="D39" s="228"/>
      <c r="E39" s="57"/>
      <c r="F39" s="23"/>
      <c r="G39" s="22"/>
      <c r="H39" s="22"/>
      <c r="I39" s="22"/>
      <c r="J39" s="22"/>
      <c r="K39" s="22"/>
      <c r="L39" s="22"/>
      <c r="M39" s="22"/>
      <c r="N39" s="22"/>
      <c r="O39" s="22"/>
      <c r="P39" s="22"/>
      <c r="Q39" s="22"/>
      <c r="R39" s="22"/>
      <c r="S39" s="22"/>
      <c r="T39" s="22"/>
      <c r="U39" s="71">
        <v>14</v>
      </c>
      <c r="V39" s="23"/>
      <c r="W39" s="22"/>
      <c r="X39" s="22"/>
      <c r="Y39" s="22"/>
      <c r="Z39" s="216"/>
      <c r="AA39" s="22"/>
      <c r="AB39" s="216"/>
      <c r="AC39" s="216"/>
      <c r="AD39" s="71">
        <v>14</v>
      </c>
      <c r="AE39" s="216"/>
      <c r="AF39" s="22"/>
      <c r="AG39" s="216"/>
      <c r="AH39" s="22"/>
      <c r="AI39" s="215"/>
      <c r="AJ39" s="22"/>
      <c r="AK39" s="22"/>
      <c r="AL39" s="22"/>
      <c r="AM39" s="216"/>
      <c r="AN39" s="216"/>
      <c r="AO39" s="71">
        <v>14</v>
      </c>
      <c r="AP39" s="22"/>
      <c r="AQ39" s="24"/>
      <c r="AR39" s="22"/>
      <c r="AS39" s="22"/>
      <c r="AT39" s="214"/>
      <c r="AU39" s="216"/>
      <c r="AV39" s="216"/>
      <c r="AW39" s="216"/>
      <c r="AX39" s="216"/>
      <c r="AY39" s="216"/>
      <c r="AZ39" s="216"/>
      <c r="BA39" s="216"/>
      <c r="BB39" s="216"/>
      <c r="BC39" s="216"/>
      <c r="BD39" s="216"/>
    </row>
    <row r="40" spans="1:56" ht="15" x14ac:dyDescent="0.2">
      <c r="A40" s="71">
        <v>15</v>
      </c>
      <c r="B40" s="49"/>
      <c r="C40" s="71">
        <v>15</v>
      </c>
      <c r="D40" s="228"/>
      <c r="E40" s="57"/>
      <c r="F40" s="23"/>
      <c r="G40" s="22"/>
      <c r="H40" s="22"/>
      <c r="I40" s="22"/>
      <c r="J40" s="22"/>
      <c r="K40" s="22"/>
      <c r="L40" s="22"/>
      <c r="M40" s="22"/>
      <c r="N40" s="22"/>
      <c r="O40" s="22"/>
      <c r="P40" s="22"/>
      <c r="Q40" s="22"/>
      <c r="R40" s="22"/>
      <c r="S40" s="22"/>
      <c r="T40" s="22"/>
      <c r="U40" s="71">
        <v>15</v>
      </c>
      <c r="V40" s="23"/>
      <c r="W40" s="22"/>
      <c r="X40" s="22"/>
      <c r="Y40" s="22"/>
      <c r="Z40" s="216"/>
      <c r="AA40" s="22"/>
      <c r="AB40" s="216"/>
      <c r="AC40" s="216"/>
      <c r="AD40" s="71">
        <v>15</v>
      </c>
      <c r="AE40" s="216"/>
      <c r="AF40" s="22"/>
      <c r="AG40" s="216"/>
      <c r="AH40" s="22"/>
      <c r="AI40" s="215"/>
      <c r="AJ40" s="22"/>
      <c r="AK40" s="22"/>
      <c r="AL40" s="22"/>
      <c r="AM40" s="216"/>
      <c r="AN40" s="216"/>
      <c r="AO40" s="71">
        <v>15</v>
      </c>
      <c r="AP40" s="22"/>
      <c r="AQ40" s="24"/>
      <c r="AR40" s="22"/>
      <c r="AS40" s="22"/>
      <c r="AT40" s="214"/>
      <c r="AU40" s="216"/>
      <c r="AV40" s="216"/>
      <c r="AW40" s="216"/>
      <c r="AX40" s="216"/>
      <c r="AY40" s="216"/>
      <c r="AZ40" s="216"/>
      <c r="BA40" s="216"/>
      <c r="BB40" s="216"/>
      <c r="BC40" s="216"/>
      <c r="BD40" s="216"/>
    </row>
    <row r="41" spans="1:56" x14ac:dyDescent="0.25">
      <c r="AM41" s="794"/>
      <c r="AN41" s="795"/>
      <c r="AU41" s="794"/>
      <c r="AV41" s="795"/>
      <c r="AW41" s="795"/>
      <c r="AX41" s="795"/>
      <c r="AY41" s="795"/>
      <c r="AZ41" s="795"/>
    </row>
  </sheetData>
  <mergeCells count="88">
    <mergeCell ref="AZ4:BD4"/>
    <mergeCell ref="T5:T10"/>
    <mergeCell ref="AL5:AL8"/>
    <mergeCell ref="AJ5:AJ9"/>
    <mergeCell ref="AI5:AI10"/>
    <mergeCell ref="AD4:AD25"/>
    <mergeCell ref="AN16:AN17"/>
    <mergeCell ref="BC11:BC24"/>
    <mergeCell ref="AN10:AN11"/>
    <mergeCell ref="AZ11:AZ24"/>
    <mergeCell ref="BD11:BD24"/>
    <mergeCell ref="AV5:AV8"/>
    <mergeCell ref="AY5:AY24"/>
    <mergeCell ref="AV14:AV15"/>
    <mergeCell ref="AW15:AW16"/>
    <mergeCell ref="AW17:AW19"/>
    <mergeCell ref="P4:S4"/>
    <mergeCell ref="P5:S8"/>
    <mergeCell ref="P9:S24"/>
    <mergeCell ref="A4:A25"/>
    <mergeCell ref="C4:C25"/>
    <mergeCell ref="B5:B9"/>
    <mergeCell ref="D5:D25"/>
    <mergeCell ref="F5:F8"/>
    <mergeCell ref="G8:I11"/>
    <mergeCell ref="G5:I6"/>
    <mergeCell ref="E5:E8"/>
    <mergeCell ref="J20:K21"/>
    <mergeCell ref="G23:I23"/>
    <mergeCell ref="J5:K7"/>
    <mergeCell ref="F17:F18"/>
    <mergeCell ref="F19:F21"/>
    <mergeCell ref="J8:K19"/>
    <mergeCell ref="AN18:AN19"/>
    <mergeCell ref="M5:M11"/>
    <mergeCell ref="M16:M24"/>
    <mergeCell ref="N5:N9"/>
    <mergeCell ref="O12:O13"/>
    <mergeCell ref="AC5:AC11"/>
    <mergeCell ref="AN20:AN21"/>
    <mergeCell ref="AH5:AH10"/>
    <mergeCell ref="AN14:AN15"/>
    <mergeCell ref="AE5:AE7"/>
    <mergeCell ref="AN5:AN9"/>
    <mergeCell ref="X5:X10"/>
    <mergeCell ref="AG5:AG7"/>
    <mergeCell ref="F22:F23"/>
    <mergeCell ref="AM5:AM8"/>
    <mergeCell ref="AN12:AN13"/>
    <mergeCell ref="Y5:Y6"/>
    <mergeCell ref="U4:U25"/>
    <mergeCell ref="AB5:AB11"/>
    <mergeCell ref="V5:V8"/>
    <mergeCell ref="O5:O10"/>
    <mergeCell ref="AA5:AA6"/>
    <mergeCell ref="Z5:Z6"/>
    <mergeCell ref="AL12:AL13"/>
    <mergeCell ref="W5:W9"/>
    <mergeCell ref="AK5:AK8"/>
    <mergeCell ref="AL15:AL16"/>
    <mergeCell ref="AF5:AF12"/>
    <mergeCell ref="L5:L12"/>
    <mergeCell ref="AR18:AR19"/>
    <mergeCell ref="AP5:AP10"/>
    <mergeCell ref="AP14:AP15"/>
    <mergeCell ref="AO4:AO25"/>
    <mergeCell ref="AR5:AR9"/>
    <mergeCell ref="AS14:AS15"/>
    <mergeCell ref="AS5:AS9"/>
    <mergeCell ref="AQ5:AQ10"/>
    <mergeCell ref="AV10:AV11"/>
    <mergeCell ref="AU5:AU8"/>
    <mergeCell ref="AZ25:BD25"/>
    <mergeCell ref="AW5:AW11"/>
    <mergeCell ref="Z22:Z24"/>
    <mergeCell ref="AH14:AH15"/>
    <mergeCell ref="BA11:BA24"/>
    <mergeCell ref="AZ5:BD9"/>
    <mergeCell ref="BB11:BB24"/>
    <mergeCell ref="AT5:AT7"/>
    <mergeCell ref="AQ18:AQ19"/>
    <mergeCell ref="AV20:AV21"/>
    <mergeCell ref="AV16:AV17"/>
    <mergeCell ref="AX5:AX24"/>
    <mergeCell ref="AV18:AV19"/>
    <mergeCell ref="AV12:AV13"/>
    <mergeCell ref="AA19:AA24"/>
    <mergeCell ref="AS12:AS13"/>
  </mergeCells>
  <pageMargins left="0.314" right="0.314" top="0.11799999999999999" bottom="0.27500000000000002" header="0.157" footer="0.11799999999999999"/>
  <pageSetup firstPageNumber="3" orientation="landscape" useFirstPageNumber="1" r:id="rId1"/>
  <headerFooter>
    <oddFooter>&amp;C&amp;P</oddFooter>
  </headerFooter>
  <colBreaks count="4" manualBreakCount="4">
    <brk id="2" max="1048575" man="1"/>
    <brk id="20" max="1048575" man="1"/>
    <brk id="29" max="1048575" man="1"/>
    <brk id="40"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2"/>
  <sheetViews>
    <sheetView view="pageBreakPreview" zoomScale="90" zoomScaleNormal="100" zoomScaleSheetLayoutView="90" workbookViewId="0">
      <selection activeCell="AH29" sqref="AH29"/>
    </sheetView>
  </sheetViews>
  <sheetFormatPr baseColWidth="10" defaultColWidth="9.140625" defaultRowHeight="12.75" x14ac:dyDescent="0.2"/>
  <cols>
    <col min="1" max="1" width="2.85546875" customWidth="1"/>
    <col min="2" max="10" width="12.7109375" customWidth="1"/>
  </cols>
  <sheetData>
    <row r="1" spans="1:10" s="6" customFormat="1" ht="30" customHeight="1" x14ac:dyDescent="0.2">
      <c r="A1" s="102"/>
      <c r="B1" s="2980" t="s">
        <v>39</v>
      </c>
      <c r="C1" s="2981"/>
      <c r="D1" s="2981"/>
      <c r="E1" s="2981"/>
      <c r="F1" s="2981"/>
      <c r="G1" s="2981"/>
      <c r="H1" s="2981"/>
      <c r="I1" s="2981"/>
      <c r="J1" s="2982"/>
    </row>
    <row r="2" spans="1:10" s="6" customFormat="1" ht="15" x14ac:dyDescent="0.2">
      <c r="A2" s="102"/>
      <c r="B2" s="93"/>
      <c r="C2" s="94"/>
      <c r="D2" s="94"/>
      <c r="E2" s="94"/>
      <c r="F2" s="94"/>
      <c r="G2" s="94"/>
      <c r="H2" s="94"/>
      <c r="I2" s="94"/>
      <c r="J2" s="95"/>
    </row>
    <row r="3" spans="1:10" s="6" customFormat="1" ht="15" x14ac:dyDescent="0.2">
      <c r="A3" s="102"/>
      <c r="B3" s="96"/>
      <c r="C3" s="97"/>
      <c r="D3" s="97"/>
      <c r="E3" s="97"/>
      <c r="F3" s="97"/>
      <c r="G3" s="97"/>
      <c r="H3" s="97"/>
      <c r="I3" s="97"/>
      <c r="J3" s="98"/>
    </row>
    <row r="4" spans="1:10" s="6" customFormat="1" ht="15" x14ac:dyDescent="0.2">
      <c r="A4" s="102"/>
      <c r="B4" s="96"/>
      <c r="C4" s="97"/>
      <c r="D4" s="97"/>
      <c r="E4" s="97"/>
      <c r="F4" s="97"/>
      <c r="G4" s="97"/>
      <c r="H4" s="97"/>
      <c r="I4" s="97"/>
      <c r="J4" s="98"/>
    </row>
    <row r="5" spans="1:10" s="6" customFormat="1" ht="15" x14ac:dyDescent="0.2">
      <c r="A5" s="102"/>
      <c r="B5" s="96"/>
      <c r="C5" s="97"/>
      <c r="D5" s="97"/>
      <c r="E5" s="97"/>
      <c r="F5" s="97"/>
      <c r="G5" s="97"/>
      <c r="H5" s="97"/>
      <c r="I5" s="97"/>
      <c r="J5" s="98"/>
    </row>
    <row r="6" spans="1:10" s="6" customFormat="1" ht="15" x14ac:dyDescent="0.2">
      <c r="A6" s="102"/>
      <c r="B6" s="96"/>
      <c r="C6" s="97"/>
      <c r="D6" s="97"/>
      <c r="E6" s="97"/>
      <c r="F6" s="97"/>
      <c r="G6" s="97"/>
      <c r="H6" s="97"/>
      <c r="I6" s="97"/>
      <c r="J6" s="98"/>
    </row>
    <row r="7" spans="1:10" s="6" customFormat="1" ht="15" x14ac:dyDescent="0.2">
      <c r="A7" s="102"/>
      <c r="B7" s="96"/>
      <c r="C7" s="97"/>
      <c r="D7" s="97"/>
      <c r="E7" s="97"/>
      <c r="F7" s="97"/>
      <c r="G7" s="97"/>
      <c r="H7" s="97"/>
      <c r="I7" s="97"/>
      <c r="J7" s="98"/>
    </row>
    <row r="8" spans="1:10" s="6" customFormat="1" ht="15" x14ac:dyDescent="0.2">
      <c r="A8" s="102"/>
      <c r="B8" s="96"/>
      <c r="C8" s="97"/>
      <c r="D8" s="97"/>
      <c r="E8" s="97"/>
      <c r="F8" s="97"/>
      <c r="G8" s="97"/>
      <c r="H8" s="97"/>
      <c r="I8" s="97"/>
      <c r="J8" s="98"/>
    </row>
    <row r="9" spans="1:10" s="6" customFormat="1" ht="15" x14ac:dyDescent="0.2">
      <c r="A9" s="102"/>
      <c r="B9" s="96"/>
      <c r="C9" s="97"/>
      <c r="D9" s="97"/>
      <c r="E9" s="97"/>
      <c r="F9" s="97"/>
      <c r="G9" s="97"/>
      <c r="H9" s="97"/>
      <c r="I9" s="97"/>
      <c r="J9" s="98"/>
    </row>
    <row r="10" spans="1:10" s="6" customFormat="1" ht="15" x14ac:dyDescent="0.2">
      <c r="A10" s="102"/>
      <c r="B10" s="96"/>
      <c r="C10" s="97"/>
      <c r="D10" s="97"/>
      <c r="E10" s="97"/>
      <c r="F10" s="97"/>
      <c r="G10" s="97"/>
      <c r="H10" s="97"/>
      <c r="I10" s="97"/>
      <c r="J10" s="98"/>
    </row>
    <row r="11" spans="1:10" s="6" customFormat="1" ht="15" x14ac:dyDescent="0.2">
      <c r="A11" s="102"/>
      <c r="B11" s="96"/>
      <c r="C11" s="97"/>
      <c r="D11" s="97"/>
      <c r="E11" s="97"/>
      <c r="F11" s="97"/>
      <c r="G11" s="97"/>
      <c r="H11" s="97"/>
      <c r="I11" s="97"/>
      <c r="J11" s="98"/>
    </row>
    <row r="12" spans="1:10" s="6" customFormat="1" ht="15" x14ac:dyDescent="0.2">
      <c r="A12" s="102"/>
      <c r="B12" s="96"/>
      <c r="C12" s="97"/>
      <c r="D12" s="97"/>
      <c r="E12" s="97"/>
      <c r="F12" s="97"/>
      <c r="G12" s="97"/>
      <c r="H12" s="97"/>
      <c r="I12" s="97"/>
      <c r="J12" s="98"/>
    </row>
    <row r="13" spans="1:10" s="6" customFormat="1" ht="15" x14ac:dyDescent="0.2">
      <c r="A13" s="102"/>
      <c r="B13" s="96"/>
      <c r="C13" s="97"/>
      <c r="D13" s="97"/>
      <c r="E13" s="97"/>
      <c r="F13" s="97"/>
      <c r="G13" s="97"/>
      <c r="H13" s="97"/>
      <c r="I13" s="97"/>
      <c r="J13" s="98"/>
    </row>
    <row r="14" spans="1:10" s="6" customFormat="1" ht="15" x14ac:dyDescent="0.2">
      <c r="A14" s="102"/>
      <c r="B14" s="96"/>
      <c r="C14" s="97"/>
      <c r="D14" s="97"/>
      <c r="E14" s="97"/>
      <c r="F14" s="97"/>
      <c r="G14" s="97"/>
      <c r="H14" s="97"/>
      <c r="I14" s="97"/>
      <c r="J14" s="98"/>
    </row>
    <row r="15" spans="1:10" s="6" customFormat="1" ht="15" x14ac:dyDescent="0.2">
      <c r="A15" s="102"/>
      <c r="B15" s="96"/>
      <c r="C15" s="97"/>
      <c r="D15" s="97"/>
      <c r="E15" s="97"/>
      <c r="F15" s="97"/>
      <c r="G15" s="97"/>
      <c r="H15" s="97"/>
      <c r="I15" s="97"/>
      <c r="J15" s="98"/>
    </row>
    <row r="16" spans="1:10" s="6" customFormat="1" ht="15" x14ac:dyDescent="0.2">
      <c r="A16" s="102"/>
      <c r="B16" s="96"/>
      <c r="C16" s="97"/>
      <c r="D16" s="97"/>
      <c r="E16" s="97"/>
      <c r="F16" s="97"/>
      <c r="G16" s="97"/>
      <c r="H16" s="97"/>
      <c r="I16" s="97"/>
      <c r="J16" s="98"/>
    </row>
    <row r="17" spans="1:10" s="6" customFormat="1" ht="15" x14ac:dyDescent="0.2">
      <c r="A17" s="102"/>
      <c r="B17" s="96"/>
      <c r="C17" s="97"/>
      <c r="D17" s="97"/>
      <c r="E17" s="97"/>
      <c r="F17" s="97"/>
      <c r="G17" s="97"/>
      <c r="H17" s="97"/>
      <c r="I17" s="97"/>
      <c r="J17" s="98"/>
    </row>
    <row r="18" spans="1:10" s="6" customFormat="1" ht="15" x14ac:dyDescent="0.2">
      <c r="A18" s="102"/>
      <c r="B18" s="96"/>
      <c r="C18" s="97"/>
      <c r="D18" s="97"/>
      <c r="E18" s="97"/>
      <c r="F18" s="97"/>
      <c r="G18" s="97"/>
      <c r="H18" s="97"/>
      <c r="I18" s="97"/>
      <c r="J18" s="98"/>
    </row>
    <row r="19" spans="1:10" s="6" customFormat="1" ht="15" x14ac:dyDescent="0.2">
      <c r="A19" s="102"/>
      <c r="B19" s="96"/>
      <c r="C19" s="97"/>
      <c r="D19" s="97"/>
      <c r="E19" s="97"/>
      <c r="F19" s="97"/>
      <c r="G19" s="97"/>
      <c r="H19" s="97"/>
      <c r="I19" s="97"/>
      <c r="J19" s="98"/>
    </row>
    <row r="20" spans="1:10" s="6" customFormat="1" ht="15" x14ac:dyDescent="0.2">
      <c r="A20" s="102"/>
      <c r="B20" s="96"/>
      <c r="C20" s="97"/>
      <c r="D20" s="97"/>
      <c r="E20" s="97"/>
      <c r="F20" s="97"/>
      <c r="G20" s="97"/>
      <c r="H20" s="97"/>
      <c r="I20" s="97"/>
      <c r="J20" s="98"/>
    </row>
    <row r="21" spans="1:10" s="6" customFormat="1" ht="15" x14ac:dyDescent="0.2">
      <c r="A21" s="102"/>
      <c r="B21" s="96"/>
      <c r="C21" s="97"/>
      <c r="D21" s="97"/>
      <c r="E21" s="97"/>
      <c r="F21" s="97"/>
      <c r="G21" s="97"/>
      <c r="H21" s="97"/>
      <c r="I21" s="97"/>
      <c r="J21" s="98"/>
    </row>
    <row r="22" spans="1:10" s="6" customFormat="1" ht="15" x14ac:dyDescent="0.2">
      <c r="A22" s="102"/>
      <c r="B22" s="96"/>
      <c r="C22" s="97"/>
      <c r="D22" s="97"/>
      <c r="E22" s="97"/>
      <c r="F22" s="97"/>
      <c r="G22" s="97"/>
      <c r="H22" s="97"/>
      <c r="I22" s="97"/>
      <c r="J22" s="98"/>
    </row>
    <row r="23" spans="1:10" s="6" customFormat="1" ht="15" x14ac:dyDescent="0.2">
      <c r="A23" s="102"/>
      <c r="B23" s="96"/>
      <c r="C23" s="97"/>
      <c r="D23" s="97"/>
      <c r="E23" s="97"/>
      <c r="F23" s="97"/>
      <c r="G23" s="97"/>
      <c r="H23" s="97"/>
      <c r="I23" s="97"/>
      <c r="J23" s="98"/>
    </row>
    <row r="24" spans="1:10" s="6" customFormat="1" ht="15" x14ac:dyDescent="0.2">
      <c r="A24" s="102"/>
      <c r="B24" s="96"/>
      <c r="C24" s="97"/>
      <c r="D24" s="97"/>
      <c r="E24" s="97"/>
      <c r="F24" s="97"/>
      <c r="G24" s="97"/>
      <c r="H24" s="97"/>
      <c r="I24" s="97"/>
      <c r="J24" s="98"/>
    </row>
    <row r="25" spans="1:10" s="6" customFormat="1" ht="15" x14ac:dyDescent="0.2">
      <c r="A25" s="102"/>
      <c r="B25" s="96"/>
      <c r="C25" s="97"/>
      <c r="D25" s="97"/>
      <c r="E25" s="97"/>
      <c r="F25" s="97"/>
      <c r="G25" s="97"/>
      <c r="H25" s="97"/>
      <c r="I25" s="97"/>
      <c r="J25" s="98"/>
    </row>
    <row r="26" spans="1:10" s="6" customFormat="1" ht="15" x14ac:dyDescent="0.2">
      <c r="A26" s="102"/>
      <c r="B26" s="96"/>
      <c r="C26" s="97"/>
      <c r="D26" s="97"/>
      <c r="E26" s="97"/>
      <c r="F26" s="97"/>
      <c r="G26" s="97"/>
      <c r="H26" s="97"/>
      <c r="I26" s="97"/>
      <c r="J26" s="98"/>
    </row>
    <row r="27" spans="1:10" s="6" customFormat="1" ht="15" x14ac:dyDescent="0.2">
      <c r="A27" s="102"/>
      <c r="B27" s="96"/>
      <c r="C27" s="97"/>
      <c r="D27" s="97"/>
      <c r="E27" s="97"/>
      <c r="F27" s="97"/>
      <c r="G27" s="97"/>
      <c r="H27" s="97"/>
      <c r="I27" s="97"/>
      <c r="J27" s="98"/>
    </row>
    <row r="28" spans="1:10" s="6" customFormat="1" ht="15" x14ac:dyDescent="0.2">
      <c r="A28" s="102"/>
      <c r="B28" s="96"/>
      <c r="C28" s="97"/>
      <c r="D28" s="97"/>
      <c r="E28" s="97"/>
      <c r="F28" s="97"/>
      <c r="G28" s="97"/>
      <c r="H28" s="97"/>
      <c r="I28" s="97"/>
      <c r="J28" s="98"/>
    </row>
    <row r="29" spans="1:10" s="6" customFormat="1" ht="15" x14ac:dyDescent="0.2">
      <c r="A29" s="102"/>
      <c r="B29" s="96"/>
      <c r="C29" s="97"/>
      <c r="D29" s="97"/>
      <c r="E29" s="97"/>
      <c r="F29" s="97"/>
      <c r="G29" s="97"/>
      <c r="H29" s="97"/>
      <c r="I29" s="97"/>
      <c r="J29" s="98"/>
    </row>
    <row r="30" spans="1:10" s="6" customFormat="1" ht="15" x14ac:dyDescent="0.2">
      <c r="A30" s="102"/>
      <c r="B30" s="96"/>
      <c r="C30" s="97"/>
      <c r="D30" s="97"/>
      <c r="E30" s="97"/>
      <c r="F30" s="97"/>
      <c r="G30" s="97"/>
      <c r="H30" s="97"/>
      <c r="I30" s="97"/>
      <c r="J30" s="98"/>
    </row>
    <row r="31" spans="1:10" s="6" customFormat="1" ht="15" x14ac:dyDescent="0.2">
      <c r="A31" s="102"/>
      <c r="B31" s="96"/>
      <c r="C31" s="97"/>
      <c r="D31" s="97"/>
      <c r="E31" s="97"/>
      <c r="F31" s="97"/>
      <c r="G31" s="97"/>
      <c r="H31" s="97"/>
      <c r="I31" s="97"/>
      <c r="J31" s="98"/>
    </row>
    <row r="32" spans="1:10" s="6" customFormat="1" ht="15" x14ac:dyDescent="0.2">
      <c r="A32" s="98"/>
      <c r="B32" s="99"/>
      <c r="C32" s="100"/>
      <c r="D32" s="100"/>
      <c r="E32" s="100"/>
      <c r="F32" s="100"/>
      <c r="G32" s="100"/>
      <c r="H32" s="100"/>
      <c r="I32" s="100"/>
      <c r="J32" s="101"/>
    </row>
  </sheetData>
  <mergeCells count="1">
    <mergeCell ref="B1:J1"/>
  </mergeCells>
  <pageMargins left="0.314" right="0.314" top="0.11799999999999999" bottom="0.27500000000000002" header="0.157" footer="0.11799999999999999"/>
  <pageSetup firstPageNumber="56"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H39"/>
  <sheetViews>
    <sheetView view="pageBreakPreview" zoomScaleNormal="100" zoomScaleSheetLayoutView="100" workbookViewId="0">
      <selection activeCell="C4" sqref="C4:E7"/>
    </sheetView>
  </sheetViews>
  <sheetFormatPr baseColWidth="10" defaultColWidth="9.140625" defaultRowHeight="12.75" x14ac:dyDescent="0.2"/>
  <cols>
    <col min="1" max="1" width="3.5703125" customWidth="1"/>
    <col min="2" max="2" width="5" customWidth="1"/>
    <col min="3" max="8" width="8.7109375" customWidth="1"/>
    <col min="9" max="9" width="4.7109375" customWidth="1"/>
    <col min="10" max="10" width="7.7109375" customWidth="1"/>
    <col min="11" max="11" width="5.28515625" style="295" customWidth="1"/>
    <col min="12" max="12" width="6" style="295" customWidth="1"/>
    <col min="13" max="13" width="7" style="295" customWidth="1"/>
    <col min="14" max="14" width="9" style="295" customWidth="1"/>
    <col min="15" max="15" width="12.85546875" style="295" customWidth="1"/>
    <col min="16" max="16" width="12.28515625" customWidth="1"/>
    <col min="17" max="17" width="7.5703125" customWidth="1"/>
    <col min="18" max="18" width="3.5703125" customWidth="1"/>
    <col min="19" max="19" width="9.85546875" customWidth="1"/>
    <col min="20" max="20" width="13.5703125" customWidth="1"/>
    <col min="21" max="21" width="13.42578125" style="295" customWidth="1"/>
    <col min="22" max="22" width="15.28515625" style="295" customWidth="1"/>
    <col min="23" max="23" width="4.28515625" customWidth="1"/>
    <col min="24" max="24" width="5.85546875" customWidth="1"/>
    <col min="25" max="26" width="6.85546875" customWidth="1"/>
    <col min="27" max="27" width="8" customWidth="1"/>
    <col min="28" max="28" width="1.7109375" customWidth="1"/>
    <col min="29" max="29" width="17.7109375" style="295" customWidth="1"/>
    <col min="30" max="30" width="17.7109375" customWidth="1"/>
    <col min="31" max="31" width="11.28515625" customWidth="1"/>
    <col min="32" max="32" width="3.5703125" customWidth="1"/>
    <col min="33" max="33" width="10.5703125" customWidth="1"/>
    <col min="34" max="42" width="4.28515625" customWidth="1"/>
    <col min="43" max="43" width="0" hidden="1" customWidth="1"/>
    <col min="44" max="44" width="14.7109375" customWidth="1"/>
    <col min="45" max="46" width="12.85546875" style="10" customWidth="1"/>
    <col min="47" max="49" width="12.42578125" style="10" customWidth="1"/>
    <col min="50" max="50" width="3.5703125" customWidth="1"/>
    <col min="51" max="51" width="11.140625" customWidth="1"/>
    <col min="52" max="52" width="11.7109375" customWidth="1"/>
    <col min="53" max="54" width="11.42578125" customWidth="1"/>
    <col min="55" max="55" width="17.42578125" style="295" customWidth="1"/>
    <col min="56" max="57" width="18.42578125" customWidth="1"/>
    <col min="58" max="58" width="9.42578125" customWidth="1"/>
    <col min="59" max="59" width="14.5703125" customWidth="1"/>
    <col min="60" max="60" width="11.42578125" customWidth="1"/>
  </cols>
  <sheetData>
    <row r="1" spans="1:60" ht="15.75" customHeight="1" x14ac:dyDescent="0.2">
      <c r="A1" s="240" t="s">
        <v>1640</v>
      </c>
      <c r="B1" s="240"/>
      <c r="C1" s="241"/>
      <c r="D1" s="242"/>
      <c r="E1" s="242"/>
      <c r="F1" s="241"/>
      <c r="G1" s="242"/>
      <c r="H1" s="242"/>
      <c r="I1" s="242"/>
      <c r="J1" s="242"/>
      <c r="K1" s="243"/>
      <c r="L1" s="243"/>
      <c r="M1" s="243"/>
      <c r="N1" s="244"/>
      <c r="O1" s="244"/>
      <c r="P1" s="242"/>
      <c r="Q1" s="245"/>
      <c r="R1" s="240" t="s">
        <v>1640</v>
      </c>
      <c r="S1" s="242"/>
      <c r="T1" s="242"/>
      <c r="U1" s="243"/>
      <c r="V1" s="243"/>
      <c r="W1" s="242"/>
      <c r="X1" s="242"/>
      <c r="Y1" s="242"/>
      <c r="Z1" s="10"/>
      <c r="AA1" s="242"/>
      <c r="AB1" s="242"/>
      <c r="AC1" s="243"/>
      <c r="AD1" s="240"/>
      <c r="AE1" s="240"/>
      <c r="AF1" s="240" t="s">
        <v>1640</v>
      </c>
      <c r="AG1" s="242"/>
      <c r="AH1" s="242"/>
      <c r="AI1" s="242"/>
      <c r="AJ1" s="242"/>
      <c r="AK1" s="242"/>
      <c r="AL1" s="242"/>
      <c r="AM1" s="242"/>
      <c r="AN1" s="242"/>
      <c r="AO1" s="242"/>
      <c r="AP1" s="242"/>
      <c r="AQ1" s="242"/>
      <c r="AR1" s="245"/>
      <c r="AS1" s="245"/>
      <c r="AT1" s="245"/>
      <c r="AU1" s="240"/>
      <c r="AV1" s="240"/>
      <c r="AW1" s="240"/>
      <c r="AX1" s="240" t="s">
        <v>1640</v>
      </c>
      <c r="AY1" s="242"/>
      <c r="AZ1" s="242"/>
      <c r="BA1" s="242"/>
      <c r="BB1" s="242"/>
      <c r="BC1" s="243"/>
      <c r="BD1" s="240"/>
      <c r="BE1" s="240"/>
      <c r="BF1" s="246"/>
      <c r="BG1" s="245"/>
      <c r="BH1" s="10"/>
    </row>
    <row r="2" spans="1:60" ht="15.75" customHeight="1" x14ac:dyDescent="0.25">
      <c r="A2" s="253"/>
      <c r="B2" s="253"/>
      <c r="C2" s="254"/>
      <c r="D2" s="249"/>
      <c r="E2" s="249"/>
      <c r="F2" s="254"/>
      <c r="G2" s="249"/>
      <c r="H2" s="249"/>
      <c r="I2" s="249"/>
      <c r="J2" s="249"/>
      <c r="K2" s="250"/>
      <c r="L2" s="250"/>
      <c r="M2" s="250"/>
      <c r="N2" s="247"/>
      <c r="O2" s="247"/>
      <c r="P2" s="249"/>
      <c r="Q2" s="248"/>
      <c r="R2" s="249"/>
      <c r="S2" s="249"/>
      <c r="T2" s="249"/>
      <c r="U2" s="250"/>
      <c r="V2" s="250"/>
      <c r="W2" s="249"/>
      <c r="X2" s="249"/>
      <c r="Y2" s="249"/>
      <c r="Z2" s="249"/>
      <c r="AA2" s="249"/>
      <c r="AB2" s="249"/>
      <c r="AC2" s="1758"/>
      <c r="AD2" s="255"/>
      <c r="AE2" s="255"/>
      <c r="AF2" s="252"/>
      <c r="AG2" s="255"/>
      <c r="AH2" s="255"/>
      <c r="AI2" s="255"/>
      <c r="AJ2" s="255"/>
      <c r="AK2" s="255"/>
      <c r="AL2" s="255"/>
      <c r="AM2" s="255"/>
      <c r="AN2" s="255"/>
      <c r="AO2" s="255"/>
      <c r="AP2" s="255"/>
      <c r="AQ2" s="255"/>
      <c r="AR2" s="252"/>
      <c r="AS2" s="1230"/>
      <c r="AT2" s="1230"/>
      <c r="AU2" s="252"/>
      <c r="AV2" s="252"/>
      <c r="AW2" s="252"/>
      <c r="AX2" s="252"/>
      <c r="AY2" s="255"/>
      <c r="AZ2" s="255"/>
      <c r="BA2" s="255"/>
      <c r="BB2" s="255"/>
      <c r="BC2" s="1758"/>
      <c r="BD2" s="256"/>
      <c r="BE2" s="256"/>
      <c r="BF2" s="256"/>
      <c r="BG2" s="256"/>
    </row>
    <row r="3" spans="1:60" ht="13.5" customHeight="1" x14ac:dyDescent="0.25">
      <c r="A3" s="2200" t="s">
        <v>22</v>
      </c>
      <c r="B3" s="257">
        <v>2</v>
      </c>
      <c r="C3" s="1235">
        <f>B3+0.01</f>
        <v>2.0099999999999998</v>
      </c>
      <c r="D3" s="257"/>
      <c r="E3" s="259"/>
      <c r="F3" s="1235">
        <f>C3+0.01</f>
        <v>2.0199999999999996</v>
      </c>
      <c r="G3" s="257"/>
      <c r="H3" s="259"/>
      <c r="I3" s="258">
        <f>F3+0.01</f>
        <v>2.0299999999999994</v>
      </c>
      <c r="J3" s="257"/>
      <c r="K3" s="2309">
        <f>I3+0.01</f>
        <v>2.0399999999999991</v>
      </c>
      <c r="L3" s="2310"/>
      <c r="M3" s="2310"/>
      <c r="N3" s="2311"/>
      <c r="O3" s="720">
        <f>K3+0.01</f>
        <v>2.0499999999999989</v>
      </c>
      <c r="P3" s="702">
        <f>O3+0.01</f>
        <v>2.0599999999999987</v>
      </c>
      <c r="Q3" s="237">
        <f>P3+0.01</f>
        <v>2.0699999999999985</v>
      </c>
      <c r="R3" s="2200" t="s">
        <v>22</v>
      </c>
      <c r="S3" s="237">
        <f>Q3+0.01</f>
        <v>2.0799999999999983</v>
      </c>
      <c r="T3" s="234">
        <f>S3+0.01</f>
        <v>2.0899999999999981</v>
      </c>
      <c r="U3" s="237">
        <f>T3+0.01</f>
        <v>2.0999999999999979</v>
      </c>
      <c r="V3" s="260">
        <f>U3+0.01</f>
        <v>2.1099999999999977</v>
      </c>
      <c r="W3" s="260">
        <f>V3+0.01</f>
        <v>2.1199999999999974</v>
      </c>
      <c r="X3" s="262"/>
      <c r="Y3" s="2217">
        <f>W3+0.01</f>
        <v>2.1299999999999972</v>
      </c>
      <c r="Z3" s="2258"/>
      <c r="AA3" s="263"/>
      <c r="AB3" s="264"/>
      <c r="AC3" s="1759">
        <f>Y3+0.01</f>
        <v>2.139999999999997</v>
      </c>
      <c r="AD3" s="237">
        <f>AC3+0.01</f>
        <v>2.1499999999999968</v>
      </c>
      <c r="AE3" s="237">
        <f>AD3+0.01</f>
        <v>2.1599999999999966</v>
      </c>
      <c r="AF3" s="2200" t="s">
        <v>22</v>
      </c>
      <c r="AG3" s="260">
        <f>AE3+0.01</f>
        <v>2.1699999999999964</v>
      </c>
      <c r="AH3" s="2217">
        <f>+AG3+0.01</f>
        <v>2.1799999999999962</v>
      </c>
      <c r="AI3" s="2218"/>
      <c r="AJ3" s="2218"/>
      <c r="AK3" s="2258"/>
      <c r="AL3" s="262"/>
      <c r="AM3" s="262"/>
      <c r="AN3" s="262"/>
      <c r="AO3" s="262"/>
      <c r="AP3" s="261"/>
      <c r="AQ3" s="265">
        <f>AH3+0.01</f>
        <v>2.1899999999999959</v>
      </c>
      <c r="AR3" s="265">
        <f>AH3+0.01</f>
        <v>2.1899999999999959</v>
      </c>
      <c r="AS3" s="266">
        <f>AR3+0.01</f>
        <v>2.1999999999999957</v>
      </c>
      <c r="AT3" s="1243">
        <f>AS3+0.01</f>
        <v>2.2099999999999955</v>
      </c>
      <c r="AU3" s="265">
        <f>AT3+0.01</f>
        <v>2.2199999999999953</v>
      </c>
      <c r="AV3" s="266">
        <f>AU3+0.01</f>
        <v>2.2299999999999951</v>
      </c>
      <c r="AW3" s="266">
        <f>AV3+0.01</f>
        <v>2.2399999999999949</v>
      </c>
      <c r="AX3" s="2200" t="s">
        <v>22</v>
      </c>
      <c r="AY3" s="266">
        <f>AW3+0.01</f>
        <v>2.2499999999999947</v>
      </c>
      <c r="AZ3" s="266">
        <f t="shared" ref="AZ3:BG3" si="0">AY3+0.01</f>
        <v>2.2599999999999945</v>
      </c>
      <c r="BA3" s="266">
        <f t="shared" si="0"/>
        <v>2.2699999999999942</v>
      </c>
      <c r="BB3" s="266">
        <f t="shared" si="0"/>
        <v>2.279999999999994</v>
      </c>
      <c r="BC3" s="1764">
        <f t="shared" si="0"/>
        <v>2.2899999999999938</v>
      </c>
      <c r="BD3" s="266">
        <f t="shared" si="0"/>
        <v>2.2999999999999936</v>
      </c>
      <c r="BE3" s="266">
        <f>BD3+0.01</f>
        <v>2.3099999999999934</v>
      </c>
      <c r="BF3" s="266">
        <f>BE3+0.01</f>
        <v>2.3199999999999932</v>
      </c>
      <c r="BG3" s="266">
        <f t="shared" si="0"/>
        <v>2.329999999999993</v>
      </c>
    </row>
    <row r="4" spans="1:60" ht="16.5" customHeight="1" x14ac:dyDescent="0.2">
      <c r="A4" s="2201"/>
      <c r="B4" s="2312" t="s">
        <v>98</v>
      </c>
      <c r="C4" s="2220" t="s">
        <v>1429</v>
      </c>
      <c r="D4" s="2221"/>
      <c r="E4" s="2282"/>
      <c r="F4" s="2220" t="s">
        <v>1431</v>
      </c>
      <c r="G4" s="2221"/>
      <c r="H4" s="2282"/>
      <c r="I4" s="2205" t="s">
        <v>798</v>
      </c>
      <c r="J4" s="2230"/>
      <c r="K4" s="2205" t="s">
        <v>128</v>
      </c>
      <c r="L4" s="2219"/>
      <c r="M4" s="2219"/>
      <c r="N4" s="2230"/>
      <c r="O4" s="2181" t="s">
        <v>2418</v>
      </c>
      <c r="P4" s="2230" t="s">
        <v>2419</v>
      </c>
      <c r="Q4" s="2288" t="s">
        <v>129</v>
      </c>
      <c r="R4" s="2201"/>
      <c r="S4" s="2306" t="s">
        <v>2531</v>
      </c>
      <c r="T4" s="2314" t="s">
        <v>2532</v>
      </c>
      <c r="U4" s="2306" t="s">
        <v>2533</v>
      </c>
      <c r="V4" s="2181" t="s">
        <v>130</v>
      </c>
      <c r="W4" s="2317" t="s">
        <v>2534</v>
      </c>
      <c r="X4" s="2318"/>
      <c r="Y4" s="2263" t="s">
        <v>2535</v>
      </c>
      <c r="Z4" s="2304"/>
      <c r="AA4" s="2304"/>
      <c r="AB4" s="2305"/>
      <c r="AC4" s="2249" t="s">
        <v>2536</v>
      </c>
      <c r="AD4" s="2259" t="s">
        <v>1646</v>
      </c>
      <c r="AE4" s="2249" t="s">
        <v>2537</v>
      </c>
      <c r="AF4" s="2201"/>
      <c r="AG4" s="2288" t="s">
        <v>730</v>
      </c>
      <c r="AH4" s="2185" t="s">
        <v>131</v>
      </c>
      <c r="AI4" s="2186"/>
      <c r="AJ4" s="2186"/>
      <c r="AK4" s="2186"/>
      <c r="AL4" s="2186"/>
      <c r="AM4" s="2186"/>
      <c r="AN4" s="2186"/>
      <c r="AO4" s="2186"/>
      <c r="AP4" s="2187"/>
      <c r="AQ4" s="197" t="s">
        <v>132</v>
      </c>
      <c r="AR4" s="2263" t="s">
        <v>2538</v>
      </c>
      <c r="AS4" s="2249" t="s">
        <v>2539</v>
      </c>
      <c r="AT4" s="2280" t="s">
        <v>2540</v>
      </c>
      <c r="AU4" s="2263" t="s">
        <v>2541</v>
      </c>
      <c r="AV4" s="2249" t="s">
        <v>2542</v>
      </c>
      <c r="AW4" s="2249" t="s">
        <v>2543</v>
      </c>
      <c r="AX4" s="2201"/>
      <c r="AY4" s="2286" t="s">
        <v>2544</v>
      </c>
      <c r="AZ4" s="2249" t="s">
        <v>2545</v>
      </c>
      <c r="BA4" s="2259" t="s">
        <v>799</v>
      </c>
      <c r="BB4" s="2290" t="s">
        <v>133</v>
      </c>
      <c r="BC4" s="2289" t="s">
        <v>2216</v>
      </c>
      <c r="BD4" s="2259" t="s">
        <v>2244</v>
      </c>
      <c r="BE4" s="2259" t="s">
        <v>2185</v>
      </c>
      <c r="BF4" s="2181" t="s">
        <v>134</v>
      </c>
      <c r="BG4" s="2181" t="s">
        <v>655</v>
      </c>
    </row>
    <row r="5" spans="1:60" ht="13.5" x14ac:dyDescent="0.25">
      <c r="A5" s="2201"/>
      <c r="B5" s="2312"/>
      <c r="C5" s="2220"/>
      <c r="D5" s="2221"/>
      <c r="E5" s="2282"/>
      <c r="F5" s="2220"/>
      <c r="G5" s="2221"/>
      <c r="H5" s="2282"/>
      <c r="I5" s="2205"/>
      <c r="J5" s="2230"/>
      <c r="K5" s="2205"/>
      <c r="L5" s="2219"/>
      <c r="M5" s="2219"/>
      <c r="N5" s="2230"/>
      <c r="O5" s="2181"/>
      <c r="P5" s="2230"/>
      <c r="Q5" s="2288"/>
      <c r="R5" s="2201"/>
      <c r="S5" s="2306"/>
      <c r="T5" s="2314"/>
      <c r="U5" s="2306"/>
      <c r="V5" s="2181"/>
      <c r="W5" s="2319"/>
      <c r="X5" s="2318"/>
      <c r="Y5" s="2263"/>
      <c r="Z5" s="2304"/>
      <c r="AA5" s="2304"/>
      <c r="AB5" s="2305"/>
      <c r="AC5" s="2249"/>
      <c r="AD5" s="2259"/>
      <c r="AE5" s="2249"/>
      <c r="AF5" s="2201"/>
      <c r="AG5" s="2288"/>
      <c r="AH5" s="2185"/>
      <c r="AI5" s="2186"/>
      <c r="AJ5" s="2186"/>
      <c r="AK5" s="2186"/>
      <c r="AL5" s="2186"/>
      <c r="AM5" s="2186"/>
      <c r="AN5" s="2186"/>
      <c r="AO5" s="2186"/>
      <c r="AP5" s="2187"/>
      <c r="AQ5" s="270"/>
      <c r="AR5" s="2263"/>
      <c r="AS5" s="2249"/>
      <c r="AT5" s="2281"/>
      <c r="AU5" s="2263"/>
      <c r="AV5" s="2249"/>
      <c r="AW5" s="2249"/>
      <c r="AX5" s="2201"/>
      <c r="AY5" s="2286"/>
      <c r="AZ5" s="2249"/>
      <c r="BA5" s="2259"/>
      <c r="BB5" s="2290"/>
      <c r="BC5" s="2289"/>
      <c r="BD5" s="2259"/>
      <c r="BE5" s="2259"/>
      <c r="BF5" s="2181"/>
      <c r="BG5" s="2181"/>
    </row>
    <row r="6" spans="1:60" ht="13.5" customHeight="1" x14ac:dyDescent="0.25">
      <c r="A6" s="2201"/>
      <c r="B6" s="2312"/>
      <c r="C6" s="2220"/>
      <c r="D6" s="2221"/>
      <c r="E6" s="2282"/>
      <c r="F6" s="2220"/>
      <c r="G6" s="2221"/>
      <c r="H6" s="2282"/>
      <c r="I6" s="2205"/>
      <c r="J6" s="2230"/>
      <c r="K6" s="2205"/>
      <c r="L6" s="2219"/>
      <c r="M6" s="2219"/>
      <c r="N6" s="2230"/>
      <c r="O6" s="2181"/>
      <c r="P6" s="2230"/>
      <c r="Q6" s="2288"/>
      <c r="R6" s="2201"/>
      <c r="S6" s="2306"/>
      <c r="T6" s="2314"/>
      <c r="U6" s="2306"/>
      <c r="V6" s="2181"/>
      <c r="W6" s="2319"/>
      <c r="X6" s="2318"/>
      <c r="Y6" s="2246" t="s">
        <v>1282</v>
      </c>
      <c r="Z6" s="2247"/>
      <c r="AA6" s="2247"/>
      <c r="AB6" s="2248"/>
      <c r="AC6" s="2249"/>
      <c r="AD6" s="206"/>
      <c r="AE6" s="2249"/>
      <c r="AF6" s="2201"/>
      <c r="AG6" s="2288"/>
      <c r="AH6" s="2185"/>
      <c r="AI6" s="2186"/>
      <c r="AJ6" s="2186"/>
      <c r="AK6" s="2186"/>
      <c r="AL6" s="2186"/>
      <c r="AM6" s="2186"/>
      <c r="AN6" s="2186"/>
      <c r="AO6" s="2186"/>
      <c r="AP6" s="2187"/>
      <c r="AQ6" s="270"/>
      <c r="AR6" s="2263"/>
      <c r="AS6" s="2249"/>
      <c r="AT6" s="2281"/>
      <c r="AU6" s="2263"/>
      <c r="AV6" s="2249"/>
      <c r="AW6" s="2249"/>
      <c r="AX6" s="2201"/>
      <c r="AY6" s="2286"/>
      <c r="AZ6" s="2249"/>
      <c r="BA6" s="2259"/>
      <c r="BB6" s="2290"/>
      <c r="BC6" s="2289"/>
      <c r="BD6" s="206"/>
      <c r="BE6" s="2259"/>
      <c r="BF6" s="2181"/>
      <c r="BG6" s="2181"/>
    </row>
    <row r="7" spans="1:60" ht="13.5" customHeight="1" x14ac:dyDescent="0.25">
      <c r="A7" s="2201"/>
      <c r="B7" s="2312"/>
      <c r="C7" s="2220"/>
      <c r="D7" s="2221"/>
      <c r="E7" s="2282"/>
      <c r="F7" s="2220"/>
      <c r="G7" s="2221"/>
      <c r="H7" s="2282"/>
      <c r="I7" s="2205"/>
      <c r="J7" s="2230"/>
      <c r="K7" s="2205"/>
      <c r="L7" s="2219"/>
      <c r="M7" s="2219"/>
      <c r="N7" s="2230"/>
      <c r="O7" s="2181"/>
      <c r="P7" s="2230"/>
      <c r="Q7" s="2288"/>
      <c r="R7" s="2201"/>
      <c r="S7" s="2306"/>
      <c r="T7" s="2314"/>
      <c r="U7" s="2313"/>
      <c r="V7" s="2181"/>
      <c r="W7" s="2319"/>
      <c r="X7" s="2318"/>
      <c r="Y7" s="2205" t="s">
        <v>1296</v>
      </c>
      <c r="Z7" s="2219"/>
      <c r="AA7" s="2219"/>
      <c r="AB7" s="2230"/>
      <c r="AC7" s="2249"/>
      <c r="AD7" s="2259" t="s">
        <v>2235</v>
      </c>
      <c r="AE7" s="2249"/>
      <c r="AF7" s="2201"/>
      <c r="AG7" s="2288"/>
      <c r="AH7" s="2185"/>
      <c r="AI7" s="2186"/>
      <c r="AJ7" s="2186"/>
      <c r="AK7" s="2186"/>
      <c r="AL7" s="2186"/>
      <c r="AM7" s="2186"/>
      <c r="AN7" s="2186"/>
      <c r="AO7" s="2186"/>
      <c r="AP7" s="2187"/>
      <c r="AQ7" s="270"/>
      <c r="AR7" s="2263"/>
      <c r="AS7" s="2249"/>
      <c r="AT7" s="2281"/>
      <c r="AU7" s="2263"/>
      <c r="AV7" s="2249"/>
      <c r="AW7" s="2249"/>
      <c r="AX7" s="2201"/>
      <c r="AY7" s="2286"/>
      <c r="AZ7" s="2249"/>
      <c r="BA7" s="2259"/>
      <c r="BB7" s="2290"/>
      <c r="BC7" s="2289"/>
      <c r="BD7" s="2259" t="s">
        <v>2235</v>
      </c>
      <c r="BE7" s="2259"/>
      <c r="BF7" s="2181"/>
      <c r="BG7" s="2181"/>
    </row>
    <row r="8" spans="1:60" ht="13.5" customHeight="1" x14ac:dyDescent="0.25">
      <c r="A8" s="2201"/>
      <c r="B8" s="2312"/>
      <c r="C8" s="13"/>
      <c r="D8" s="201"/>
      <c r="E8" s="192"/>
      <c r="F8" s="13"/>
      <c r="G8" s="201"/>
      <c r="H8" s="192"/>
      <c r="I8" s="2205"/>
      <c r="J8" s="2230"/>
      <c r="K8" s="2293" t="s">
        <v>1282</v>
      </c>
      <c r="L8" s="2294"/>
      <c r="M8" s="2294"/>
      <c r="N8" s="2308"/>
      <c r="O8" s="2181"/>
      <c r="P8" s="2230"/>
      <c r="Q8" s="2288"/>
      <c r="R8" s="2201"/>
      <c r="S8" s="2306"/>
      <c r="T8" s="2314"/>
      <c r="U8" s="2181"/>
      <c r="V8" s="166"/>
      <c r="W8" s="2319"/>
      <c r="X8" s="2318"/>
      <c r="Y8" s="2246" t="s">
        <v>1284</v>
      </c>
      <c r="Z8" s="2247"/>
      <c r="AA8" s="2247"/>
      <c r="AB8" s="2248"/>
      <c r="AC8" s="2249"/>
      <c r="AD8" s="2259"/>
      <c r="AE8" s="2249"/>
      <c r="AF8" s="2201"/>
      <c r="AG8" s="2288"/>
      <c r="AH8" s="2185"/>
      <c r="AI8" s="2186"/>
      <c r="AJ8" s="2186"/>
      <c r="AK8" s="2186"/>
      <c r="AL8" s="2186"/>
      <c r="AM8" s="2186"/>
      <c r="AN8" s="2186"/>
      <c r="AO8" s="2186"/>
      <c r="AP8" s="2187"/>
      <c r="AQ8" s="271"/>
      <c r="AR8" s="2263"/>
      <c r="AS8" s="2249"/>
      <c r="AT8" s="2281"/>
      <c r="AU8" s="2263"/>
      <c r="AV8" s="2249"/>
      <c r="AW8" s="2249"/>
      <c r="AX8" s="2201"/>
      <c r="AY8" s="2286"/>
      <c r="AZ8" s="2249"/>
      <c r="BA8" s="2259"/>
      <c r="BB8" s="2290"/>
      <c r="BC8" s="1499"/>
      <c r="BD8" s="2259"/>
      <c r="BE8" s="2259"/>
      <c r="BF8" s="2181"/>
      <c r="BG8" s="21"/>
    </row>
    <row r="9" spans="1:60" ht="13.5" customHeight="1" x14ac:dyDescent="0.25">
      <c r="A9" s="2201"/>
      <c r="B9" s="2312"/>
      <c r="C9" s="13"/>
      <c r="D9" s="201"/>
      <c r="E9" s="192"/>
      <c r="F9" s="13"/>
      <c r="G9" s="201"/>
      <c r="H9" s="192"/>
      <c r="I9" s="2205"/>
      <c r="J9" s="2230"/>
      <c r="K9" s="2205" t="s">
        <v>1283</v>
      </c>
      <c r="L9" s="2219"/>
      <c r="M9" s="2219"/>
      <c r="N9" s="2230"/>
      <c r="O9" s="2181"/>
      <c r="P9" s="2230"/>
      <c r="Q9" s="2288"/>
      <c r="R9" s="2201"/>
      <c r="S9" s="2306"/>
      <c r="T9" s="272"/>
      <c r="U9" s="2181"/>
      <c r="V9" s="166"/>
      <c r="W9" s="2319"/>
      <c r="X9" s="2318"/>
      <c r="Y9" s="2246" t="s">
        <v>1285</v>
      </c>
      <c r="Z9" s="2247"/>
      <c r="AA9" s="2247"/>
      <c r="AB9" s="2248"/>
      <c r="AC9" s="2249"/>
      <c r="AD9" s="2259"/>
      <c r="AE9" s="2249"/>
      <c r="AF9" s="2201"/>
      <c r="AG9" s="2323"/>
      <c r="AH9" s="166"/>
      <c r="AI9" s="167"/>
      <c r="AJ9" s="167"/>
      <c r="AK9" s="273"/>
      <c r="AL9" s="273"/>
      <c r="AM9" s="273"/>
      <c r="AN9" s="273"/>
      <c r="AO9" s="273"/>
      <c r="AP9" s="274"/>
      <c r="AQ9" s="275" t="s">
        <v>136</v>
      </c>
      <c r="AR9" s="275" t="s">
        <v>137</v>
      </c>
      <c r="AS9" s="2249"/>
      <c r="AT9" s="2281"/>
      <c r="AU9" s="2263"/>
      <c r="AV9" s="2249"/>
      <c r="AW9" s="2249"/>
      <c r="AX9" s="2201"/>
      <c r="AY9" s="2286"/>
      <c r="AZ9" s="2249"/>
      <c r="BA9" s="2259"/>
      <c r="BB9" s="2290"/>
      <c r="BC9" s="1499"/>
      <c r="BD9" s="2259"/>
      <c r="BE9" s="2259"/>
      <c r="BF9" s="2181"/>
      <c r="BG9" s="868" t="s">
        <v>1300</v>
      </c>
    </row>
    <row r="10" spans="1:60" ht="13.5" customHeight="1" x14ac:dyDescent="0.25">
      <c r="A10" s="2201"/>
      <c r="B10" s="2312"/>
      <c r="C10" s="2220" t="s">
        <v>1432</v>
      </c>
      <c r="D10" s="2221"/>
      <c r="E10" s="2282"/>
      <c r="F10" s="2220" t="s">
        <v>1432</v>
      </c>
      <c r="G10" s="2221"/>
      <c r="H10" s="2282"/>
      <c r="I10" s="2205"/>
      <c r="J10" s="2230"/>
      <c r="K10" s="2246" t="s">
        <v>1284</v>
      </c>
      <c r="L10" s="2247"/>
      <c r="M10" s="2247"/>
      <c r="N10" s="2248"/>
      <c r="O10" s="2181"/>
      <c r="P10" s="2230"/>
      <c r="Q10" s="2288"/>
      <c r="R10" s="2201"/>
      <c r="S10" s="2306"/>
      <c r="T10" s="272" t="s">
        <v>653</v>
      </c>
      <c r="U10" s="2181" t="str">
        <f>CONCATENATE("1 Diplômé, études achevées ►(",ROUND(W3,2),")")</f>
        <v>1 Diplômé, études achevées ►(2,12)</v>
      </c>
      <c r="V10" s="271" t="s">
        <v>646</v>
      </c>
      <c r="W10" s="2319"/>
      <c r="X10" s="2318"/>
      <c r="Y10" s="2246" t="s">
        <v>1286</v>
      </c>
      <c r="Z10" s="2247"/>
      <c r="AA10" s="2247"/>
      <c r="AB10" s="2248"/>
      <c r="AC10" s="2249"/>
      <c r="AD10" s="2259"/>
      <c r="AE10" s="2249"/>
      <c r="AF10" s="2201"/>
      <c r="AG10" s="278"/>
      <c r="AH10" s="2277" t="s">
        <v>138</v>
      </c>
      <c r="AI10" s="2278"/>
      <c r="AJ10" s="2278"/>
      <c r="AK10" s="2278"/>
      <c r="AL10" s="2278"/>
      <c r="AM10" s="2278"/>
      <c r="AN10" s="2278"/>
      <c r="AO10" s="2278"/>
      <c r="AP10" s="2279"/>
      <c r="AQ10" s="275" t="s">
        <v>139</v>
      </c>
      <c r="AR10" s="545" t="s">
        <v>651</v>
      </c>
      <c r="AS10" s="2249"/>
      <c r="AT10" s="2281"/>
      <c r="AU10" s="2263"/>
      <c r="AV10" s="2249"/>
      <c r="AW10" s="2249"/>
      <c r="AX10" s="2201"/>
      <c r="AY10" s="2286"/>
      <c r="AZ10" s="2249"/>
      <c r="BA10" s="2259"/>
      <c r="BB10" s="2290"/>
      <c r="BC10" s="1499"/>
      <c r="BD10" s="2259"/>
      <c r="BE10" s="10"/>
      <c r="BF10" s="2181"/>
      <c r="BG10" s="1072" t="s">
        <v>1301</v>
      </c>
    </row>
    <row r="11" spans="1:60" ht="13.5" customHeight="1" x14ac:dyDescent="0.25">
      <c r="A11" s="2201"/>
      <c r="B11" s="2312"/>
      <c r="C11" s="2299" t="s">
        <v>1430</v>
      </c>
      <c r="D11" s="2300"/>
      <c r="E11" s="2301"/>
      <c r="F11" s="2299" t="s">
        <v>1430</v>
      </c>
      <c r="G11" s="2300"/>
      <c r="H11" s="2301"/>
      <c r="I11" s="13"/>
      <c r="J11" s="192"/>
      <c r="K11" s="2246" t="s">
        <v>1285</v>
      </c>
      <c r="L11" s="2247"/>
      <c r="M11" s="2247"/>
      <c r="N11" s="2248"/>
      <c r="O11" s="2181"/>
      <c r="P11" s="201"/>
      <c r="Q11" s="2288"/>
      <c r="R11" s="2201"/>
      <c r="S11" s="2306"/>
      <c r="T11" s="267" t="s">
        <v>654</v>
      </c>
      <c r="U11" s="2181"/>
      <c r="V11" s="271" t="s">
        <v>160</v>
      </c>
      <c r="W11" s="269"/>
      <c r="X11" s="1244"/>
      <c r="Y11" s="2264" t="s">
        <v>1287</v>
      </c>
      <c r="Z11" s="2265"/>
      <c r="AA11" s="2265"/>
      <c r="AB11" s="2266"/>
      <c r="AC11" s="1760" t="str">
        <f>CONCATENATE("1 Maternelle ►(",TEXT(AE3,"0,00"),")")</f>
        <v>1 Maternelle ►(2,16)</v>
      </c>
      <c r="AD11" s="2259" t="s">
        <v>2236</v>
      </c>
      <c r="AE11" s="206"/>
      <c r="AF11" s="2201"/>
      <c r="AG11" s="281"/>
      <c r="AH11" s="2269" t="s">
        <v>141</v>
      </c>
      <c r="AI11" s="2270"/>
      <c r="AJ11" s="2270"/>
      <c r="AK11" s="2271"/>
      <c r="AL11" s="2271"/>
      <c r="AM11" s="2271"/>
      <c r="AN11" s="2271"/>
      <c r="AO11" s="2271"/>
      <c r="AP11" s="2272"/>
      <c r="AQ11" s="275" t="s">
        <v>142</v>
      </c>
      <c r="AR11" s="275" t="s">
        <v>652</v>
      </c>
      <c r="AS11" s="2249"/>
      <c r="AT11" s="2281"/>
      <c r="AU11" s="2263"/>
      <c r="AV11" s="2249"/>
      <c r="AW11" s="2249"/>
      <c r="AX11" s="2201"/>
      <c r="AY11" s="2286"/>
      <c r="AZ11" s="2249"/>
      <c r="BA11" s="2259"/>
      <c r="BB11" s="2290"/>
      <c r="BC11" s="1760" t="str">
        <f>CONCATENATE("1 Maternelle ►(",TEXT(BE3,"0,00"),")")</f>
        <v>1 Maternelle ►(2,31)</v>
      </c>
      <c r="BD11" s="2259" t="s">
        <v>2236</v>
      </c>
      <c r="BE11" s="206" t="s">
        <v>1745</v>
      </c>
      <c r="BF11" s="282"/>
      <c r="BG11" s="868" t="s">
        <v>1302</v>
      </c>
    </row>
    <row r="12" spans="1:60" ht="13.5" customHeight="1" x14ac:dyDescent="0.25">
      <c r="A12" s="2201"/>
      <c r="B12" s="2312"/>
      <c r="C12" s="985" t="s">
        <v>14</v>
      </c>
      <c r="D12" s="985" t="s">
        <v>15</v>
      </c>
      <c r="E12" s="985" t="s">
        <v>29</v>
      </c>
      <c r="F12" s="985" t="s">
        <v>14</v>
      </c>
      <c r="G12" s="985" t="s">
        <v>15</v>
      </c>
      <c r="H12" s="985" t="s">
        <v>29</v>
      </c>
      <c r="I12" s="283"/>
      <c r="J12" s="284"/>
      <c r="K12" s="2246" t="s">
        <v>1286</v>
      </c>
      <c r="L12" s="2247"/>
      <c r="M12" s="2247"/>
      <c r="N12" s="2248"/>
      <c r="O12" s="389"/>
      <c r="P12" s="2248" t="s">
        <v>2230</v>
      </c>
      <c r="Q12" s="2288"/>
      <c r="R12" s="2201"/>
      <c r="S12" s="2306"/>
      <c r="T12" s="272" t="s">
        <v>671</v>
      </c>
      <c r="U12" s="2254" t="str">
        <f>CONCATENATE("2 Passe en classe supérieure ►(",W3,")")</f>
        <v>2 Passe en classe supérieure ►(2,12)</v>
      </c>
      <c r="V12" s="271" t="s">
        <v>1195</v>
      </c>
      <c r="W12" s="269"/>
      <c r="X12" s="1244"/>
      <c r="Y12" s="2246" t="s">
        <v>1288</v>
      </c>
      <c r="Z12" s="2247"/>
      <c r="AA12" s="2247"/>
      <c r="AB12" s="2248"/>
      <c r="AC12" s="1761" t="str">
        <f>CONCATENATE("2 Primaire ►(",TEXT(AE3,"0,00"),")")</f>
        <v>2 Primaire ►(2,16)</v>
      </c>
      <c r="AD12" s="2259"/>
      <c r="AE12" s="206"/>
      <c r="AF12" s="2201"/>
      <c r="AG12" s="278" t="s">
        <v>143</v>
      </c>
      <c r="AH12" s="2273"/>
      <c r="AI12" s="2271"/>
      <c r="AJ12" s="2271"/>
      <c r="AK12" s="2271"/>
      <c r="AL12" s="2271"/>
      <c r="AM12" s="2271"/>
      <c r="AN12" s="2271"/>
      <c r="AO12" s="2271"/>
      <c r="AP12" s="2272"/>
      <c r="AQ12" s="275" t="s">
        <v>144</v>
      </c>
      <c r="AR12" s="275" t="s">
        <v>1651</v>
      </c>
      <c r="AS12" s="2249"/>
      <c r="AU12" s="2263"/>
      <c r="AV12" s="2249"/>
      <c r="AW12" s="2249"/>
      <c r="AX12" s="2201"/>
      <c r="AY12" s="2286"/>
      <c r="AZ12" s="662"/>
      <c r="BA12" s="662"/>
      <c r="BB12" s="2290"/>
      <c r="BC12" s="1761" t="str">
        <f>CONCATENATE("2 Primaire ►(",TEXT(BE3,"0,00"),")")</f>
        <v>2 Primaire ►(2,31)</v>
      </c>
      <c r="BD12" s="2259"/>
      <c r="BE12" s="206" t="s">
        <v>1746</v>
      </c>
      <c r="BF12" s="282"/>
      <c r="BG12" s="1085" t="s">
        <v>1303</v>
      </c>
    </row>
    <row r="13" spans="1:60" ht="13.5" customHeight="1" x14ac:dyDescent="0.25">
      <c r="A13" s="2201"/>
      <c r="B13" s="2312"/>
      <c r="C13" s="2295" t="s">
        <v>1427</v>
      </c>
      <c r="D13" s="2302" t="s">
        <v>2229</v>
      </c>
      <c r="E13" s="2297" t="s">
        <v>1428</v>
      </c>
      <c r="F13" s="2295" t="s">
        <v>1427</v>
      </c>
      <c r="G13" s="2302" t="s">
        <v>2229</v>
      </c>
      <c r="H13" s="2297" t="s">
        <v>1428</v>
      </c>
      <c r="I13" s="283"/>
      <c r="J13" s="284"/>
      <c r="K13" s="2246" t="s">
        <v>1287</v>
      </c>
      <c r="L13" s="2247"/>
      <c r="M13" s="2247"/>
      <c r="N13" s="2248"/>
      <c r="O13" s="1600" t="s">
        <v>41</v>
      </c>
      <c r="P13" s="2248"/>
      <c r="Q13" s="2288"/>
      <c r="R13" s="2201"/>
      <c r="S13" s="2307"/>
      <c r="T13" s="272" t="s">
        <v>2044</v>
      </c>
      <c r="U13" s="2254"/>
      <c r="V13" s="271" t="s">
        <v>1196</v>
      </c>
      <c r="W13" s="271"/>
      <c r="X13" s="279"/>
      <c r="Y13" s="2246" t="s">
        <v>1289</v>
      </c>
      <c r="Z13" s="2247"/>
      <c r="AA13" s="2247"/>
      <c r="AB13" s="2248"/>
      <c r="AC13" s="2289" t="str">
        <f>CONCATENATE("3 Secondaire 1 (Post Primaire) Général ►(",TEXT(AE3,"0,00"),")")</f>
        <v>3 Secondaire 1 (Post Primaire) Général ►(2,16)</v>
      </c>
      <c r="AD13" s="2259" t="s">
        <v>2237</v>
      </c>
      <c r="AE13" s="206" t="s">
        <v>1745</v>
      </c>
      <c r="AF13" s="2201"/>
      <c r="AG13" s="278" t="s">
        <v>146</v>
      </c>
      <c r="AH13" s="807" t="s">
        <v>14</v>
      </c>
      <c r="AI13" s="808" t="s">
        <v>15</v>
      </c>
      <c r="AJ13" s="808" t="s">
        <v>29</v>
      </c>
      <c r="AK13" s="808" t="s">
        <v>16</v>
      </c>
      <c r="AL13" s="808" t="s">
        <v>17</v>
      </c>
      <c r="AM13" s="808" t="s">
        <v>147</v>
      </c>
      <c r="AN13" s="808" t="s">
        <v>739</v>
      </c>
      <c r="AO13" s="808" t="s">
        <v>172</v>
      </c>
      <c r="AP13" s="808" t="s">
        <v>740</v>
      </c>
      <c r="AQ13" s="275" t="s">
        <v>148</v>
      </c>
      <c r="AR13" s="275" t="s">
        <v>1652</v>
      </c>
      <c r="AS13" s="2249"/>
      <c r="AU13" s="2263"/>
      <c r="AV13" s="2249"/>
      <c r="AW13" s="2249"/>
      <c r="AX13" s="2201"/>
      <c r="AY13" s="2286"/>
      <c r="AZ13" s="662"/>
      <c r="BA13" s="662"/>
      <c r="BB13" s="796"/>
      <c r="BC13" s="2289" t="str">
        <f>CONCATENATE("3 Secondaire 1 (Post Primaire) Général ►(",TEXT(BE3,"0,00"),")")</f>
        <v>3 Secondaire 1 (Post Primaire) Général ►(2,31)</v>
      </c>
      <c r="BD13" s="2259" t="s">
        <v>2237</v>
      </c>
      <c r="BE13" s="206" t="s">
        <v>1744</v>
      </c>
      <c r="BF13" s="2212" t="s">
        <v>2453</v>
      </c>
      <c r="BG13" s="1085" t="s">
        <v>1304</v>
      </c>
    </row>
    <row r="14" spans="1:60" ht="13.5" customHeight="1" x14ac:dyDescent="0.25">
      <c r="A14" s="2201"/>
      <c r="B14" s="2312"/>
      <c r="C14" s="2295"/>
      <c r="D14" s="2302"/>
      <c r="E14" s="2297"/>
      <c r="F14" s="2295"/>
      <c r="G14" s="2302"/>
      <c r="H14" s="2297"/>
      <c r="I14" s="271"/>
      <c r="J14" s="279"/>
      <c r="K14" s="2246" t="s">
        <v>2358</v>
      </c>
      <c r="L14" s="2247"/>
      <c r="M14" s="2247"/>
      <c r="N14" s="2248"/>
      <c r="O14" s="2250" t="s">
        <v>1722</v>
      </c>
      <c r="P14" s="2248" t="s">
        <v>2109</v>
      </c>
      <c r="Q14" s="1255"/>
      <c r="R14" s="2201"/>
      <c r="S14" s="2307"/>
      <c r="T14" s="272" t="s">
        <v>2045</v>
      </c>
      <c r="U14" s="2254" t="str">
        <f>CONCATENATE("3  Echec, redoublement ►(",W3,")")</f>
        <v>3  Echec, redoublement ►(2,12)</v>
      </c>
      <c r="V14" s="21" t="s">
        <v>1197</v>
      </c>
      <c r="W14" s="271"/>
      <c r="X14" s="279"/>
      <c r="Y14" s="2246" t="s">
        <v>1290</v>
      </c>
      <c r="Z14" s="2247"/>
      <c r="AA14" s="2247"/>
      <c r="AB14" s="2248"/>
      <c r="AC14" s="2289"/>
      <c r="AD14" s="2259"/>
      <c r="AE14" s="206" t="s">
        <v>1746</v>
      </c>
      <c r="AF14" s="2201"/>
      <c r="AG14" s="278" t="s">
        <v>149</v>
      </c>
      <c r="AH14" s="2243" t="s">
        <v>1648</v>
      </c>
      <c r="AI14" s="2243" t="s">
        <v>1650</v>
      </c>
      <c r="AJ14" s="2243" t="s">
        <v>1649</v>
      </c>
      <c r="AK14" s="2243" t="s">
        <v>1647</v>
      </c>
      <c r="AL14" s="2241" t="s">
        <v>150</v>
      </c>
      <c r="AM14" s="2243" t="s">
        <v>1743</v>
      </c>
      <c r="AN14" s="2243" t="s">
        <v>151</v>
      </c>
      <c r="AO14" s="2284" t="s">
        <v>152</v>
      </c>
      <c r="AP14" s="2243" t="s">
        <v>153</v>
      </c>
      <c r="AQ14" s="271"/>
      <c r="AR14" s="275" t="s">
        <v>1653</v>
      </c>
      <c r="AS14" s="1231"/>
      <c r="AU14" s="1241"/>
      <c r="AV14" s="1231"/>
      <c r="AW14" s="1231"/>
      <c r="AX14" s="2201"/>
      <c r="AY14" s="2286"/>
      <c r="AZ14" s="662"/>
      <c r="BA14" s="662"/>
      <c r="BB14" s="2260" t="s">
        <v>731</v>
      </c>
      <c r="BC14" s="2289"/>
      <c r="BD14" s="2259"/>
      <c r="BE14" s="206" t="s">
        <v>1747</v>
      </c>
      <c r="BF14" s="2212"/>
      <c r="BG14" s="1085" t="s">
        <v>1305</v>
      </c>
    </row>
    <row r="15" spans="1:60" ht="13.5" customHeight="1" x14ac:dyDescent="0.25">
      <c r="A15" s="2201"/>
      <c r="B15" s="2312"/>
      <c r="C15" s="2295"/>
      <c r="D15" s="2302"/>
      <c r="E15" s="2297"/>
      <c r="F15" s="2295"/>
      <c r="G15" s="2302"/>
      <c r="H15" s="2297"/>
      <c r="I15" s="271"/>
      <c r="J15" s="279"/>
      <c r="K15" s="2246" t="s">
        <v>1641</v>
      </c>
      <c r="L15" s="2247"/>
      <c r="M15" s="2247"/>
      <c r="N15" s="2248"/>
      <c r="O15" s="2250"/>
      <c r="P15" s="2248"/>
      <c r="Q15" s="189"/>
      <c r="R15" s="2201"/>
      <c r="S15" s="286" t="s">
        <v>154</v>
      </c>
      <c r="T15" s="270" t="s">
        <v>2046</v>
      </c>
      <c r="U15" s="2254"/>
      <c r="V15" s="166" t="s">
        <v>1198</v>
      </c>
      <c r="W15" s="271"/>
      <c r="X15" s="279"/>
      <c r="Y15" s="2246" t="s">
        <v>1291</v>
      </c>
      <c r="Z15" s="2247"/>
      <c r="AA15" s="2247"/>
      <c r="AB15" s="2248"/>
      <c r="AC15" s="2289" t="str">
        <f>CONCATENATE("4 Secondaire 1 (Post Primaire) Technique")</f>
        <v>4 Secondaire 1 (Post Primaire) Technique</v>
      </c>
      <c r="AD15" s="2259"/>
      <c r="AE15" s="206" t="s">
        <v>1744</v>
      </c>
      <c r="AF15" s="2201"/>
      <c r="AG15" s="2268" t="s">
        <v>155</v>
      </c>
      <c r="AH15" s="2244"/>
      <c r="AI15" s="2244"/>
      <c r="AJ15" s="2244"/>
      <c r="AK15" s="2244"/>
      <c r="AL15" s="2242"/>
      <c r="AM15" s="2244"/>
      <c r="AN15" s="2244"/>
      <c r="AO15" s="2285"/>
      <c r="AP15" s="2244"/>
      <c r="AQ15" s="271"/>
      <c r="AR15" s="271"/>
      <c r="AS15" s="2267" t="s">
        <v>145</v>
      </c>
      <c r="AT15" s="2283" t="s">
        <v>145</v>
      </c>
      <c r="AU15" s="2245" t="s">
        <v>145</v>
      </c>
      <c r="AV15" s="2267" t="s">
        <v>145</v>
      </c>
      <c r="AW15" s="2267" t="s">
        <v>145</v>
      </c>
      <c r="AX15" s="2201"/>
      <c r="AY15" s="2267" t="s">
        <v>145</v>
      </c>
      <c r="AZ15" s="2267" t="s">
        <v>145</v>
      </c>
      <c r="BA15" s="2267" t="s">
        <v>145</v>
      </c>
      <c r="BB15" s="2260"/>
      <c r="BC15" s="2289" t="str">
        <f>CONCATENATE("4 Secondaire 1 (Post Primaire) Technique")</f>
        <v>4 Secondaire 1 (Post Primaire) Technique</v>
      </c>
      <c r="BD15" s="2259"/>
      <c r="BE15" s="206" t="s">
        <v>1748</v>
      </c>
      <c r="BF15" s="750"/>
      <c r="BG15" s="1085" t="s">
        <v>1306</v>
      </c>
    </row>
    <row r="16" spans="1:60" ht="13.5" customHeight="1" x14ac:dyDescent="0.25">
      <c r="A16" s="2201"/>
      <c r="B16" s="2312"/>
      <c r="C16" s="2295"/>
      <c r="D16" s="2302"/>
      <c r="E16" s="2297"/>
      <c r="F16" s="2295"/>
      <c r="G16" s="2302"/>
      <c r="H16" s="2297"/>
      <c r="I16" s="2291" t="str">
        <f>CONCATENATE("1 Oui ►(",Q3,")")</f>
        <v>1 Oui ►(2,07)</v>
      </c>
      <c r="J16" s="2292"/>
      <c r="K16" s="2246" t="s">
        <v>1642</v>
      </c>
      <c r="L16" s="2247"/>
      <c r="M16" s="2247"/>
      <c r="N16" s="2248"/>
      <c r="O16" s="1600"/>
      <c r="P16" s="2250" t="s">
        <v>1721</v>
      </c>
      <c r="Q16" s="1256"/>
      <c r="R16" s="2201"/>
      <c r="S16" s="286" t="s">
        <v>156</v>
      </c>
      <c r="T16" s="1795"/>
      <c r="U16" s="2254"/>
      <c r="V16" s="2254" t="s">
        <v>1199</v>
      </c>
      <c r="W16" s="2291" t="str">
        <f>CONCATENATE("1 Oui ►(",AC3,")")</f>
        <v>1 Oui ►(2,14)</v>
      </c>
      <c r="X16" s="2292"/>
      <c r="Y16" s="2246" t="s">
        <v>1292</v>
      </c>
      <c r="Z16" s="2247"/>
      <c r="AA16" s="2247"/>
      <c r="AB16" s="2248"/>
      <c r="AC16" s="2289"/>
      <c r="AD16" s="2288" t="s">
        <v>2332</v>
      </c>
      <c r="AE16" s="206" t="s">
        <v>1747</v>
      </c>
      <c r="AF16" s="2201"/>
      <c r="AG16" s="2268"/>
      <c r="AH16" s="2244"/>
      <c r="AI16" s="2244"/>
      <c r="AJ16" s="2244"/>
      <c r="AK16" s="2244"/>
      <c r="AL16" s="2242"/>
      <c r="AM16" s="2244"/>
      <c r="AN16" s="2244"/>
      <c r="AO16" s="2285"/>
      <c r="AP16" s="2244"/>
      <c r="AQ16" s="271"/>
      <c r="AR16" s="271"/>
      <c r="AS16" s="2267"/>
      <c r="AT16" s="2283"/>
      <c r="AU16" s="2245"/>
      <c r="AV16" s="2267"/>
      <c r="AW16" s="2267"/>
      <c r="AX16" s="2201"/>
      <c r="AY16" s="2267"/>
      <c r="AZ16" s="2267"/>
      <c r="BA16" s="2267"/>
      <c r="BB16" s="2260"/>
      <c r="BC16" s="2289"/>
      <c r="BD16" s="2288" t="s">
        <v>2240</v>
      </c>
      <c r="BE16" s="206" t="s">
        <v>1750</v>
      </c>
      <c r="BF16" s="751"/>
      <c r="BG16" s="1085" t="s">
        <v>1307</v>
      </c>
    </row>
    <row r="17" spans="1:60" ht="13.5" customHeight="1" x14ac:dyDescent="0.25">
      <c r="A17" s="2201"/>
      <c r="B17" s="2312"/>
      <c r="C17" s="2295"/>
      <c r="D17" s="2302"/>
      <c r="E17" s="2297"/>
      <c r="F17" s="2295"/>
      <c r="G17" s="2302"/>
      <c r="H17" s="2297"/>
      <c r="I17" s="2291" t="s">
        <v>159</v>
      </c>
      <c r="J17" s="2292"/>
      <c r="K17" s="2246" t="s">
        <v>1643</v>
      </c>
      <c r="L17" s="2247"/>
      <c r="M17" s="2247"/>
      <c r="N17" s="2248"/>
      <c r="O17" s="1600"/>
      <c r="P17" s="2250"/>
      <c r="Q17" s="389"/>
      <c r="R17" s="2201"/>
      <c r="S17" s="278" t="str">
        <f>CONCATENATE("►(",W3,")")</f>
        <v>►(2,12)</v>
      </c>
      <c r="T17" s="290"/>
      <c r="U17" s="2181" t="str">
        <f>CONCATENATE("4  Echec, renvoi  ►(",W3,")")</f>
        <v>4  Echec, renvoi  ►(2,12)</v>
      </c>
      <c r="V17" s="2254"/>
      <c r="W17" s="2320" t="s">
        <v>156</v>
      </c>
      <c r="X17" s="2321"/>
      <c r="Y17" s="2246" t="s">
        <v>1293</v>
      </c>
      <c r="Z17" s="2247"/>
      <c r="AA17" s="2247"/>
      <c r="AB17" s="2248"/>
      <c r="AC17" s="1760" t="s">
        <v>2233</v>
      </c>
      <c r="AD17" s="2288"/>
      <c r="AE17" s="206" t="s">
        <v>1748</v>
      </c>
      <c r="AF17" s="2201"/>
      <c r="AG17" s="277"/>
      <c r="AH17" s="2244"/>
      <c r="AI17" s="2244"/>
      <c r="AJ17" s="2244"/>
      <c r="AK17" s="2244"/>
      <c r="AL17" s="2242"/>
      <c r="AM17" s="2244"/>
      <c r="AN17" s="2244"/>
      <c r="AO17" s="2285"/>
      <c r="AP17" s="2244"/>
      <c r="AQ17" s="287"/>
      <c r="AR17" s="287"/>
      <c r="AS17" s="2267"/>
      <c r="AT17" s="2283"/>
      <c r="AU17" s="2245"/>
      <c r="AV17" s="2267"/>
      <c r="AW17" s="2267"/>
      <c r="AX17" s="2201"/>
      <c r="AY17" s="2267"/>
      <c r="AZ17" s="2267"/>
      <c r="BA17" s="2267"/>
      <c r="BB17" s="2260"/>
      <c r="BC17" s="1760" t="s">
        <v>2233</v>
      </c>
      <c r="BD17" s="2288"/>
      <c r="BE17" s="206" t="s">
        <v>1751</v>
      </c>
      <c r="BF17" s="751"/>
      <c r="BG17" s="1085" t="s">
        <v>1308</v>
      </c>
    </row>
    <row r="18" spans="1:60" ht="13.5" customHeight="1" x14ac:dyDescent="0.25">
      <c r="A18" s="2201"/>
      <c r="B18" s="2312"/>
      <c r="C18" s="2295"/>
      <c r="D18" s="2302"/>
      <c r="E18" s="2297"/>
      <c r="F18" s="2295"/>
      <c r="G18" s="2302"/>
      <c r="H18" s="2297"/>
      <c r="I18" s="2315"/>
      <c r="J18" s="2316"/>
      <c r="K18" s="2293" t="s">
        <v>1644</v>
      </c>
      <c r="L18" s="2294"/>
      <c r="M18" s="2294"/>
      <c r="N18" s="2308"/>
      <c r="O18" s="363"/>
      <c r="P18" s="2322" t="s">
        <v>2498</v>
      </c>
      <c r="Q18" s="389"/>
      <c r="R18" s="2201"/>
      <c r="S18" s="278"/>
      <c r="T18" s="292"/>
      <c r="U18" s="2181"/>
      <c r="V18" s="166" t="s">
        <v>1200</v>
      </c>
      <c r="W18" s="293"/>
      <c r="X18" s="292"/>
      <c r="Y18" s="2264" t="s">
        <v>1294</v>
      </c>
      <c r="Z18" s="2265"/>
      <c r="AA18" s="2265"/>
      <c r="AB18" s="2266"/>
      <c r="AC18" s="1760" t="s">
        <v>2234</v>
      </c>
      <c r="AD18" s="2288"/>
      <c r="AE18" s="206" t="s">
        <v>1750</v>
      </c>
      <c r="AF18" s="2201"/>
      <c r="AG18" s="277"/>
      <c r="AH18" s="2244"/>
      <c r="AI18" s="2244"/>
      <c r="AJ18" s="2244"/>
      <c r="AK18" s="2244"/>
      <c r="AL18" s="2242"/>
      <c r="AM18" s="2244"/>
      <c r="AN18" s="2244"/>
      <c r="AO18" s="2285"/>
      <c r="AP18" s="2244"/>
      <c r="AQ18" s="287"/>
      <c r="AR18" s="287"/>
      <c r="AS18" s="2267"/>
      <c r="AT18" s="2283"/>
      <c r="AU18" s="2245"/>
      <c r="AV18" s="2267"/>
      <c r="AW18" s="2267"/>
      <c r="AX18" s="2201"/>
      <c r="AY18" s="2267"/>
      <c r="AZ18" s="2267"/>
      <c r="BA18" s="2267"/>
      <c r="BB18" s="2260"/>
      <c r="BC18" s="1760" t="s">
        <v>2234</v>
      </c>
      <c r="BD18" s="2288"/>
      <c r="BE18" s="206" t="s">
        <v>2241</v>
      </c>
      <c r="BF18" s="751"/>
      <c r="BG18" s="1573" t="s">
        <v>1654</v>
      </c>
    </row>
    <row r="19" spans="1:60" ht="13.5" customHeight="1" x14ac:dyDescent="0.25">
      <c r="A19" s="2201"/>
      <c r="B19" s="2312"/>
      <c r="C19" s="2295"/>
      <c r="D19" s="2302"/>
      <c r="E19" s="2297"/>
      <c r="F19" s="2295"/>
      <c r="G19" s="2302"/>
      <c r="H19" s="2297"/>
      <c r="I19" s="2293"/>
      <c r="J19" s="2294"/>
      <c r="K19" s="2246" t="s">
        <v>1645</v>
      </c>
      <c r="L19" s="2247"/>
      <c r="M19" s="2247"/>
      <c r="N19" s="2248"/>
      <c r="O19" s="1600"/>
      <c r="P19" s="2322"/>
      <c r="Q19" s="389"/>
      <c r="R19" s="2201"/>
      <c r="S19" s="2212"/>
      <c r="T19" s="279"/>
      <c r="U19" s="2254" t="s">
        <v>2231</v>
      </c>
      <c r="V19" s="2181" t="s">
        <v>1201</v>
      </c>
      <c r="W19" s="271"/>
      <c r="X19" s="279"/>
      <c r="Y19" s="2293" t="s">
        <v>1295</v>
      </c>
      <c r="Z19" s="2294"/>
      <c r="AA19" s="2294"/>
      <c r="AB19" s="2308"/>
      <c r="AC19" s="2287" t="s">
        <v>2232</v>
      </c>
      <c r="AD19" s="2288"/>
      <c r="AE19" s="206" t="s">
        <v>1751</v>
      </c>
      <c r="AF19" s="2201"/>
      <c r="AG19" s="277"/>
      <c r="AH19" s="2244"/>
      <c r="AI19" s="2244"/>
      <c r="AJ19" s="2244"/>
      <c r="AK19" s="2244"/>
      <c r="AL19" s="2242"/>
      <c r="AM19" s="2244"/>
      <c r="AN19" s="2244"/>
      <c r="AO19" s="2285"/>
      <c r="AP19" s="2244"/>
      <c r="AQ19" s="271"/>
      <c r="AR19" s="271"/>
      <c r="AS19" s="2267"/>
      <c r="AT19" s="2283"/>
      <c r="AU19" s="2245"/>
      <c r="AV19" s="2267"/>
      <c r="AW19" s="2267"/>
      <c r="AX19" s="2201"/>
      <c r="AY19" s="2267"/>
      <c r="AZ19" s="2267"/>
      <c r="BA19" s="2267"/>
      <c r="BB19" s="2260"/>
      <c r="BC19" s="2287" t="s">
        <v>2232</v>
      </c>
      <c r="BD19" s="2288"/>
      <c r="BE19" s="206" t="s">
        <v>2242</v>
      </c>
      <c r="BF19" s="751"/>
      <c r="BG19" s="1573" t="s">
        <v>1655</v>
      </c>
    </row>
    <row r="20" spans="1:60" ht="15" customHeight="1" x14ac:dyDescent="0.25">
      <c r="A20" s="2201"/>
      <c r="B20" s="2312"/>
      <c r="C20" s="2295"/>
      <c r="D20" s="2302"/>
      <c r="E20" s="2297"/>
      <c r="F20" s="2295"/>
      <c r="G20" s="2302"/>
      <c r="H20" s="2297"/>
      <c r="I20" s="2293"/>
      <c r="J20" s="2294"/>
      <c r="K20" s="2246" t="s">
        <v>1741</v>
      </c>
      <c r="L20" s="2247"/>
      <c r="M20" s="2247"/>
      <c r="N20" s="2248"/>
      <c r="O20" s="1600"/>
      <c r="P20" s="1630" t="s">
        <v>1723</v>
      </c>
      <c r="Q20" s="389"/>
      <c r="R20" s="2201"/>
      <c r="S20" s="2212"/>
      <c r="T20" s="279"/>
      <c r="U20" s="2254"/>
      <c r="V20" s="2181"/>
      <c r="W20" s="271"/>
      <c r="X20" s="279"/>
      <c r="Y20" s="2246" t="s">
        <v>1297</v>
      </c>
      <c r="Z20" s="2247"/>
      <c r="AA20" s="2247"/>
      <c r="AB20" s="2248"/>
      <c r="AC20" s="2287"/>
      <c r="AD20" s="2259" t="s">
        <v>2238</v>
      </c>
      <c r="AE20" s="206" t="s">
        <v>2241</v>
      </c>
      <c r="AF20" s="2201"/>
      <c r="AG20" s="277"/>
      <c r="AH20" s="2244"/>
      <c r="AI20" s="2244"/>
      <c r="AJ20" s="2244"/>
      <c r="AK20" s="2244"/>
      <c r="AL20" s="2242"/>
      <c r="AM20" s="2244"/>
      <c r="AN20" s="2244"/>
      <c r="AO20" s="2285"/>
      <c r="AP20" s="2244"/>
      <c r="AQ20" s="271"/>
      <c r="AR20" s="271"/>
      <c r="AS20" s="2267"/>
      <c r="AT20" s="2283"/>
      <c r="AU20" s="2245"/>
      <c r="AV20" s="2267"/>
      <c r="AW20" s="2267"/>
      <c r="AX20" s="2201"/>
      <c r="AY20" s="2267"/>
      <c r="AZ20" s="2267"/>
      <c r="BA20" s="2267"/>
      <c r="BB20" s="2260"/>
      <c r="BC20" s="2287"/>
      <c r="BD20" s="206" t="s">
        <v>2238</v>
      </c>
      <c r="BE20" s="206" t="s">
        <v>2243</v>
      </c>
      <c r="BF20" s="751"/>
      <c r="BG20" s="662"/>
    </row>
    <row r="21" spans="1:60" ht="13.5" customHeight="1" x14ac:dyDescent="0.25">
      <c r="A21" s="2201"/>
      <c r="B21" s="2312"/>
      <c r="C21" s="2295"/>
      <c r="D21" s="2302"/>
      <c r="E21" s="2297"/>
      <c r="F21" s="2295"/>
      <c r="G21" s="2302"/>
      <c r="H21" s="2297"/>
      <c r="I21" s="2293"/>
      <c r="J21" s="2294"/>
      <c r="K21" s="2246" t="s">
        <v>1742</v>
      </c>
      <c r="L21" s="2247"/>
      <c r="M21" s="2247"/>
      <c r="N21" s="2248"/>
      <c r="O21" s="1234"/>
      <c r="P21" s="1502"/>
      <c r="Q21" s="389"/>
      <c r="R21" s="2201"/>
      <c r="S21" s="278"/>
      <c r="T21" s="279"/>
      <c r="U21" s="189"/>
      <c r="V21" s="21" t="s">
        <v>1202</v>
      </c>
      <c r="W21" s="271"/>
      <c r="X21" s="279"/>
      <c r="Y21" s="2246" t="s">
        <v>1298</v>
      </c>
      <c r="Z21" s="2247"/>
      <c r="AA21" s="2247"/>
      <c r="AB21" s="2248"/>
      <c r="AC21" s="2287"/>
      <c r="AD21" s="2259"/>
      <c r="AE21" s="206" t="s">
        <v>2242</v>
      </c>
      <c r="AF21" s="2201"/>
      <c r="AG21" s="277"/>
      <c r="AH21" s="2244"/>
      <c r="AI21" s="2244"/>
      <c r="AJ21" s="2244"/>
      <c r="AK21" s="2244"/>
      <c r="AL21" s="2242"/>
      <c r="AM21" s="2244"/>
      <c r="AN21" s="2244"/>
      <c r="AO21" s="2285"/>
      <c r="AP21" s="2244"/>
      <c r="AQ21" s="166"/>
      <c r="AR21" s="166"/>
      <c r="AS21" s="278"/>
      <c r="AT21" s="167"/>
      <c r="AU21" s="166"/>
      <c r="AV21" s="278"/>
      <c r="AW21" s="278"/>
      <c r="AX21" s="2201"/>
      <c r="AY21" s="278"/>
      <c r="AZ21" s="278"/>
      <c r="BA21" s="189"/>
      <c r="BB21" s="2260"/>
      <c r="BC21" s="2287"/>
      <c r="BD21" s="206" t="s">
        <v>2239</v>
      </c>
      <c r="BE21" s="206"/>
      <c r="BF21" s="751"/>
      <c r="BG21" s="278"/>
    </row>
    <row r="22" spans="1:60" ht="13.5" customHeight="1" x14ac:dyDescent="0.25">
      <c r="A22" s="2201"/>
      <c r="B22" s="2312"/>
      <c r="C22" s="2295"/>
      <c r="D22" s="2302"/>
      <c r="E22" s="2297"/>
      <c r="F22" s="2295"/>
      <c r="G22" s="2302"/>
      <c r="H22" s="2297"/>
      <c r="I22" s="2293"/>
      <c r="J22" s="2294"/>
      <c r="K22" s="1241"/>
      <c r="L22" s="1132"/>
      <c r="M22" s="1132"/>
      <c r="N22" s="1883"/>
      <c r="O22" s="1632"/>
      <c r="P22" s="1502"/>
      <c r="Q22" s="1487"/>
      <c r="R22" s="2201"/>
      <c r="S22" s="278"/>
      <c r="T22" s="279"/>
      <c r="U22" s="278"/>
      <c r="V22" s="21" t="s">
        <v>1203</v>
      </c>
      <c r="W22" s="271"/>
      <c r="X22" s="279"/>
      <c r="Y22" s="2246" t="s">
        <v>1299</v>
      </c>
      <c r="Z22" s="2247"/>
      <c r="AA22" s="2247"/>
      <c r="AB22" s="2248"/>
      <c r="AC22" s="1760" t="str">
        <f>CONCATENATE("8 Supérieur ")</f>
        <v xml:space="preserve">8 Supérieur </v>
      </c>
      <c r="AD22" s="206" t="s">
        <v>2239</v>
      </c>
      <c r="AE22" s="206" t="s">
        <v>2243</v>
      </c>
      <c r="AF22" s="2201"/>
      <c r="AG22" s="277"/>
      <c r="AH22" s="2244"/>
      <c r="AI22" s="2244"/>
      <c r="AJ22" s="2244"/>
      <c r="AK22" s="2244"/>
      <c r="AL22" s="2242"/>
      <c r="AM22" s="2244"/>
      <c r="AN22" s="2244"/>
      <c r="AO22" s="2285"/>
      <c r="AP22" s="2244"/>
      <c r="AQ22" s="166"/>
      <c r="AR22" s="166"/>
      <c r="AS22" s="278"/>
      <c r="AT22" s="167"/>
      <c r="AU22" s="166"/>
      <c r="AV22" s="278"/>
      <c r="AW22" s="278"/>
      <c r="AX22" s="2201"/>
      <c r="AY22" s="278"/>
      <c r="AZ22" s="278"/>
      <c r="BA22" s="296"/>
      <c r="BB22" s="2260"/>
      <c r="BC22" s="1760" t="str">
        <f>CONCATENATE("8 Supérieur ")</f>
        <v xml:space="preserve">8 Supérieur </v>
      </c>
      <c r="BD22" s="206" t="s">
        <v>2301</v>
      </c>
      <c r="BE22" s="206"/>
      <c r="BF22" s="751"/>
      <c r="BG22" s="278"/>
    </row>
    <row r="23" spans="1:60" ht="14.25" customHeight="1" x14ac:dyDescent="0.25">
      <c r="A23" s="2201"/>
      <c r="B23" s="2312"/>
      <c r="C23" s="2295"/>
      <c r="D23" s="2302"/>
      <c r="E23" s="2297"/>
      <c r="F23" s="2295"/>
      <c r="G23" s="2302"/>
      <c r="H23" s="2297"/>
      <c r="I23" s="285"/>
      <c r="J23" s="294"/>
      <c r="K23" s="345"/>
      <c r="L23" s="316"/>
      <c r="M23" s="316"/>
      <c r="N23" s="309"/>
      <c r="O23" s="1567"/>
      <c r="P23" s="1631"/>
      <c r="Q23" s="1486"/>
      <c r="R23" s="2201"/>
      <c r="S23" s="278"/>
      <c r="T23" s="279"/>
      <c r="U23" s="392"/>
      <c r="V23" s="166"/>
      <c r="W23" s="271"/>
      <c r="X23" s="279"/>
      <c r="Y23" s="2251" t="str">
        <f>CONCATENATE("►► ","(",ROUND(BC3, 2),")")</f>
        <v>►► (2,29)</v>
      </c>
      <c r="Z23" s="2252"/>
      <c r="AA23" s="2252"/>
      <c r="AB23" s="2253"/>
      <c r="AC23" s="1762"/>
      <c r="AD23" s="206" t="s">
        <v>2301</v>
      </c>
      <c r="AE23" s="1043"/>
      <c r="AF23" s="2201"/>
      <c r="AG23" s="277"/>
      <c r="AH23" s="2244"/>
      <c r="AI23" s="2244"/>
      <c r="AJ23" s="2244"/>
      <c r="AK23" s="2244"/>
      <c r="AL23" s="2242"/>
      <c r="AM23" s="2244"/>
      <c r="AN23" s="2244"/>
      <c r="AO23" s="2285"/>
      <c r="AP23" s="2244"/>
      <c r="AQ23" s="166"/>
      <c r="AR23" s="166"/>
      <c r="AS23" s="392"/>
      <c r="AT23" s="167"/>
      <c r="AU23" s="1242"/>
      <c r="AV23" s="392"/>
      <c r="AW23" s="392"/>
      <c r="AX23" s="2201"/>
      <c r="AY23" s="392"/>
      <c r="AZ23" s="392"/>
      <c r="BA23" s="393"/>
      <c r="BB23" s="1245" t="str">
        <f>CONCATENATE("►► (",ROUND(BG3,2),")")</f>
        <v>►► (2,33)</v>
      </c>
      <c r="BC23" s="1762"/>
      <c r="BD23" s="1796"/>
      <c r="BE23" s="1043"/>
      <c r="BF23" s="1247"/>
      <c r="BG23" s="392"/>
    </row>
    <row r="24" spans="1:60" ht="27.75" thickBot="1" x14ac:dyDescent="0.25">
      <c r="A24" s="2202"/>
      <c r="B24" s="1794" t="s">
        <v>22</v>
      </c>
      <c r="C24" s="2296"/>
      <c r="D24" s="2303"/>
      <c r="E24" s="2298"/>
      <c r="F24" s="2296"/>
      <c r="G24" s="2303"/>
      <c r="H24" s="2298"/>
      <c r="I24" s="2255" t="s">
        <v>31</v>
      </c>
      <c r="J24" s="2257"/>
      <c r="K24" s="2255" t="s">
        <v>31</v>
      </c>
      <c r="L24" s="2256"/>
      <c r="M24" s="2256"/>
      <c r="N24" s="2257"/>
      <c r="O24" s="302" t="s">
        <v>31</v>
      </c>
      <c r="P24" s="1488" t="s">
        <v>31</v>
      </c>
      <c r="Q24" s="302" t="s">
        <v>38</v>
      </c>
      <c r="R24" s="2202"/>
      <c r="S24" s="298" t="s">
        <v>31</v>
      </c>
      <c r="T24" s="299" t="s">
        <v>31</v>
      </c>
      <c r="U24" s="303" t="s">
        <v>31</v>
      </c>
      <c r="V24" s="297" t="s">
        <v>31</v>
      </c>
      <c r="W24" s="2261" t="s">
        <v>31</v>
      </c>
      <c r="X24" s="2262"/>
      <c r="Y24" s="2274" t="s">
        <v>31</v>
      </c>
      <c r="Z24" s="2275"/>
      <c r="AA24" s="2275"/>
      <c r="AB24" s="2276"/>
      <c r="AC24" s="1763" t="s">
        <v>31</v>
      </c>
      <c r="AD24" s="300" t="s">
        <v>31</v>
      </c>
      <c r="AE24" s="300" t="s">
        <v>31</v>
      </c>
      <c r="AF24" s="2202"/>
      <c r="AG24" s="300" t="s">
        <v>31</v>
      </c>
      <c r="AH24" s="2244"/>
      <c r="AI24" s="2244"/>
      <c r="AJ24" s="2244"/>
      <c r="AK24" s="2244"/>
      <c r="AL24" s="2242"/>
      <c r="AM24" s="2244"/>
      <c r="AN24" s="2244"/>
      <c r="AO24" s="2285"/>
      <c r="AP24" s="2244"/>
      <c r="AQ24" s="301"/>
      <c r="AR24" s="302" t="s">
        <v>31</v>
      </c>
      <c r="AS24" s="303" t="s">
        <v>157</v>
      </c>
      <c r="AT24" s="303" t="s">
        <v>157</v>
      </c>
      <c r="AU24" s="303" t="s">
        <v>157</v>
      </c>
      <c r="AV24" s="303" t="s">
        <v>157</v>
      </c>
      <c r="AW24" s="303" t="s">
        <v>157</v>
      </c>
      <c r="AX24" s="2202"/>
      <c r="AY24" s="1234" t="s">
        <v>157</v>
      </c>
      <c r="AZ24" s="1234" t="s">
        <v>157</v>
      </c>
      <c r="BA24" s="303" t="s">
        <v>157</v>
      </c>
      <c r="BB24" s="303" t="s">
        <v>157</v>
      </c>
      <c r="BC24" s="1763" t="s">
        <v>31</v>
      </c>
      <c r="BD24" s="300" t="s">
        <v>31</v>
      </c>
      <c r="BE24" s="1500" t="s">
        <v>31</v>
      </c>
      <c r="BF24" s="305" t="s">
        <v>97</v>
      </c>
      <c r="BG24" s="304" t="s">
        <v>31</v>
      </c>
      <c r="BH24" s="306"/>
    </row>
    <row r="25" spans="1:60" ht="14.25" customHeight="1" thickTop="1" x14ac:dyDescent="0.25">
      <c r="A25" s="73">
        <v>1</v>
      </c>
      <c r="B25" s="307"/>
      <c r="C25" s="313"/>
      <c r="D25" s="309"/>
      <c r="E25" s="313"/>
      <c r="F25" s="313"/>
      <c r="G25" s="309"/>
      <c r="H25" s="313"/>
      <c r="I25" s="310"/>
      <c r="J25" s="311"/>
      <c r="K25" s="346"/>
      <c r="L25" s="347"/>
      <c r="M25" s="347"/>
      <c r="N25" s="348"/>
      <c r="O25" s="1567"/>
      <c r="P25" s="316"/>
      <c r="Q25" s="1344"/>
      <c r="R25" s="73">
        <v>1</v>
      </c>
      <c r="S25" s="313"/>
      <c r="T25" s="314"/>
      <c r="U25" s="315"/>
      <c r="V25" s="312"/>
      <c r="W25" s="310"/>
      <c r="X25" s="311"/>
      <c r="Y25" s="316"/>
      <c r="Z25" s="316"/>
      <c r="AA25" s="308"/>
      <c r="AB25" s="309"/>
      <c r="AC25" s="315"/>
      <c r="AD25" s="313"/>
      <c r="AE25" s="313"/>
      <c r="AF25" s="73">
        <v>1</v>
      </c>
      <c r="AG25" s="328"/>
      <c r="AH25" s="317"/>
      <c r="AI25" s="317"/>
      <c r="AJ25" s="317"/>
      <c r="AK25" s="313"/>
      <c r="AL25" s="313"/>
      <c r="AM25" s="313"/>
      <c r="AN25" s="313"/>
      <c r="AO25" s="313"/>
      <c r="AP25" s="313"/>
      <c r="AQ25" s="314"/>
      <c r="AR25" s="313"/>
      <c r="AS25" s="313"/>
      <c r="AT25" s="313"/>
      <c r="AU25" s="313"/>
      <c r="AV25" s="313"/>
      <c r="AW25" s="313"/>
      <c r="AX25" s="73">
        <v>1</v>
      </c>
      <c r="AY25" s="313"/>
      <c r="AZ25" s="313"/>
      <c r="BA25" s="313"/>
      <c r="BB25" s="313"/>
      <c r="BC25" s="315"/>
      <c r="BD25" s="318"/>
      <c r="BE25" s="318"/>
      <c r="BF25" s="313"/>
      <c r="BG25" s="319"/>
    </row>
    <row r="26" spans="1:60" ht="14.25" customHeight="1" x14ac:dyDescent="0.25">
      <c r="A26" s="75">
        <v>2</v>
      </c>
      <c r="B26" s="321"/>
      <c r="C26" s="328"/>
      <c r="D26" s="323"/>
      <c r="E26" s="328"/>
      <c r="F26" s="328"/>
      <c r="G26" s="323"/>
      <c r="H26" s="328"/>
      <c r="I26" s="324"/>
      <c r="J26" s="323"/>
      <c r="K26" s="325"/>
      <c r="L26" s="326"/>
      <c r="M26" s="326"/>
      <c r="N26" s="327"/>
      <c r="O26" s="1568"/>
      <c r="P26" s="360"/>
      <c r="Q26" s="361"/>
      <c r="R26" s="75">
        <v>2</v>
      </c>
      <c r="S26" s="328"/>
      <c r="T26" s="322"/>
      <c r="U26" s="329"/>
      <c r="V26" s="325"/>
      <c r="W26" s="324"/>
      <c r="X26" s="323"/>
      <c r="Y26" s="330"/>
      <c r="Z26" s="330"/>
      <c r="AA26" s="331"/>
      <c r="AB26" s="332"/>
      <c r="AC26" s="329"/>
      <c r="AD26" s="333"/>
      <c r="AE26" s="333"/>
      <c r="AF26" s="75">
        <v>2</v>
      </c>
      <c r="AG26" s="328"/>
      <c r="AH26" s="334"/>
      <c r="AI26" s="334"/>
      <c r="AJ26" s="334"/>
      <c r="AK26" s="333"/>
      <c r="AL26" s="333"/>
      <c r="AM26" s="333"/>
      <c r="AN26" s="333"/>
      <c r="AO26" s="333"/>
      <c r="AP26" s="333"/>
      <c r="AQ26" s="331"/>
      <c r="AR26" s="333"/>
      <c r="AS26" s="333"/>
      <c r="AT26" s="333"/>
      <c r="AU26" s="335"/>
      <c r="AV26" s="335"/>
      <c r="AW26" s="335"/>
      <c r="AX26" s="75">
        <v>2</v>
      </c>
      <c r="AY26" s="335"/>
      <c r="AZ26" s="335"/>
      <c r="BA26" s="335"/>
      <c r="BB26" s="335"/>
      <c r="BC26" s="329"/>
      <c r="BD26" s="332"/>
      <c r="BE26" s="332"/>
      <c r="BF26" s="335"/>
      <c r="BG26" s="335"/>
    </row>
    <row r="27" spans="1:60" ht="14.25" customHeight="1" x14ac:dyDescent="0.25">
      <c r="A27" s="75">
        <v>3</v>
      </c>
      <c r="B27" s="321"/>
      <c r="C27" s="328"/>
      <c r="D27" s="323"/>
      <c r="E27" s="328"/>
      <c r="F27" s="328"/>
      <c r="G27" s="323"/>
      <c r="H27" s="328"/>
      <c r="I27" s="324"/>
      <c r="J27" s="323"/>
      <c r="K27" s="337"/>
      <c r="L27" s="338"/>
      <c r="M27" s="338"/>
      <c r="N27" s="339"/>
      <c r="O27" s="1569"/>
      <c r="P27" s="330"/>
      <c r="Q27" s="361"/>
      <c r="R27" s="75">
        <v>3</v>
      </c>
      <c r="S27" s="328"/>
      <c r="T27" s="322"/>
      <c r="U27" s="329"/>
      <c r="V27" s="325"/>
      <c r="W27" s="324"/>
      <c r="X27" s="323"/>
      <c r="Y27" s="330"/>
      <c r="Z27" s="330"/>
      <c r="AA27" s="331"/>
      <c r="AB27" s="332"/>
      <c r="AC27" s="329"/>
      <c r="AD27" s="333"/>
      <c r="AE27" s="333"/>
      <c r="AF27" s="75">
        <v>3</v>
      </c>
      <c r="AG27" s="328"/>
      <c r="AH27" s="334"/>
      <c r="AI27" s="334"/>
      <c r="AJ27" s="334"/>
      <c r="AK27" s="333"/>
      <c r="AL27" s="333"/>
      <c r="AM27" s="333"/>
      <c r="AN27" s="333"/>
      <c r="AO27" s="333"/>
      <c r="AP27" s="333"/>
      <c r="AQ27" s="331"/>
      <c r="AR27" s="333"/>
      <c r="AS27" s="333"/>
      <c r="AT27" s="333"/>
      <c r="AU27" s="335"/>
      <c r="AV27" s="335"/>
      <c r="AW27" s="335"/>
      <c r="AX27" s="75">
        <v>3</v>
      </c>
      <c r="AY27" s="335"/>
      <c r="AZ27" s="335"/>
      <c r="BA27" s="335"/>
      <c r="BB27" s="335"/>
      <c r="BC27" s="329"/>
      <c r="BD27" s="332"/>
      <c r="BE27" s="332"/>
      <c r="BF27" s="335"/>
      <c r="BG27" s="335"/>
    </row>
    <row r="28" spans="1:60" ht="14.25" customHeight="1" x14ac:dyDescent="0.25">
      <c r="A28" s="75">
        <v>4</v>
      </c>
      <c r="B28" s="321"/>
      <c r="C28" s="328"/>
      <c r="D28" s="323"/>
      <c r="E28" s="328"/>
      <c r="F28" s="328"/>
      <c r="G28" s="323"/>
      <c r="H28" s="328"/>
      <c r="I28" s="324"/>
      <c r="J28" s="323"/>
      <c r="K28" s="337"/>
      <c r="L28" s="338"/>
      <c r="M28" s="338"/>
      <c r="N28" s="339"/>
      <c r="O28" s="1569"/>
      <c r="P28" s="330"/>
      <c r="Q28" s="361"/>
      <c r="R28" s="75">
        <v>4</v>
      </c>
      <c r="S28" s="328"/>
      <c r="T28" s="322"/>
      <c r="U28" s="329"/>
      <c r="V28" s="325"/>
      <c r="W28" s="324"/>
      <c r="X28" s="323"/>
      <c r="Y28" s="330"/>
      <c r="Z28" s="330"/>
      <c r="AA28" s="331"/>
      <c r="AB28" s="332"/>
      <c r="AC28" s="329"/>
      <c r="AD28" s="333"/>
      <c r="AE28" s="333"/>
      <c r="AF28" s="75">
        <v>4</v>
      </c>
      <c r="AG28" s="328"/>
      <c r="AH28" s="334"/>
      <c r="AI28" s="334"/>
      <c r="AJ28" s="334"/>
      <c r="AK28" s="333"/>
      <c r="AL28" s="333"/>
      <c r="AM28" s="333"/>
      <c r="AN28" s="333"/>
      <c r="AO28" s="333"/>
      <c r="AP28" s="333"/>
      <c r="AQ28" s="331"/>
      <c r="AR28" s="333"/>
      <c r="AS28" s="333"/>
      <c r="AT28" s="333"/>
      <c r="AU28" s="335"/>
      <c r="AV28" s="335"/>
      <c r="AW28" s="335"/>
      <c r="AX28" s="75">
        <v>4</v>
      </c>
      <c r="AY28" s="335"/>
      <c r="AZ28" s="335"/>
      <c r="BA28" s="335"/>
      <c r="BB28" s="335"/>
      <c r="BC28" s="329"/>
      <c r="BD28" s="332"/>
      <c r="BE28" s="332"/>
      <c r="BF28" s="335"/>
      <c r="BG28" s="335"/>
    </row>
    <row r="29" spans="1:60" ht="14.25" customHeight="1" thickBot="1" x14ac:dyDescent="0.3">
      <c r="A29" s="75">
        <v>5</v>
      </c>
      <c r="B29" s="321"/>
      <c r="C29" s="333"/>
      <c r="D29" s="332"/>
      <c r="E29" s="333"/>
      <c r="F29" s="333"/>
      <c r="G29" s="332"/>
      <c r="H29" s="333"/>
      <c r="I29" s="336"/>
      <c r="J29" s="332"/>
      <c r="K29" s="1483"/>
      <c r="L29" s="1484"/>
      <c r="M29" s="1484"/>
      <c r="N29" s="1485"/>
      <c r="O29" s="1570"/>
      <c r="P29" s="1566"/>
      <c r="Q29" s="335"/>
      <c r="R29" s="75">
        <v>5</v>
      </c>
      <c r="S29" s="333"/>
      <c r="T29" s="331"/>
      <c r="U29" s="340"/>
      <c r="V29" s="337"/>
      <c r="W29" s="336"/>
      <c r="X29" s="332"/>
      <c r="Y29" s="330"/>
      <c r="Z29" s="330"/>
      <c r="AA29" s="331"/>
      <c r="AB29" s="332"/>
      <c r="AC29" s="340"/>
      <c r="AD29" s="333"/>
      <c r="AE29" s="333"/>
      <c r="AF29" s="75">
        <v>5</v>
      </c>
      <c r="AG29" s="333"/>
      <c r="AH29" s="334"/>
      <c r="AI29" s="334"/>
      <c r="AJ29" s="334"/>
      <c r="AK29" s="333"/>
      <c r="AL29" s="333"/>
      <c r="AM29" s="333"/>
      <c r="AN29" s="333"/>
      <c r="AO29" s="333"/>
      <c r="AP29" s="333"/>
      <c r="AQ29" s="331"/>
      <c r="AR29" s="333"/>
      <c r="AS29" s="333"/>
      <c r="AT29" s="333"/>
      <c r="AU29" s="335"/>
      <c r="AV29" s="335"/>
      <c r="AW29" s="335"/>
      <c r="AX29" s="75">
        <v>5</v>
      </c>
      <c r="AY29" s="335"/>
      <c r="AZ29" s="335"/>
      <c r="BA29" s="335"/>
      <c r="BB29" s="335"/>
      <c r="BC29" s="340"/>
      <c r="BD29" s="332"/>
      <c r="BE29" s="332"/>
      <c r="BF29" s="335"/>
      <c r="BG29" s="335"/>
    </row>
    <row r="30" spans="1:60" ht="14.25" customHeight="1" thickTop="1" x14ac:dyDescent="0.25">
      <c r="A30" s="73">
        <v>6</v>
      </c>
      <c r="B30" s="341"/>
      <c r="C30" s="313"/>
      <c r="D30" s="311"/>
      <c r="E30" s="313"/>
      <c r="F30" s="313"/>
      <c r="G30" s="311"/>
      <c r="H30" s="313"/>
      <c r="I30" s="310"/>
      <c r="J30" s="311"/>
      <c r="K30" s="346"/>
      <c r="L30" s="347"/>
      <c r="M30" s="347"/>
      <c r="N30" s="348"/>
      <c r="O30" s="1567"/>
      <c r="P30" s="316"/>
      <c r="Q30" s="1344"/>
      <c r="R30" s="73">
        <v>6</v>
      </c>
      <c r="S30" s="313"/>
      <c r="T30" s="314"/>
      <c r="U30" s="315"/>
      <c r="V30" s="312"/>
      <c r="W30" s="310"/>
      <c r="X30" s="311"/>
      <c r="Y30" s="342"/>
      <c r="Z30" s="342"/>
      <c r="AA30" s="314"/>
      <c r="AB30" s="311"/>
      <c r="AC30" s="315"/>
      <c r="AD30" s="313"/>
      <c r="AE30" s="313"/>
      <c r="AF30" s="73">
        <v>6</v>
      </c>
      <c r="AG30" s="313"/>
      <c r="AH30" s="317"/>
      <c r="AI30" s="317"/>
      <c r="AJ30" s="317"/>
      <c r="AK30" s="313"/>
      <c r="AL30" s="313"/>
      <c r="AM30" s="313"/>
      <c r="AN30" s="313"/>
      <c r="AO30" s="313"/>
      <c r="AP30" s="313"/>
      <c r="AQ30" s="314"/>
      <c r="AR30" s="313"/>
      <c r="AS30" s="313"/>
      <c r="AT30" s="313"/>
      <c r="AU30" s="313"/>
      <c r="AV30" s="313"/>
      <c r="AW30" s="313"/>
      <c r="AX30" s="73">
        <v>6</v>
      </c>
      <c r="AY30" s="313"/>
      <c r="AZ30" s="313"/>
      <c r="BA30" s="313"/>
      <c r="BB30" s="313"/>
      <c r="BC30" s="315"/>
      <c r="BD30" s="318"/>
      <c r="BE30" s="318"/>
      <c r="BF30" s="313"/>
      <c r="BG30" s="319"/>
    </row>
    <row r="31" spans="1:60" ht="14.25" customHeight="1" x14ac:dyDescent="0.25">
      <c r="A31" s="343">
        <v>7</v>
      </c>
      <c r="B31" s="344"/>
      <c r="C31" s="320"/>
      <c r="D31" s="309"/>
      <c r="E31" s="320"/>
      <c r="F31" s="320"/>
      <c r="G31" s="309"/>
      <c r="H31" s="320"/>
      <c r="I31" s="345"/>
      <c r="J31" s="309"/>
      <c r="K31" s="325"/>
      <c r="L31" s="326"/>
      <c r="M31" s="326"/>
      <c r="N31" s="327"/>
      <c r="O31" s="1567"/>
      <c r="P31" s="316"/>
      <c r="Q31" s="1345"/>
      <c r="R31" s="343">
        <v>7</v>
      </c>
      <c r="S31" s="320"/>
      <c r="T31" s="308"/>
      <c r="U31" s="349"/>
      <c r="V31" s="346"/>
      <c r="W31" s="345"/>
      <c r="X31" s="309"/>
      <c r="Y31" s="350"/>
      <c r="Z31" s="350"/>
      <c r="AA31" s="351"/>
      <c r="AB31" s="352"/>
      <c r="AC31" s="329"/>
      <c r="AD31" s="353"/>
      <c r="AE31" s="353"/>
      <c r="AF31" s="343">
        <v>7</v>
      </c>
      <c r="AG31" s="328"/>
      <c r="AH31" s="354"/>
      <c r="AI31" s="354"/>
      <c r="AJ31" s="354"/>
      <c r="AK31" s="353"/>
      <c r="AL31" s="353"/>
      <c r="AM31" s="353"/>
      <c r="AN31" s="353"/>
      <c r="AO31" s="353"/>
      <c r="AP31" s="353"/>
      <c r="AQ31" s="351"/>
      <c r="AR31" s="353"/>
      <c r="AS31" s="353"/>
      <c r="AT31" s="353"/>
      <c r="AU31" s="353"/>
      <c r="AV31" s="353"/>
      <c r="AW31" s="353"/>
      <c r="AX31" s="343">
        <v>7</v>
      </c>
      <c r="AY31" s="353"/>
      <c r="AZ31" s="353"/>
      <c r="BA31" s="353"/>
      <c r="BB31" s="353"/>
      <c r="BC31" s="329"/>
      <c r="BD31" s="352"/>
      <c r="BE31" s="352"/>
      <c r="BF31" s="355"/>
      <c r="BG31" s="355"/>
    </row>
    <row r="32" spans="1:60" ht="14.25" customHeight="1" x14ac:dyDescent="0.25">
      <c r="A32" s="75">
        <v>8</v>
      </c>
      <c r="B32" s="321"/>
      <c r="C32" s="328"/>
      <c r="D32" s="323"/>
      <c r="E32" s="328"/>
      <c r="F32" s="328"/>
      <c r="G32" s="323"/>
      <c r="H32" s="328"/>
      <c r="I32" s="324"/>
      <c r="J32" s="323"/>
      <c r="K32" s="325"/>
      <c r="L32" s="326"/>
      <c r="M32" s="326"/>
      <c r="N32" s="327"/>
      <c r="O32" s="1568"/>
      <c r="P32" s="360"/>
      <c r="Q32" s="361"/>
      <c r="R32" s="75">
        <v>8</v>
      </c>
      <c r="S32" s="328"/>
      <c r="T32" s="322"/>
      <c r="U32" s="329"/>
      <c r="V32" s="325"/>
      <c r="W32" s="324"/>
      <c r="X32" s="323"/>
      <c r="Y32" s="330"/>
      <c r="Z32" s="330"/>
      <c r="AA32" s="331"/>
      <c r="AB32" s="332"/>
      <c r="AC32" s="329"/>
      <c r="AD32" s="333"/>
      <c r="AE32" s="333"/>
      <c r="AF32" s="75">
        <v>8</v>
      </c>
      <c r="AG32" s="328"/>
      <c r="AH32" s="334"/>
      <c r="AI32" s="334"/>
      <c r="AJ32" s="334"/>
      <c r="AK32" s="333"/>
      <c r="AL32" s="333"/>
      <c r="AM32" s="333"/>
      <c r="AN32" s="333"/>
      <c r="AO32" s="333"/>
      <c r="AP32" s="333"/>
      <c r="AQ32" s="331"/>
      <c r="AR32" s="333"/>
      <c r="AS32" s="333"/>
      <c r="AT32" s="333"/>
      <c r="AU32" s="333"/>
      <c r="AV32" s="333"/>
      <c r="AW32" s="333"/>
      <c r="AX32" s="75">
        <v>8</v>
      </c>
      <c r="AY32" s="333"/>
      <c r="AZ32" s="333"/>
      <c r="BA32" s="333"/>
      <c r="BB32" s="333"/>
      <c r="BC32" s="329"/>
      <c r="BD32" s="332"/>
      <c r="BE32" s="332"/>
      <c r="BF32" s="335"/>
      <c r="BG32" s="335"/>
    </row>
    <row r="33" spans="1:59" ht="14.25" customHeight="1" x14ac:dyDescent="0.25">
      <c r="A33" s="75">
        <v>9</v>
      </c>
      <c r="B33" s="321"/>
      <c r="C33" s="328"/>
      <c r="D33" s="323"/>
      <c r="E33" s="328"/>
      <c r="F33" s="328"/>
      <c r="G33" s="323"/>
      <c r="H33" s="328"/>
      <c r="I33" s="324"/>
      <c r="J33" s="323"/>
      <c r="K33" s="346"/>
      <c r="L33" s="1489"/>
      <c r="M33" s="1489"/>
      <c r="N33" s="1490"/>
      <c r="O33" s="349"/>
      <c r="P33" s="316"/>
      <c r="Q33" s="361"/>
      <c r="R33" s="75">
        <v>9</v>
      </c>
      <c r="S33" s="328"/>
      <c r="T33" s="322"/>
      <c r="U33" s="329"/>
      <c r="V33" s="325"/>
      <c r="W33" s="324"/>
      <c r="X33" s="323"/>
      <c r="Y33" s="330"/>
      <c r="Z33" s="330"/>
      <c r="AA33" s="331"/>
      <c r="AB33" s="332"/>
      <c r="AC33" s="329"/>
      <c r="AD33" s="333"/>
      <c r="AE33" s="333"/>
      <c r="AF33" s="75">
        <v>9</v>
      </c>
      <c r="AG33" s="328"/>
      <c r="AH33" s="334"/>
      <c r="AI33" s="334"/>
      <c r="AJ33" s="334"/>
      <c r="AK33" s="333"/>
      <c r="AL33" s="333"/>
      <c r="AM33" s="333"/>
      <c r="AN33" s="333"/>
      <c r="AO33" s="333"/>
      <c r="AP33" s="333"/>
      <c r="AQ33" s="331"/>
      <c r="AR33" s="333"/>
      <c r="AS33" s="333"/>
      <c r="AT33" s="333"/>
      <c r="AU33" s="333"/>
      <c r="AV33" s="333"/>
      <c r="AW33" s="333"/>
      <c r="AX33" s="75">
        <v>9</v>
      </c>
      <c r="AY33" s="333"/>
      <c r="AZ33" s="333"/>
      <c r="BA33" s="333"/>
      <c r="BB33" s="333"/>
      <c r="BC33" s="329"/>
      <c r="BD33" s="332"/>
      <c r="BE33" s="332"/>
      <c r="BF33" s="335"/>
      <c r="BG33" s="335"/>
    </row>
    <row r="34" spans="1:59" ht="14.25" customHeight="1" thickBot="1" x14ac:dyDescent="0.3">
      <c r="A34" s="75">
        <v>10</v>
      </c>
      <c r="B34" s="321"/>
      <c r="C34" s="333"/>
      <c r="D34" s="332"/>
      <c r="E34" s="333"/>
      <c r="F34" s="333"/>
      <c r="G34" s="332"/>
      <c r="H34" s="333"/>
      <c r="I34" s="336"/>
      <c r="J34" s="332"/>
      <c r="K34" s="1483"/>
      <c r="L34" s="1491"/>
      <c r="M34" s="1491"/>
      <c r="N34" s="1492"/>
      <c r="O34" s="1571"/>
      <c r="P34" s="1566"/>
      <c r="Q34" s="335"/>
      <c r="R34" s="75">
        <v>10</v>
      </c>
      <c r="S34" s="333"/>
      <c r="T34" s="331"/>
      <c r="U34" s="340"/>
      <c r="V34" s="337"/>
      <c r="W34" s="336"/>
      <c r="X34" s="332"/>
      <c r="Y34" s="330"/>
      <c r="Z34" s="330"/>
      <c r="AA34" s="331"/>
      <c r="AB34" s="332"/>
      <c r="AC34" s="340"/>
      <c r="AD34" s="333"/>
      <c r="AE34" s="333"/>
      <c r="AF34" s="75">
        <v>10</v>
      </c>
      <c r="AG34" s="333"/>
      <c r="AH34" s="334"/>
      <c r="AI34" s="334"/>
      <c r="AJ34" s="334"/>
      <c r="AK34" s="333"/>
      <c r="AL34" s="333"/>
      <c r="AM34" s="333"/>
      <c r="AN34" s="333"/>
      <c r="AO34" s="333"/>
      <c r="AP34" s="333"/>
      <c r="AQ34" s="331"/>
      <c r="AR34" s="333"/>
      <c r="AS34" s="333"/>
      <c r="AT34" s="333"/>
      <c r="AU34" s="333"/>
      <c r="AV34" s="333"/>
      <c r="AW34" s="333"/>
      <c r="AX34" s="75">
        <v>10</v>
      </c>
      <c r="AY34" s="333"/>
      <c r="AZ34" s="333"/>
      <c r="BA34" s="333"/>
      <c r="BB34" s="333"/>
      <c r="BC34" s="340"/>
      <c r="BD34" s="332"/>
      <c r="BE34" s="332"/>
      <c r="BF34" s="335"/>
      <c r="BG34" s="335"/>
    </row>
    <row r="35" spans="1:59" ht="14.25" customHeight="1" thickTop="1" x14ac:dyDescent="0.25">
      <c r="A35" s="73">
        <v>11</v>
      </c>
      <c r="B35" s="341"/>
      <c r="C35" s="313"/>
      <c r="D35" s="317"/>
      <c r="E35" s="313"/>
      <c r="F35" s="313"/>
      <c r="G35" s="317"/>
      <c r="H35" s="313"/>
      <c r="I35" s="310"/>
      <c r="J35" s="317"/>
      <c r="K35" s="346"/>
      <c r="L35" s="1489"/>
      <c r="M35" s="1489"/>
      <c r="N35" s="1490"/>
      <c r="O35" s="349"/>
      <c r="P35" s="308"/>
      <c r="Q35" s="313"/>
      <c r="R35" s="73">
        <v>11</v>
      </c>
      <c r="S35" s="313"/>
      <c r="T35" s="314"/>
      <c r="U35" s="315"/>
      <c r="V35" s="312"/>
      <c r="W35" s="310"/>
      <c r="X35" s="311"/>
      <c r="Y35" s="342"/>
      <c r="Z35" s="342"/>
      <c r="AA35" s="314"/>
      <c r="AB35" s="311"/>
      <c r="AC35" s="315"/>
      <c r="AD35" s="313"/>
      <c r="AE35" s="313"/>
      <c r="AF35" s="73">
        <v>11</v>
      </c>
      <c r="AG35" s="313"/>
      <c r="AH35" s="317"/>
      <c r="AI35" s="317"/>
      <c r="AJ35" s="317"/>
      <c r="AK35" s="313"/>
      <c r="AL35" s="313"/>
      <c r="AM35" s="313"/>
      <c r="AN35" s="313"/>
      <c r="AO35" s="313"/>
      <c r="AP35" s="313"/>
      <c r="AQ35" s="314"/>
      <c r="AR35" s="313"/>
      <c r="AS35" s="313"/>
      <c r="AT35" s="313"/>
      <c r="AU35" s="313"/>
      <c r="AV35" s="313"/>
      <c r="AW35" s="313"/>
      <c r="AX35" s="73">
        <v>11</v>
      </c>
      <c r="AY35" s="313"/>
      <c r="AZ35" s="313"/>
      <c r="BA35" s="313"/>
      <c r="BB35" s="313"/>
      <c r="BC35" s="315"/>
      <c r="BD35" s="317"/>
      <c r="BE35" s="317"/>
      <c r="BF35" s="313"/>
      <c r="BG35" s="313"/>
    </row>
    <row r="36" spans="1:59" ht="14.25" customHeight="1" x14ac:dyDescent="0.25">
      <c r="A36" s="75">
        <v>12</v>
      </c>
      <c r="B36" s="321"/>
      <c r="C36" s="328"/>
      <c r="D36" s="356"/>
      <c r="E36" s="328"/>
      <c r="F36" s="328"/>
      <c r="G36" s="356"/>
      <c r="H36" s="328"/>
      <c r="I36" s="324"/>
      <c r="J36" s="356"/>
      <c r="K36" s="325"/>
      <c r="L36" s="357"/>
      <c r="M36" s="357"/>
      <c r="N36" s="358"/>
      <c r="O36" s="329"/>
      <c r="P36" s="322"/>
      <c r="Q36" s="328"/>
      <c r="R36" s="75">
        <v>12</v>
      </c>
      <c r="S36" s="328"/>
      <c r="T36" s="322"/>
      <c r="U36" s="329"/>
      <c r="V36" s="325"/>
      <c r="W36" s="324"/>
      <c r="X36" s="323"/>
      <c r="Y36" s="330"/>
      <c r="Z36" s="330"/>
      <c r="AA36" s="331"/>
      <c r="AB36" s="332"/>
      <c r="AC36" s="329"/>
      <c r="AD36" s="333"/>
      <c r="AE36" s="333"/>
      <c r="AF36" s="75">
        <v>12</v>
      </c>
      <c r="AG36" s="328"/>
      <c r="AH36" s="334"/>
      <c r="AI36" s="334"/>
      <c r="AJ36" s="334"/>
      <c r="AK36" s="333"/>
      <c r="AL36" s="333"/>
      <c r="AM36" s="333"/>
      <c r="AN36" s="333"/>
      <c r="AO36" s="333"/>
      <c r="AP36" s="333"/>
      <c r="AQ36" s="331"/>
      <c r="AR36" s="333"/>
      <c r="AS36" s="333"/>
      <c r="AT36" s="333"/>
      <c r="AU36" s="335"/>
      <c r="AV36" s="335"/>
      <c r="AW36" s="335"/>
      <c r="AX36" s="75">
        <v>12</v>
      </c>
      <c r="AY36" s="335"/>
      <c r="AZ36" s="335"/>
      <c r="BA36" s="335"/>
      <c r="BB36" s="335"/>
      <c r="BC36" s="329"/>
      <c r="BD36" s="334"/>
      <c r="BE36" s="334"/>
      <c r="BF36" s="333"/>
      <c r="BG36" s="333"/>
    </row>
    <row r="37" spans="1:59" ht="14.25" customHeight="1" x14ac:dyDescent="0.25">
      <c r="A37" s="75">
        <v>13</v>
      </c>
      <c r="B37" s="321"/>
      <c r="C37" s="328"/>
      <c r="D37" s="356"/>
      <c r="E37" s="328"/>
      <c r="F37" s="328"/>
      <c r="G37" s="356"/>
      <c r="H37" s="328"/>
      <c r="I37" s="324"/>
      <c r="J37" s="356"/>
      <c r="K37" s="325"/>
      <c r="L37" s="357"/>
      <c r="M37" s="357"/>
      <c r="N37" s="358"/>
      <c r="O37" s="329"/>
      <c r="P37" s="322"/>
      <c r="Q37" s="328"/>
      <c r="R37" s="75">
        <v>13</v>
      </c>
      <c r="S37" s="328"/>
      <c r="T37" s="322"/>
      <c r="U37" s="329"/>
      <c r="V37" s="325"/>
      <c r="W37" s="324"/>
      <c r="X37" s="323"/>
      <c r="Y37" s="330"/>
      <c r="Z37" s="330"/>
      <c r="AA37" s="331"/>
      <c r="AB37" s="332"/>
      <c r="AC37" s="329"/>
      <c r="AD37" s="333"/>
      <c r="AE37" s="333"/>
      <c r="AF37" s="75">
        <v>13</v>
      </c>
      <c r="AG37" s="328"/>
      <c r="AH37" s="334"/>
      <c r="AI37" s="334"/>
      <c r="AJ37" s="334"/>
      <c r="AK37" s="333"/>
      <c r="AL37" s="333"/>
      <c r="AM37" s="333"/>
      <c r="AN37" s="333"/>
      <c r="AO37" s="333"/>
      <c r="AP37" s="333"/>
      <c r="AQ37" s="331"/>
      <c r="AR37" s="333"/>
      <c r="AS37" s="333"/>
      <c r="AT37" s="333"/>
      <c r="AU37" s="335"/>
      <c r="AV37" s="335"/>
      <c r="AW37" s="335"/>
      <c r="AX37" s="75">
        <v>13</v>
      </c>
      <c r="AY37" s="335"/>
      <c r="AZ37" s="335"/>
      <c r="BA37" s="335"/>
      <c r="BB37" s="335"/>
      <c r="BC37" s="329"/>
      <c r="BD37" s="332"/>
      <c r="BE37" s="332"/>
      <c r="BF37" s="335"/>
      <c r="BG37" s="335"/>
    </row>
    <row r="38" spans="1:59" ht="14.25" customHeight="1" x14ac:dyDescent="0.25">
      <c r="A38" s="75">
        <v>14</v>
      </c>
      <c r="B38" s="321"/>
      <c r="C38" s="328"/>
      <c r="D38" s="356"/>
      <c r="E38" s="328"/>
      <c r="F38" s="328"/>
      <c r="G38" s="356"/>
      <c r="H38" s="328"/>
      <c r="I38" s="324"/>
      <c r="J38" s="356"/>
      <c r="K38" s="1496"/>
      <c r="L38" s="1497"/>
      <c r="M38" s="1497"/>
      <c r="N38" s="1498"/>
      <c r="O38" s="1080"/>
      <c r="P38" s="322"/>
      <c r="Q38" s="328"/>
      <c r="R38" s="75">
        <v>14</v>
      </c>
      <c r="S38" s="328"/>
      <c r="T38" s="322"/>
      <c r="U38" s="329"/>
      <c r="V38" s="325"/>
      <c r="W38" s="324"/>
      <c r="X38" s="323"/>
      <c r="Y38" s="330"/>
      <c r="Z38" s="330"/>
      <c r="AA38" s="331"/>
      <c r="AB38" s="332"/>
      <c r="AC38" s="329"/>
      <c r="AD38" s="333"/>
      <c r="AE38" s="333"/>
      <c r="AF38" s="75">
        <v>14</v>
      </c>
      <c r="AG38" s="328"/>
      <c r="AH38" s="334"/>
      <c r="AI38" s="334"/>
      <c r="AJ38" s="334"/>
      <c r="AK38" s="333"/>
      <c r="AL38" s="333"/>
      <c r="AM38" s="333"/>
      <c r="AN38" s="333"/>
      <c r="AO38" s="333"/>
      <c r="AP38" s="333"/>
      <c r="AQ38" s="331"/>
      <c r="AR38" s="333"/>
      <c r="AS38" s="333"/>
      <c r="AT38" s="333"/>
      <c r="AU38" s="335"/>
      <c r="AV38" s="335"/>
      <c r="AW38" s="335"/>
      <c r="AX38" s="75">
        <v>14</v>
      </c>
      <c r="AY38" s="335"/>
      <c r="AZ38" s="335"/>
      <c r="BA38" s="335"/>
      <c r="BB38" s="335"/>
      <c r="BC38" s="329"/>
      <c r="BD38" s="332"/>
      <c r="BE38" s="332"/>
      <c r="BF38" s="335"/>
      <c r="BG38" s="335"/>
    </row>
    <row r="39" spans="1:59" ht="14.25" customHeight="1" x14ac:dyDescent="0.25">
      <c r="A39" s="74">
        <v>15</v>
      </c>
      <c r="B39" s="359"/>
      <c r="C39" s="328"/>
      <c r="D39" s="356"/>
      <c r="E39" s="328"/>
      <c r="F39" s="328"/>
      <c r="G39" s="356"/>
      <c r="H39" s="328"/>
      <c r="I39" s="324"/>
      <c r="J39" s="356"/>
      <c r="K39" s="1493"/>
      <c r="L39" s="1494"/>
      <c r="M39" s="1494"/>
      <c r="N39" s="1495"/>
      <c r="O39" s="1572"/>
      <c r="P39" s="308"/>
      <c r="Q39" s="328"/>
      <c r="R39" s="74">
        <v>15</v>
      </c>
      <c r="S39" s="328"/>
      <c r="T39" s="322"/>
      <c r="U39" s="329"/>
      <c r="V39" s="325"/>
      <c r="W39" s="324"/>
      <c r="X39" s="323"/>
      <c r="Y39" s="360"/>
      <c r="Z39" s="360"/>
      <c r="AA39" s="322"/>
      <c r="AB39" s="323"/>
      <c r="AC39" s="329"/>
      <c r="AD39" s="328"/>
      <c r="AE39" s="328"/>
      <c r="AF39" s="74">
        <v>15</v>
      </c>
      <c r="AG39" s="328"/>
      <c r="AH39" s="356"/>
      <c r="AI39" s="356"/>
      <c r="AJ39" s="356"/>
      <c r="AK39" s="328"/>
      <c r="AL39" s="328"/>
      <c r="AM39" s="328"/>
      <c r="AN39" s="328"/>
      <c r="AO39" s="328"/>
      <c r="AP39" s="328"/>
      <c r="AQ39" s="322"/>
      <c r="AR39" s="328"/>
      <c r="AS39" s="328"/>
      <c r="AT39" s="328"/>
      <c r="AU39" s="361"/>
      <c r="AV39" s="361"/>
      <c r="AW39" s="361"/>
      <c r="AX39" s="74">
        <v>15</v>
      </c>
      <c r="AY39" s="361"/>
      <c r="AZ39" s="361"/>
      <c r="BA39" s="361"/>
      <c r="BB39" s="361"/>
      <c r="BC39" s="329"/>
      <c r="BD39" s="323"/>
      <c r="BE39" s="323"/>
      <c r="BF39" s="361"/>
      <c r="BG39" s="361"/>
    </row>
  </sheetData>
  <mergeCells count="146">
    <mergeCell ref="AR4:AR8"/>
    <mergeCell ref="AH3:AK3"/>
    <mergeCell ref="P12:P13"/>
    <mergeCell ref="P14:P15"/>
    <mergeCell ref="K10:N10"/>
    <mergeCell ref="W4:X10"/>
    <mergeCell ref="AD4:AD5"/>
    <mergeCell ref="U14:U16"/>
    <mergeCell ref="AC13:AC14"/>
    <mergeCell ref="AC15:AC16"/>
    <mergeCell ref="AD13:AD15"/>
    <mergeCell ref="AD16:AD19"/>
    <mergeCell ref="W17:X17"/>
    <mergeCell ref="AH4:AP8"/>
    <mergeCell ref="Y8:AB8"/>
    <mergeCell ref="Y13:AB13"/>
    <mergeCell ref="Q4:Q13"/>
    <mergeCell ref="K17:N17"/>
    <mergeCell ref="K18:N18"/>
    <mergeCell ref="K16:N16"/>
    <mergeCell ref="O4:O11"/>
    <mergeCell ref="P18:P19"/>
    <mergeCell ref="AG4:AG9"/>
    <mergeCell ref="Y12:AB12"/>
    <mergeCell ref="K21:N21"/>
    <mergeCell ref="K3:N3"/>
    <mergeCell ref="P4:P10"/>
    <mergeCell ref="K8:N8"/>
    <mergeCell ref="I21:J21"/>
    <mergeCell ref="B4:B23"/>
    <mergeCell ref="U4:U7"/>
    <mergeCell ref="K4:N7"/>
    <mergeCell ref="F11:H11"/>
    <mergeCell ref="F13:F24"/>
    <mergeCell ref="C10:E10"/>
    <mergeCell ref="E13:E24"/>
    <mergeCell ref="T4:T8"/>
    <mergeCell ref="U12:U13"/>
    <mergeCell ref="I18:J18"/>
    <mergeCell ref="K19:N19"/>
    <mergeCell ref="Y6:AB6"/>
    <mergeCell ref="Y4:AB5"/>
    <mergeCell ref="AD7:AD10"/>
    <mergeCell ref="AD11:AD12"/>
    <mergeCell ref="S4:S14"/>
    <mergeCell ref="Y17:AB17"/>
    <mergeCell ref="U17:U18"/>
    <mergeCell ref="U19:U20"/>
    <mergeCell ref="AC19:AC21"/>
    <mergeCell ref="Y19:AB19"/>
    <mergeCell ref="BC15:BC16"/>
    <mergeCell ref="S19:S20"/>
    <mergeCell ref="V19:V20"/>
    <mergeCell ref="BB4:BB12"/>
    <mergeCell ref="BA15:BA20"/>
    <mergeCell ref="A3:A24"/>
    <mergeCell ref="R3:R24"/>
    <mergeCell ref="W16:X16"/>
    <mergeCell ref="V4:V7"/>
    <mergeCell ref="U8:U9"/>
    <mergeCell ref="P16:P17"/>
    <mergeCell ref="I19:J20"/>
    <mergeCell ref="I4:J10"/>
    <mergeCell ref="I24:J24"/>
    <mergeCell ref="C13:C24"/>
    <mergeCell ref="H13:H24"/>
    <mergeCell ref="C11:E11"/>
    <mergeCell ref="I17:J17"/>
    <mergeCell ref="G13:G24"/>
    <mergeCell ref="C4:E7"/>
    <mergeCell ref="D13:D24"/>
    <mergeCell ref="I16:J16"/>
    <mergeCell ref="I22:J22"/>
    <mergeCell ref="AC4:AC10"/>
    <mergeCell ref="Y10:AB10"/>
    <mergeCell ref="F4:H7"/>
    <mergeCell ref="F10:H10"/>
    <mergeCell ref="AP14:AP24"/>
    <mergeCell ref="AT15:AT20"/>
    <mergeCell ref="K20:N20"/>
    <mergeCell ref="BG4:BG7"/>
    <mergeCell ref="BF13:BF14"/>
    <mergeCell ref="BF4:BF10"/>
    <mergeCell ref="AO14:AO24"/>
    <mergeCell ref="AY4:AY14"/>
    <mergeCell ref="AM14:AM24"/>
    <mergeCell ref="BE4:BE9"/>
    <mergeCell ref="AX3:AX24"/>
    <mergeCell ref="AV4:AV13"/>
    <mergeCell ref="AS4:AS13"/>
    <mergeCell ref="BD13:BD15"/>
    <mergeCell ref="BC19:BC21"/>
    <mergeCell ref="BD4:BD5"/>
    <mergeCell ref="BD7:BD10"/>
    <mergeCell ref="BD11:BD12"/>
    <mergeCell ref="BD16:BD19"/>
    <mergeCell ref="BC4:BC7"/>
    <mergeCell ref="BC13:BC14"/>
    <mergeCell ref="AZ4:AZ11"/>
    <mergeCell ref="BB14:BB22"/>
    <mergeCell ref="W24:X24"/>
    <mergeCell ref="Y22:AB22"/>
    <mergeCell ref="AU4:AU13"/>
    <mergeCell ref="Y21:AB21"/>
    <mergeCell ref="Y14:AB14"/>
    <mergeCell ref="Y18:AB18"/>
    <mergeCell ref="BA4:BA11"/>
    <mergeCell ref="Y16:AB16"/>
    <mergeCell ref="Y9:AB9"/>
    <mergeCell ref="AY15:AY20"/>
    <mergeCell ref="AW15:AW20"/>
    <mergeCell ref="AG15:AG16"/>
    <mergeCell ref="AZ15:AZ20"/>
    <mergeCell ref="AW4:AW13"/>
    <mergeCell ref="AV15:AV20"/>
    <mergeCell ref="AS15:AS20"/>
    <mergeCell ref="AH14:AH24"/>
    <mergeCell ref="Y11:AB11"/>
    <mergeCell ref="AH11:AP12"/>
    <mergeCell ref="Y24:AB24"/>
    <mergeCell ref="AH10:AP10"/>
    <mergeCell ref="AT4:AT11"/>
    <mergeCell ref="AL14:AL24"/>
    <mergeCell ref="AN14:AN24"/>
    <mergeCell ref="AU15:AU20"/>
    <mergeCell ref="Y20:AB20"/>
    <mergeCell ref="AE4:AE10"/>
    <mergeCell ref="O14:O15"/>
    <mergeCell ref="K14:N14"/>
    <mergeCell ref="AK14:AK24"/>
    <mergeCell ref="K9:N9"/>
    <mergeCell ref="K15:N15"/>
    <mergeCell ref="Y23:AB23"/>
    <mergeCell ref="V16:V17"/>
    <mergeCell ref="Y15:AB15"/>
    <mergeCell ref="Y7:AB7"/>
    <mergeCell ref="K13:N13"/>
    <mergeCell ref="K12:N12"/>
    <mergeCell ref="K24:N24"/>
    <mergeCell ref="K11:N11"/>
    <mergeCell ref="AF3:AF24"/>
    <mergeCell ref="Y3:Z3"/>
    <mergeCell ref="AD20:AD21"/>
    <mergeCell ref="AJ14:AJ24"/>
    <mergeCell ref="U10:U11"/>
    <mergeCell ref="AI14:AI24"/>
  </mergeCells>
  <pageMargins left="0.314" right="0.314" top="0.11799999999999999" bottom="0.27500000000000002" header="0.157" footer="0.11799999999999999"/>
  <pageSetup scale="97" firstPageNumber="7" orientation="landscape" r:id="rId1"/>
  <headerFooter>
    <oddFooter>&amp;C&amp;P</oddFooter>
  </headerFooter>
  <colBreaks count="3" manualBreakCount="3">
    <brk id="17" max="39" man="1"/>
    <brk id="31" max="39" man="1"/>
    <brk id="49" max="3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BQ40"/>
  <sheetViews>
    <sheetView view="pageBreakPreview" zoomScaleNormal="90" zoomScaleSheetLayoutView="100" zoomScalePageLayoutView="90" workbookViewId="0">
      <selection activeCell="BF17" sqref="BF17"/>
    </sheetView>
  </sheetViews>
  <sheetFormatPr baseColWidth="10" defaultColWidth="9.140625" defaultRowHeight="12.75" x14ac:dyDescent="0.2"/>
  <cols>
    <col min="1" max="1" width="3.5703125" style="366" customWidth="1"/>
    <col min="2" max="2" width="5.5703125" style="366" customWidth="1"/>
    <col min="3" max="3" width="11.7109375" style="366" customWidth="1"/>
    <col min="4" max="4" width="5.140625" style="366" customWidth="1"/>
    <col min="5" max="5" width="12.140625" style="366" customWidth="1"/>
    <col min="6" max="6" width="8.42578125" style="366" customWidth="1"/>
    <col min="7" max="7" width="1.7109375" style="366" bestFit="1" customWidth="1"/>
    <col min="8" max="8" width="9.7109375" style="366" customWidth="1"/>
    <col min="9" max="9" width="10" style="444" customWidth="1"/>
    <col min="10" max="10" width="2.5703125" style="444" customWidth="1"/>
    <col min="11" max="11" width="12.85546875" style="444" customWidth="1"/>
    <col min="12" max="12" width="2.85546875" style="366" customWidth="1"/>
    <col min="13" max="13" width="20.28515625" style="366" customWidth="1"/>
    <col min="14" max="14" width="15.85546875" style="366" customWidth="1"/>
    <col min="15" max="15" width="12.28515625" style="366" customWidth="1"/>
    <col min="16" max="16" width="3.5703125" style="366" customWidth="1"/>
    <col min="17" max="25" width="2.42578125" style="366" customWidth="1"/>
    <col min="26" max="26" width="3" style="366" customWidth="1"/>
    <col min="27" max="27" width="14.140625" style="366" customWidth="1"/>
    <col min="28" max="28" width="13.7109375" style="366" customWidth="1"/>
    <col min="29" max="36" width="9.7109375" style="366" customWidth="1"/>
    <col min="37" max="37" width="3.5703125" style="366" customWidth="1"/>
    <col min="38" max="38" width="11" style="366" customWidth="1"/>
    <col min="39" max="39" width="15" style="366" customWidth="1"/>
    <col min="40" max="40" width="5.140625" style="366" customWidth="1"/>
    <col min="41" max="41" width="12.7109375" style="366" customWidth="1"/>
    <col min="42" max="42" width="11" style="366" customWidth="1"/>
    <col min="43" max="43" width="2.42578125" style="366" bestFit="1" customWidth="1"/>
    <col min="44" max="44" width="22.5703125" style="366" customWidth="1"/>
    <col min="45" max="45" width="14.85546875" style="366" customWidth="1"/>
    <col min="46" max="46" width="15.5703125" style="366" customWidth="1"/>
    <col min="47" max="47" width="16.85546875" style="366" customWidth="1"/>
    <col min="48" max="48" width="14.42578125" style="366" customWidth="1"/>
    <col min="49" max="49" width="11.140625" style="366" customWidth="1"/>
    <col min="50" max="50" width="13.140625" style="366" customWidth="1"/>
    <col min="51" max="51" width="13.42578125" style="366" customWidth="1"/>
    <col min="52" max="52" width="11.140625" style="366" customWidth="1"/>
    <col min="53" max="53" width="10.42578125" style="366" customWidth="1"/>
    <col min="54" max="54" width="10" style="366" customWidth="1"/>
    <col min="55" max="55" width="12.28515625" style="366" customWidth="1"/>
    <col min="56" max="56" width="11.28515625" style="366" customWidth="1"/>
    <col min="57" max="57" width="3.5703125" style="366" customWidth="1"/>
    <col min="58" max="58" width="14.140625" style="366" customWidth="1"/>
    <col min="59" max="59" width="15.140625" style="444" customWidth="1"/>
    <col min="60" max="60" width="8.42578125" style="366" customWidth="1"/>
    <col min="61" max="61" width="10.140625" style="366" customWidth="1"/>
    <col min="62" max="62" width="17.28515625" style="366" customWidth="1"/>
    <col min="63" max="67" width="10.85546875" style="366" customWidth="1"/>
    <col min="68" max="68" width="10.85546875" customWidth="1"/>
    <col min="69" max="69" width="9.140625" style="295" customWidth="1"/>
  </cols>
  <sheetData>
    <row r="1" spans="1:68" ht="15.75" customHeight="1" x14ac:dyDescent="0.25">
      <c r="A1" s="364" t="s">
        <v>1163</v>
      </c>
      <c r="B1" s="364"/>
      <c r="C1" s="242"/>
      <c r="D1" s="242"/>
      <c r="E1" s="249"/>
      <c r="F1" s="249"/>
      <c r="G1" s="249"/>
      <c r="H1" s="249"/>
      <c r="I1" s="250"/>
      <c r="J1" s="365"/>
      <c r="K1" s="250"/>
      <c r="L1" s="249"/>
      <c r="M1" s="249"/>
      <c r="N1" s="249"/>
      <c r="O1" s="249"/>
      <c r="P1" s="364" t="s">
        <v>1163</v>
      </c>
      <c r="R1" s="367"/>
      <c r="S1" s="367"/>
      <c r="T1" s="367"/>
      <c r="U1" s="255"/>
      <c r="V1" s="255"/>
      <c r="W1" s="255"/>
      <c r="X1" s="255"/>
      <c r="Y1" s="255"/>
      <c r="Z1" s="249"/>
      <c r="AA1" s="249"/>
      <c r="AB1" s="249"/>
      <c r="AC1" s="249"/>
      <c r="AD1" s="249"/>
      <c r="AE1" s="249"/>
      <c r="AF1" s="249"/>
      <c r="AG1" s="249"/>
      <c r="AH1" s="249"/>
      <c r="AI1" s="249"/>
      <c r="AJ1" s="249"/>
      <c r="AK1" s="364" t="s">
        <v>1163</v>
      </c>
      <c r="AL1" s="249"/>
      <c r="AM1" s="249"/>
      <c r="AN1" s="242"/>
      <c r="AO1" s="249"/>
      <c r="AP1" s="249"/>
      <c r="AQ1" s="249"/>
      <c r="AR1" s="249"/>
      <c r="AS1" s="249"/>
      <c r="AT1" s="249"/>
      <c r="AU1" s="251"/>
      <c r="AV1" s="364" t="s">
        <v>1163</v>
      </c>
      <c r="AW1" s="249"/>
      <c r="AX1" s="249"/>
      <c r="AY1" s="249"/>
      <c r="AZ1" s="249"/>
      <c r="BA1" s="251"/>
      <c r="BB1" s="251"/>
      <c r="BC1" s="251"/>
      <c r="BD1" s="249"/>
      <c r="BE1" s="364" t="s">
        <v>1163</v>
      </c>
      <c r="BF1" s="251"/>
      <c r="BG1" s="365"/>
      <c r="BH1" s="249"/>
      <c r="BI1" s="251"/>
      <c r="BJ1" s="249"/>
      <c r="BK1" s="251"/>
      <c r="BL1" s="249"/>
      <c r="BM1" s="251"/>
      <c r="BN1" s="251"/>
      <c r="BO1" s="251"/>
    </row>
    <row r="2" spans="1:68" ht="15.75" customHeight="1" x14ac:dyDescent="0.25">
      <c r="A2" s="364"/>
      <c r="B2" s="364"/>
      <c r="C2" s="242"/>
      <c r="D2" s="242"/>
      <c r="E2" s="369"/>
      <c r="F2" s="369"/>
      <c r="G2" s="369"/>
      <c r="H2" s="369"/>
      <c r="I2" s="370"/>
      <c r="J2" s="371"/>
      <c r="K2" s="370"/>
      <c r="L2" s="369"/>
      <c r="M2" s="369"/>
      <c r="N2" s="369"/>
      <c r="O2" s="369"/>
      <c r="P2" s="364"/>
      <c r="R2" s="372"/>
      <c r="S2" s="372"/>
      <c r="T2" s="372"/>
      <c r="U2" s="373"/>
      <c r="V2" s="373"/>
      <c r="W2" s="373"/>
      <c r="X2" s="373"/>
      <c r="Y2" s="373"/>
      <c r="Z2" s="369"/>
      <c r="AA2" s="369"/>
      <c r="AB2" s="369"/>
      <c r="AC2" s="369"/>
      <c r="AD2" s="369"/>
      <c r="AE2" s="369"/>
      <c r="AF2" s="369"/>
      <c r="AG2" s="369"/>
      <c r="AH2" s="369"/>
      <c r="AI2" s="369"/>
      <c r="AJ2" s="369"/>
      <c r="AK2" s="374"/>
      <c r="AL2" s="369"/>
      <c r="AM2" s="369"/>
      <c r="AN2" s="242"/>
      <c r="AO2" s="369"/>
      <c r="AP2" s="369"/>
      <c r="AQ2" s="369"/>
      <c r="AR2" s="369"/>
      <c r="AS2" s="369"/>
      <c r="AT2" s="369"/>
      <c r="AU2" s="162"/>
      <c r="AV2" s="162"/>
      <c r="AW2" s="369"/>
      <c r="AX2" s="369"/>
      <c r="AY2" s="369"/>
      <c r="AZ2" s="369"/>
      <c r="BA2" s="162"/>
      <c r="BB2" s="162"/>
      <c r="BC2" s="162"/>
      <c r="BD2" s="162"/>
      <c r="BE2" s="374"/>
      <c r="BF2" s="162"/>
      <c r="BG2" s="371"/>
      <c r="BH2" s="369"/>
      <c r="BI2" s="162"/>
      <c r="BJ2" s="369"/>
      <c r="BK2" s="162"/>
      <c r="BL2" s="162"/>
      <c r="BM2" s="162"/>
      <c r="BN2" s="162"/>
      <c r="BO2" s="162"/>
    </row>
    <row r="3" spans="1:68" ht="15.75" customHeight="1" x14ac:dyDescent="0.25">
      <c r="A3" s="253"/>
      <c r="B3" s="253"/>
      <c r="C3" s="369"/>
      <c r="D3" s="369"/>
      <c r="E3" s="369"/>
      <c r="F3" s="369"/>
      <c r="G3" s="369"/>
      <c r="H3" s="369"/>
      <c r="I3" s="370"/>
      <c r="J3" s="370"/>
      <c r="K3" s="370"/>
      <c r="L3" s="369"/>
      <c r="M3" s="369"/>
      <c r="N3" s="369"/>
      <c r="O3" s="369"/>
      <c r="P3" s="253"/>
      <c r="Q3" s="373"/>
      <c r="R3" s="373"/>
      <c r="S3" s="373"/>
      <c r="T3" s="373"/>
      <c r="U3" s="373"/>
      <c r="V3" s="373"/>
      <c r="W3" s="373"/>
      <c r="X3" s="373"/>
      <c r="Y3" s="373"/>
      <c r="Z3" s="369"/>
      <c r="AA3" s="369"/>
      <c r="AB3" s="369"/>
      <c r="AC3" s="369"/>
      <c r="AD3" s="369"/>
      <c r="AE3" s="369"/>
      <c r="AF3" s="369"/>
      <c r="AG3" s="369"/>
      <c r="AH3" s="369"/>
      <c r="AI3" s="369"/>
      <c r="AJ3" s="369"/>
      <c r="AK3" s="162"/>
      <c r="AL3" s="369"/>
      <c r="AM3" s="369"/>
      <c r="AN3" s="369"/>
      <c r="AO3" s="369"/>
      <c r="AP3" s="369"/>
      <c r="AQ3" s="369"/>
      <c r="AR3" s="369"/>
      <c r="AS3" s="369"/>
      <c r="AT3" s="369"/>
      <c r="AU3" s="369"/>
      <c r="AV3" s="369"/>
      <c r="AW3" s="369"/>
      <c r="AX3" s="369"/>
      <c r="AY3" s="369"/>
      <c r="AZ3" s="369"/>
      <c r="BA3" s="375"/>
      <c r="BB3" s="375"/>
      <c r="BC3" s="375"/>
      <c r="BD3" s="375"/>
      <c r="BE3" s="162"/>
      <c r="BF3" s="375"/>
      <c r="BG3" s="1765"/>
      <c r="BH3" s="369"/>
      <c r="BI3" s="369"/>
      <c r="BJ3" s="369"/>
      <c r="BK3" s="375"/>
      <c r="BL3" s="162"/>
      <c r="BM3" s="375"/>
      <c r="BN3" s="375"/>
      <c r="BO3" s="375"/>
    </row>
    <row r="4" spans="1:68" ht="14.25" customHeight="1" x14ac:dyDescent="0.25">
      <c r="A4" s="2328" t="s">
        <v>22</v>
      </c>
      <c r="B4" s="236">
        <v>3</v>
      </c>
      <c r="C4" s="236">
        <f>B4+0.01</f>
        <v>3.01</v>
      </c>
      <c r="D4" s="260">
        <f>C4+0.01</f>
        <v>3.0199999999999996</v>
      </c>
      <c r="E4" s="376"/>
      <c r="F4" s="237">
        <f>D4+0.01</f>
        <v>3.0299999999999994</v>
      </c>
      <c r="G4" s="2217">
        <f>F4+0.01</f>
        <v>3.0399999999999991</v>
      </c>
      <c r="H4" s="2343"/>
      <c r="I4" s="237">
        <f>G4+0.01</f>
        <v>3.0499999999999989</v>
      </c>
      <c r="J4" s="2217">
        <f>I4+0.01</f>
        <v>3.0599999999999987</v>
      </c>
      <c r="K4" s="2218"/>
      <c r="L4" s="2217">
        <f>J4+0.01</f>
        <v>3.0699999999999985</v>
      </c>
      <c r="M4" s="2343"/>
      <c r="N4" s="237">
        <f>L4+0.01</f>
        <v>3.0799999999999983</v>
      </c>
      <c r="O4" s="237">
        <f>N4+0.01</f>
        <v>3.0899999999999981</v>
      </c>
      <c r="P4" s="2328" t="s">
        <v>22</v>
      </c>
      <c r="Q4" s="2217">
        <f>O4+0.01</f>
        <v>3.0999999999999979</v>
      </c>
      <c r="R4" s="2218"/>
      <c r="S4" s="377"/>
      <c r="T4" s="377"/>
      <c r="U4" s="377"/>
      <c r="V4" s="377"/>
      <c r="W4" s="377"/>
      <c r="X4" s="377"/>
      <c r="Y4" s="376"/>
      <c r="Z4" s="2217">
        <f>Q4+0.01</f>
        <v>3.1099999999999977</v>
      </c>
      <c r="AA4" s="2343"/>
      <c r="AB4" s="236">
        <f>Z4+0.01</f>
        <v>3.1199999999999974</v>
      </c>
      <c r="AC4" s="236">
        <f t="shared" ref="AC4:AH4" si="0">AB4+0.01</f>
        <v>3.1299999999999972</v>
      </c>
      <c r="AD4" s="236">
        <f t="shared" si="0"/>
        <v>3.139999999999997</v>
      </c>
      <c r="AE4" s="236">
        <f t="shared" si="0"/>
        <v>3.1499999999999968</v>
      </c>
      <c r="AF4" s="236">
        <f t="shared" si="0"/>
        <v>3.1599999999999966</v>
      </c>
      <c r="AG4" s="236">
        <f t="shared" si="0"/>
        <v>3.1699999999999964</v>
      </c>
      <c r="AH4" s="236">
        <f t="shared" si="0"/>
        <v>3.1799999999999962</v>
      </c>
      <c r="AI4" s="2069" t="s">
        <v>2559</v>
      </c>
      <c r="AJ4" s="2069" t="s">
        <v>2560</v>
      </c>
      <c r="AK4" s="2328" t="s">
        <v>22</v>
      </c>
      <c r="AL4" s="260">
        <f>AH4+0.01</f>
        <v>3.1899999999999959</v>
      </c>
      <c r="AM4" s="237">
        <f>AL4+0.01</f>
        <v>3.1999999999999957</v>
      </c>
      <c r="AN4" s="260">
        <f>AM4+0.01</f>
        <v>3.2099999999999955</v>
      </c>
      <c r="AO4" s="376"/>
      <c r="AP4" s="260">
        <f>AN4+0.01</f>
        <v>3.2199999999999953</v>
      </c>
      <c r="AQ4" s="2217">
        <f>AP4+0.01</f>
        <v>3.2299999999999951</v>
      </c>
      <c r="AR4" s="2343"/>
      <c r="AS4" s="237">
        <f>AQ4+0.01</f>
        <v>3.2399999999999949</v>
      </c>
      <c r="AT4" s="260">
        <f t="shared" ref="AT4:AZ4" si="1">AS4+0.01</f>
        <v>3.2499999999999947</v>
      </c>
      <c r="AU4" s="237">
        <f t="shared" si="1"/>
        <v>3.2599999999999945</v>
      </c>
      <c r="AV4" s="237">
        <f>AU4+0.01</f>
        <v>3.2699999999999942</v>
      </c>
      <c r="AW4" s="237">
        <f>AV4+0.01</f>
        <v>3.279999999999994</v>
      </c>
      <c r="AX4" s="237">
        <f t="shared" si="1"/>
        <v>3.2899999999999938</v>
      </c>
      <c r="AY4" s="237">
        <f t="shared" si="1"/>
        <v>3.2999999999999936</v>
      </c>
      <c r="AZ4" s="260">
        <f t="shared" si="1"/>
        <v>3.3099999999999934</v>
      </c>
      <c r="BA4" s="237">
        <f>AZ4+0.01</f>
        <v>3.3199999999999932</v>
      </c>
      <c r="BB4" s="237">
        <f>BA4+0.01</f>
        <v>3.329999999999993</v>
      </c>
      <c r="BC4" s="237">
        <f>BB4+0.01</f>
        <v>3.3399999999999928</v>
      </c>
      <c r="BD4" s="237">
        <f>BC4+0.01</f>
        <v>3.3499999999999925</v>
      </c>
      <c r="BE4" s="2328" t="s">
        <v>22</v>
      </c>
      <c r="BF4" s="1575">
        <f>BD4+0.01</f>
        <v>3.3599999999999923</v>
      </c>
      <c r="BG4" s="1766">
        <f t="shared" ref="BG4:BP4" si="2">BF4+0.01</f>
        <v>3.3699999999999921</v>
      </c>
      <c r="BH4" s="236">
        <f t="shared" si="2"/>
        <v>3.3799999999999919</v>
      </c>
      <c r="BI4" s="237">
        <f t="shared" si="2"/>
        <v>3.3899999999999917</v>
      </c>
      <c r="BJ4" s="237">
        <f t="shared" si="2"/>
        <v>3.3999999999999915</v>
      </c>
      <c r="BK4" s="237">
        <f t="shared" si="2"/>
        <v>3.4099999999999913</v>
      </c>
      <c r="BL4" s="237">
        <f t="shared" si="2"/>
        <v>3.419999999999991</v>
      </c>
      <c r="BM4" s="237">
        <f t="shared" si="2"/>
        <v>3.4299999999999908</v>
      </c>
      <c r="BN4" s="237">
        <f t="shared" si="2"/>
        <v>3.4399999999999906</v>
      </c>
      <c r="BO4" s="237">
        <f t="shared" si="2"/>
        <v>3.4499999999999904</v>
      </c>
      <c r="BP4" s="237">
        <f t="shared" si="2"/>
        <v>3.4599999999999902</v>
      </c>
    </row>
    <row r="5" spans="1:68" ht="14.25" customHeight="1" x14ac:dyDescent="0.2">
      <c r="A5" s="2329"/>
      <c r="B5" s="2312" t="s">
        <v>98</v>
      </c>
      <c r="C5" s="2187" t="s">
        <v>2487</v>
      </c>
      <c r="D5" s="2355" t="s">
        <v>161</v>
      </c>
      <c r="E5" s="2356"/>
      <c r="F5" s="2259" t="s">
        <v>162</v>
      </c>
      <c r="G5" s="2185" t="s">
        <v>2496</v>
      </c>
      <c r="H5" s="2187"/>
      <c r="I5" s="2181" t="s">
        <v>1657</v>
      </c>
      <c r="J5" s="2357" t="s">
        <v>1658</v>
      </c>
      <c r="K5" s="2358"/>
      <c r="L5" s="2362" t="s">
        <v>2247</v>
      </c>
      <c r="M5" s="2363"/>
      <c r="N5" s="2259" t="s">
        <v>1659</v>
      </c>
      <c r="O5" s="2259" t="s">
        <v>738</v>
      </c>
      <c r="P5" s="2329"/>
      <c r="Q5" s="2357" t="s">
        <v>163</v>
      </c>
      <c r="R5" s="2358"/>
      <c r="S5" s="2358"/>
      <c r="T5" s="2358"/>
      <c r="U5" s="2358"/>
      <c r="V5" s="2358"/>
      <c r="W5" s="2358"/>
      <c r="X5" s="2358"/>
      <c r="Y5" s="2374"/>
      <c r="Z5" s="2205" t="s">
        <v>164</v>
      </c>
      <c r="AA5" s="2230"/>
      <c r="AB5" s="2181" t="s">
        <v>2547</v>
      </c>
      <c r="AC5" s="2181" t="s">
        <v>2546</v>
      </c>
      <c r="AD5" s="2181" t="s">
        <v>2466</v>
      </c>
      <c r="AE5" s="2181" t="s">
        <v>2499</v>
      </c>
      <c r="AF5" s="2181" t="s">
        <v>1440</v>
      </c>
      <c r="AG5" s="2181" t="s">
        <v>1436</v>
      </c>
      <c r="AH5" s="2181" t="s">
        <v>1437</v>
      </c>
      <c r="AI5" s="2371" t="s">
        <v>2561</v>
      </c>
      <c r="AJ5" s="2371" t="s">
        <v>2562</v>
      </c>
      <c r="AK5" s="2329"/>
      <c r="AL5" s="2370" t="s">
        <v>2400</v>
      </c>
      <c r="AM5" s="2181" t="s">
        <v>2397</v>
      </c>
      <c r="AN5" s="2185" t="s">
        <v>2398</v>
      </c>
      <c r="AO5" s="2187"/>
      <c r="AP5" s="2259" t="s">
        <v>2402</v>
      </c>
      <c r="AQ5" s="2362" t="s">
        <v>2404</v>
      </c>
      <c r="AR5" s="2363"/>
      <c r="AS5" s="2181" t="s">
        <v>2403</v>
      </c>
      <c r="AT5" s="2205" t="s">
        <v>1467</v>
      </c>
      <c r="AU5" s="2181" t="s">
        <v>1468</v>
      </c>
      <c r="AV5" s="2181" t="s">
        <v>2377</v>
      </c>
      <c r="AW5" s="2259" t="s">
        <v>2409</v>
      </c>
      <c r="AX5" s="2259" t="s">
        <v>1438</v>
      </c>
      <c r="AY5" s="2259" t="s">
        <v>1439</v>
      </c>
      <c r="AZ5" s="2185" t="s">
        <v>2408</v>
      </c>
      <c r="BA5" s="2259" t="s">
        <v>1312</v>
      </c>
      <c r="BB5" s="2259" t="s">
        <v>2407</v>
      </c>
      <c r="BC5" s="2259" t="s">
        <v>1660</v>
      </c>
      <c r="BD5" s="2259" t="s">
        <v>1313</v>
      </c>
      <c r="BE5" s="2329"/>
      <c r="BF5" s="2339" t="s">
        <v>2018</v>
      </c>
      <c r="BG5" s="2289" t="s">
        <v>1749</v>
      </c>
      <c r="BH5" s="2186" t="s">
        <v>1484</v>
      </c>
      <c r="BI5" s="2181" t="s">
        <v>2359</v>
      </c>
      <c r="BJ5" s="2259" t="s">
        <v>2261</v>
      </c>
      <c r="BK5" s="2259" t="s">
        <v>1064</v>
      </c>
      <c r="BL5" s="2259" t="s">
        <v>1069</v>
      </c>
      <c r="BM5" s="2259" t="s">
        <v>2360</v>
      </c>
      <c r="BN5" s="2259" t="s">
        <v>1070</v>
      </c>
      <c r="BO5" s="2259" t="s">
        <v>1071</v>
      </c>
      <c r="BP5" s="2259" t="s">
        <v>1665</v>
      </c>
    </row>
    <row r="6" spans="1:68" ht="13.5" customHeight="1" x14ac:dyDescent="0.2">
      <c r="A6" s="2329"/>
      <c r="B6" s="2312"/>
      <c r="C6" s="2187"/>
      <c r="D6" s="2355"/>
      <c r="E6" s="2356"/>
      <c r="F6" s="2259"/>
      <c r="G6" s="2185"/>
      <c r="H6" s="2187"/>
      <c r="I6" s="2181"/>
      <c r="J6" s="2357"/>
      <c r="K6" s="2358"/>
      <c r="L6" s="2362"/>
      <c r="M6" s="2363"/>
      <c r="N6" s="2259"/>
      <c r="O6" s="2259"/>
      <c r="P6" s="2329"/>
      <c r="Q6" s="2357"/>
      <c r="R6" s="2358"/>
      <c r="S6" s="2358"/>
      <c r="T6" s="2358"/>
      <c r="U6" s="2358"/>
      <c r="V6" s="2358"/>
      <c r="W6" s="2358"/>
      <c r="X6" s="2358"/>
      <c r="Y6" s="2374"/>
      <c r="Z6" s="2205"/>
      <c r="AA6" s="2230"/>
      <c r="AB6" s="2181"/>
      <c r="AC6" s="2181"/>
      <c r="AD6" s="2181"/>
      <c r="AE6" s="2181"/>
      <c r="AF6" s="2181"/>
      <c r="AG6" s="2181"/>
      <c r="AH6" s="2181"/>
      <c r="AI6" s="2371"/>
      <c r="AJ6" s="2371"/>
      <c r="AK6" s="2329"/>
      <c r="AL6" s="2370"/>
      <c r="AM6" s="2181"/>
      <c r="AN6" s="2185"/>
      <c r="AO6" s="2187"/>
      <c r="AP6" s="2259"/>
      <c r="AQ6" s="2362"/>
      <c r="AR6" s="2363"/>
      <c r="AS6" s="2181"/>
      <c r="AT6" s="2205"/>
      <c r="AU6" s="2181"/>
      <c r="AV6" s="2181"/>
      <c r="AW6" s="2259"/>
      <c r="AX6" s="2259"/>
      <c r="AY6" s="2259"/>
      <c r="AZ6" s="2185"/>
      <c r="BA6" s="2259"/>
      <c r="BB6" s="2259"/>
      <c r="BC6" s="2259"/>
      <c r="BD6" s="2259"/>
      <c r="BE6" s="2329"/>
      <c r="BF6" s="2339"/>
      <c r="BG6" s="2289"/>
      <c r="BH6" s="2186"/>
      <c r="BI6" s="2181"/>
      <c r="BJ6" s="2259"/>
      <c r="BK6" s="2259"/>
      <c r="BL6" s="2259"/>
      <c r="BM6" s="2259"/>
      <c r="BN6" s="2259"/>
      <c r="BO6" s="2259"/>
      <c r="BP6" s="2259"/>
    </row>
    <row r="7" spans="1:68" ht="12.75" customHeight="1" x14ac:dyDescent="0.2">
      <c r="A7" s="2329"/>
      <c r="B7" s="2312"/>
      <c r="C7" s="2187"/>
      <c r="D7" s="2355"/>
      <c r="E7" s="2356"/>
      <c r="F7" s="2259"/>
      <c r="G7" s="2185"/>
      <c r="H7" s="2187"/>
      <c r="I7" s="2181"/>
      <c r="J7" s="2357"/>
      <c r="K7" s="2358"/>
      <c r="L7" s="2362"/>
      <c r="M7" s="2363"/>
      <c r="N7" s="2259"/>
      <c r="O7" s="2259"/>
      <c r="P7" s="2329"/>
      <c r="Q7" s="2357"/>
      <c r="R7" s="2358"/>
      <c r="S7" s="2358"/>
      <c r="T7" s="2358"/>
      <c r="U7" s="2358"/>
      <c r="V7" s="2358"/>
      <c r="W7" s="2358"/>
      <c r="X7" s="2358"/>
      <c r="Y7" s="2374"/>
      <c r="Z7" s="2205"/>
      <c r="AA7" s="2230"/>
      <c r="AB7" s="2181"/>
      <c r="AC7" s="2181"/>
      <c r="AD7" s="2181"/>
      <c r="AE7" s="2181"/>
      <c r="AF7" s="2181"/>
      <c r="AG7" s="2181"/>
      <c r="AH7" s="2181"/>
      <c r="AI7" s="2371"/>
      <c r="AJ7" s="2371"/>
      <c r="AK7" s="2329"/>
      <c r="AL7" s="2370"/>
      <c r="AM7" s="2181"/>
      <c r="AN7" s="2185"/>
      <c r="AO7" s="2187"/>
      <c r="AP7" s="2259"/>
      <c r="AQ7" s="2362"/>
      <c r="AR7" s="2363"/>
      <c r="AS7" s="2181"/>
      <c r="AT7" s="2205"/>
      <c r="AU7" s="2181"/>
      <c r="AV7" s="2181"/>
      <c r="AW7" s="2259"/>
      <c r="AX7" s="2259"/>
      <c r="AY7" s="2259"/>
      <c r="AZ7" s="2185"/>
      <c r="BA7" s="2259"/>
      <c r="BB7" s="2259"/>
      <c r="BC7" s="2259"/>
      <c r="BD7" s="2259"/>
      <c r="BE7" s="2329"/>
      <c r="BF7" s="2339"/>
      <c r="BG7" s="1767"/>
      <c r="BH7" s="2186"/>
      <c r="BI7" s="2181"/>
      <c r="BJ7" s="2259"/>
      <c r="BK7" s="2259"/>
      <c r="BL7" s="2259"/>
      <c r="BM7" s="2259"/>
      <c r="BN7" s="2259"/>
      <c r="BO7" s="2259"/>
      <c r="BP7" s="2259"/>
    </row>
    <row r="8" spans="1:68" ht="13.5" customHeight="1" x14ac:dyDescent="0.2">
      <c r="A8" s="2329"/>
      <c r="B8" s="2312"/>
      <c r="C8" s="2187"/>
      <c r="D8" s="2355"/>
      <c r="E8" s="2356"/>
      <c r="F8" s="2259"/>
      <c r="G8" s="2185"/>
      <c r="H8" s="2187"/>
      <c r="I8" s="2181"/>
      <c r="J8" s="380"/>
      <c r="K8" s="380"/>
      <c r="L8" s="2362"/>
      <c r="M8" s="2363"/>
      <c r="N8" s="2259"/>
      <c r="O8" s="2259"/>
      <c r="P8" s="2329"/>
      <c r="Q8" s="2346" t="s">
        <v>135</v>
      </c>
      <c r="R8" s="2347"/>
      <c r="S8" s="2347"/>
      <c r="T8" s="2347"/>
      <c r="U8" s="2347"/>
      <c r="V8" s="2347"/>
      <c r="W8" s="2347"/>
      <c r="X8" s="2347"/>
      <c r="Y8" s="2348"/>
      <c r="Z8" s="2205"/>
      <c r="AA8" s="2230"/>
      <c r="AB8" s="2181"/>
      <c r="AC8" s="2181"/>
      <c r="AD8" s="2181"/>
      <c r="AE8" s="2181"/>
      <c r="AF8" s="2181"/>
      <c r="AG8" s="2181"/>
      <c r="AH8" s="2181"/>
      <c r="AI8" s="2371"/>
      <c r="AJ8" s="2371"/>
      <c r="AK8" s="2329"/>
      <c r="AL8" s="2370"/>
      <c r="AM8" s="2181"/>
      <c r="AN8" s="2185"/>
      <c r="AO8" s="2187"/>
      <c r="AP8" s="2259"/>
      <c r="AQ8" s="2362"/>
      <c r="AR8" s="2363"/>
      <c r="AS8" s="2181"/>
      <c r="AT8" s="2205"/>
      <c r="AU8" s="2181"/>
      <c r="AV8" s="2181"/>
      <c r="AW8" s="2259"/>
      <c r="AX8" s="2259"/>
      <c r="AY8" s="2259"/>
      <c r="AZ8" s="2185"/>
      <c r="BA8" s="2259"/>
      <c r="BB8" s="2259"/>
      <c r="BC8" s="2259"/>
      <c r="BD8" s="2259"/>
      <c r="BE8" s="2329"/>
      <c r="BF8" s="2339"/>
      <c r="BG8" s="2324"/>
      <c r="BH8" s="2186"/>
      <c r="BI8" s="2181"/>
      <c r="BJ8" s="2259"/>
      <c r="BK8" s="2259"/>
      <c r="BL8" s="2259"/>
      <c r="BM8" s="2259"/>
      <c r="BN8" s="2259"/>
      <c r="BO8" s="2259"/>
      <c r="BP8" s="2259"/>
    </row>
    <row r="9" spans="1:68" ht="13.5" x14ac:dyDescent="0.25">
      <c r="A9" s="2329"/>
      <c r="B9" s="2312"/>
      <c r="C9" s="2187"/>
      <c r="D9" s="196"/>
      <c r="E9" s="185"/>
      <c r="F9" s="2259"/>
      <c r="G9" s="2185"/>
      <c r="H9" s="2187"/>
      <c r="I9" s="2181"/>
      <c r="J9" s="382"/>
      <c r="K9" s="382"/>
      <c r="L9" s="271"/>
      <c r="M9" s="383" t="s">
        <v>166</v>
      </c>
      <c r="N9" s="2259"/>
      <c r="O9" s="2259"/>
      <c r="P9" s="2329"/>
      <c r="Q9" s="2346"/>
      <c r="R9" s="2347"/>
      <c r="S9" s="2347"/>
      <c r="T9" s="2347"/>
      <c r="U9" s="2347"/>
      <c r="V9" s="2347"/>
      <c r="W9" s="2347"/>
      <c r="X9" s="2347"/>
      <c r="Y9" s="2348"/>
      <c r="Z9" s="2205"/>
      <c r="AA9" s="2230"/>
      <c r="AB9" s="2181"/>
      <c r="AC9" s="2181"/>
      <c r="AD9" s="2181"/>
      <c r="AE9" s="2181"/>
      <c r="AF9" s="2181"/>
      <c r="AG9" s="2181"/>
      <c r="AH9" s="2181"/>
      <c r="AI9" s="2371"/>
      <c r="AJ9" s="2371"/>
      <c r="AK9" s="2329"/>
      <c r="AL9" s="2370"/>
      <c r="AM9" s="2181"/>
      <c r="AN9" s="2185"/>
      <c r="AO9" s="2187"/>
      <c r="AP9" s="2259"/>
      <c r="AQ9" s="1957"/>
      <c r="AR9" s="1958" t="s">
        <v>166</v>
      </c>
      <c r="AS9" s="2181"/>
      <c r="AT9" s="2205"/>
      <c r="AU9" s="2181"/>
      <c r="AV9" s="2181"/>
      <c r="AW9" s="2259"/>
      <c r="AX9" s="2259"/>
      <c r="AY9" s="2259"/>
      <c r="AZ9" s="2185"/>
      <c r="BA9" s="2259"/>
      <c r="BB9" s="2259"/>
      <c r="BC9" s="2259"/>
      <c r="BD9" s="2259"/>
      <c r="BE9" s="2329"/>
      <c r="BF9" s="2339"/>
      <c r="BG9" s="2324"/>
      <c r="BH9" s="2186"/>
      <c r="BI9" s="2181"/>
      <c r="BJ9" s="2259"/>
      <c r="BK9" s="2259"/>
      <c r="BL9" s="2259"/>
      <c r="BM9" s="2259"/>
      <c r="BN9" s="2259"/>
      <c r="BO9" s="2259"/>
      <c r="BP9" s="2259"/>
    </row>
    <row r="10" spans="1:68" ht="13.5" customHeight="1" x14ac:dyDescent="0.25">
      <c r="A10" s="2329"/>
      <c r="B10" s="2312"/>
      <c r="C10" s="2187"/>
      <c r="D10" s="2350" t="s">
        <v>168</v>
      </c>
      <c r="E10" s="2351"/>
      <c r="F10" s="2259"/>
      <c r="G10" s="2185"/>
      <c r="H10" s="2187"/>
      <c r="I10" s="2181"/>
      <c r="J10" s="803">
        <v>1</v>
      </c>
      <c r="K10" s="1797" t="s">
        <v>169</v>
      </c>
      <c r="L10" s="1825">
        <v>1</v>
      </c>
      <c r="M10" s="2067" t="s">
        <v>2555</v>
      </c>
      <c r="N10" s="189"/>
      <c r="O10" s="2259"/>
      <c r="P10" s="2329"/>
      <c r="Q10" s="809"/>
      <c r="R10" s="810"/>
      <c r="S10" s="810"/>
      <c r="T10" s="810"/>
      <c r="U10" s="810"/>
      <c r="V10" s="810"/>
      <c r="W10" s="810"/>
      <c r="X10" s="810"/>
      <c r="Y10" s="811"/>
      <c r="Z10" s="2205"/>
      <c r="AA10" s="2230"/>
      <c r="AB10" s="2181"/>
      <c r="AC10" s="2181"/>
      <c r="AD10" s="2181"/>
      <c r="AE10" s="2181"/>
      <c r="AF10" s="2181"/>
      <c r="AG10" s="2181"/>
      <c r="AH10" s="2181"/>
      <c r="AI10" s="2371"/>
      <c r="AJ10" s="2371"/>
      <c r="AK10" s="2329"/>
      <c r="AL10" s="2370"/>
      <c r="AM10" s="2181"/>
      <c r="AN10" s="2350"/>
      <c r="AO10" s="2351"/>
      <c r="AP10" s="2259"/>
      <c r="AQ10" s="1959">
        <v>1</v>
      </c>
      <c r="AR10" s="2108" t="s">
        <v>2555</v>
      </c>
      <c r="AS10" s="2181"/>
      <c r="AT10" s="2205"/>
      <c r="AU10" s="2181"/>
      <c r="AV10" s="2181"/>
      <c r="AW10" s="2259"/>
      <c r="AX10" s="268"/>
      <c r="AY10" s="546"/>
      <c r="AZ10" s="267"/>
      <c r="BA10" s="2259"/>
      <c r="BB10" s="2259"/>
      <c r="BC10" s="206"/>
      <c r="BD10" s="206"/>
      <c r="BE10" s="2329"/>
      <c r="BF10" s="2339"/>
      <c r="BG10" s="2324"/>
      <c r="BH10" s="2186"/>
      <c r="BI10" s="2181"/>
      <c r="BJ10" s="2259"/>
      <c r="BK10" s="2259"/>
      <c r="BL10" s="2259"/>
      <c r="BM10" s="2259"/>
      <c r="BN10" s="2259"/>
      <c r="BO10" s="2259"/>
      <c r="BP10" s="2259"/>
    </row>
    <row r="11" spans="1:68" ht="13.5" customHeight="1" x14ac:dyDescent="0.25">
      <c r="A11" s="2329"/>
      <c r="B11" s="2312"/>
      <c r="C11" s="2187"/>
      <c r="D11" s="2350" t="s">
        <v>170</v>
      </c>
      <c r="E11" s="2351"/>
      <c r="F11" s="2259"/>
      <c r="G11" s="2185"/>
      <c r="H11" s="2187"/>
      <c r="I11" s="2181"/>
      <c r="J11" s="803">
        <v>2</v>
      </c>
      <c r="K11" s="1797" t="s">
        <v>171</v>
      </c>
      <c r="L11" s="1826">
        <v>2</v>
      </c>
      <c r="M11" s="2368" t="s">
        <v>2556</v>
      </c>
      <c r="N11" s="281" t="s">
        <v>2258</v>
      </c>
      <c r="O11" s="2259"/>
      <c r="P11" s="2329"/>
      <c r="Q11" s="812" t="s">
        <v>14</v>
      </c>
      <c r="R11" s="813" t="s">
        <v>15</v>
      </c>
      <c r="S11" s="813" t="s">
        <v>29</v>
      </c>
      <c r="T11" s="813" t="s">
        <v>16</v>
      </c>
      <c r="U11" s="813" t="s">
        <v>17</v>
      </c>
      <c r="V11" s="813" t="s">
        <v>147</v>
      </c>
      <c r="W11" s="813" t="s">
        <v>739</v>
      </c>
      <c r="X11" s="813" t="s">
        <v>172</v>
      </c>
      <c r="Y11" s="813" t="s">
        <v>740</v>
      </c>
      <c r="AA11" s="280"/>
      <c r="AB11" s="2181"/>
      <c r="AC11" s="2181"/>
      <c r="AD11" s="2181"/>
      <c r="AE11" s="2181"/>
      <c r="AF11" s="2181"/>
      <c r="AG11" s="2181"/>
      <c r="AH11" s="2181"/>
      <c r="AI11" s="2371"/>
      <c r="AJ11" s="2371"/>
      <c r="AK11" s="2329"/>
      <c r="AL11" s="2370"/>
      <c r="AM11" s="2181"/>
      <c r="AN11" s="2350" t="s">
        <v>168</v>
      </c>
      <c r="AO11" s="2351"/>
      <c r="AP11" s="2259"/>
      <c r="AQ11" s="1960">
        <v>2</v>
      </c>
      <c r="AR11" s="2368" t="s">
        <v>2556</v>
      </c>
      <c r="AS11" s="2181"/>
      <c r="AT11" s="2205"/>
      <c r="AU11" s="2181"/>
      <c r="AV11" s="2181"/>
      <c r="AW11" s="2259"/>
      <c r="AX11" s="281"/>
      <c r="AY11" s="381"/>
      <c r="AZ11" s="382"/>
      <c r="BA11" s="206"/>
      <c r="BB11" s="206"/>
      <c r="BC11" s="206"/>
      <c r="BD11" s="206"/>
      <c r="BE11" s="2329"/>
      <c r="BF11" s="2339"/>
      <c r="BG11" s="2324"/>
      <c r="BH11" s="382"/>
      <c r="BI11" s="2181"/>
      <c r="BJ11" s="2259"/>
      <c r="BK11" s="2259"/>
      <c r="BL11" s="2259"/>
      <c r="BM11" s="2259"/>
      <c r="BN11" s="2259"/>
      <c r="BO11" s="2259"/>
      <c r="BP11" s="2259"/>
    </row>
    <row r="12" spans="1:68" ht="13.5" customHeight="1" x14ac:dyDescent="0.25">
      <c r="A12" s="2329"/>
      <c r="B12" s="2312"/>
      <c r="C12" s="2187"/>
      <c r="D12" s="2350" t="s">
        <v>173</v>
      </c>
      <c r="E12" s="2351"/>
      <c r="F12" s="2259"/>
      <c r="G12" s="2185"/>
      <c r="H12" s="2187"/>
      <c r="I12" s="2181"/>
      <c r="J12" s="803">
        <v>3</v>
      </c>
      <c r="K12" s="1797" t="s">
        <v>174</v>
      </c>
      <c r="L12" s="1826"/>
      <c r="M12" s="2368"/>
      <c r="N12" s="281" t="s">
        <v>2259</v>
      </c>
      <c r="O12" s="2259"/>
      <c r="P12" s="2329"/>
      <c r="Q12" s="2332" t="s">
        <v>175</v>
      </c>
      <c r="R12" s="2332" t="s">
        <v>176</v>
      </c>
      <c r="S12" s="2332" t="s">
        <v>177</v>
      </c>
      <c r="T12" s="2332" t="s">
        <v>2465</v>
      </c>
      <c r="U12" s="2332" t="s">
        <v>178</v>
      </c>
      <c r="V12" s="2332" t="s">
        <v>179</v>
      </c>
      <c r="W12" s="2332" t="s">
        <v>180</v>
      </c>
      <c r="X12" s="2332" t="s">
        <v>202</v>
      </c>
      <c r="Y12" s="2332" t="s">
        <v>181</v>
      </c>
      <c r="Z12" s="386" t="s">
        <v>2260</v>
      </c>
      <c r="AA12" s="280"/>
      <c r="AB12" s="2181"/>
      <c r="AC12" s="2181"/>
      <c r="AD12" s="2181"/>
      <c r="AE12" s="2181"/>
      <c r="AF12" s="2181"/>
      <c r="AG12" s="2181"/>
      <c r="AH12" s="2181"/>
      <c r="AI12" s="2371"/>
      <c r="AJ12" s="2371"/>
      <c r="AK12" s="2329"/>
      <c r="AL12" s="2370"/>
      <c r="AM12" s="2181"/>
      <c r="AN12" s="1952" t="s">
        <v>170</v>
      </c>
      <c r="AO12" s="1953"/>
      <c r="AP12" s="2259"/>
      <c r="AQ12" s="1960"/>
      <c r="AR12" s="2368"/>
      <c r="AS12" s="2181"/>
      <c r="AT12" s="2205"/>
      <c r="AU12" s="2181"/>
      <c r="AV12" s="2181"/>
      <c r="AW12" s="2259"/>
      <c r="AX12" s="281"/>
      <c r="AY12" s="381"/>
      <c r="AZ12" s="382"/>
      <c r="BA12" s="2254"/>
      <c r="BB12" s="268"/>
      <c r="BC12" s="206" t="s">
        <v>1661</v>
      </c>
      <c r="BD12" s="2259" t="s">
        <v>1425</v>
      </c>
      <c r="BE12" s="2329"/>
      <c r="BF12" s="2339"/>
      <c r="BG12" s="2324"/>
      <c r="BH12" s="382"/>
      <c r="BI12" s="2181"/>
      <c r="BJ12" s="206" t="s">
        <v>1666</v>
      </c>
      <c r="BK12" s="2259"/>
      <c r="BL12" s="2259"/>
      <c r="BM12" s="2259"/>
      <c r="BN12" s="2259"/>
      <c r="BO12" s="2259"/>
      <c r="BP12" s="2259"/>
    </row>
    <row r="13" spans="1:68" ht="13.5" customHeight="1" x14ac:dyDescent="0.25">
      <c r="A13" s="2329"/>
      <c r="B13" s="2312"/>
      <c r="C13" s="2187"/>
      <c r="D13" s="2350" t="s">
        <v>182</v>
      </c>
      <c r="E13" s="2351"/>
      <c r="F13" s="2259"/>
      <c r="G13" s="2185"/>
      <c r="H13" s="2187"/>
      <c r="I13" s="2181"/>
      <c r="J13" s="803">
        <v>4</v>
      </c>
      <c r="K13" s="1797" t="s">
        <v>184</v>
      </c>
      <c r="L13" s="1825">
        <v>3</v>
      </c>
      <c r="M13" s="2067" t="s">
        <v>2557</v>
      </c>
      <c r="N13" s="281" t="s">
        <v>2252</v>
      </c>
      <c r="O13" s="278" t="s">
        <v>143</v>
      </c>
      <c r="P13" s="2329"/>
      <c r="Q13" s="2333"/>
      <c r="R13" s="2333"/>
      <c r="S13" s="2333"/>
      <c r="T13" s="2333"/>
      <c r="U13" s="2333"/>
      <c r="V13" s="2333"/>
      <c r="W13" s="2333"/>
      <c r="X13" s="2333"/>
      <c r="Y13" s="2333"/>
      <c r="Z13" s="386" t="s">
        <v>2251</v>
      </c>
      <c r="AA13" s="280"/>
      <c r="AB13" s="2181"/>
      <c r="AC13" s="2181"/>
      <c r="AD13" s="2181"/>
      <c r="AE13" s="2181"/>
      <c r="AF13" s="2181"/>
      <c r="AG13" s="2181"/>
      <c r="AH13" s="2181"/>
      <c r="AI13" s="2371"/>
      <c r="AJ13" s="2371"/>
      <c r="AK13" s="2329"/>
      <c r="AL13" s="2370"/>
      <c r="AM13" s="2181"/>
      <c r="AN13" s="1952" t="s">
        <v>173</v>
      </c>
      <c r="AO13" s="1824"/>
      <c r="AP13" s="2259"/>
      <c r="AQ13" s="1959">
        <v>3</v>
      </c>
      <c r="AR13" s="2108" t="s">
        <v>2557</v>
      </c>
      <c r="AS13" s="387"/>
      <c r="AT13" s="2205"/>
      <c r="AU13" s="387"/>
      <c r="AV13" s="2181"/>
      <c r="AW13" s="2259"/>
      <c r="AX13" s="281"/>
      <c r="AY13" s="381"/>
      <c r="AZ13" s="382"/>
      <c r="BA13" s="2254"/>
      <c r="BB13" s="268"/>
      <c r="BC13" s="268" t="s">
        <v>1662</v>
      </c>
      <c r="BD13" s="2259"/>
      <c r="BE13" s="2329"/>
      <c r="BF13" s="2339"/>
      <c r="BG13" s="1768"/>
      <c r="BH13" s="382"/>
      <c r="BI13" s="2181"/>
      <c r="BJ13" s="278" t="s">
        <v>1733</v>
      </c>
      <c r="BK13" s="2259"/>
      <c r="BL13" s="2259"/>
      <c r="BM13" s="2259"/>
      <c r="BN13" s="2259"/>
      <c r="BO13" s="2259"/>
      <c r="BP13" s="2259"/>
    </row>
    <row r="14" spans="1:68" ht="13.5" customHeight="1" x14ac:dyDescent="0.25">
      <c r="A14" s="2329"/>
      <c r="B14" s="2312"/>
      <c r="C14" s="2187"/>
      <c r="D14" s="2350" t="s">
        <v>185</v>
      </c>
      <c r="E14" s="2351"/>
      <c r="F14" s="2259"/>
      <c r="G14" s="290"/>
      <c r="H14" s="1793"/>
      <c r="I14" s="2181"/>
      <c r="J14" s="803">
        <v>5</v>
      </c>
      <c r="K14" s="1797" t="s">
        <v>201</v>
      </c>
      <c r="L14" s="1825">
        <v>4</v>
      </c>
      <c r="M14" s="2067" t="s">
        <v>2245</v>
      </c>
      <c r="N14" s="281" t="s">
        <v>2253</v>
      </c>
      <c r="O14" s="278" t="s">
        <v>146</v>
      </c>
      <c r="P14" s="2329"/>
      <c r="Q14" s="2333"/>
      <c r="R14" s="2333"/>
      <c r="S14" s="2333"/>
      <c r="T14" s="2333"/>
      <c r="U14" s="2333"/>
      <c r="V14" s="2333"/>
      <c r="W14" s="2333"/>
      <c r="X14" s="2333"/>
      <c r="Y14" s="2333"/>
      <c r="Z14" s="386" t="s">
        <v>2250</v>
      </c>
      <c r="AA14" s="280"/>
      <c r="AB14" s="2181"/>
      <c r="AC14" s="2181"/>
      <c r="AD14" s="2181"/>
      <c r="AE14" s="2181"/>
      <c r="AF14" s="2181"/>
      <c r="AG14" s="2181"/>
      <c r="AH14" s="2181"/>
      <c r="AI14" s="2371"/>
      <c r="AJ14" s="2371"/>
      <c r="AK14" s="2329"/>
      <c r="AL14" s="2370"/>
      <c r="AM14" s="2181"/>
      <c r="AN14" s="1952" t="s">
        <v>182</v>
      </c>
      <c r="AO14" s="1954"/>
      <c r="AP14" s="2259"/>
      <c r="AQ14" s="1959">
        <v>4</v>
      </c>
      <c r="AR14" s="2108" t="s">
        <v>2245</v>
      </c>
      <c r="AS14" s="2369" t="s">
        <v>2505</v>
      </c>
      <c r="AT14" s="2205"/>
      <c r="AU14" s="387"/>
      <c r="AV14" s="2181"/>
      <c r="AW14" s="2259"/>
      <c r="AX14" s="281"/>
      <c r="AY14" s="381"/>
      <c r="AZ14" s="382"/>
      <c r="BA14" s="206" t="s">
        <v>41</v>
      </c>
      <c r="BB14" s="268"/>
      <c r="BC14" s="1583" t="s">
        <v>1663</v>
      </c>
      <c r="BD14" s="2259" t="s">
        <v>1426</v>
      </c>
      <c r="BE14" s="2329"/>
      <c r="BF14" s="1576"/>
      <c r="BG14" s="2070" t="s">
        <v>2565</v>
      </c>
      <c r="BH14" s="292" t="s">
        <v>41</v>
      </c>
      <c r="BI14" s="2181"/>
      <c r="BJ14" s="206" t="s">
        <v>1732</v>
      </c>
      <c r="BK14" s="2288" t="s">
        <v>1065</v>
      </c>
      <c r="BL14" s="2288" t="s">
        <v>1065</v>
      </c>
      <c r="BM14" s="2288" t="s">
        <v>1065</v>
      </c>
      <c r="BN14" s="2288" t="s">
        <v>1065</v>
      </c>
      <c r="BO14" s="2288" t="s">
        <v>1065</v>
      </c>
      <c r="BP14" s="2288" t="s">
        <v>1065</v>
      </c>
    </row>
    <row r="15" spans="1:68" ht="13.5" customHeight="1" x14ac:dyDescent="0.25">
      <c r="A15" s="2329"/>
      <c r="B15" s="2312"/>
      <c r="C15" s="2187"/>
      <c r="D15" s="2350" t="s">
        <v>186</v>
      </c>
      <c r="E15" s="2351"/>
      <c r="F15" s="278"/>
      <c r="G15" s="290">
        <v>1</v>
      </c>
      <c r="H15" s="2361" t="s">
        <v>183</v>
      </c>
      <c r="I15" s="2181"/>
      <c r="J15" s="803">
        <v>6</v>
      </c>
      <c r="K15" s="1798" t="s">
        <v>188</v>
      </c>
      <c r="L15" s="1825">
        <v>5</v>
      </c>
      <c r="M15" s="2067" t="s">
        <v>2558</v>
      </c>
      <c r="N15" s="288" t="s">
        <v>2254</v>
      </c>
      <c r="O15" s="278" t="s">
        <v>149</v>
      </c>
      <c r="P15" s="2329"/>
      <c r="Q15" s="2333"/>
      <c r="R15" s="2333"/>
      <c r="S15" s="2333"/>
      <c r="T15" s="2333"/>
      <c r="U15" s="2333"/>
      <c r="V15" s="2333"/>
      <c r="W15" s="2333"/>
      <c r="X15" s="2333"/>
      <c r="Y15" s="2333"/>
      <c r="Z15" s="386" t="s">
        <v>2462</v>
      </c>
      <c r="AA15" s="280"/>
      <c r="AB15" s="2181"/>
      <c r="AC15" s="2181"/>
      <c r="AD15" s="2181"/>
      <c r="AE15" s="1935"/>
      <c r="AF15" s="1935"/>
      <c r="AG15" s="1934"/>
      <c r="AH15" s="2181"/>
      <c r="AI15" s="2371"/>
      <c r="AJ15" s="2371"/>
      <c r="AK15" s="2329"/>
      <c r="AL15" s="2370"/>
      <c r="AM15" s="195"/>
      <c r="AN15" s="1952" t="s">
        <v>185</v>
      </c>
      <c r="AO15" s="1954"/>
      <c r="AP15" s="2259"/>
      <c r="AQ15" s="1959">
        <v>5</v>
      </c>
      <c r="AR15" s="2108" t="s">
        <v>2558</v>
      </c>
      <c r="AS15" s="2369"/>
      <c r="AT15" s="2205"/>
      <c r="AU15" s="2340" t="s">
        <v>2506</v>
      </c>
      <c r="AV15" s="2181"/>
      <c r="AW15" s="2259"/>
      <c r="AX15" s="2337" t="s">
        <v>2507</v>
      </c>
      <c r="AY15" s="2337" t="s">
        <v>2508</v>
      </c>
      <c r="AZ15" s="2372" t="s">
        <v>2509</v>
      </c>
      <c r="BA15" s="2250" t="str">
        <f>CONCATENATE("2 Non ►(",ROUND(BF4,2),")")</f>
        <v>2 Non ►(3,36)</v>
      </c>
      <c r="BB15" s="278"/>
      <c r="BC15" s="268" t="s">
        <v>1664</v>
      </c>
      <c r="BD15" s="2259"/>
      <c r="BE15" s="2329"/>
      <c r="BF15" s="89" t="s">
        <v>41</v>
      </c>
      <c r="BG15" s="2070" t="s">
        <v>2566</v>
      </c>
      <c r="BH15" s="2292" t="str">
        <f>CONCATENATE("2 Non")</f>
        <v>2 Non</v>
      </c>
      <c r="BI15" s="2181"/>
      <c r="BJ15" s="278" t="s">
        <v>2171</v>
      </c>
      <c r="BK15" s="2288"/>
      <c r="BL15" s="2288"/>
      <c r="BM15" s="2288"/>
      <c r="BN15" s="2288"/>
      <c r="BO15" s="2288"/>
      <c r="BP15" s="2288"/>
    </row>
    <row r="16" spans="1:68" ht="14.25" customHeight="1" x14ac:dyDescent="0.25">
      <c r="A16" s="2329"/>
      <c r="B16" s="2312"/>
      <c r="C16" s="162"/>
      <c r="D16" s="2350" t="s">
        <v>190</v>
      </c>
      <c r="E16" s="2351"/>
      <c r="F16" s="278" t="s">
        <v>41</v>
      </c>
      <c r="G16" s="290"/>
      <c r="H16" s="2361"/>
      <c r="I16" s="2181"/>
      <c r="J16" s="804">
        <v>7</v>
      </c>
      <c r="K16" s="1798" t="s">
        <v>737</v>
      </c>
      <c r="L16" s="1825">
        <v>6</v>
      </c>
      <c r="M16" s="2067" t="s">
        <v>199</v>
      </c>
      <c r="N16" s="189" t="s">
        <v>2255</v>
      </c>
      <c r="O16" s="277" t="s">
        <v>155</v>
      </c>
      <c r="P16" s="2329"/>
      <c r="Q16" s="2333"/>
      <c r="R16" s="2333"/>
      <c r="S16" s="2333"/>
      <c r="T16" s="2333"/>
      <c r="U16" s="2333"/>
      <c r="V16" s="2333"/>
      <c r="W16" s="2333"/>
      <c r="X16" s="2333"/>
      <c r="Y16" s="2333"/>
      <c r="Z16" s="386" t="s">
        <v>2463</v>
      </c>
      <c r="AA16" s="280"/>
      <c r="AB16" s="2181"/>
      <c r="AC16" s="2181"/>
      <c r="AD16" s="2181"/>
      <c r="AE16" s="1935"/>
      <c r="AF16" s="1935"/>
      <c r="AG16" s="1934"/>
      <c r="AH16" s="2181"/>
      <c r="AI16" s="2371"/>
      <c r="AJ16" s="2371"/>
      <c r="AK16" s="2329"/>
      <c r="AL16" s="2370"/>
      <c r="AM16" s="195"/>
      <c r="AN16" s="1952" t="s">
        <v>186</v>
      </c>
      <c r="AO16" s="1954"/>
      <c r="AP16" s="2259"/>
      <c r="AQ16" s="1959">
        <v>6</v>
      </c>
      <c r="AR16" s="2108" t="s">
        <v>199</v>
      </c>
      <c r="AS16" s="2369"/>
      <c r="AT16" s="2205"/>
      <c r="AU16" s="2340"/>
      <c r="AV16" s="2181"/>
      <c r="AW16" s="268"/>
      <c r="AX16" s="2337"/>
      <c r="AY16" s="2337"/>
      <c r="AZ16" s="2372"/>
      <c r="BA16" s="2250"/>
      <c r="BB16" s="278"/>
      <c r="BC16" s="278" t="s">
        <v>785</v>
      </c>
      <c r="BD16" s="268" t="s">
        <v>1731</v>
      </c>
      <c r="BE16" s="2329"/>
      <c r="BF16" s="88" t="str">
        <f>CONCATENATE("2 Non ►(",TEXT(BH4,"0,00"),")")</f>
        <v>2 Non ►(3,38)</v>
      </c>
      <c r="BG16" s="2330" t="s">
        <v>2567</v>
      </c>
      <c r="BH16" s="2292"/>
      <c r="BI16" s="2181"/>
      <c r="BJ16" s="189" t="s">
        <v>785</v>
      </c>
      <c r="BK16" s="2288" t="s">
        <v>1066</v>
      </c>
      <c r="BL16" s="2288" t="s">
        <v>1066</v>
      </c>
      <c r="BM16" s="2288" t="s">
        <v>1066</v>
      </c>
      <c r="BN16" s="2288" t="s">
        <v>1066</v>
      </c>
      <c r="BO16" s="2288" t="s">
        <v>1066</v>
      </c>
      <c r="BP16" s="2288" t="s">
        <v>1066</v>
      </c>
    </row>
    <row r="17" spans="1:68" ht="13.5" customHeight="1" x14ac:dyDescent="0.25">
      <c r="A17" s="2329"/>
      <c r="B17" s="2312"/>
      <c r="C17" s="167" t="s">
        <v>41</v>
      </c>
      <c r="D17" s="2350" t="s">
        <v>194</v>
      </c>
      <c r="E17" s="2351"/>
      <c r="F17" s="2259" t="str">
        <f>CONCATENATE("2 Non ►(",I4,")")</f>
        <v>2 Non ►(3,05)</v>
      </c>
      <c r="G17" s="384">
        <v>2</v>
      </c>
      <c r="H17" s="2187" t="s">
        <v>187</v>
      </c>
      <c r="I17" s="2181"/>
      <c r="J17" s="803">
        <v>8</v>
      </c>
      <c r="K17" s="351" t="s">
        <v>192</v>
      </c>
      <c r="L17" s="1799"/>
      <c r="M17" s="383" t="s">
        <v>189</v>
      </c>
      <c r="N17" s="206" t="s">
        <v>2256</v>
      </c>
      <c r="O17" s="277"/>
      <c r="P17" s="2329"/>
      <c r="Q17" s="2333"/>
      <c r="R17" s="2333"/>
      <c r="S17" s="2333"/>
      <c r="T17" s="2333"/>
      <c r="U17" s="2333"/>
      <c r="V17" s="2333"/>
      <c r="W17" s="2333"/>
      <c r="X17" s="2333"/>
      <c r="Y17" s="2333"/>
      <c r="Z17" s="271"/>
      <c r="AA17" s="280"/>
      <c r="AB17" s="2181"/>
      <c r="AC17" s="2181"/>
      <c r="AD17" s="2181"/>
      <c r="AE17" s="1935"/>
      <c r="AF17" s="1935"/>
      <c r="AG17" s="1934"/>
      <c r="AH17" s="2181"/>
      <c r="AI17" s="2371"/>
      <c r="AJ17" s="2371"/>
      <c r="AK17" s="2329"/>
      <c r="AL17" s="2370"/>
      <c r="AM17" s="195"/>
      <c r="AN17" s="1952" t="s">
        <v>190</v>
      </c>
      <c r="AO17" s="1954"/>
      <c r="AP17" s="2259"/>
      <c r="AQ17" s="1961"/>
      <c r="AR17" s="1958" t="s">
        <v>189</v>
      </c>
      <c r="AS17" s="2369"/>
      <c r="AT17" s="2205"/>
      <c r="AU17" s="2340"/>
      <c r="AV17" s="1236"/>
      <c r="AW17" s="268"/>
      <c r="AX17" s="2337"/>
      <c r="AY17" s="2337"/>
      <c r="AZ17" s="2372"/>
      <c r="BA17" s="388"/>
      <c r="BB17" s="388"/>
      <c r="BC17" s="388"/>
      <c r="BD17" s="1583"/>
      <c r="BE17" s="2329"/>
      <c r="BF17" s="1577"/>
      <c r="BG17" s="2330"/>
      <c r="BH17" s="279"/>
      <c r="BI17" s="2254" t="s">
        <v>2302</v>
      </c>
      <c r="BJ17" s="385" t="s">
        <v>2214</v>
      </c>
      <c r="BK17" s="2288"/>
      <c r="BL17" s="2288"/>
      <c r="BM17" s="2288"/>
      <c r="BN17" s="2288"/>
      <c r="BO17" s="2288"/>
      <c r="BP17" s="2288"/>
    </row>
    <row r="18" spans="1:68" ht="15.75" customHeight="1" x14ac:dyDescent="0.25">
      <c r="A18" s="2329"/>
      <c r="B18" s="2312"/>
      <c r="C18" s="2181" t="str">
        <f>CONCATENATE("2 Non ►(",AB4,")")</f>
        <v>2 Non ►(3,12)</v>
      </c>
      <c r="D18" s="2350" t="s">
        <v>732</v>
      </c>
      <c r="E18" s="2351"/>
      <c r="F18" s="2259"/>
      <c r="G18" s="162"/>
      <c r="H18" s="2187"/>
      <c r="I18" s="2181"/>
      <c r="J18" s="803">
        <v>9</v>
      </c>
      <c r="K18" s="2354" t="s">
        <v>2464</v>
      </c>
      <c r="L18" s="1853">
        <v>7</v>
      </c>
      <c r="M18" s="2068" t="s">
        <v>2249</v>
      </c>
      <c r="N18" s="389" t="s">
        <v>2257</v>
      </c>
      <c r="O18" s="278"/>
      <c r="P18" s="2329"/>
      <c r="Q18" s="2333"/>
      <c r="R18" s="2333"/>
      <c r="S18" s="2333"/>
      <c r="T18" s="2333"/>
      <c r="U18" s="2333"/>
      <c r="V18" s="2333"/>
      <c r="W18" s="2333"/>
      <c r="X18" s="2333"/>
      <c r="Y18" s="2333"/>
      <c r="Z18" s="271"/>
      <c r="AA18" s="280"/>
      <c r="AB18" s="2181"/>
      <c r="AC18" s="2181"/>
      <c r="AD18" s="2181"/>
      <c r="AE18" s="2340" t="s">
        <v>2503</v>
      </c>
      <c r="AF18" s="2340" t="s">
        <v>2504</v>
      </c>
      <c r="AG18" s="2340" t="s">
        <v>2502</v>
      </c>
      <c r="AH18" s="2340" t="s">
        <v>2501</v>
      </c>
      <c r="AI18" s="2340" t="s">
        <v>2563</v>
      </c>
      <c r="AJ18" s="2340" t="s">
        <v>2564</v>
      </c>
      <c r="AK18" s="2329"/>
      <c r="AL18" s="2370"/>
      <c r="AM18" s="195"/>
      <c r="AN18" s="1952" t="s">
        <v>194</v>
      </c>
      <c r="AO18" s="1954"/>
      <c r="AP18" s="2259"/>
      <c r="AQ18" s="1962">
        <v>7</v>
      </c>
      <c r="AR18" s="1963" t="s">
        <v>2249</v>
      </c>
      <c r="AS18" s="278"/>
      <c r="AT18" s="2205"/>
      <c r="AU18" s="2340"/>
      <c r="AV18" s="2369" t="s">
        <v>2506</v>
      </c>
      <c r="AW18" s="286" t="s">
        <v>41</v>
      </c>
      <c r="AX18" s="2337"/>
      <c r="AY18" s="2337"/>
      <c r="AZ18" s="2372"/>
      <c r="BA18" s="278"/>
      <c r="BB18" s="278"/>
      <c r="BC18" s="278"/>
      <c r="BD18" s="278"/>
      <c r="BE18" s="2329"/>
      <c r="BF18" s="1578"/>
      <c r="BG18" s="2070" t="s">
        <v>2568</v>
      </c>
      <c r="BI18" s="2254"/>
      <c r="BJ18" s="189"/>
      <c r="BK18" s="2288" t="s">
        <v>1067</v>
      </c>
      <c r="BL18" s="2288" t="s">
        <v>1067</v>
      </c>
      <c r="BM18" s="2288" t="s">
        <v>1067</v>
      </c>
      <c r="BN18" s="2288" t="s">
        <v>1067</v>
      </c>
      <c r="BO18" s="2288" t="s">
        <v>1067</v>
      </c>
      <c r="BP18" s="2288" t="s">
        <v>1067</v>
      </c>
    </row>
    <row r="19" spans="1:68" ht="14.25" customHeight="1" x14ac:dyDescent="0.25">
      <c r="A19" s="2329"/>
      <c r="B19" s="2312"/>
      <c r="C19" s="2181"/>
      <c r="D19" s="805" t="s">
        <v>733</v>
      </c>
      <c r="E19" s="806"/>
      <c r="F19" s="281"/>
      <c r="G19" s="384"/>
      <c r="H19" s="2187"/>
      <c r="I19" s="286" t="s">
        <v>676</v>
      </c>
      <c r="J19" s="1940"/>
      <c r="K19" s="2354"/>
      <c r="L19" s="1854">
        <v>8</v>
      </c>
      <c r="M19" s="2068" t="s">
        <v>2296</v>
      </c>
      <c r="N19" s="2250" t="s">
        <v>2320</v>
      </c>
      <c r="O19" s="281"/>
      <c r="P19" s="2329"/>
      <c r="Q19" s="2333"/>
      <c r="R19" s="2333"/>
      <c r="S19" s="2333"/>
      <c r="T19" s="2333"/>
      <c r="U19" s="2333"/>
      <c r="V19" s="2333"/>
      <c r="W19" s="2333"/>
      <c r="X19" s="2333"/>
      <c r="Y19" s="2333"/>
      <c r="Z19" s="271"/>
      <c r="AA19" s="280"/>
      <c r="AB19" s="2181"/>
      <c r="AC19" s="2340" t="s">
        <v>2500</v>
      </c>
      <c r="AD19" s="2340" t="s">
        <v>2500</v>
      </c>
      <c r="AE19" s="2340"/>
      <c r="AF19" s="2340"/>
      <c r="AG19" s="2340"/>
      <c r="AH19" s="2340"/>
      <c r="AI19" s="2340"/>
      <c r="AJ19" s="2340"/>
      <c r="AK19" s="2329"/>
      <c r="AM19" s="1583"/>
      <c r="AN19" s="1952" t="s">
        <v>732</v>
      </c>
      <c r="AO19" s="1954"/>
      <c r="AP19" s="2259"/>
      <c r="AQ19" s="1964">
        <v>8</v>
      </c>
      <c r="AR19" s="1963" t="s">
        <v>2296</v>
      </c>
      <c r="AS19" s="278"/>
      <c r="AU19" s="278"/>
      <c r="AV19" s="2369"/>
      <c r="AW19" s="2254" t="str">
        <f>CONCATENATE("2 Non ►(",ROUND(BA4,2),")")</f>
        <v>2 Non ►(3,32)</v>
      </c>
      <c r="AX19" s="189"/>
      <c r="AY19" s="189"/>
      <c r="AZ19" s="2372"/>
      <c r="BA19" s="278"/>
      <c r="BB19" s="278"/>
      <c r="BC19" s="278"/>
      <c r="BD19" s="278"/>
      <c r="BE19" s="2329"/>
      <c r="BF19" s="1578"/>
      <c r="BG19" s="2330" t="s">
        <v>2569</v>
      </c>
      <c r="BI19" s="2331" t="s">
        <v>2303</v>
      </c>
      <c r="BJ19" s="385"/>
      <c r="BK19" s="2288"/>
      <c r="BL19" s="2288"/>
      <c r="BM19" s="2288"/>
      <c r="BN19" s="2288"/>
      <c r="BO19" s="2288"/>
      <c r="BP19" s="2288"/>
    </row>
    <row r="20" spans="1:68" ht="13.5" customHeight="1" x14ac:dyDescent="0.25">
      <c r="A20" s="2329"/>
      <c r="B20" s="2312"/>
      <c r="C20" s="279"/>
      <c r="D20" s="2344" t="s">
        <v>1656</v>
      </c>
      <c r="E20" s="2345"/>
      <c r="F20" s="281"/>
      <c r="G20" s="384">
        <v>3</v>
      </c>
      <c r="H20" s="2187" t="s">
        <v>191</v>
      </c>
      <c r="I20" s="281" t="s">
        <v>196</v>
      </c>
      <c r="J20" s="803">
        <v>10</v>
      </c>
      <c r="K20" s="351" t="s">
        <v>195</v>
      </c>
      <c r="L20" s="1853">
        <v>9</v>
      </c>
      <c r="M20" s="2068" t="s">
        <v>200</v>
      </c>
      <c r="N20" s="2250"/>
      <c r="O20" s="278"/>
      <c r="P20" s="2329"/>
      <c r="Q20" s="2333"/>
      <c r="R20" s="2333"/>
      <c r="S20" s="2333"/>
      <c r="T20" s="2333"/>
      <c r="U20" s="2333"/>
      <c r="V20" s="2333"/>
      <c r="W20" s="2333"/>
      <c r="X20" s="2333"/>
      <c r="Y20" s="2333"/>
      <c r="Z20" s="271"/>
      <c r="AA20" s="280"/>
      <c r="AB20" s="2181"/>
      <c r="AC20" s="2340"/>
      <c r="AD20" s="2340"/>
      <c r="AE20" s="2340"/>
      <c r="AF20" s="2340"/>
      <c r="AG20" s="2340"/>
      <c r="AH20" s="2340"/>
      <c r="AI20" s="2340"/>
      <c r="AJ20" s="2340"/>
      <c r="AK20" s="2329"/>
      <c r="AL20" s="386" t="s">
        <v>41</v>
      </c>
      <c r="AM20" s="286"/>
      <c r="AN20" s="805" t="s">
        <v>733</v>
      </c>
      <c r="AO20" s="806"/>
      <c r="AP20" s="2259"/>
      <c r="AQ20" s="1962">
        <v>9</v>
      </c>
      <c r="AR20" s="1965" t="s">
        <v>200</v>
      </c>
      <c r="AS20" s="278"/>
      <c r="AT20" s="271" t="s">
        <v>41</v>
      </c>
      <c r="AU20" s="278"/>
      <c r="AV20" s="2369"/>
      <c r="AW20" s="2254"/>
      <c r="AX20" s="189"/>
      <c r="AY20" s="189"/>
      <c r="AZ20" s="2372"/>
      <c r="BA20" s="278"/>
      <c r="BB20" s="278"/>
      <c r="BC20" s="278"/>
      <c r="BD20" s="278"/>
      <c r="BE20" s="2329"/>
      <c r="BF20" s="1578"/>
      <c r="BG20" s="2330"/>
      <c r="BI20" s="2331"/>
      <c r="BJ20" s="868"/>
      <c r="BK20" s="2288" t="s">
        <v>1068</v>
      </c>
      <c r="BL20" s="2288" t="s">
        <v>1068</v>
      </c>
      <c r="BM20" s="2288" t="s">
        <v>1068</v>
      </c>
      <c r="BN20" s="2288" t="s">
        <v>1068</v>
      </c>
      <c r="BO20" s="2288" t="s">
        <v>1068</v>
      </c>
      <c r="BP20" s="2288" t="s">
        <v>1068</v>
      </c>
    </row>
    <row r="21" spans="1:68" ht="16.5" customHeight="1" x14ac:dyDescent="0.25">
      <c r="A21" s="2329"/>
      <c r="B21" s="2312"/>
      <c r="C21" s="279"/>
      <c r="D21" s="2344" t="s">
        <v>734</v>
      </c>
      <c r="E21" s="2345"/>
      <c r="F21" s="281"/>
      <c r="G21" s="384"/>
      <c r="H21" s="2187"/>
      <c r="I21" s="278"/>
      <c r="J21" s="279"/>
      <c r="K21" s="279"/>
      <c r="L21" s="1853">
        <v>10</v>
      </c>
      <c r="M21" s="2068" t="s">
        <v>197</v>
      </c>
      <c r="N21" s="2250" t="s">
        <v>2321</v>
      </c>
      <c r="O21" s="281"/>
      <c r="P21" s="2329"/>
      <c r="Q21" s="2333"/>
      <c r="R21" s="2333"/>
      <c r="S21" s="2333"/>
      <c r="T21" s="2333"/>
      <c r="U21" s="2333"/>
      <c r="V21" s="2333"/>
      <c r="W21" s="2333"/>
      <c r="X21" s="2333"/>
      <c r="Y21" s="2333"/>
      <c r="Z21" s="271"/>
      <c r="AA21" s="280" t="str">
        <f>CONCATENATE("►► (",AC4,")")</f>
        <v>►► (3,13)</v>
      </c>
      <c r="AB21" s="2181"/>
      <c r="AC21" s="2340"/>
      <c r="AD21" s="2340"/>
      <c r="AE21" s="2340"/>
      <c r="AF21" s="2340"/>
      <c r="AG21" s="2340"/>
      <c r="AH21" s="2340"/>
      <c r="AI21" s="2340"/>
      <c r="AJ21" s="2340"/>
      <c r="AK21" s="2329"/>
      <c r="AL21" s="2365" t="str">
        <f>CONCATENATE("2 Non ►(",ROUND(AT4,2),")")</f>
        <v>2 Non ►(3,25)</v>
      </c>
      <c r="AM21" s="868"/>
      <c r="AN21" s="1955" t="s">
        <v>1656</v>
      </c>
      <c r="AO21" s="1956"/>
      <c r="AP21" s="2259"/>
      <c r="AQ21" s="1962"/>
      <c r="AR21" s="1963"/>
      <c r="AS21" s="278"/>
      <c r="AT21" s="271" t="str">
        <f>CONCATENATE("2 Non ►(",ROUND(AW4,2),")")</f>
        <v>2 Non ►(3,28)</v>
      </c>
      <c r="AU21" s="278"/>
      <c r="AV21" s="2369"/>
      <c r="AW21" s="268"/>
      <c r="AX21" s="189"/>
      <c r="AY21" s="280"/>
      <c r="AZ21" s="279"/>
      <c r="BA21" s="278"/>
      <c r="BB21" s="278"/>
      <c r="BC21" s="278"/>
      <c r="BD21" s="278"/>
      <c r="BE21" s="2329"/>
      <c r="BF21" s="1578"/>
      <c r="BG21" s="412"/>
      <c r="BH21" s="279"/>
      <c r="BI21" s="1884" t="s">
        <v>2304</v>
      </c>
      <c r="BJ21" s="189"/>
      <c r="BK21" s="2288"/>
      <c r="BL21" s="2288"/>
      <c r="BM21" s="2288"/>
      <c r="BN21" s="2288"/>
      <c r="BO21" s="2288"/>
      <c r="BP21" s="2288"/>
    </row>
    <row r="22" spans="1:68" ht="13.5" customHeight="1" x14ac:dyDescent="0.25">
      <c r="A22" s="2329"/>
      <c r="B22" s="2312"/>
      <c r="C22" s="279"/>
      <c r="D22" s="2359" t="s">
        <v>735</v>
      </c>
      <c r="E22" s="2360"/>
      <c r="F22" s="281"/>
      <c r="G22" s="162"/>
      <c r="H22" s="162"/>
      <c r="I22" s="278"/>
      <c r="J22" s="162"/>
      <c r="K22" s="391"/>
      <c r="L22" s="1853">
        <v>11</v>
      </c>
      <c r="M22" s="2368" t="s">
        <v>2248</v>
      </c>
      <c r="N22" s="2250"/>
      <c r="O22" s="278"/>
      <c r="P22" s="2329"/>
      <c r="Q22" s="2333"/>
      <c r="R22" s="2333"/>
      <c r="S22" s="2333"/>
      <c r="T22" s="2333"/>
      <c r="U22" s="2333"/>
      <c r="V22" s="2333"/>
      <c r="W22" s="2333"/>
      <c r="X22" s="2333"/>
      <c r="Y22" s="2333"/>
      <c r="Z22" s="271"/>
      <c r="AA22" s="280"/>
      <c r="AB22" s="189" t="s">
        <v>41</v>
      </c>
      <c r="AC22" s="2340"/>
      <c r="AD22" s="2340"/>
      <c r="AE22" s="2340"/>
      <c r="AF22" s="2340"/>
      <c r="AG22" s="2340"/>
      <c r="AH22" s="2340"/>
      <c r="AI22" s="2340"/>
      <c r="AJ22" s="2340"/>
      <c r="AK22" s="2329"/>
      <c r="AL22" s="2365"/>
      <c r="AM22" s="868"/>
      <c r="AN22" s="1955" t="s">
        <v>734</v>
      </c>
      <c r="AO22" s="1956"/>
      <c r="AP22" s="1229"/>
      <c r="AQ22" s="1962">
        <v>10</v>
      </c>
      <c r="AR22" s="2375" t="s">
        <v>2248</v>
      </c>
      <c r="AS22" s="278"/>
      <c r="AT22" s="166"/>
      <c r="AU22" s="278"/>
      <c r="AV22" s="2369"/>
      <c r="AW22" s="293"/>
      <c r="AX22" s="189"/>
      <c r="AY22" s="280"/>
      <c r="AZ22" s="279"/>
      <c r="BA22" s="278"/>
      <c r="BB22" s="278"/>
      <c r="BC22" s="278"/>
      <c r="BD22" s="278"/>
      <c r="BE22" s="2329"/>
      <c r="BF22" s="1578"/>
      <c r="BG22" s="412"/>
      <c r="BH22" s="279"/>
      <c r="BI22" s="189"/>
      <c r="BJ22" s="189"/>
      <c r="BK22" s="2249" t="s">
        <v>2467</v>
      </c>
      <c r="BL22" s="2249" t="s">
        <v>2467</v>
      </c>
      <c r="BM22" s="2249" t="s">
        <v>2467</v>
      </c>
      <c r="BN22" s="2249" t="s">
        <v>2467</v>
      </c>
      <c r="BO22" s="2249" t="s">
        <v>2467</v>
      </c>
      <c r="BP22" s="2249" t="s">
        <v>2467</v>
      </c>
    </row>
    <row r="23" spans="1:68" ht="13.5" customHeight="1" x14ac:dyDescent="0.25">
      <c r="A23" s="2329"/>
      <c r="B23" s="2312"/>
      <c r="C23" s="279"/>
      <c r="D23" s="2359" t="s">
        <v>736</v>
      </c>
      <c r="E23" s="2360"/>
      <c r="F23" s="281"/>
      <c r="G23" s="162"/>
      <c r="H23" s="162"/>
      <c r="I23" s="278"/>
      <c r="J23" s="2315" t="str">
        <f>CONCATENATE("►► (",AB4,")")</f>
        <v>►► (3,12)</v>
      </c>
      <c r="K23" s="2316"/>
      <c r="L23" s="1799"/>
      <c r="M23" s="2368"/>
      <c r="N23" s="2254" t="s">
        <v>2322</v>
      </c>
      <c r="O23" s="278"/>
      <c r="P23" s="2329"/>
      <c r="Q23" s="2333"/>
      <c r="R23" s="2333"/>
      <c r="S23" s="2333"/>
      <c r="T23" s="2333"/>
      <c r="U23" s="2333"/>
      <c r="V23" s="2333"/>
      <c r="W23" s="2333"/>
      <c r="X23" s="2333"/>
      <c r="Y23" s="2333"/>
      <c r="Z23" s="271"/>
      <c r="AA23" s="280"/>
      <c r="AB23" s="189" t="str">
        <f>CONCATENATE("2 Non ►(",AL4,")")</f>
        <v>2 Non ►(3,19)</v>
      </c>
      <c r="AC23" s="2364"/>
      <c r="AD23" s="2364"/>
      <c r="AE23" s="2364"/>
      <c r="AF23" s="2364"/>
      <c r="AG23" s="2364"/>
      <c r="AH23" s="2364"/>
      <c r="AI23" s="2364"/>
      <c r="AJ23" s="2364"/>
      <c r="AK23" s="2329"/>
      <c r="AL23" s="166"/>
      <c r="AM23" s="278"/>
      <c r="AN23" s="805" t="s">
        <v>735</v>
      </c>
      <c r="AO23" s="806"/>
      <c r="AP23" s="1229"/>
      <c r="AQ23" s="1961"/>
      <c r="AR23" s="2375"/>
      <c r="AS23" s="387"/>
      <c r="AT23" s="1584"/>
      <c r="AU23" s="387"/>
      <c r="AV23" s="2373"/>
      <c r="AW23" s="206"/>
      <c r="AX23" s="387"/>
      <c r="AY23" s="1236"/>
      <c r="AZ23" s="1593"/>
      <c r="BA23" s="278"/>
      <c r="BB23" s="278"/>
      <c r="BC23" s="278"/>
      <c r="BD23" s="278"/>
      <c r="BE23" s="2329"/>
      <c r="BF23" s="1578"/>
      <c r="BG23" s="412"/>
      <c r="BH23" s="279"/>
      <c r="BI23" s="189"/>
      <c r="BJ23" s="189"/>
      <c r="BK23" s="2249"/>
      <c r="BL23" s="2249"/>
      <c r="BM23" s="2249"/>
      <c r="BN23" s="2249"/>
      <c r="BO23" s="2249"/>
      <c r="BP23" s="2249"/>
    </row>
    <row r="24" spans="1:68" ht="15.75" customHeight="1" x14ac:dyDescent="0.25">
      <c r="A24" s="2329"/>
      <c r="B24" s="2312"/>
      <c r="C24" s="279"/>
      <c r="D24" s="805"/>
      <c r="E24" s="806"/>
      <c r="F24" s="281"/>
      <c r="G24" s="162"/>
      <c r="H24" s="162"/>
      <c r="I24" s="278"/>
      <c r="J24" s="279"/>
      <c r="K24" s="279"/>
      <c r="L24" s="1855">
        <v>12</v>
      </c>
      <c r="M24" s="2068" t="s">
        <v>2246</v>
      </c>
      <c r="N24" s="2367"/>
      <c r="O24" s="278"/>
      <c r="P24" s="2329"/>
      <c r="Q24" s="2333"/>
      <c r="R24" s="2333"/>
      <c r="S24" s="2333"/>
      <c r="T24" s="2333"/>
      <c r="U24" s="2333"/>
      <c r="V24" s="2333"/>
      <c r="W24" s="2333"/>
      <c r="X24" s="2333"/>
      <c r="Y24" s="2333"/>
      <c r="Z24" s="271"/>
      <c r="AA24" s="280"/>
      <c r="AC24" s="2326" t="s">
        <v>157</v>
      </c>
      <c r="AD24" s="2326" t="s">
        <v>157</v>
      </c>
      <c r="AE24" s="2326" t="s">
        <v>157</v>
      </c>
      <c r="AF24" s="2326" t="s">
        <v>157</v>
      </c>
      <c r="AG24" s="2326" t="s">
        <v>157</v>
      </c>
      <c r="AH24" s="2326" t="s">
        <v>157</v>
      </c>
      <c r="AI24" s="2326" t="s">
        <v>157</v>
      </c>
      <c r="AJ24" s="2326" t="s">
        <v>157</v>
      </c>
      <c r="AK24" s="2329"/>
      <c r="AL24" s="166"/>
      <c r="AM24" s="392"/>
      <c r="AN24" s="805" t="s">
        <v>736</v>
      </c>
      <c r="AO24" s="806"/>
      <c r="AP24" s="1229"/>
      <c r="AQ24" s="1966">
        <v>11</v>
      </c>
      <c r="AR24" s="1967" t="s">
        <v>2246</v>
      </c>
      <c r="AS24" s="2326" t="s">
        <v>157</v>
      </c>
      <c r="AT24" s="1584"/>
      <c r="AU24" s="2326" t="s">
        <v>157</v>
      </c>
      <c r="AV24" s="2338" t="s">
        <v>157</v>
      </c>
      <c r="AW24" s="1043"/>
      <c r="AX24" s="2326" t="s">
        <v>157</v>
      </c>
      <c r="AY24" s="2326" t="s">
        <v>157</v>
      </c>
      <c r="AZ24" s="2338" t="s">
        <v>157</v>
      </c>
      <c r="BA24" s="392"/>
      <c r="BB24" s="2335" t="s">
        <v>2014</v>
      </c>
      <c r="BC24" s="278"/>
      <c r="BD24" s="392"/>
      <c r="BE24" s="2329"/>
      <c r="BF24" s="1578"/>
      <c r="BG24" s="412"/>
      <c r="BH24" s="279"/>
      <c r="BI24" s="189"/>
      <c r="BJ24" s="393"/>
      <c r="BK24" s="2325"/>
      <c r="BL24" s="2325"/>
      <c r="BM24" s="2325"/>
      <c r="BN24" s="2325"/>
      <c r="BO24" s="2325"/>
      <c r="BP24" s="2325"/>
    </row>
    <row r="25" spans="1:68" ht="15.75" customHeight="1" thickBot="1" x14ac:dyDescent="0.3">
      <c r="A25" s="2342"/>
      <c r="B25" s="2349"/>
      <c r="C25" s="394" t="s">
        <v>31</v>
      </c>
      <c r="D25" s="2352" t="s">
        <v>31</v>
      </c>
      <c r="E25" s="2353"/>
      <c r="F25" s="396" t="s">
        <v>31</v>
      </c>
      <c r="G25" s="2352" t="s">
        <v>31</v>
      </c>
      <c r="H25" s="2353"/>
      <c r="I25" s="396" t="s">
        <v>31</v>
      </c>
      <c r="J25" s="2352" t="s">
        <v>31</v>
      </c>
      <c r="K25" s="2353"/>
      <c r="L25" s="2352" t="s">
        <v>31</v>
      </c>
      <c r="M25" s="2353"/>
      <c r="N25" s="396" t="s">
        <v>31</v>
      </c>
      <c r="O25" s="396" t="s">
        <v>31</v>
      </c>
      <c r="P25" s="2329"/>
      <c r="Q25" s="2334"/>
      <c r="R25" s="2334"/>
      <c r="S25" s="2334"/>
      <c r="T25" s="2334"/>
      <c r="U25" s="2334"/>
      <c r="V25" s="2334"/>
      <c r="W25" s="2334"/>
      <c r="X25" s="2334"/>
      <c r="Y25" s="2334"/>
      <c r="Z25" s="2175" t="s">
        <v>31</v>
      </c>
      <c r="AA25" s="2177"/>
      <c r="AB25" s="191" t="s">
        <v>31</v>
      </c>
      <c r="AC25" s="2327"/>
      <c r="AD25" s="2327"/>
      <c r="AE25" s="2327"/>
      <c r="AF25" s="2327"/>
      <c r="AG25" s="2327"/>
      <c r="AH25" s="2327"/>
      <c r="AI25" s="2366"/>
      <c r="AJ25" s="2366"/>
      <c r="AK25" s="2342"/>
      <c r="AL25" s="396" t="s">
        <v>31</v>
      </c>
      <c r="AM25" s="395" t="s">
        <v>19</v>
      </c>
      <c r="AN25" s="2352" t="s">
        <v>31</v>
      </c>
      <c r="AO25" s="2353"/>
      <c r="AP25" s="396" t="s">
        <v>19</v>
      </c>
      <c r="AQ25" s="2352" t="s">
        <v>31</v>
      </c>
      <c r="AR25" s="2353"/>
      <c r="AS25" s="2327"/>
      <c r="AT25" s="1540" t="s">
        <v>31</v>
      </c>
      <c r="AU25" s="2327"/>
      <c r="AV25" s="2341"/>
      <c r="AW25" s="396" t="s">
        <v>31</v>
      </c>
      <c r="AX25" s="2327"/>
      <c r="AY25" s="2327"/>
      <c r="AZ25" s="2327"/>
      <c r="BA25" s="191" t="s">
        <v>31</v>
      </c>
      <c r="BB25" s="2336"/>
      <c r="BC25" s="191" t="s">
        <v>31</v>
      </c>
      <c r="BD25" s="1048" t="s">
        <v>31</v>
      </c>
      <c r="BE25" s="2329"/>
      <c r="BF25" s="526" t="s">
        <v>31</v>
      </c>
      <c r="BG25" s="1769" t="s">
        <v>31</v>
      </c>
      <c r="BH25" s="397" t="s">
        <v>31</v>
      </c>
      <c r="BI25" s="191" t="s">
        <v>31</v>
      </c>
      <c r="BJ25" s="191" t="s">
        <v>31</v>
      </c>
      <c r="BK25" s="395" t="s">
        <v>31</v>
      </c>
      <c r="BL25" s="191" t="s">
        <v>31</v>
      </c>
      <c r="BM25" s="395" t="s">
        <v>31</v>
      </c>
      <c r="BN25" s="395" t="s">
        <v>31</v>
      </c>
      <c r="BO25" s="191" t="s">
        <v>31</v>
      </c>
      <c r="BP25" s="191" t="s">
        <v>31</v>
      </c>
    </row>
    <row r="26" spans="1:68" ht="14.25" thickTop="1" x14ac:dyDescent="0.25">
      <c r="A26" s="69" t="s">
        <v>165</v>
      </c>
      <c r="B26" s="399"/>
      <c r="C26" s="400"/>
      <c r="D26" s="401"/>
      <c r="E26" s="400"/>
      <c r="F26" s="402"/>
      <c r="G26" s="400"/>
      <c r="H26" s="403"/>
      <c r="I26" s="404"/>
      <c r="J26" s="405"/>
      <c r="K26" s="406"/>
      <c r="L26" s="401"/>
      <c r="M26" s="403"/>
      <c r="N26" s="402"/>
      <c r="O26" s="402"/>
      <c r="P26" s="69" t="s">
        <v>165</v>
      </c>
      <c r="Q26" s="402"/>
      <c r="R26" s="402"/>
      <c r="S26" s="402"/>
      <c r="T26" s="402"/>
      <c r="U26" s="402"/>
      <c r="V26" s="402"/>
      <c r="W26" s="402"/>
      <c r="X26" s="402"/>
      <c r="Y26" s="402"/>
      <c r="Z26" s="401"/>
      <c r="AA26" s="403"/>
      <c r="AB26" s="403"/>
      <c r="AC26" s="403"/>
      <c r="AD26" s="403"/>
      <c r="AE26" s="403"/>
      <c r="AF26" s="403"/>
      <c r="AG26" s="403"/>
      <c r="AH26" s="403"/>
      <c r="AI26" s="403"/>
      <c r="AJ26" s="403"/>
      <c r="AK26" s="69" t="s">
        <v>165</v>
      </c>
      <c r="AL26" s="402"/>
      <c r="AM26" s="401"/>
      <c r="AN26" s="401"/>
      <c r="AO26" s="400"/>
      <c r="AP26" s="402"/>
      <c r="AQ26" s="401"/>
      <c r="AR26" s="403"/>
      <c r="AS26" s="392"/>
      <c r="AT26" s="392"/>
      <c r="AU26" s="392"/>
      <c r="AV26" s="392"/>
      <c r="AW26" s="402"/>
      <c r="AX26" s="402"/>
      <c r="AY26" s="402"/>
      <c r="AZ26" s="402"/>
      <c r="BA26" s="407"/>
      <c r="BB26" s="407"/>
      <c r="BC26" s="407"/>
      <c r="BD26" s="1574"/>
      <c r="BE26" s="69" t="s">
        <v>165</v>
      </c>
      <c r="BF26" s="1579"/>
      <c r="BG26" s="1770"/>
      <c r="BH26" s="403"/>
      <c r="BI26" s="392"/>
      <c r="BJ26" s="1507"/>
      <c r="BK26" s="407"/>
      <c r="BL26" s="408"/>
      <c r="BM26" s="407"/>
      <c r="BN26" s="407"/>
      <c r="BO26" s="407"/>
      <c r="BP26" s="407"/>
    </row>
    <row r="27" spans="1:68" ht="13.5" x14ac:dyDescent="0.25">
      <c r="A27" s="415" t="s">
        <v>167</v>
      </c>
      <c r="B27" s="411"/>
      <c r="C27" s="167"/>
      <c r="D27" s="166"/>
      <c r="E27" s="167"/>
      <c r="F27" s="278"/>
      <c r="G27" s="167"/>
      <c r="H27" s="168"/>
      <c r="I27" s="412"/>
      <c r="J27" s="413"/>
      <c r="K27" s="414"/>
      <c r="L27" s="166"/>
      <c r="M27" s="168"/>
      <c r="N27" s="278"/>
      <c r="O27" s="278"/>
      <c r="P27" s="415" t="s">
        <v>167</v>
      </c>
      <c r="Q27" s="278"/>
      <c r="R27" s="278"/>
      <c r="S27" s="278"/>
      <c r="T27" s="278"/>
      <c r="U27" s="278"/>
      <c r="V27" s="278"/>
      <c r="W27" s="278"/>
      <c r="X27" s="278"/>
      <c r="Y27" s="278"/>
      <c r="Z27" s="166"/>
      <c r="AA27" s="168"/>
      <c r="AB27" s="168"/>
      <c r="AC27" s="168"/>
      <c r="AD27" s="168"/>
      <c r="AE27" s="168"/>
      <c r="AF27" s="168"/>
      <c r="AG27" s="168"/>
      <c r="AH27" s="168"/>
      <c r="AI27" s="168"/>
      <c r="AJ27" s="168"/>
      <c r="AK27" s="415" t="s">
        <v>167</v>
      </c>
      <c r="AL27" s="278"/>
      <c r="AM27" s="166"/>
      <c r="AN27" s="166"/>
      <c r="AO27" s="167"/>
      <c r="AP27" s="278"/>
      <c r="AQ27" s="166"/>
      <c r="AR27" s="168"/>
      <c r="AS27" s="278"/>
      <c r="AT27" s="278"/>
      <c r="AU27" s="278"/>
      <c r="AV27" s="278"/>
      <c r="AW27" s="278"/>
      <c r="AX27" s="278"/>
      <c r="AY27" s="278"/>
      <c r="AZ27" s="278"/>
      <c r="BA27" s="68"/>
      <c r="BB27" s="68"/>
      <c r="BC27" s="68"/>
      <c r="BD27" s="164"/>
      <c r="BE27" s="415" t="s">
        <v>167</v>
      </c>
      <c r="BF27" s="1059"/>
      <c r="BG27" s="1771"/>
      <c r="BH27" s="168"/>
      <c r="BI27" s="278"/>
      <c r="BJ27" s="167"/>
      <c r="BK27" s="68"/>
      <c r="BL27" s="164"/>
      <c r="BM27" s="68"/>
      <c r="BN27" s="68"/>
      <c r="BO27" s="68"/>
      <c r="BP27" s="68"/>
    </row>
    <row r="28" spans="1:68" ht="13.5" x14ac:dyDescent="0.25">
      <c r="A28" s="72">
        <v>3</v>
      </c>
      <c r="B28" s="417"/>
      <c r="C28" s="378"/>
      <c r="D28" s="418"/>
      <c r="E28" s="378"/>
      <c r="F28" s="419"/>
      <c r="G28" s="378"/>
      <c r="H28" s="379"/>
      <c r="I28" s="420"/>
      <c r="J28" s="421"/>
      <c r="K28" s="422"/>
      <c r="L28" s="418"/>
      <c r="M28" s="379"/>
      <c r="N28" s="419"/>
      <c r="O28" s="419"/>
      <c r="P28" s="72">
        <v>3</v>
      </c>
      <c r="Q28" s="419"/>
      <c r="R28" s="419"/>
      <c r="S28" s="419"/>
      <c r="T28" s="419"/>
      <c r="U28" s="419"/>
      <c r="V28" s="419"/>
      <c r="W28" s="419"/>
      <c r="X28" s="419"/>
      <c r="Y28" s="419"/>
      <c r="Z28" s="418"/>
      <c r="AA28" s="379"/>
      <c r="AB28" s="379"/>
      <c r="AC28" s="379"/>
      <c r="AD28" s="379"/>
      <c r="AE28" s="379"/>
      <c r="AF28" s="379"/>
      <c r="AG28" s="379"/>
      <c r="AH28" s="379"/>
      <c r="AI28" s="379"/>
      <c r="AJ28" s="379"/>
      <c r="AK28" s="72">
        <v>3</v>
      </c>
      <c r="AL28" s="419"/>
      <c r="AM28" s="418"/>
      <c r="AN28" s="418"/>
      <c r="AO28" s="378"/>
      <c r="AP28" s="419"/>
      <c r="AQ28" s="418"/>
      <c r="AR28" s="379"/>
      <c r="AS28" s="419"/>
      <c r="AT28" s="419"/>
      <c r="AU28" s="419"/>
      <c r="AV28" s="419"/>
      <c r="AW28" s="419"/>
      <c r="AX28" s="419"/>
      <c r="AY28" s="419"/>
      <c r="AZ28" s="419"/>
      <c r="BA28" s="423"/>
      <c r="BB28" s="423"/>
      <c r="BC28" s="423"/>
      <c r="BD28" s="156"/>
      <c r="BE28" s="72">
        <v>3</v>
      </c>
      <c r="BF28" s="1580"/>
      <c r="BG28" s="1772"/>
      <c r="BH28" s="379"/>
      <c r="BI28" s="419"/>
      <c r="BJ28" s="378"/>
      <c r="BK28" s="423"/>
      <c r="BL28" s="156"/>
      <c r="BM28" s="423"/>
      <c r="BN28" s="423"/>
      <c r="BO28" s="423"/>
      <c r="BP28" s="423"/>
    </row>
    <row r="29" spans="1:68" ht="13.5" x14ac:dyDescent="0.25">
      <c r="A29" s="71">
        <v>4</v>
      </c>
      <c r="B29" s="424"/>
      <c r="C29" s="180"/>
      <c r="D29" s="179"/>
      <c r="E29" s="180"/>
      <c r="F29" s="410"/>
      <c r="G29" s="180"/>
      <c r="H29" s="182"/>
      <c r="I29" s="425"/>
      <c r="J29" s="426"/>
      <c r="K29" s="427"/>
      <c r="L29" s="179"/>
      <c r="M29" s="182"/>
      <c r="N29" s="410"/>
      <c r="O29" s="410"/>
      <c r="P29" s="71">
        <v>4</v>
      </c>
      <c r="Q29" s="410"/>
      <c r="R29" s="410"/>
      <c r="S29" s="410"/>
      <c r="T29" s="410"/>
      <c r="U29" s="410"/>
      <c r="V29" s="410"/>
      <c r="W29" s="410"/>
      <c r="X29" s="410"/>
      <c r="Y29" s="410"/>
      <c r="Z29" s="179"/>
      <c r="AA29" s="182"/>
      <c r="AB29" s="182"/>
      <c r="AC29" s="182"/>
      <c r="AD29" s="182"/>
      <c r="AE29" s="182"/>
      <c r="AF29" s="182"/>
      <c r="AG29" s="182"/>
      <c r="AH29" s="182"/>
      <c r="AI29" s="182"/>
      <c r="AJ29" s="182"/>
      <c r="AK29" s="71">
        <v>4</v>
      </c>
      <c r="AL29" s="410"/>
      <c r="AM29" s="179"/>
      <c r="AN29" s="179"/>
      <c r="AO29" s="180"/>
      <c r="AP29" s="410"/>
      <c r="AQ29" s="179"/>
      <c r="AR29" s="182"/>
      <c r="AS29" s="410"/>
      <c r="AT29" s="410"/>
      <c r="AU29" s="410"/>
      <c r="AV29" s="410"/>
      <c r="AW29" s="410"/>
      <c r="AX29" s="410"/>
      <c r="AY29" s="410"/>
      <c r="AZ29" s="410"/>
      <c r="BA29" s="428"/>
      <c r="BB29" s="428"/>
      <c r="BC29" s="428"/>
      <c r="BD29" s="178"/>
      <c r="BE29" s="71">
        <v>4</v>
      </c>
      <c r="BF29" s="1581"/>
      <c r="BG29" s="1773"/>
      <c r="BH29" s="182"/>
      <c r="BI29" s="410"/>
      <c r="BJ29" s="180"/>
      <c r="BK29" s="428"/>
      <c r="BL29" s="178"/>
      <c r="BM29" s="428"/>
      <c r="BN29" s="428"/>
      <c r="BO29" s="428"/>
      <c r="BP29" s="428"/>
    </row>
    <row r="30" spans="1:68" ht="14.25" thickBot="1" x14ac:dyDescent="0.3">
      <c r="A30" s="437">
        <v>5</v>
      </c>
      <c r="B30" s="429"/>
      <c r="C30" s="430"/>
      <c r="D30" s="431"/>
      <c r="E30" s="430"/>
      <c r="F30" s="432"/>
      <c r="G30" s="430"/>
      <c r="H30" s="433"/>
      <c r="I30" s="434"/>
      <c r="J30" s="435"/>
      <c r="K30" s="436"/>
      <c r="L30" s="431"/>
      <c r="M30" s="433"/>
      <c r="N30" s="432"/>
      <c r="O30" s="432"/>
      <c r="P30" s="437">
        <v>5</v>
      </c>
      <c r="Q30" s="432"/>
      <c r="R30" s="432"/>
      <c r="S30" s="432"/>
      <c r="T30" s="432"/>
      <c r="U30" s="432"/>
      <c r="V30" s="432"/>
      <c r="W30" s="432"/>
      <c r="X30" s="432"/>
      <c r="Y30" s="432"/>
      <c r="Z30" s="431"/>
      <c r="AA30" s="433"/>
      <c r="AB30" s="433"/>
      <c r="AC30" s="433"/>
      <c r="AD30" s="433"/>
      <c r="AE30" s="433"/>
      <c r="AF30" s="433"/>
      <c r="AG30" s="433"/>
      <c r="AH30" s="433"/>
      <c r="AI30" s="433"/>
      <c r="AJ30" s="433"/>
      <c r="AK30" s="437">
        <v>5</v>
      </c>
      <c r="AL30" s="432"/>
      <c r="AM30" s="431"/>
      <c r="AN30" s="431"/>
      <c r="AO30" s="430"/>
      <c r="AP30" s="432"/>
      <c r="AQ30" s="431"/>
      <c r="AR30" s="433"/>
      <c r="AS30" s="432"/>
      <c r="AT30" s="432"/>
      <c r="AU30" s="432"/>
      <c r="AV30" s="432"/>
      <c r="AW30" s="432"/>
      <c r="AX30" s="432"/>
      <c r="AY30" s="432"/>
      <c r="AZ30" s="432"/>
      <c r="BA30" s="439"/>
      <c r="BB30" s="439"/>
      <c r="BC30" s="439"/>
      <c r="BD30" s="438"/>
      <c r="BE30" s="437">
        <v>5</v>
      </c>
      <c r="BF30" s="1582"/>
      <c r="BG30" s="1774"/>
      <c r="BH30" s="433"/>
      <c r="BI30" s="432"/>
      <c r="BJ30" s="430"/>
      <c r="BK30" s="439"/>
      <c r="BL30" s="438"/>
      <c r="BM30" s="439"/>
      <c r="BN30" s="439"/>
      <c r="BO30" s="439"/>
      <c r="BP30" s="439"/>
    </row>
    <row r="31" spans="1:68" ht="14.25" thickTop="1" x14ac:dyDescent="0.25">
      <c r="A31" s="440">
        <v>6</v>
      </c>
      <c r="B31" s="344"/>
      <c r="C31" s="167"/>
      <c r="D31" s="166"/>
      <c r="E31" s="167"/>
      <c r="F31" s="278"/>
      <c r="G31" s="167"/>
      <c r="H31" s="168"/>
      <c r="I31" s="412"/>
      <c r="J31" s="413"/>
      <c r="K31" s="414"/>
      <c r="L31" s="166"/>
      <c r="M31" s="168"/>
      <c r="N31" s="278"/>
      <c r="O31" s="278"/>
      <c r="P31" s="440">
        <v>6</v>
      </c>
      <c r="Q31" s="278"/>
      <c r="R31" s="278"/>
      <c r="S31" s="278"/>
      <c r="T31" s="278"/>
      <c r="U31" s="278"/>
      <c r="V31" s="278"/>
      <c r="W31" s="278"/>
      <c r="X31" s="278"/>
      <c r="Y31" s="278"/>
      <c r="Z31" s="166"/>
      <c r="AA31" s="168"/>
      <c r="AB31" s="168"/>
      <c r="AC31" s="168"/>
      <c r="AD31" s="168"/>
      <c r="AE31" s="168"/>
      <c r="AF31" s="168"/>
      <c r="AG31" s="168"/>
      <c r="AH31" s="168"/>
      <c r="AI31" s="168"/>
      <c r="AJ31" s="168"/>
      <c r="AK31" s="440">
        <v>6</v>
      </c>
      <c r="AL31" s="278"/>
      <c r="AM31" s="166"/>
      <c r="AN31" s="166"/>
      <c r="AO31" s="167"/>
      <c r="AP31" s="278"/>
      <c r="AQ31" s="166"/>
      <c r="AR31" s="168"/>
      <c r="AS31" s="278"/>
      <c r="AT31" s="278"/>
      <c r="AU31" s="278"/>
      <c r="AV31" s="278"/>
      <c r="AW31" s="278"/>
      <c r="AX31" s="278"/>
      <c r="AY31" s="278"/>
      <c r="AZ31" s="278"/>
      <c r="BA31" s="68"/>
      <c r="BB31" s="68"/>
      <c r="BC31" s="68"/>
      <c r="BD31" s="164"/>
      <c r="BE31" s="440">
        <v>6</v>
      </c>
      <c r="BF31" s="1059"/>
      <c r="BG31" s="1771"/>
      <c r="BH31" s="168"/>
      <c r="BI31" s="286"/>
      <c r="BJ31" s="167"/>
      <c r="BK31" s="68"/>
      <c r="BL31" s="164"/>
      <c r="BM31" s="68"/>
      <c r="BN31" s="68"/>
      <c r="BO31" s="68"/>
      <c r="BP31" s="68"/>
    </row>
    <row r="32" spans="1:68" ht="13.5" x14ac:dyDescent="0.25">
      <c r="A32" s="74">
        <v>7</v>
      </c>
      <c r="B32" s="321"/>
      <c r="C32" s="378"/>
      <c r="D32" s="418"/>
      <c r="E32" s="378"/>
      <c r="F32" s="419"/>
      <c r="G32" s="378"/>
      <c r="H32" s="379"/>
      <c r="I32" s="420"/>
      <c r="J32" s="421"/>
      <c r="K32" s="422"/>
      <c r="L32" s="418"/>
      <c r="M32" s="379"/>
      <c r="N32" s="419"/>
      <c r="O32" s="419"/>
      <c r="P32" s="74">
        <v>7</v>
      </c>
      <c r="Q32" s="419"/>
      <c r="R32" s="419"/>
      <c r="S32" s="419"/>
      <c r="T32" s="419"/>
      <c r="U32" s="419"/>
      <c r="V32" s="419"/>
      <c r="W32" s="419"/>
      <c r="X32" s="419"/>
      <c r="Y32" s="419"/>
      <c r="Z32" s="418"/>
      <c r="AA32" s="379"/>
      <c r="AB32" s="379"/>
      <c r="AC32" s="379"/>
      <c r="AD32" s="379"/>
      <c r="AE32" s="379"/>
      <c r="AF32" s="379"/>
      <c r="AG32" s="379"/>
      <c r="AH32" s="379"/>
      <c r="AI32" s="379"/>
      <c r="AJ32" s="379"/>
      <c r="AK32" s="74">
        <v>7</v>
      </c>
      <c r="AL32" s="419"/>
      <c r="AM32" s="418"/>
      <c r="AN32" s="418"/>
      <c r="AO32" s="378"/>
      <c r="AP32" s="419"/>
      <c r="AQ32" s="418"/>
      <c r="AR32" s="379"/>
      <c r="AS32" s="419"/>
      <c r="AT32" s="419"/>
      <c r="AU32" s="419"/>
      <c r="AV32" s="419"/>
      <c r="AW32" s="419"/>
      <c r="AX32" s="419"/>
      <c r="AY32" s="419"/>
      <c r="AZ32" s="419"/>
      <c r="BA32" s="423"/>
      <c r="BB32" s="423"/>
      <c r="BC32" s="423"/>
      <c r="BD32" s="156"/>
      <c r="BE32" s="74">
        <v>7</v>
      </c>
      <c r="BF32" s="1580"/>
      <c r="BG32" s="1772"/>
      <c r="BH32" s="379"/>
      <c r="BI32" s="419"/>
      <c r="BJ32" s="378"/>
      <c r="BK32" s="423"/>
      <c r="BL32" s="156"/>
      <c r="BM32" s="423"/>
      <c r="BN32" s="423"/>
      <c r="BO32" s="423"/>
      <c r="BP32" s="423"/>
    </row>
    <row r="33" spans="1:68" ht="13.5" x14ac:dyDescent="0.25">
      <c r="A33" s="75">
        <v>8</v>
      </c>
      <c r="B33" s="321"/>
      <c r="C33" s="378"/>
      <c r="D33" s="418"/>
      <c r="E33" s="378"/>
      <c r="F33" s="419"/>
      <c r="G33" s="378"/>
      <c r="H33" s="379"/>
      <c r="I33" s="420"/>
      <c r="J33" s="421"/>
      <c r="K33" s="422"/>
      <c r="L33" s="418"/>
      <c r="M33" s="379"/>
      <c r="N33" s="419"/>
      <c r="O33" s="419"/>
      <c r="P33" s="75">
        <v>8</v>
      </c>
      <c r="Q33" s="419"/>
      <c r="R33" s="419"/>
      <c r="S33" s="419"/>
      <c r="T33" s="419"/>
      <c r="U33" s="419"/>
      <c r="V33" s="419"/>
      <c r="W33" s="419"/>
      <c r="X33" s="419"/>
      <c r="Y33" s="419"/>
      <c r="Z33" s="418"/>
      <c r="AA33" s="379"/>
      <c r="AB33" s="379"/>
      <c r="AC33" s="379"/>
      <c r="AD33" s="379"/>
      <c r="AE33" s="379"/>
      <c r="AF33" s="379"/>
      <c r="AG33" s="379"/>
      <c r="AH33" s="379"/>
      <c r="AI33" s="379"/>
      <c r="AJ33" s="379"/>
      <c r="AK33" s="75">
        <v>8</v>
      </c>
      <c r="AL33" s="419"/>
      <c r="AM33" s="418"/>
      <c r="AN33" s="418"/>
      <c r="AO33" s="378"/>
      <c r="AP33" s="419"/>
      <c r="AQ33" s="418"/>
      <c r="AR33" s="379"/>
      <c r="AS33" s="419"/>
      <c r="AT33" s="419"/>
      <c r="AU33" s="419"/>
      <c r="AV33" s="419"/>
      <c r="AW33" s="419"/>
      <c r="AX33" s="419"/>
      <c r="AY33" s="419"/>
      <c r="AZ33" s="419"/>
      <c r="BA33" s="423"/>
      <c r="BB33" s="423"/>
      <c r="BC33" s="423"/>
      <c r="BD33" s="156"/>
      <c r="BE33" s="75">
        <v>8</v>
      </c>
      <c r="BF33" s="1580"/>
      <c r="BG33" s="1772"/>
      <c r="BH33" s="379"/>
      <c r="BI33" s="419"/>
      <c r="BJ33" s="378"/>
      <c r="BK33" s="423"/>
      <c r="BL33" s="156"/>
      <c r="BM33" s="423"/>
      <c r="BN33" s="423"/>
      <c r="BO33" s="423"/>
      <c r="BP33" s="423"/>
    </row>
    <row r="34" spans="1:68" ht="13.5" x14ac:dyDescent="0.25">
      <c r="A34" s="75">
        <v>9</v>
      </c>
      <c r="B34" s="441"/>
      <c r="C34" s="180"/>
      <c r="D34" s="179"/>
      <c r="E34" s="180"/>
      <c r="F34" s="410"/>
      <c r="G34" s="180"/>
      <c r="H34" s="182"/>
      <c r="I34" s="425"/>
      <c r="J34" s="426"/>
      <c r="K34" s="427"/>
      <c r="L34" s="179"/>
      <c r="M34" s="182"/>
      <c r="N34" s="410"/>
      <c r="O34" s="410"/>
      <c r="P34" s="74">
        <v>9</v>
      </c>
      <c r="Q34" s="410"/>
      <c r="R34" s="410"/>
      <c r="S34" s="410"/>
      <c r="T34" s="410"/>
      <c r="U34" s="410"/>
      <c r="V34" s="410"/>
      <c r="W34" s="410"/>
      <c r="X34" s="410"/>
      <c r="Y34" s="410"/>
      <c r="Z34" s="179"/>
      <c r="AA34" s="182"/>
      <c r="AB34" s="182"/>
      <c r="AC34" s="182"/>
      <c r="AD34" s="182"/>
      <c r="AE34" s="182"/>
      <c r="AF34" s="182"/>
      <c r="AG34" s="182"/>
      <c r="AH34" s="182"/>
      <c r="AI34" s="182"/>
      <c r="AJ34" s="182"/>
      <c r="AK34" s="74">
        <v>9</v>
      </c>
      <c r="AL34" s="410"/>
      <c r="AM34" s="179"/>
      <c r="AN34" s="179"/>
      <c r="AO34" s="180"/>
      <c r="AP34" s="410"/>
      <c r="AQ34" s="179"/>
      <c r="AR34" s="182"/>
      <c r="AS34" s="410"/>
      <c r="AT34" s="410"/>
      <c r="AU34" s="410"/>
      <c r="AV34" s="410"/>
      <c r="AW34" s="410"/>
      <c r="AX34" s="410"/>
      <c r="AY34" s="410"/>
      <c r="AZ34" s="410"/>
      <c r="BA34" s="428"/>
      <c r="BB34" s="428"/>
      <c r="BC34" s="428"/>
      <c r="BD34" s="178"/>
      <c r="BE34" s="74">
        <v>9</v>
      </c>
      <c r="BF34" s="1581"/>
      <c r="BG34" s="1773"/>
      <c r="BH34" s="182"/>
      <c r="BI34" s="410"/>
      <c r="BJ34" s="180"/>
      <c r="BK34" s="428"/>
      <c r="BL34" s="178"/>
      <c r="BM34" s="428"/>
      <c r="BN34" s="428"/>
      <c r="BO34" s="428"/>
      <c r="BP34" s="428"/>
    </row>
    <row r="35" spans="1:68" ht="14.25" thickBot="1" x14ac:dyDescent="0.3">
      <c r="A35" s="443">
        <v>10</v>
      </c>
      <c r="B35" s="442"/>
      <c r="C35" s="430"/>
      <c r="D35" s="431"/>
      <c r="E35" s="430"/>
      <c r="F35" s="432"/>
      <c r="G35" s="430"/>
      <c r="H35" s="433"/>
      <c r="I35" s="434"/>
      <c r="J35" s="435"/>
      <c r="K35" s="436"/>
      <c r="L35" s="431"/>
      <c r="M35" s="433"/>
      <c r="N35" s="432"/>
      <c r="O35" s="432"/>
      <c r="P35" s="443">
        <v>10</v>
      </c>
      <c r="Q35" s="432"/>
      <c r="R35" s="432"/>
      <c r="S35" s="432"/>
      <c r="T35" s="432"/>
      <c r="U35" s="432"/>
      <c r="V35" s="432"/>
      <c r="W35" s="432"/>
      <c r="X35" s="432"/>
      <c r="Y35" s="432"/>
      <c r="Z35" s="431"/>
      <c r="AA35" s="433"/>
      <c r="AB35" s="433"/>
      <c r="AC35" s="433"/>
      <c r="AD35" s="433"/>
      <c r="AE35" s="433"/>
      <c r="AF35" s="433"/>
      <c r="AG35" s="433"/>
      <c r="AH35" s="433"/>
      <c r="AI35" s="433"/>
      <c r="AJ35" s="433"/>
      <c r="AK35" s="443">
        <v>10</v>
      </c>
      <c r="AL35" s="432"/>
      <c r="AM35" s="431"/>
      <c r="AN35" s="431"/>
      <c r="AO35" s="430"/>
      <c r="AP35" s="432"/>
      <c r="AQ35" s="431"/>
      <c r="AR35" s="433"/>
      <c r="AS35" s="432"/>
      <c r="AT35" s="432"/>
      <c r="AU35" s="432"/>
      <c r="AV35" s="432"/>
      <c r="AW35" s="432"/>
      <c r="AX35" s="432"/>
      <c r="AY35" s="432"/>
      <c r="AZ35" s="432"/>
      <c r="BA35" s="439"/>
      <c r="BB35" s="439"/>
      <c r="BC35" s="439"/>
      <c r="BD35" s="438"/>
      <c r="BE35" s="443">
        <v>10</v>
      </c>
      <c r="BF35" s="1582"/>
      <c r="BG35" s="1774"/>
      <c r="BH35" s="433"/>
      <c r="BI35" s="432"/>
      <c r="BJ35" s="430"/>
      <c r="BK35" s="439"/>
      <c r="BL35" s="438"/>
      <c r="BM35" s="439"/>
      <c r="BN35" s="439"/>
      <c r="BO35" s="439"/>
      <c r="BP35" s="439"/>
    </row>
    <row r="36" spans="1:68" ht="14.25" thickTop="1" x14ac:dyDescent="0.25">
      <c r="A36" s="415">
        <v>11</v>
      </c>
      <c r="B36" s="411"/>
      <c r="C36" s="167"/>
      <c r="D36" s="166"/>
      <c r="E36" s="167"/>
      <c r="F36" s="278"/>
      <c r="G36" s="167"/>
      <c r="H36" s="168"/>
      <c r="I36" s="412"/>
      <c r="J36" s="413"/>
      <c r="K36" s="414"/>
      <c r="L36" s="166"/>
      <c r="M36" s="168"/>
      <c r="N36" s="278"/>
      <c r="O36" s="278"/>
      <c r="P36" s="415">
        <v>11</v>
      </c>
      <c r="Q36" s="278"/>
      <c r="R36" s="278"/>
      <c r="S36" s="278"/>
      <c r="T36" s="278"/>
      <c r="U36" s="278"/>
      <c r="V36" s="278"/>
      <c r="W36" s="278"/>
      <c r="X36" s="278"/>
      <c r="Y36" s="278"/>
      <c r="Z36" s="166"/>
      <c r="AA36" s="168"/>
      <c r="AB36" s="168"/>
      <c r="AC36" s="168"/>
      <c r="AD36" s="168"/>
      <c r="AE36" s="168"/>
      <c r="AF36" s="168"/>
      <c r="AG36" s="168"/>
      <c r="AH36" s="168"/>
      <c r="AI36" s="168"/>
      <c r="AJ36" s="168"/>
      <c r="AK36" s="415">
        <v>11</v>
      </c>
      <c r="AL36" s="278"/>
      <c r="AM36" s="166"/>
      <c r="AN36" s="166"/>
      <c r="AO36" s="167"/>
      <c r="AP36" s="278"/>
      <c r="AQ36" s="166"/>
      <c r="AR36" s="168"/>
      <c r="AS36" s="278"/>
      <c r="AT36" s="278"/>
      <c r="AU36" s="278"/>
      <c r="AV36" s="278"/>
      <c r="AW36" s="278"/>
      <c r="AX36" s="278"/>
      <c r="AY36" s="278"/>
      <c r="AZ36" s="278"/>
      <c r="BA36" s="68"/>
      <c r="BB36" s="68"/>
      <c r="BC36" s="68"/>
      <c r="BD36" s="164"/>
      <c r="BE36" s="415">
        <v>11</v>
      </c>
      <c r="BF36" s="1059"/>
      <c r="BG36" s="1771"/>
      <c r="BH36" s="168"/>
      <c r="BI36" s="278"/>
      <c r="BJ36" s="167"/>
      <c r="BK36" s="68"/>
      <c r="BL36" s="164"/>
      <c r="BM36" s="68"/>
      <c r="BN36" s="68"/>
      <c r="BO36" s="68"/>
      <c r="BP36" s="68"/>
    </row>
    <row r="37" spans="1:68" ht="13.5" x14ac:dyDescent="0.25">
      <c r="A37" s="72">
        <v>12</v>
      </c>
      <c r="B37" s="417"/>
      <c r="C37" s="378"/>
      <c r="D37" s="418"/>
      <c r="E37" s="378"/>
      <c r="F37" s="419"/>
      <c r="G37" s="378"/>
      <c r="H37" s="379"/>
      <c r="I37" s="420"/>
      <c r="J37" s="421"/>
      <c r="K37" s="422"/>
      <c r="L37" s="418"/>
      <c r="M37" s="379"/>
      <c r="N37" s="419"/>
      <c r="O37" s="419"/>
      <c r="P37" s="72">
        <v>12</v>
      </c>
      <c r="Q37" s="419"/>
      <c r="R37" s="419"/>
      <c r="S37" s="419"/>
      <c r="T37" s="419"/>
      <c r="U37" s="419"/>
      <c r="V37" s="419"/>
      <c r="W37" s="419"/>
      <c r="X37" s="419"/>
      <c r="Y37" s="419"/>
      <c r="Z37" s="418"/>
      <c r="AA37" s="379"/>
      <c r="AB37" s="379"/>
      <c r="AC37" s="379"/>
      <c r="AD37" s="379"/>
      <c r="AE37" s="379"/>
      <c r="AF37" s="379"/>
      <c r="AG37" s="379"/>
      <c r="AH37" s="379"/>
      <c r="AI37" s="379"/>
      <c r="AJ37" s="379"/>
      <c r="AK37" s="72">
        <v>12</v>
      </c>
      <c r="AL37" s="419"/>
      <c r="AM37" s="418"/>
      <c r="AN37" s="418"/>
      <c r="AO37" s="378"/>
      <c r="AP37" s="419"/>
      <c r="AQ37" s="418"/>
      <c r="AR37" s="379"/>
      <c r="AS37" s="419"/>
      <c r="AT37" s="419"/>
      <c r="AU37" s="419"/>
      <c r="AV37" s="419"/>
      <c r="AW37" s="419"/>
      <c r="AX37" s="419"/>
      <c r="AY37" s="419"/>
      <c r="AZ37" s="419"/>
      <c r="BA37" s="423"/>
      <c r="BB37" s="423"/>
      <c r="BC37" s="423"/>
      <c r="BD37" s="156"/>
      <c r="BE37" s="72">
        <v>12</v>
      </c>
      <c r="BF37" s="1580"/>
      <c r="BG37" s="1772"/>
      <c r="BH37" s="379"/>
      <c r="BI37" s="419"/>
      <c r="BJ37" s="378"/>
      <c r="BK37" s="423"/>
      <c r="BL37" s="156"/>
      <c r="BM37" s="423"/>
      <c r="BN37" s="423"/>
      <c r="BO37" s="423"/>
      <c r="BP37" s="423"/>
    </row>
    <row r="38" spans="1:68" ht="13.5" x14ac:dyDescent="0.25">
      <c r="A38" s="72">
        <v>13</v>
      </c>
      <c r="B38" s="417"/>
      <c r="C38" s="378"/>
      <c r="D38" s="418"/>
      <c r="E38" s="378"/>
      <c r="F38" s="419"/>
      <c r="G38" s="378"/>
      <c r="H38" s="379"/>
      <c r="I38" s="420"/>
      <c r="J38" s="421"/>
      <c r="K38" s="422"/>
      <c r="L38" s="418"/>
      <c r="M38" s="379"/>
      <c r="N38" s="419"/>
      <c r="O38" s="419"/>
      <c r="P38" s="72">
        <v>13</v>
      </c>
      <c r="Q38" s="419"/>
      <c r="R38" s="419"/>
      <c r="S38" s="419"/>
      <c r="T38" s="419"/>
      <c r="U38" s="419"/>
      <c r="V38" s="419"/>
      <c r="W38" s="419"/>
      <c r="X38" s="419"/>
      <c r="Y38" s="419"/>
      <c r="Z38" s="418"/>
      <c r="AA38" s="379"/>
      <c r="AB38" s="379"/>
      <c r="AC38" s="379"/>
      <c r="AD38" s="379"/>
      <c r="AE38" s="379"/>
      <c r="AF38" s="379"/>
      <c r="AG38" s="379"/>
      <c r="AH38" s="379"/>
      <c r="AI38" s="379"/>
      <c r="AJ38" s="379"/>
      <c r="AK38" s="72">
        <v>13</v>
      </c>
      <c r="AL38" s="419"/>
      <c r="AM38" s="418"/>
      <c r="AN38" s="418"/>
      <c r="AO38" s="378"/>
      <c r="AP38" s="419"/>
      <c r="AQ38" s="418"/>
      <c r="AR38" s="379"/>
      <c r="AS38" s="419"/>
      <c r="AT38" s="419"/>
      <c r="AU38" s="419"/>
      <c r="AV38" s="419"/>
      <c r="AW38" s="419"/>
      <c r="AX38" s="419"/>
      <c r="AY38" s="419"/>
      <c r="AZ38" s="419"/>
      <c r="BA38" s="423"/>
      <c r="BB38" s="423"/>
      <c r="BC38" s="423"/>
      <c r="BD38" s="156"/>
      <c r="BE38" s="72">
        <v>13</v>
      </c>
      <c r="BF38" s="1580"/>
      <c r="BG38" s="1772"/>
      <c r="BH38" s="379"/>
      <c r="BI38" s="419"/>
      <c r="BJ38" s="378"/>
      <c r="BK38" s="423"/>
      <c r="BL38" s="156"/>
      <c r="BM38" s="423"/>
      <c r="BN38" s="423"/>
      <c r="BO38" s="423"/>
      <c r="BP38" s="423"/>
    </row>
    <row r="39" spans="1:68" ht="13.5" x14ac:dyDescent="0.25">
      <c r="A39" s="74">
        <v>14</v>
      </c>
      <c r="B39" s="359"/>
      <c r="C39" s="180"/>
      <c r="D39" s="179"/>
      <c r="E39" s="180"/>
      <c r="F39" s="410"/>
      <c r="G39" s="180"/>
      <c r="H39" s="182"/>
      <c r="I39" s="425"/>
      <c r="J39" s="426"/>
      <c r="K39" s="427"/>
      <c r="L39" s="179"/>
      <c r="M39" s="182"/>
      <c r="N39" s="410"/>
      <c r="O39" s="410"/>
      <c r="P39" s="74">
        <v>14</v>
      </c>
      <c r="Q39" s="410"/>
      <c r="R39" s="410"/>
      <c r="S39" s="410"/>
      <c r="T39" s="410"/>
      <c r="U39" s="410"/>
      <c r="V39" s="410"/>
      <c r="W39" s="410"/>
      <c r="X39" s="410"/>
      <c r="Y39" s="410"/>
      <c r="Z39" s="179"/>
      <c r="AA39" s="182"/>
      <c r="AB39" s="182"/>
      <c r="AC39" s="182"/>
      <c r="AD39" s="182"/>
      <c r="AE39" s="182"/>
      <c r="AF39" s="182"/>
      <c r="AG39" s="182"/>
      <c r="AH39" s="182"/>
      <c r="AI39" s="182"/>
      <c r="AJ39" s="182"/>
      <c r="AK39" s="74">
        <v>14</v>
      </c>
      <c r="AL39" s="410"/>
      <c r="AM39" s="179"/>
      <c r="AN39" s="179"/>
      <c r="AO39" s="180"/>
      <c r="AP39" s="410"/>
      <c r="AQ39" s="179"/>
      <c r="AR39" s="182"/>
      <c r="AS39" s="410"/>
      <c r="AT39" s="410"/>
      <c r="AU39" s="410"/>
      <c r="AV39" s="410"/>
      <c r="AW39" s="410"/>
      <c r="AX39" s="410"/>
      <c r="AY39" s="410"/>
      <c r="AZ39" s="410"/>
      <c r="BA39" s="428"/>
      <c r="BB39" s="428"/>
      <c r="BC39" s="428"/>
      <c r="BD39" s="178"/>
      <c r="BE39" s="74">
        <v>14</v>
      </c>
      <c r="BF39" s="1581"/>
      <c r="BG39" s="1773"/>
      <c r="BH39" s="182"/>
      <c r="BI39" s="410"/>
      <c r="BJ39" s="180"/>
      <c r="BK39" s="428"/>
      <c r="BL39" s="178"/>
      <c r="BM39" s="428"/>
      <c r="BN39" s="428"/>
      <c r="BO39" s="428"/>
      <c r="BP39" s="428"/>
    </row>
    <row r="40" spans="1:68" ht="13.5" x14ac:dyDescent="0.25">
      <c r="A40" s="74">
        <v>15</v>
      </c>
      <c r="B40" s="359"/>
      <c r="C40" s="180"/>
      <c r="D40" s="179"/>
      <c r="E40" s="180"/>
      <c r="F40" s="410"/>
      <c r="G40" s="180"/>
      <c r="H40" s="182"/>
      <c r="I40" s="425"/>
      <c r="J40" s="426"/>
      <c r="K40" s="427"/>
      <c r="L40" s="179"/>
      <c r="M40" s="182"/>
      <c r="N40" s="410"/>
      <c r="O40" s="410"/>
      <c r="P40" s="74">
        <v>15</v>
      </c>
      <c r="Q40" s="410"/>
      <c r="R40" s="410"/>
      <c r="S40" s="410"/>
      <c r="T40" s="410"/>
      <c r="U40" s="410"/>
      <c r="V40" s="410"/>
      <c r="W40" s="410"/>
      <c r="X40" s="410"/>
      <c r="Y40" s="410"/>
      <c r="Z40" s="179"/>
      <c r="AA40" s="182"/>
      <c r="AB40" s="182"/>
      <c r="AC40" s="182"/>
      <c r="AD40" s="182"/>
      <c r="AE40" s="182"/>
      <c r="AF40" s="182"/>
      <c r="AG40" s="182"/>
      <c r="AH40" s="182"/>
      <c r="AI40" s="182"/>
      <c r="AJ40" s="182"/>
      <c r="AK40" s="74">
        <v>15</v>
      </c>
      <c r="AL40" s="410"/>
      <c r="AM40" s="179"/>
      <c r="AN40" s="179"/>
      <c r="AO40" s="180"/>
      <c r="AP40" s="410"/>
      <c r="AQ40" s="179"/>
      <c r="AR40" s="182"/>
      <c r="AS40" s="410"/>
      <c r="AT40" s="410"/>
      <c r="AU40" s="410"/>
      <c r="AV40" s="410"/>
      <c r="AW40" s="410"/>
      <c r="AX40" s="410"/>
      <c r="AY40" s="410"/>
      <c r="AZ40" s="410"/>
      <c r="BA40" s="428"/>
      <c r="BB40" s="428"/>
      <c r="BC40" s="428"/>
      <c r="BD40" s="178"/>
      <c r="BE40" s="74">
        <v>15</v>
      </c>
      <c r="BF40" s="1581"/>
      <c r="BG40" s="1773"/>
      <c r="BH40" s="182"/>
      <c r="BI40" s="410"/>
      <c r="BJ40" s="180"/>
      <c r="BK40" s="428"/>
      <c r="BL40" s="178"/>
      <c r="BM40" s="428"/>
      <c r="BN40" s="428"/>
      <c r="BO40" s="428"/>
      <c r="BP40" s="428"/>
    </row>
  </sheetData>
  <mergeCells count="176">
    <mergeCell ref="AU24:AU25"/>
    <mergeCell ref="T12:T25"/>
    <mergeCell ref="AL5:AL18"/>
    <mergeCell ref="AR11:AR12"/>
    <mergeCell ref="AH5:AH17"/>
    <mergeCell ref="AI5:AI17"/>
    <mergeCell ref="AJ5:AJ17"/>
    <mergeCell ref="AZ15:AZ20"/>
    <mergeCell ref="AG18:AG23"/>
    <mergeCell ref="AH18:AH23"/>
    <mergeCell ref="AF18:AF23"/>
    <mergeCell ref="AE18:AE23"/>
    <mergeCell ref="AC5:AC18"/>
    <mergeCell ref="AY5:AY9"/>
    <mergeCell ref="AV18:AV23"/>
    <mergeCell ref="AN10:AO10"/>
    <mergeCell ref="AN11:AO11"/>
    <mergeCell ref="AD19:AD23"/>
    <mergeCell ref="Q5:Y7"/>
    <mergeCell ref="Y12:Y25"/>
    <mergeCell ref="AV5:AV16"/>
    <mergeCell ref="AX5:AX9"/>
    <mergeCell ref="AR22:AR23"/>
    <mergeCell ref="AM5:AM14"/>
    <mergeCell ref="BB5:BB10"/>
    <mergeCell ref="AS5:AS12"/>
    <mergeCell ref="O5:O12"/>
    <mergeCell ref="N5:N9"/>
    <mergeCell ref="AS14:AS17"/>
    <mergeCell ref="BC5:BC9"/>
    <mergeCell ref="AQ5:AR8"/>
    <mergeCell ref="AZ5:AZ9"/>
    <mergeCell ref="BD5:BD9"/>
    <mergeCell ref="AQ4:AR4"/>
    <mergeCell ref="Z4:AA4"/>
    <mergeCell ref="AD24:AD25"/>
    <mergeCell ref="N19:N20"/>
    <mergeCell ref="AG5:AG14"/>
    <mergeCell ref="Z5:AA10"/>
    <mergeCell ref="N23:N24"/>
    <mergeCell ref="P4:P25"/>
    <mergeCell ref="Q12:Q25"/>
    <mergeCell ref="AH24:AH25"/>
    <mergeCell ref="AI24:AI25"/>
    <mergeCell ref="N21:N22"/>
    <mergeCell ref="AE24:AE25"/>
    <mergeCell ref="Q4:R4"/>
    <mergeCell ref="AD5:AD18"/>
    <mergeCell ref="AC19:AC23"/>
    <mergeCell ref="W12:W25"/>
    <mergeCell ref="AI18:AI23"/>
    <mergeCell ref="AJ18:AJ23"/>
    <mergeCell ref="AB5:AB21"/>
    <mergeCell ref="AN25:AO25"/>
    <mergeCell ref="AL21:AL22"/>
    <mergeCell ref="AF24:AF25"/>
    <mergeCell ref="AP5:AP21"/>
    <mergeCell ref="AN5:AO9"/>
    <mergeCell ref="AC24:AC25"/>
    <mergeCell ref="Z25:AA25"/>
    <mergeCell ref="AK4:AK25"/>
    <mergeCell ref="AJ24:AJ25"/>
    <mergeCell ref="AW19:AW20"/>
    <mergeCell ref="AE5:AE14"/>
    <mergeCell ref="AF5:AF14"/>
    <mergeCell ref="AW5:AW15"/>
    <mergeCell ref="D12:E12"/>
    <mergeCell ref="D5:E8"/>
    <mergeCell ref="D15:E15"/>
    <mergeCell ref="D10:E10"/>
    <mergeCell ref="D11:E11"/>
    <mergeCell ref="V12:V25"/>
    <mergeCell ref="F5:F14"/>
    <mergeCell ref="G25:H25"/>
    <mergeCell ref="D16:E16"/>
    <mergeCell ref="D17:E17"/>
    <mergeCell ref="D18:E18"/>
    <mergeCell ref="D25:E25"/>
    <mergeCell ref="J5:K7"/>
    <mergeCell ref="D23:E23"/>
    <mergeCell ref="H15:H16"/>
    <mergeCell ref="D22:E22"/>
    <mergeCell ref="J23:K23"/>
    <mergeCell ref="L5:M8"/>
    <mergeCell ref="J25:K25"/>
    <mergeCell ref="AQ25:AR25"/>
    <mergeCell ref="A4:A25"/>
    <mergeCell ref="G4:H4"/>
    <mergeCell ref="J4:K4"/>
    <mergeCell ref="D21:E21"/>
    <mergeCell ref="Q8:Y9"/>
    <mergeCell ref="R12:R25"/>
    <mergeCell ref="S12:S25"/>
    <mergeCell ref="H17:H19"/>
    <mergeCell ref="B5:B25"/>
    <mergeCell ref="H20:H21"/>
    <mergeCell ref="C5:C15"/>
    <mergeCell ref="D20:E20"/>
    <mergeCell ref="C18:C19"/>
    <mergeCell ref="F17:F18"/>
    <mergeCell ref="D14:E14"/>
    <mergeCell ref="D13:E13"/>
    <mergeCell ref="I5:I18"/>
    <mergeCell ref="G5:H13"/>
    <mergeCell ref="L25:M25"/>
    <mergeCell ref="K18:K19"/>
    <mergeCell ref="M22:M23"/>
    <mergeCell ref="L4:M4"/>
    <mergeCell ref="M11:M12"/>
    <mergeCell ref="AS24:AS25"/>
    <mergeCell ref="BG16:BG17"/>
    <mergeCell ref="BI19:BI20"/>
    <mergeCell ref="U12:U25"/>
    <mergeCell ref="X12:X25"/>
    <mergeCell ref="AG24:AG25"/>
    <mergeCell ref="BB24:BB25"/>
    <mergeCell ref="BD12:BD13"/>
    <mergeCell ref="AX15:AX18"/>
    <mergeCell ref="BA12:BA13"/>
    <mergeCell ref="AY15:AY18"/>
    <mergeCell ref="BD14:BD15"/>
    <mergeCell ref="AY24:AY25"/>
    <mergeCell ref="AZ24:AZ25"/>
    <mergeCell ref="BG19:BG20"/>
    <mergeCell ref="BF5:BF13"/>
    <mergeCell ref="BG5:BG6"/>
    <mergeCell ref="BA15:BA16"/>
    <mergeCell ref="BI17:BI18"/>
    <mergeCell ref="AU5:AU12"/>
    <mergeCell ref="AU15:AU18"/>
    <mergeCell ref="AT5:AT18"/>
    <mergeCell ref="AV24:AV25"/>
    <mergeCell ref="BA5:BA10"/>
    <mergeCell ref="BP22:BP24"/>
    <mergeCell ref="AX24:AX25"/>
    <mergeCell ref="BK22:BK24"/>
    <mergeCell ref="BL22:BL24"/>
    <mergeCell ref="BM22:BM24"/>
    <mergeCell ref="BN22:BN24"/>
    <mergeCell ref="BO22:BO24"/>
    <mergeCell ref="BE4:BE25"/>
    <mergeCell ref="BP16:BP17"/>
    <mergeCell ref="BP18:BP19"/>
    <mergeCell ref="BP20:BP21"/>
    <mergeCell ref="BP14:BP15"/>
    <mergeCell ref="BK20:BK21"/>
    <mergeCell ref="BO5:BO13"/>
    <mergeCell ref="BK5:BK13"/>
    <mergeCell ref="BO20:BO21"/>
    <mergeCell ref="BM18:BM19"/>
    <mergeCell ref="BM20:BM21"/>
    <mergeCell ref="BN16:BN17"/>
    <mergeCell ref="BL20:BL21"/>
    <mergeCell ref="BP5:BP13"/>
    <mergeCell ref="BN14:BN15"/>
    <mergeCell ref="BI5:BI16"/>
    <mergeCell ref="BM16:BM17"/>
    <mergeCell ref="BL14:BL15"/>
    <mergeCell ref="BG8:BG12"/>
    <mergeCell ref="BH5:BH10"/>
    <mergeCell ref="BM14:BM15"/>
    <mergeCell ref="BN20:BN21"/>
    <mergeCell ref="BK16:BK17"/>
    <mergeCell ref="BJ5:BJ11"/>
    <mergeCell ref="BN5:BN13"/>
    <mergeCell ref="BO18:BO19"/>
    <mergeCell ref="BK18:BK19"/>
    <mergeCell ref="BH15:BH16"/>
    <mergeCell ref="BL5:BL13"/>
    <mergeCell ref="BL16:BL17"/>
    <mergeCell ref="BN18:BN19"/>
    <mergeCell ref="BL18:BL19"/>
    <mergeCell ref="BO14:BO15"/>
    <mergeCell ref="BO16:BO17"/>
    <mergeCell ref="BM5:BM13"/>
    <mergeCell ref="BK14:BK15"/>
  </mergeCells>
  <pageMargins left="0.314" right="0.314" top="0.11799999999999999" bottom="0.27500000000000002" header="0.157" footer="0.11799999999999999"/>
  <pageSetup firstPageNumber="10" orientation="landscape" r:id="rId1"/>
  <headerFooter>
    <oddFooter>&amp;C&amp;P</oddFooter>
  </headerFooter>
  <colBreaks count="3" manualBreakCount="3">
    <brk id="15" max="1048575" man="1"/>
    <brk id="36" max="1048575" man="1"/>
    <brk id="5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40"/>
  <sheetViews>
    <sheetView view="pageBreakPreview" zoomScaleNormal="100" zoomScaleSheetLayoutView="100" workbookViewId="0">
      <selection activeCell="U16" sqref="U16"/>
    </sheetView>
  </sheetViews>
  <sheetFormatPr baseColWidth="10" defaultColWidth="9.140625" defaultRowHeight="15" x14ac:dyDescent="0.2"/>
  <cols>
    <col min="1" max="1" width="3.5703125" style="495" customWidth="1"/>
    <col min="2" max="2" width="4.5703125" style="496" customWidth="1"/>
    <col min="3" max="7" width="9.7109375" style="1089" customWidth="1"/>
    <col min="8" max="8" width="15.7109375" style="188" customWidth="1"/>
    <col min="9" max="9" width="14.7109375" style="188" customWidth="1"/>
    <col min="10" max="10" width="14.7109375" style="496" customWidth="1"/>
    <col min="11" max="11" width="9.7109375" style="188" customWidth="1"/>
    <col min="12" max="12" width="17.140625" style="495" customWidth="1"/>
    <col min="13" max="13" width="3.5703125" style="495" customWidth="1"/>
    <col min="14" max="14" width="11.7109375" style="498" customWidth="1"/>
    <col min="15" max="15" width="16.28515625" style="498" customWidth="1"/>
    <col min="16" max="17" width="11.28515625" style="188" customWidth="1"/>
    <col min="18" max="18" width="11.28515625" style="498" customWidth="1"/>
    <col min="19" max="19" width="18.7109375" style="498" customWidth="1"/>
    <col min="20" max="20" width="10.28515625" style="498" customWidth="1"/>
    <col min="21" max="21" width="29.28515625" style="498" customWidth="1"/>
    <col min="22" max="22" width="10.28515625" style="498" customWidth="1"/>
    <col min="23" max="23" width="3.5703125" style="495" customWidth="1"/>
    <col min="24" max="24" width="14.42578125" style="498" customWidth="1"/>
    <col min="25" max="26" width="9.7109375" style="498" customWidth="1"/>
    <col min="27" max="27" width="12.28515625" style="498" customWidth="1"/>
    <col min="28" max="34" width="3.7109375" style="498" customWidth="1"/>
    <col min="35" max="35" width="13.85546875" style="495" customWidth="1"/>
    <col min="36" max="37" width="10.7109375" style="495" customWidth="1"/>
    <col min="38" max="38" width="12.7109375" style="495" customWidth="1"/>
    <col min="39" max="39" width="10.85546875" style="495" customWidth="1"/>
  </cols>
  <sheetData>
    <row r="1" spans="1:39" ht="15.75" customHeight="1" x14ac:dyDescent="0.2">
      <c r="A1" s="445" t="s">
        <v>203</v>
      </c>
      <c r="B1" s="446"/>
      <c r="C1" s="79"/>
      <c r="D1" s="79"/>
      <c r="E1" s="79"/>
      <c r="F1" s="79"/>
      <c r="G1" s="79"/>
      <c r="H1" s="186"/>
      <c r="I1" s="186"/>
      <c r="J1" s="446"/>
      <c r="K1" s="186"/>
      <c r="L1" s="448"/>
      <c r="M1" s="445" t="s">
        <v>203</v>
      </c>
      <c r="N1" s="452"/>
      <c r="O1" s="447"/>
      <c r="P1" s="186"/>
      <c r="Q1" s="186"/>
      <c r="R1" s="452"/>
      <c r="S1" s="446"/>
      <c r="T1" s="452"/>
      <c r="U1" s="447"/>
      <c r="V1" s="452"/>
      <c r="W1" s="445" t="s">
        <v>203</v>
      </c>
      <c r="X1" s="446"/>
      <c r="Y1" s="447"/>
      <c r="Z1" s="447"/>
      <c r="AA1" s="446"/>
      <c r="AB1" s="446"/>
      <c r="AC1" s="446"/>
      <c r="AD1" s="446"/>
      <c r="AE1" s="446"/>
      <c r="AF1" s="446"/>
      <c r="AG1" s="446"/>
      <c r="AH1" s="446"/>
      <c r="AI1" s="448"/>
      <c r="AJ1" s="448"/>
      <c r="AK1" s="448"/>
      <c r="AL1" s="448"/>
      <c r="AM1" s="448"/>
    </row>
    <row r="2" spans="1:39" ht="15.75" customHeight="1" x14ac:dyDescent="0.2">
      <c r="A2" s="445" t="s">
        <v>2378</v>
      </c>
      <c r="B2" s="368"/>
      <c r="C2" s="87"/>
      <c r="D2" s="87"/>
      <c r="E2" s="87"/>
      <c r="F2" s="87"/>
      <c r="G2" s="87"/>
      <c r="H2" s="187"/>
      <c r="I2" s="187"/>
      <c r="J2" s="368"/>
      <c r="K2" s="187"/>
      <c r="L2" s="449"/>
      <c r="M2" s="445" t="s">
        <v>2378</v>
      </c>
      <c r="N2" s="452"/>
      <c r="O2" s="447"/>
      <c r="P2" s="187"/>
      <c r="Q2" s="187"/>
      <c r="R2" s="452"/>
      <c r="S2" s="450"/>
      <c r="T2" s="452"/>
      <c r="U2" s="447"/>
      <c r="V2" s="452"/>
      <c r="W2" s="445" t="s">
        <v>647</v>
      </c>
      <c r="X2" s="368"/>
      <c r="Y2" s="447"/>
      <c r="Z2" s="447"/>
      <c r="AA2" s="450"/>
      <c r="AB2" s="450"/>
      <c r="AC2" s="450"/>
      <c r="AD2" s="450"/>
      <c r="AE2" s="450"/>
      <c r="AF2" s="450"/>
      <c r="AG2" s="450"/>
      <c r="AH2" s="450"/>
      <c r="AI2" s="449"/>
      <c r="AJ2" s="449"/>
      <c r="AK2" s="449"/>
      <c r="AL2" s="449"/>
      <c r="AM2" s="449"/>
    </row>
    <row r="3" spans="1:39" ht="15.75" customHeight="1" x14ac:dyDescent="0.2"/>
    <row r="4" spans="1:39" ht="13.5" x14ac:dyDescent="0.25">
      <c r="A4" s="2200" t="s">
        <v>22</v>
      </c>
      <c r="B4" s="1049">
        <v>4</v>
      </c>
      <c r="C4" s="1086">
        <f t="shared" ref="C4:J4" si="0">B4+0.01</f>
        <v>4.01</v>
      </c>
      <c r="D4" s="1086">
        <f t="shared" si="0"/>
        <v>4.0199999999999996</v>
      </c>
      <c r="E4" s="1086">
        <f t="shared" si="0"/>
        <v>4.0299999999999994</v>
      </c>
      <c r="F4" s="1086">
        <f t="shared" si="0"/>
        <v>4.0399999999999991</v>
      </c>
      <c r="G4" s="1086">
        <f t="shared" si="0"/>
        <v>4.0499999999999989</v>
      </c>
      <c r="H4" s="1086">
        <f t="shared" si="0"/>
        <v>4.0599999999999987</v>
      </c>
      <c r="I4" s="456">
        <f t="shared" si="0"/>
        <v>4.0699999999999985</v>
      </c>
      <c r="J4" s="456">
        <f t="shared" si="0"/>
        <v>4.0799999999999983</v>
      </c>
      <c r="K4" s="456">
        <f>J4+0.01</f>
        <v>4.0899999999999981</v>
      </c>
      <c r="L4" s="456">
        <f>K4+0.01</f>
        <v>4.0999999999999979</v>
      </c>
      <c r="M4" s="2200" t="s">
        <v>22</v>
      </c>
      <c r="N4" s="456">
        <f>L4+0.01</f>
        <v>4.1099999999999977</v>
      </c>
      <c r="O4" s="456">
        <f t="shared" ref="O4:T4" si="1">N4+0.01</f>
        <v>4.1199999999999974</v>
      </c>
      <c r="P4" s="456">
        <f t="shared" si="1"/>
        <v>4.1299999999999972</v>
      </c>
      <c r="Q4" s="456">
        <f t="shared" si="1"/>
        <v>4.139999999999997</v>
      </c>
      <c r="R4" s="456">
        <f>Q4+0.01</f>
        <v>4.1499999999999968</v>
      </c>
      <c r="S4" s="454">
        <f t="shared" si="1"/>
        <v>4.1599999999999966</v>
      </c>
      <c r="T4" s="454">
        <f t="shared" si="1"/>
        <v>4.1699999999999964</v>
      </c>
      <c r="U4" s="454">
        <f>T4+0.01</f>
        <v>4.1799999999999962</v>
      </c>
      <c r="V4" s="456">
        <f>U4+0.01</f>
        <v>4.1899999999999959</v>
      </c>
      <c r="W4" s="2200" t="s">
        <v>22</v>
      </c>
      <c r="X4" s="454">
        <f>V4+0.01</f>
        <v>4.1999999999999957</v>
      </c>
      <c r="Y4" s="456">
        <f>X4+0.01</f>
        <v>4.2099999999999955</v>
      </c>
      <c r="Z4" s="499">
        <f>Y4+0.01</f>
        <v>4.2199999999999953</v>
      </c>
      <c r="AA4" s="456">
        <f>Z4+0.01</f>
        <v>4.2299999999999951</v>
      </c>
      <c r="AB4" s="2376">
        <f>AA4+0.01</f>
        <v>4.2399999999999949</v>
      </c>
      <c r="AC4" s="2377"/>
      <c r="AD4" s="453"/>
      <c r="AE4" s="453"/>
      <c r="AF4" s="453"/>
      <c r="AG4" s="453"/>
      <c r="AH4" s="500"/>
      <c r="AI4" s="456">
        <f>AB4+0.01</f>
        <v>4.2499999999999947</v>
      </c>
      <c r="AJ4" s="456">
        <f>AI4+0.01</f>
        <v>4.2599999999999945</v>
      </c>
      <c r="AK4" s="456">
        <f>AJ4+0.01</f>
        <v>4.2699999999999942</v>
      </c>
      <c r="AL4" s="2395">
        <f>AK4+0.01</f>
        <v>4.279999999999994</v>
      </c>
      <c r="AM4" s="2396"/>
    </row>
    <row r="5" spans="1:39" ht="12.75" customHeight="1" x14ac:dyDescent="0.2">
      <c r="A5" s="2201"/>
      <c r="B5" s="2407" t="s">
        <v>1445</v>
      </c>
      <c r="C5" s="2205" t="s">
        <v>2420</v>
      </c>
      <c r="D5" s="2205" t="s">
        <v>1407</v>
      </c>
      <c r="E5" s="2205" t="s">
        <v>1408</v>
      </c>
      <c r="F5" s="2181" t="s">
        <v>1409</v>
      </c>
      <c r="G5" s="2181" t="s">
        <v>1410</v>
      </c>
      <c r="H5" s="2181" t="s">
        <v>2169</v>
      </c>
      <c r="I5" s="2181" t="s">
        <v>2417</v>
      </c>
      <c r="J5" s="2181" t="s">
        <v>278</v>
      </c>
      <c r="K5" s="2181" t="s">
        <v>2416</v>
      </c>
      <c r="L5" s="2378" t="s">
        <v>1406</v>
      </c>
      <c r="M5" s="2201"/>
      <c r="N5" s="2378" t="s">
        <v>2365</v>
      </c>
      <c r="O5" s="2378" t="s">
        <v>227</v>
      </c>
      <c r="P5" s="2181" t="s">
        <v>2186</v>
      </c>
      <c r="Q5" s="2181" t="s">
        <v>2221</v>
      </c>
      <c r="R5" s="2378" t="s">
        <v>228</v>
      </c>
      <c r="S5" s="2378" t="s">
        <v>2421</v>
      </c>
      <c r="T5" s="2393" t="s">
        <v>228</v>
      </c>
      <c r="U5" s="2181" t="s">
        <v>229</v>
      </c>
      <c r="V5" s="2378" t="s">
        <v>2364</v>
      </c>
      <c r="W5" s="2201"/>
      <c r="X5" s="2181" t="s">
        <v>230</v>
      </c>
      <c r="Y5" s="2181" t="s">
        <v>231</v>
      </c>
      <c r="Z5" s="2181" t="s">
        <v>232</v>
      </c>
      <c r="AA5" s="2240" t="s">
        <v>233</v>
      </c>
      <c r="AB5" s="2399" t="s">
        <v>234</v>
      </c>
      <c r="AC5" s="2400"/>
      <c r="AD5" s="2400"/>
      <c r="AE5" s="2400"/>
      <c r="AF5" s="2400"/>
      <c r="AG5" s="2400"/>
      <c r="AH5" s="2401"/>
      <c r="AI5" s="2378" t="s">
        <v>235</v>
      </c>
      <c r="AJ5" s="2378" t="s">
        <v>660</v>
      </c>
      <c r="AK5" s="2378" t="str">
        <f>CONCATENATE("Même si [NOM] n'a pas travaillé au cours des 7 derniers jours, parmi les activités énumérées aux questions ",ROUND(H4,2),", ",ROUND(I4,2),", ",ROUND(J4,2), " et, ", ROUND(P4,2)," y en a-t-il une que [NOM] a exercé au cours des 12 derniers mois?",)</f>
        <v>Même si [NOM] n'a pas travaillé au cours des 7 derniers jours, parmi les activités énumérées aux questions 4,06, 4,07, 4,08 et, 4,13 y en a-t-il une que [NOM] a exercé au cours des 12 derniers mois?</v>
      </c>
      <c r="AL5" s="2393" t="s">
        <v>236</v>
      </c>
      <c r="AM5" s="2394"/>
    </row>
    <row r="6" spans="1:39" ht="12.75" customHeight="1" x14ac:dyDescent="0.2">
      <c r="A6" s="2201"/>
      <c r="B6" s="2408"/>
      <c r="C6" s="2205"/>
      <c r="D6" s="2205"/>
      <c r="E6" s="2205"/>
      <c r="F6" s="2181"/>
      <c r="G6" s="2181"/>
      <c r="H6" s="2181"/>
      <c r="I6" s="2181"/>
      <c r="J6" s="2181"/>
      <c r="K6" s="2181"/>
      <c r="L6" s="2378"/>
      <c r="M6" s="2201"/>
      <c r="N6" s="2378"/>
      <c r="O6" s="2378"/>
      <c r="P6" s="2181"/>
      <c r="Q6" s="2181"/>
      <c r="R6" s="2378"/>
      <c r="S6" s="2378"/>
      <c r="T6" s="2393"/>
      <c r="U6" s="2181"/>
      <c r="V6" s="2378"/>
      <c r="W6" s="2201"/>
      <c r="X6" s="2410"/>
      <c r="Y6" s="2181"/>
      <c r="Z6" s="2181"/>
      <c r="AA6" s="2404"/>
      <c r="AB6" s="2400"/>
      <c r="AC6" s="2400"/>
      <c r="AD6" s="2400"/>
      <c r="AE6" s="2400"/>
      <c r="AF6" s="2400"/>
      <c r="AG6" s="2400"/>
      <c r="AH6" s="2401"/>
      <c r="AI6" s="2378"/>
      <c r="AJ6" s="2378"/>
      <c r="AK6" s="2378"/>
      <c r="AL6" s="2393"/>
      <c r="AM6" s="2394"/>
    </row>
    <row r="7" spans="1:39" ht="13.5" x14ac:dyDescent="0.2">
      <c r="A7" s="2201"/>
      <c r="B7" s="2408"/>
      <c r="C7" s="2205"/>
      <c r="D7" s="2205"/>
      <c r="E7" s="2205"/>
      <c r="F7" s="2181"/>
      <c r="G7" s="2181"/>
      <c r="H7" s="2181"/>
      <c r="I7" s="2181"/>
      <c r="J7" s="2181"/>
      <c r="K7" s="2181"/>
      <c r="L7" s="2378"/>
      <c r="M7" s="2201"/>
      <c r="N7" s="2378"/>
      <c r="O7" s="2378"/>
      <c r="P7" s="2181"/>
      <c r="Q7" s="2181"/>
      <c r="R7" s="2378"/>
      <c r="S7" s="2378"/>
      <c r="T7" s="2393"/>
      <c r="U7" s="2181"/>
      <c r="V7" s="2378"/>
      <c r="W7" s="2201"/>
      <c r="X7" s="2410"/>
      <c r="Y7" s="2181"/>
      <c r="Z7" s="2181"/>
      <c r="AA7" s="2404"/>
      <c r="AB7" s="501"/>
      <c r="AC7" s="501"/>
      <c r="AD7" s="501"/>
      <c r="AE7" s="501"/>
      <c r="AF7" s="501"/>
      <c r="AG7" s="501"/>
      <c r="AH7" s="502"/>
      <c r="AI7" s="2378"/>
      <c r="AJ7" s="2378"/>
      <c r="AK7" s="2378"/>
      <c r="AL7" s="2393"/>
      <c r="AM7" s="2394"/>
    </row>
    <row r="8" spans="1:39" ht="13.5" x14ac:dyDescent="0.2">
      <c r="A8" s="2201"/>
      <c r="B8" s="2408"/>
      <c r="C8" s="2205"/>
      <c r="D8" s="2205"/>
      <c r="E8" s="2205"/>
      <c r="F8" s="2181"/>
      <c r="G8" s="2181"/>
      <c r="H8" s="2181"/>
      <c r="I8" s="2181"/>
      <c r="J8" s="2181"/>
      <c r="K8" s="2181"/>
      <c r="L8" s="2378"/>
      <c r="M8" s="2201"/>
      <c r="N8" s="2378"/>
      <c r="O8" s="2378"/>
      <c r="P8" s="2181"/>
      <c r="Q8" s="2181"/>
      <c r="R8" s="2378"/>
      <c r="S8" s="185"/>
      <c r="T8" s="2393"/>
      <c r="U8" s="2181"/>
      <c r="V8" s="2378"/>
      <c r="W8" s="2201"/>
      <c r="X8" s="195"/>
      <c r="Y8" s="2181"/>
      <c r="Z8" s="2181"/>
      <c r="AA8" s="2404"/>
      <c r="AB8" s="503"/>
      <c r="AC8" s="503"/>
      <c r="AD8" s="503"/>
      <c r="AE8" s="503"/>
      <c r="AF8" s="503"/>
      <c r="AG8" s="503"/>
      <c r="AH8" s="504"/>
      <c r="AI8" s="2378"/>
      <c r="AJ8" s="2378"/>
      <c r="AK8" s="2378"/>
      <c r="AL8" s="2393"/>
      <c r="AM8" s="2394"/>
    </row>
    <row r="9" spans="1:39" ht="13.5" x14ac:dyDescent="0.25">
      <c r="A9" s="2201"/>
      <c r="B9" s="2408"/>
      <c r="C9" s="2205"/>
      <c r="D9" s="2205"/>
      <c r="E9" s="2205"/>
      <c r="F9" s="2181"/>
      <c r="G9" s="2181"/>
      <c r="H9" s="2181"/>
      <c r="I9" s="2181"/>
      <c r="J9" s="2181"/>
      <c r="K9" s="2181"/>
      <c r="L9" s="2378"/>
      <c r="M9" s="2201"/>
      <c r="N9" s="2378"/>
      <c r="O9" s="195"/>
      <c r="P9" s="2181"/>
      <c r="Q9" s="2181"/>
      <c r="R9" s="2378"/>
      <c r="S9" s="185" t="s">
        <v>237</v>
      </c>
      <c r="T9" s="2393"/>
      <c r="U9" s="363" t="s">
        <v>239</v>
      </c>
      <c r="V9" s="2378"/>
      <c r="W9" s="2201"/>
      <c r="X9" s="195" t="s">
        <v>240</v>
      </c>
      <c r="Y9" s="2181"/>
      <c r="Z9" s="2181"/>
      <c r="AA9" s="2404"/>
      <c r="AB9" s="507"/>
      <c r="AC9" s="507"/>
      <c r="AD9" s="507"/>
      <c r="AE9" s="507"/>
      <c r="AF9" s="507"/>
      <c r="AG9" s="507"/>
      <c r="AH9" s="508"/>
      <c r="AI9" s="509"/>
      <c r="AJ9" s="2378"/>
      <c r="AK9" s="2378"/>
      <c r="AL9" s="505"/>
      <c r="AM9" s="506"/>
    </row>
    <row r="10" spans="1:39" ht="13.5" customHeight="1" x14ac:dyDescent="0.25">
      <c r="A10" s="2201"/>
      <c r="B10" s="2408"/>
      <c r="C10" s="2205"/>
      <c r="D10" s="2205"/>
      <c r="E10" s="2205"/>
      <c r="F10" s="2181"/>
      <c r="G10" s="2181"/>
      <c r="H10" s="2181"/>
      <c r="I10" s="2181"/>
      <c r="J10" s="2181"/>
      <c r="K10" s="2181"/>
      <c r="L10" s="2378"/>
      <c r="M10" s="2201"/>
      <c r="N10" s="2378"/>
      <c r="O10" s="195" t="s">
        <v>241</v>
      </c>
      <c r="P10" s="2181"/>
      <c r="Q10" s="2181"/>
      <c r="R10" s="2378"/>
      <c r="S10" s="185" t="s">
        <v>238</v>
      </c>
      <c r="T10" s="2393"/>
      <c r="U10" s="363" t="s">
        <v>242</v>
      </c>
      <c r="V10" s="2378"/>
      <c r="W10" s="2201"/>
      <c r="X10" s="37" t="s">
        <v>1204</v>
      </c>
      <c r="Y10" s="2181"/>
      <c r="Z10" s="2181"/>
      <c r="AA10" s="510"/>
      <c r="AB10" s="2386" t="s">
        <v>2450</v>
      </c>
      <c r="AC10" s="2405"/>
      <c r="AD10" s="2405"/>
      <c r="AE10" s="2405"/>
      <c r="AF10" s="2405"/>
      <c r="AG10" s="2405"/>
      <c r="AH10" s="2406"/>
      <c r="AI10" s="509"/>
      <c r="AJ10" s="2378"/>
      <c r="AK10" s="2378"/>
      <c r="AL10" s="2393" t="s">
        <v>1601</v>
      </c>
      <c r="AM10" s="2394"/>
    </row>
    <row r="11" spans="1:39" ht="27" x14ac:dyDescent="0.25">
      <c r="A11" s="2201"/>
      <c r="B11" s="2408"/>
      <c r="C11" s="2205"/>
      <c r="D11" s="2205"/>
      <c r="E11" s="2205"/>
      <c r="F11" s="2181"/>
      <c r="G11" s="2181"/>
      <c r="H11" s="2181"/>
      <c r="I11" s="2181"/>
      <c r="J11" s="2181"/>
      <c r="K11" s="2181"/>
      <c r="L11" s="2378"/>
      <c r="M11" s="2201"/>
      <c r="N11" s="2378"/>
      <c r="O11" s="195" t="s">
        <v>243</v>
      </c>
      <c r="P11" s="2181"/>
      <c r="Q11" s="2181"/>
      <c r="R11" s="2378"/>
      <c r="S11" s="1813" t="s">
        <v>741</v>
      </c>
      <c r="T11" s="2393"/>
      <c r="U11" s="195" t="s">
        <v>742</v>
      </c>
      <c r="V11" s="2378"/>
      <c r="W11" s="2201"/>
      <c r="X11" s="2199" t="s">
        <v>1205</v>
      </c>
      <c r="Y11" s="2385"/>
      <c r="Z11" s="2385"/>
      <c r="AA11" s="510"/>
      <c r="AB11" s="2386" t="s">
        <v>141</v>
      </c>
      <c r="AC11" s="2386"/>
      <c r="AD11" s="2386"/>
      <c r="AE11" s="2386"/>
      <c r="AF11" s="2386"/>
      <c r="AG11" s="2386"/>
      <c r="AH11" s="2387"/>
      <c r="AI11" s="68" t="s">
        <v>245</v>
      </c>
      <c r="AJ11" s="2378"/>
      <c r="AK11" s="2378"/>
      <c r="AL11" s="2393"/>
      <c r="AM11" s="2394"/>
    </row>
    <row r="12" spans="1:39" ht="15.75" customHeight="1" x14ac:dyDescent="0.25">
      <c r="A12" s="2201"/>
      <c r="B12" s="2408"/>
      <c r="C12" s="2205"/>
      <c r="D12" s="2205"/>
      <c r="E12" s="2205"/>
      <c r="F12" s="2181"/>
      <c r="G12" s="2181"/>
      <c r="H12" s="2181"/>
      <c r="I12" s="2181"/>
      <c r="J12" s="2181"/>
      <c r="K12" s="2181"/>
      <c r="L12" s="2378"/>
      <c r="M12" s="2201"/>
      <c r="N12" s="2378"/>
      <c r="O12" s="2181" t="s">
        <v>246</v>
      </c>
      <c r="P12" s="2181"/>
      <c r="Q12" s="2181"/>
      <c r="R12" s="2378"/>
      <c r="S12" s="185" t="s">
        <v>244</v>
      </c>
      <c r="T12" s="2393"/>
      <c r="U12" s="511" t="s">
        <v>247</v>
      </c>
      <c r="V12" s="2378"/>
      <c r="W12" s="2201"/>
      <c r="X12" s="2199"/>
      <c r="Y12" s="37"/>
      <c r="Z12" s="37"/>
      <c r="AA12" s="2240" t="s">
        <v>248</v>
      </c>
      <c r="AB12" s="2388"/>
      <c r="AC12" s="2388"/>
      <c r="AD12" s="2388"/>
      <c r="AE12" s="2388"/>
      <c r="AF12" s="2388"/>
      <c r="AG12" s="2388"/>
      <c r="AH12" s="2389"/>
      <c r="AI12" s="512" t="s">
        <v>249</v>
      </c>
      <c r="AJ12" s="2378"/>
      <c r="AK12" s="2378"/>
      <c r="AL12" s="2393"/>
      <c r="AM12" s="2394"/>
    </row>
    <row r="13" spans="1:39" ht="13.5" customHeight="1" x14ac:dyDescent="0.25">
      <c r="A13" s="2201"/>
      <c r="B13" s="2408"/>
      <c r="C13" s="2205"/>
      <c r="D13" s="2205"/>
      <c r="E13" s="2205"/>
      <c r="F13" s="2181"/>
      <c r="G13" s="2181"/>
      <c r="H13" s="2181"/>
      <c r="I13" s="2181"/>
      <c r="J13" s="2181"/>
      <c r="K13" s="2181"/>
      <c r="L13" s="2378"/>
      <c r="M13" s="2201"/>
      <c r="N13" s="2378"/>
      <c r="O13" s="2181"/>
      <c r="P13" s="2181"/>
      <c r="Q13" s="2181"/>
      <c r="R13" s="2378"/>
      <c r="S13" s="163" t="s">
        <v>674</v>
      </c>
      <c r="T13" s="2393"/>
      <c r="U13" s="511" t="s">
        <v>251</v>
      </c>
      <c r="V13" s="2378"/>
      <c r="W13" s="2201"/>
      <c r="X13" s="195" t="s">
        <v>1206</v>
      </c>
      <c r="Y13" s="37"/>
      <c r="Z13" s="37"/>
      <c r="AA13" s="2240"/>
      <c r="AB13" s="2382" t="s">
        <v>252</v>
      </c>
      <c r="AC13" s="2379" t="s">
        <v>253</v>
      </c>
      <c r="AD13" s="2379" t="s">
        <v>2415</v>
      </c>
      <c r="AE13" s="2379" t="s">
        <v>254</v>
      </c>
      <c r="AF13" s="2379" t="s">
        <v>255</v>
      </c>
      <c r="AG13" s="2379" t="s">
        <v>256</v>
      </c>
      <c r="AH13" s="2379" t="s">
        <v>140</v>
      </c>
      <c r="AI13" s="2378" t="str">
        <f>CONCATENATE("3 Exploitant agricole ► (",ROUND(AK4,2),")")</f>
        <v>3 Exploitant agricole ► (4,27)</v>
      </c>
      <c r="AJ13" s="2378"/>
      <c r="AK13" s="2378"/>
      <c r="AL13" s="2393" t="s">
        <v>656</v>
      </c>
      <c r="AM13" s="2394"/>
    </row>
    <row r="14" spans="1:39" ht="13.5" customHeight="1" x14ac:dyDescent="0.25">
      <c r="A14" s="2201"/>
      <c r="B14" s="2408"/>
      <c r="C14" s="2205"/>
      <c r="D14" s="2205"/>
      <c r="E14" s="2205"/>
      <c r="F14" s="2181"/>
      <c r="G14" s="2181"/>
      <c r="H14" s="2181"/>
      <c r="I14" s="2181"/>
      <c r="J14" s="2181"/>
      <c r="K14" s="2181"/>
      <c r="L14" s="2378"/>
      <c r="M14" s="2201"/>
      <c r="N14" s="2378"/>
      <c r="O14" s="37" t="s">
        <v>257</v>
      </c>
      <c r="P14" s="2181"/>
      <c r="Q14" s="2181"/>
      <c r="R14" s="68"/>
      <c r="S14" s="2250" t="s">
        <v>250</v>
      </c>
      <c r="T14" s="416"/>
      <c r="U14" s="195" t="s">
        <v>259</v>
      </c>
      <c r="V14" s="68"/>
      <c r="W14" s="2201"/>
      <c r="X14" s="195"/>
      <c r="Y14" s="68"/>
      <c r="Z14" s="68"/>
      <c r="AA14" s="2254" t="s">
        <v>279</v>
      </c>
      <c r="AB14" s="2383"/>
      <c r="AC14" s="2380"/>
      <c r="AD14" s="2397"/>
      <c r="AE14" s="2380"/>
      <c r="AF14" s="2380"/>
      <c r="AG14" s="2380"/>
      <c r="AH14" s="2380"/>
      <c r="AI14" s="2378"/>
      <c r="AJ14" s="2378"/>
      <c r="AK14" s="2378"/>
      <c r="AL14" s="2393"/>
      <c r="AM14" s="2394"/>
    </row>
    <row r="15" spans="1:39" ht="13.5" customHeight="1" x14ac:dyDescent="0.25">
      <c r="A15" s="2201"/>
      <c r="B15" s="2408"/>
      <c r="C15" s="2205"/>
      <c r="D15" s="2205"/>
      <c r="E15" s="2205"/>
      <c r="F15" s="2181"/>
      <c r="G15" s="2181"/>
      <c r="H15" s="2181"/>
      <c r="I15" s="2181"/>
      <c r="J15" s="2181"/>
      <c r="K15" s="2181"/>
      <c r="L15" s="513"/>
      <c r="M15" s="2201"/>
      <c r="N15" s="2378"/>
      <c r="O15" s="195" t="s">
        <v>260</v>
      </c>
      <c r="P15" s="2181"/>
      <c r="Q15" s="2181"/>
      <c r="R15" s="68"/>
      <c r="S15" s="2250"/>
      <c r="T15" s="416"/>
      <c r="U15" s="511" t="str">
        <f>CONCATENATE("7 Ne veut pas travailler ►(", TEXT(AK4,"0,00"),")")</f>
        <v>7 Ne veut pas travailler ►(4,27)</v>
      </c>
      <c r="V15" s="68" t="str">
        <f>CONCATENATE("1 Oui")</f>
        <v>1 Oui</v>
      </c>
      <c r="W15" s="2201"/>
      <c r="X15" s="68"/>
      <c r="Y15" s="2413" t="s">
        <v>262</v>
      </c>
      <c r="Z15" s="2413" t="s">
        <v>262</v>
      </c>
      <c r="AA15" s="2254"/>
      <c r="AB15" s="2383"/>
      <c r="AC15" s="2380"/>
      <c r="AD15" s="2397"/>
      <c r="AE15" s="2380"/>
      <c r="AF15" s="2380"/>
      <c r="AG15" s="2380"/>
      <c r="AH15" s="2380"/>
      <c r="AI15" s="2378" t="str">
        <f>CONCATENATE("4 Indépendant non-agricole► (", ROUND(AK4,2),")")</f>
        <v>4 Indépendant non-agricole► (4,27)</v>
      </c>
      <c r="AJ15" s="2378"/>
      <c r="AK15" s="2378"/>
      <c r="AL15" s="2393" t="s">
        <v>657</v>
      </c>
      <c r="AM15" s="2394"/>
    </row>
    <row r="16" spans="1:39" ht="13.5" x14ac:dyDescent="0.25">
      <c r="A16" s="2201"/>
      <c r="B16" s="2408"/>
      <c r="C16" s="2205"/>
      <c r="D16" s="2205"/>
      <c r="E16" s="2205"/>
      <c r="F16" s="2181"/>
      <c r="G16" s="2181"/>
      <c r="H16" s="2181"/>
      <c r="I16" s="2181"/>
      <c r="J16" s="2181"/>
      <c r="K16" s="2181"/>
      <c r="L16" s="513"/>
      <c r="M16" s="2201"/>
      <c r="N16" s="2378"/>
      <c r="O16" s="195" t="s">
        <v>263</v>
      </c>
      <c r="P16" s="2181"/>
      <c r="Q16" s="2181"/>
      <c r="R16" s="68"/>
      <c r="S16" s="1487" t="s">
        <v>258</v>
      </c>
      <c r="T16" s="416"/>
      <c r="U16" s="466" t="s">
        <v>264</v>
      </c>
      <c r="V16" s="68" t="s">
        <v>159</v>
      </c>
      <c r="W16" s="2201"/>
      <c r="X16" s="291"/>
      <c r="Y16" s="2413"/>
      <c r="Z16" s="2413"/>
      <c r="AA16" s="68"/>
      <c r="AB16" s="2383"/>
      <c r="AC16" s="2380"/>
      <c r="AD16" s="2397"/>
      <c r="AE16" s="2380"/>
      <c r="AF16" s="2380"/>
      <c r="AG16" s="2380"/>
      <c r="AH16" s="2380"/>
      <c r="AI16" s="2378"/>
      <c r="AJ16" s="2378"/>
      <c r="AK16" s="2378"/>
      <c r="AL16" s="2393"/>
      <c r="AM16" s="2394"/>
    </row>
    <row r="17" spans="1:39" ht="13.5" customHeight="1" x14ac:dyDescent="0.25">
      <c r="A17" s="2201"/>
      <c r="B17" s="2408"/>
      <c r="C17" s="2205"/>
      <c r="D17" s="2205"/>
      <c r="E17" s="2205"/>
      <c r="F17" s="2181"/>
      <c r="G17" s="2181"/>
      <c r="H17" s="2181"/>
      <c r="I17" s="2181"/>
      <c r="J17" s="2181"/>
      <c r="K17" s="2181"/>
      <c r="L17" s="513"/>
      <c r="M17" s="2201"/>
      <c r="N17" s="2378"/>
      <c r="O17" s="195" t="s">
        <v>266</v>
      </c>
      <c r="P17" s="2181"/>
      <c r="Q17" s="2181"/>
      <c r="R17" s="68"/>
      <c r="S17" s="185" t="s">
        <v>261</v>
      </c>
      <c r="T17" s="416"/>
      <c r="U17" s="466" t="s">
        <v>267</v>
      </c>
      <c r="V17" s="68"/>
      <c r="W17" s="2201"/>
      <c r="X17" s="465"/>
      <c r="Y17" s="2413"/>
      <c r="Z17" s="2413"/>
      <c r="AA17" s="68"/>
      <c r="AB17" s="2383"/>
      <c r="AC17" s="2380"/>
      <c r="AD17" s="2397"/>
      <c r="AE17" s="2380"/>
      <c r="AF17" s="2380"/>
      <c r="AG17" s="2380"/>
      <c r="AH17" s="2380"/>
      <c r="AI17" s="755" t="s">
        <v>265</v>
      </c>
      <c r="AJ17" s="512"/>
      <c r="AK17" s="2378"/>
      <c r="AL17" s="2393" t="s">
        <v>658</v>
      </c>
      <c r="AM17" s="2394"/>
    </row>
    <row r="18" spans="1:39" ht="13.5" x14ac:dyDescent="0.25">
      <c r="A18" s="2201"/>
      <c r="B18" s="2408"/>
      <c r="C18" s="2205"/>
      <c r="D18" s="2205"/>
      <c r="E18" s="2205"/>
      <c r="F18" s="2181"/>
      <c r="G18" s="2181"/>
      <c r="H18" s="2181"/>
      <c r="I18" s="2181"/>
      <c r="J18" s="2181"/>
      <c r="K18" s="2181"/>
      <c r="L18" s="513"/>
      <c r="M18" s="2201"/>
      <c r="N18" s="2378"/>
      <c r="O18" s="195" t="s">
        <v>268</v>
      </c>
      <c r="P18" s="2181"/>
      <c r="Q18" s="2181"/>
      <c r="R18" s="519" t="s">
        <v>41</v>
      </c>
      <c r="S18" s="185" t="s">
        <v>193</v>
      </c>
      <c r="T18" s="458"/>
      <c r="U18" s="466" t="s">
        <v>269</v>
      </c>
      <c r="V18" s="513"/>
      <c r="W18" s="2201"/>
      <c r="X18" s="195"/>
      <c r="Y18" s="2413"/>
      <c r="Z18" s="2413"/>
      <c r="AA18" s="286"/>
      <c r="AB18" s="2383"/>
      <c r="AC18" s="2380"/>
      <c r="AD18" s="2397"/>
      <c r="AE18" s="2380"/>
      <c r="AF18" s="2380"/>
      <c r="AG18" s="2380"/>
      <c r="AH18" s="2380"/>
      <c r="AI18" s="512"/>
      <c r="AJ18" s="512"/>
      <c r="AK18" s="2378"/>
      <c r="AL18" s="2393"/>
      <c r="AM18" s="2394"/>
    </row>
    <row r="19" spans="1:39" ht="13.5" customHeight="1" x14ac:dyDescent="0.25">
      <c r="A19" s="2201"/>
      <c r="B19" s="2408"/>
      <c r="C19" s="2205"/>
      <c r="D19" s="2205"/>
      <c r="E19" s="2205"/>
      <c r="F19" s="2181"/>
      <c r="G19" s="2181"/>
      <c r="H19" s="2181"/>
      <c r="I19" s="2181"/>
      <c r="J19" s="2181"/>
      <c r="K19" s="68"/>
      <c r="L19" s="513"/>
      <c r="M19" s="2201"/>
      <c r="N19" s="2378"/>
      <c r="O19" s="68"/>
      <c r="P19" s="2181"/>
      <c r="Q19" s="2181"/>
      <c r="R19" s="68" t="s">
        <v>159</v>
      </c>
      <c r="S19" s="514"/>
      <c r="T19" s="416"/>
      <c r="U19" s="466" t="s">
        <v>271</v>
      </c>
      <c r="V19" s="68"/>
      <c r="W19" s="2201"/>
      <c r="X19" s="68"/>
      <c r="Y19" s="68"/>
      <c r="Z19" s="68"/>
      <c r="AA19" s="68"/>
      <c r="AB19" s="2383"/>
      <c r="AC19" s="2380"/>
      <c r="AD19" s="2397"/>
      <c r="AE19" s="2380"/>
      <c r="AF19" s="2380"/>
      <c r="AG19" s="2380"/>
      <c r="AH19" s="2380"/>
      <c r="AI19" s="68"/>
      <c r="AJ19" s="68"/>
      <c r="AL19" s="2393" t="s">
        <v>659</v>
      </c>
      <c r="AM19" s="2394"/>
    </row>
    <row r="20" spans="1:39" ht="13.5" x14ac:dyDescent="0.25">
      <c r="A20" s="2201"/>
      <c r="B20" s="2408"/>
      <c r="C20" s="2205"/>
      <c r="D20" s="2205"/>
      <c r="E20" s="2205"/>
      <c r="F20" s="2181"/>
      <c r="G20" s="2181"/>
      <c r="H20" s="21"/>
      <c r="I20" s="2181"/>
      <c r="J20" s="2181"/>
      <c r="K20" s="68"/>
      <c r="L20" s="513"/>
      <c r="M20" s="2201"/>
      <c r="N20" s="2378"/>
      <c r="O20" s="515"/>
      <c r="P20" s="2181"/>
      <c r="Q20" s="2181"/>
      <c r="R20" s="2181" t="str">
        <f>CONCATENATE("►►(",ROUND(S04_Emploi_B!B4,2),"), PARTIE B")</f>
        <v>►►(4,29), PARTIE B</v>
      </c>
      <c r="S20" s="516"/>
      <c r="T20" s="416"/>
      <c r="U20" s="511" t="s">
        <v>272</v>
      </c>
      <c r="V20" s="68"/>
      <c r="W20" s="2201"/>
      <c r="X20" s="517"/>
      <c r="Y20" s="68"/>
      <c r="Z20" s="68"/>
      <c r="AA20" s="68"/>
      <c r="AB20" s="2383"/>
      <c r="AC20" s="2380"/>
      <c r="AD20" s="2397"/>
      <c r="AE20" s="2380"/>
      <c r="AF20" s="2380"/>
      <c r="AG20" s="2380"/>
      <c r="AH20" s="2380"/>
      <c r="AI20" s="512"/>
      <c r="AJ20" s="512"/>
      <c r="AK20" s="68" t="s">
        <v>270</v>
      </c>
      <c r="AL20" s="416"/>
      <c r="AM20" s="164"/>
    </row>
    <row r="21" spans="1:39" ht="13.5" customHeight="1" x14ac:dyDescent="0.25">
      <c r="A21" s="2201"/>
      <c r="B21" s="2408"/>
      <c r="C21" s="525"/>
      <c r="D21" s="525"/>
      <c r="E21" s="525"/>
      <c r="F21" s="520"/>
      <c r="G21" s="520"/>
      <c r="H21" s="21"/>
      <c r="I21" s="2181"/>
      <c r="J21" s="68"/>
      <c r="K21" s="68"/>
      <c r="L21" s="1638"/>
      <c r="M21" s="2201"/>
      <c r="N21" s="416"/>
      <c r="O21" s="515"/>
      <c r="P21" s="2181"/>
      <c r="Q21" s="2181"/>
      <c r="R21" s="2181"/>
      <c r="S21" s="390"/>
      <c r="T21" s="416" t="str">
        <f>CONCATENATE("1 Oui ►(",TEXT(X4,"0,00"),")")</f>
        <v>1 Oui ►(4,20)</v>
      </c>
      <c r="U21" s="68" t="s">
        <v>274</v>
      </c>
      <c r="V21" s="68"/>
      <c r="W21" s="2201"/>
      <c r="X21" s="68"/>
      <c r="Y21" s="68"/>
      <c r="Z21" s="68"/>
      <c r="AA21" s="68"/>
      <c r="AB21" s="2383"/>
      <c r="AC21" s="2380"/>
      <c r="AD21" s="2397"/>
      <c r="AE21" s="2380"/>
      <c r="AF21" s="2380"/>
      <c r="AG21" s="2380"/>
      <c r="AH21" s="2380"/>
      <c r="AI21" s="512"/>
      <c r="AJ21" s="512"/>
      <c r="AK21" s="2378" t="s">
        <v>1553</v>
      </c>
      <c r="AL21" s="2393" t="s">
        <v>273</v>
      </c>
      <c r="AM21" s="2394"/>
    </row>
    <row r="22" spans="1:39" ht="13.5" x14ac:dyDescent="0.25">
      <c r="A22" s="2201"/>
      <c r="B22" s="2408"/>
      <c r="C22" s="525"/>
      <c r="D22" s="525"/>
      <c r="E22" s="525"/>
      <c r="F22" s="520"/>
      <c r="G22" s="520"/>
      <c r="H22" s="68" t="s">
        <v>270</v>
      </c>
      <c r="I22" s="68" t="s">
        <v>270</v>
      </c>
      <c r="J22" s="68" t="s">
        <v>270</v>
      </c>
      <c r="K22" s="68" t="s">
        <v>270</v>
      </c>
      <c r="L22" s="41" t="str">
        <f>CONCATENATE("1 Oui  ►(",ROUND(S04_Emploi_B!B4,2),") PARTIE B")</f>
        <v>1 Oui  ►(4,29) PARTIE B</v>
      </c>
      <c r="M22" s="2201"/>
      <c r="N22" s="416" t="s">
        <v>277</v>
      </c>
      <c r="O22" s="547" t="str">
        <f>CONCATENATE("►►(",ROUND(S04_Emploi_B!B4,2),"), PARTIE B")</f>
        <v>►►(4,29), PARTIE B</v>
      </c>
      <c r="P22" s="68" t="str">
        <f>CONCATENATE("1 Oui ►(",TEXT(R4,"0,00"),")")</f>
        <v>1 Oui ►(4,15)</v>
      </c>
      <c r="Q22" s="68" t="s">
        <v>277</v>
      </c>
      <c r="R22" s="21"/>
      <c r="S22" s="463"/>
      <c r="T22" s="416" t="s">
        <v>159</v>
      </c>
      <c r="U22" s="68"/>
      <c r="V22" s="68"/>
      <c r="W22" s="2201"/>
      <c r="X22" s="519"/>
      <c r="Y22" s="68"/>
      <c r="Z22" s="520"/>
      <c r="AA22" s="516"/>
      <c r="AB22" s="2383"/>
      <c r="AC22" s="2380"/>
      <c r="AD22" s="2397"/>
      <c r="AE22" s="2380"/>
      <c r="AF22" s="2380"/>
      <c r="AG22" s="2380"/>
      <c r="AH22" s="2380"/>
      <c r="AI22" s="68"/>
      <c r="AJ22" s="68"/>
      <c r="AK22" s="2378"/>
      <c r="AL22" s="2393"/>
      <c r="AM22" s="2394"/>
    </row>
    <row r="23" spans="1:39" ht="13.5" x14ac:dyDescent="0.25">
      <c r="A23" s="2201"/>
      <c r="B23" s="2408"/>
      <c r="C23" s="525"/>
      <c r="D23" s="525"/>
      <c r="E23" s="525"/>
      <c r="F23" s="520"/>
      <c r="G23" s="520"/>
      <c r="H23" s="68" t="s">
        <v>216</v>
      </c>
      <c r="I23" s="68" t="s">
        <v>216</v>
      </c>
      <c r="J23" s="68" t="s">
        <v>216</v>
      </c>
      <c r="K23" s="68" t="s">
        <v>216</v>
      </c>
      <c r="L23" s="519" t="s">
        <v>159</v>
      </c>
      <c r="M23" s="2201"/>
      <c r="N23" s="416" t="str">
        <f>CONCATENATE("2 Non ►(",P4,")")</f>
        <v>2 Non ►(4,13)</v>
      </c>
      <c r="O23" s="518"/>
      <c r="P23" s="2390" t="s">
        <v>113</v>
      </c>
      <c r="Q23" s="2390" t="str">
        <f>CONCATENATE("2 Non ►(",TEXT(S4,"0,00"),")")</f>
        <v>2 Non ►(4,16)</v>
      </c>
      <c r="R23" s="202"/>
      <c r="S23" s="463"/>
      <c r="T23" s="521"/>
      <c r="U23" s="390"/>
      <c r="V23" s="202" t="str">
        <f>CONCATENATE("► ► (",ROUND(AK4,2),")")</f>
        <v>► ► (4,27)</v>
      </c>
      <c r="W23" s="2201"/>
      <c r="X23" s="519"/>
      <c r="Y23" s="68"/>
      <c r="Z23" s="520"/>
      <c r="AA23" s="516"/>
      <c r="AB23" s="2383"/>
      <c r="AC23" s="2380"/>
      <c r="AD23" s="2397"/>
      <c r="AE23" s="2380"/>
      <c r="AF23" s="2380"/>
      <c r="AG23" s="2380"/>
      <c r="AH23" s="2380"/>
      <c r="AI23" s="519"/>
      <c r="AJ23" s="519"/>
      <c r="AK23" s="2378"/>
      <c r="AL23" s="2393"/>
      <c r="AM23" s="2394"/>
    </row>
    <row r="24" spans="1:39" ht="13.5" x14ac:dyDescent="0.25">
      <c r="A24" s="2201"/>
      <c r="B24" s="2408"/>
      <c r="C24" s="1087"/>
      <c r="D24" s="1088"/>
      <c r="E24" s="701"/>
      <c r="F24" s="1088"/>
      <c r="G24" s="1088"/>
      <c r="H24" s="68"/>
      <c r="I24" s="390"/>
      <c r="J24" s="68"/>
      <c r="K24" s="68"/>
      <c r="L24" s="68"/>
      <c r="M24" s="2201"/>
      <c r="N24" s="520"/>
      <c r="O24" s="523"/>
      <c r="P24" s="2391"/>
      <c r="Q24" s="2391"/>
      <c r="R24" s="523"/>
      <c r="S24" s="524"/>
      <c r="T24" s="525"/>
      <c r="U24" s="523"/>
      <c r="V24" s="520"/>
      <c r="W24" s="2201"/>
      <c r="X24" s="409"/>
      <c r="Y24" s="523"/>
      <c r="Z24" s="523"/>
      <c r="AA24" s="523"/>
      <c r="AB24" s="2383"/>
      <c r="AC24" s="2380"/>
      <c r="AD24" s="2397"/>
      <c r="AE24" s="2380"/>
      <c r="AF24" s="2380"/>
      <c r="AG24" s="2380"/>
      <c r="AH24" s="2380"/>
      <c r="AI24" s="68"/>
      <c r="AJ24" s="2402" t="s">
        <v>157</v>
      </c>
      <c r="AK24" s="2392"/>
      <c r="AL24" s="2411" t="str">
        <f>CONCATENATE("►►(",ROUND(S04_Emploi_B!B4,2),")", " PARTIE B")</f>
        <v>►►(4,29) PARTIE B</v>
      </c>
      <c r="AM24" s="2412"/>
    </row>
    <row r="25" spans="1:39" ht="14.25" thickBot="1" x14ac:dyDescent="0.3">
      <c r="A25" s="2202"/>
      <c r="B25" s="2409"/>
      <c r="C25" s="1048" t="s">
        <v>224</v>
      </c>
      <c r="D25" s="1048" t="s">
        <v>224</v>
      </c>
      <c r="E25" s="1048" t="s">
        <v>224</v>
      </c>
      <c r="F25" s="1048" t="s">
        <v>224</v>
      </c>
      <c r="G25" s="1048" t="s">
        <v>224</v>
      </c>
      <c r="H25" s="304" t="s">
        <v>31</v>
      </c>
      <c r="I25" s="191" t="s">
        <v>31</v>
      </c>
      <c r="J25" s="304" t="s">
        <v>31</v>
      </c>
      <c r="K25" s="191" t="s">
        <v>31</v>
      </c>
      <c r="L25" s="527" t="s">
        <v>31</v>
      </c>
      <c r="M25" s="2202"/>
      <c r="N25" s="527" t="s">
        <v>31</v>
      </c>
      <c r="O25" s="527" t="s">
        <v>31</v>
      </c>
      <c r="P25" s="191" t="s">
        <v>31</v>
      </c>
      <c r="Q25" s="191" t="s">
        <v>31</v>
      </c>
      <c r="R25" s="527" t="s">
        <v>31</v>
      </c>
      <c r="S25" s="471" t="s">
        <v>31</v>
      </c>
      <c r="T25" s="470" t="s">
        <v>31</v>
      </c>
      <c r="U25" s="191" t="s">
        <v>31</v>
      </c>
      <c r="V25" s="527" t="s">
        <v>31</v>
      </c>
      <c r="W25" s="2202"/>
      <c r="X25" s="527" t="s">
        <v>31</v>
      </c>
      <c r="Y25" s="191" t="s">
        <v>8</v>
      </c>
      <c r="Z25" s="191" t="s">
        <v>8</v>
      </c>
      <c r="AA25" s="528" t="s">
        <v>31</v>
      </c>
      <c r="AB25" s="2384"/>
      <c r="AC25" s="2381"/>
      <c r="AD25" s="2398"/>
      <c r="AE25" s="2381"/>
      <c r="AF25" s="2381"/>
      <c r="AG25" s="2381"/>
      <c r="AH25" s="2381"/>
      <c r="AI25" s="527" t="s">
        <v>31</v>
      </c>
      <c r="AJ25" s="2403"/>
      <c r="AK25" s="527" t="s">
        <v>31</v>
      </c>
      <c r="AL25" s="527" t="s">
        <v>275</v>
      </c>
      <c r="AM25" s="527" t="s">
        <v>276</v>
      </c>
    </row>
    <row r="26" spans="1:39" ht="14.25" customHeight="1" thickTop="1" x14ac:dyDescent="0.25">
      <c r="A26" s="482" t="s">
        <v>165</v>
      </c>
      <c r="B26" s="529"/>
      <c r="C26" s="1090"/>
      <c r="D26" s="1090"/>
      <c r="E26" s="1090"/>
      <c r="F26" s="1091"/>
      <c r="G26" s="1092"/>
      <c r="H26" s="530"/>
      <c r="I26" s="530"/>
      <c r="J26" s="530"/>
      <c r="K26" s="530"/>
      <c r="L26" s="530"/>
      <c r="M26" s="482" t="s">
        <v>165</v>
      </c>
      <c r="N26" s="530"/>
      <c r="O26" s="531"/>
      <c r="P26" s="530"/>
      <c r="Q26" s="530"/>
      <c r="R26" s="530"/>
      <c r="S26" s="529"/>
      <c r="T26" s="532"/>
      <c r="U26" s="533"/>
      <c r="V26" s="530"/>
      <c r="W26" s="482" t="s">
        <v>165</v>
      </c>
      <c r="X26" s="533"/>
      <c r="Y26" s="530"/>
      <c r="Z26" s="530"/>
      <c r="AA26" s="530"/>
      <c r="AB26" s="529"/>
      <c r="AC26" s="530"/>
      <c r="AD26" s="529"/>
      <c r="AE26" s="530"/>
      <c r="AF26" s="530"/>
      <c r="AG26" s="529"/>
      <c r="AH26" s="530"/>
      <c r="AI26" s="530"/>
      <c r="AJ26" s="530"/>
      <c r="AK26" s="530"/>
      <c r="AL26" s="530"/>
      <c r="AM26" s="530"/>
    </row>
    <row r="27" spans="1:39" ht="14.25" customHeight="1" x14ac:dyDescent="0.25">
      <c r="A27" s="492" t="s">
        <v>167</v>
      </c>
      <c r="B27" s="534"/>
      <c r="C27" s="1093"/>
      <c r="D27" s="1093"/>
      <c r="E27" s="1093"/>
      <c r="F27" s="1093"/>
      <c r="G27" s="1094"/>
      <c r="H27" s="535"/>
      <c r="I27" s="535"/>
      <c r="J27" s="535"/>
      <c r="K27" s="535"/>
      <c r="L27" s="535"/>
      <c r="M27" s="492" t="s">
        <v>167</v>
      </c>
      <c r="N27" s="535"/>
      <c r="O27" s="536"/>
      <c r="P27" s="535"/>
      <c r="Q27" s="535"/>
      <c r="R27" s="535"/>
      <c r="S27" s="534"/>
      <c r="T27" s="537"/>
      <c r="U27" s="538"/>
      <c r="V27" s="535"/>
      <c r="W27" s="492" t="s">
        <v>167</v>
      </c>
      <c r="X27" s="538"/>
      <c r="Y27" s="535"/>
      <c r="Z27" s="535"/>
      <c r="AA27" s="535"/>
      <c r="AB27" s="534"/>
      <c r="AC27" s="535"/>
      <c r="AD27" s="534"/>
      <c r="AE27" s="535"/>
      <c r="AF27" s="535"/>
      <c r="AG27" s="534"/>
      <c r="AH27" s="535"/>
      <c r="AI27" s="535"/>
      <c r="AJ27" s="535"/>
      <c r="AK27" s="535"/>
      <c r="AL27" s="535"/>
      <c r="AM27" s="535"/>
    </row>
    <row r="28" spans="1:39" ht="14.25" customHeight="1" x14ac:dyDescent="0.25">
      <c r="A28" s="492">
        <v>3</v>
      </c>
      <c r="B28" s="534"/>
      <c r="C28" s="1093"/>
      <c r="D28" s="1093"/>
      <c r="E28" s="1093"/>
      <c r="F28" s="1093"/>
      <c r="G28" s="1094"/>
      <c r="H28" s="535"/>
      <c r="I28" s="535"/>
      <c r="J28" s="535"/>
      <c r="K28" s="535"/>
      <c r="L28" s="535"/>
      <c r="M28" s="492">
        <v>3</v>
      </c>
      <c r="N28" s="535"/>
      <c r="O28" s="536"/>
      <c r="P28" s="535"/>
      <c r="Q28" s="535"/>
      <c r="R28" s="535"/>
      <c r="S28" s="534"/>
      <c r="T28" s="537"/>
      <c r="U28" s="538"/>
      <c r="V28" s="535"/>
      <c r="W28" s="492">
        <v>3</v>
      </c>
      <c r="X28" s="538"/>
      <c r="Y28" s="535"/>
      <c r="Z28" s="535"/>
      <c r="AA28" s="535"/>
      <c r="AB28" s="534"/>
      <c r="AC28" s="535"/>
      <c r="AD28" s="534"/>
      <c r="AE28" s="535"/>
      <c r="AF28" s="535"/>
      <c r="AG28" s="534"/>
      <c r="AH28" s="535"/>
      <c r="AI28" s="535"/>
      <c r="AJ28" s="535"/>
      <c r="AK28" s="535"/>
      <c r="AL28" s="535"/>
      <c r="AM28" s="535"/>
    </row>
    <row r="29" spans="1:39" ht="14.25" customHeight="1" x14ac:dyDescent="0.25">
      <c r="A29" s="539">
        <v>4</v>
      </c>
      <c r="B29" s="540"/>
      <c r="C29" s="1095"/>
      <c r="D29" s="1095"/>
      <c r="E29" s="1095"/>
      <c r="F29" s="1095"/>
      <c r="G29" s="1096"/>
      <c r="H29" s="541"/>
      <c r="I29" s="541"/>
      <c r="J29" s="541"/>
      <c r="K29" s="541"/>
      <c r="L29" s="541"/>
      <c r="M29" s="539">
        <v>4</v>
      </c>
      <c r="N29" s="541"/>
      <c r="O29" s="538"/>
      <c r="P29" s="541"/>
      <c r="Q29" s="541"/>
      <c r="R29" s="541"/>
      <c r="S29" s="540"/>
      <c r="T29" s="542"/>
      <c r="U29" s="538"/>
      <c r="V29" s="541"/>
      <c r="W29" s="539">
        <v>4</v>
      </c>
      <c r="X29" s="538"/>
      <c r="Y29" s="541"/>
      <c r="Z29" s="541"/>
      <c r="AA29" s="541"/>
      <c r="AB29" s="540"/>
      <c r="AC29" s="541"/>
      <c r="AD29" s="540"/>
      <c r="AE29" s="541"/>
      <c r="AF29" s="541"/>
      <c r="AG29" s="540"/>
      <c r="AH29" s="541"/>
      <c r="AI29" s="541"/>
      <c r="AJ29" s="541"/>
      <c r="AK29" s="541"/>
      <c r="AL29" s="541"/>
      <c r="AM29" s="541"/>
    </row>
    <row r="30" spans="1:39" ht="14.25" customHeight="1" x14ac:dyDescent="0.25">
      <c r="A30" s="539">
        <v>5</v>
      </c>
      <c r="B30" s="529"/>
      <c r="C30" s="1091"/>
      <c r="D30" s="1091"/>
      <c r="E30" s="1091"/>
      <c r="F30" s="1091"/>
      <c r="G30" s="1092"/>
      <c r="H30" s="530"/>
      <c r="I30" s="530"/>
      <c r="J30" s="530"/>
      <c r="K30" s="530"/>
      <c r="L30" s="530"/>
      <c r="M30" s="539">
        <v>5</v>
      </c>
      <c r="N30" s="530"/>
      <c r="O30" s="531"/>
      <c r="P30" s="530"/>
      <c r="Q30" s="530"/>
      <c r="R30" s="530"/>
      <c r="S30" s="529"/>
      <c r="T30" s="532"/>
      <c r="U30" s="538"/>
      <c r="V30" s="530"/>
      <c r="W30" s="539">
        <v>5</v>
      </c>
      <c r="X30" s="538"/>
      <c r="Y30" s="530"/>
      <c r="Z30" s="530"/>
      <c r="AA30" s="530"/>
      <c r="AB30" s="529"/>
      <c r="AC30" s="530"/>
      <c r="AD30" s="529"/>
      <c r="AE30" s="530"/>
      <c r="AF30" s="530"/>
      <c r="AG30" s="529"/>
      <c r="AH30" s="530"/>
      <c r="AI30" s="530"/>
      <c r="AJ30" s="530"/>
      <c r="AK30" s="530"/>
      <c r="AL30" s="530"/>
      <c r="AM30" s="530"/>
    </row>
    <row r="31" spans="1:39" ht="14.25" customHeight="1" x14ac:dyDescent="0.25">
      <c r="A31" s="493">
        <v>6</v>
      </c>
      <c r="B31" s="534"/>
      <c r="C31" s="1093"/>
      <c r="D31" s="1093"/>
      <c r="E31" s="1093"/>
      <c r="F31" s="1093"/>
      <c r="G31" s="1094"/>
      <c r="H31" s="535"/>
      <c r="I31" s="535"/>
      <c r="J31" s="535"/>
      <c r="K31" s="535"/>
      <c r="L31" s="535"/>
      <c r="M31" s="493">
        <v>6</v>
      </c>
      <c r="N31" s="535"/>
      <c r="O31" s="536"/>
      <c r="P31" s="535"/>
      <c r="Q31" s="535"/>
      <c r="R31" s="535"/>
      <c r="S31" s="534"/>
      <c r="T31" s="537"/>
      <c r="U31" s="538"/>
      <c r="V31" s="535"/>
      <c r="W31" s="493">
        <v>6</v>
      </c>
      <c r="X31" s="538"/>
      <c r="Y31" s="535"/>
      <c r="Z31" s="535"/>
      <c r="AA31" s="535"/>
      <c r="AB31" s="534"/>
      <c r="AC31" s="535"/>
      <c r="AD31" s="534"/>
      <c r="AE31" s="535"/>
      <c r="AF31" s="535"/>
      <c r="AG31" s="534"/>
      <c r="AH31" s="535"/>
      <c r="AI31" s="535"/>
      <c r="AJ31" s="535"/>
      <c r="AK31" s="535"/>
      <c r="AL31" s="535"/>
      <c r="AM31" s="535"/>
    </row>
    <row r="32" spans="1:39" ht="14.25" customHeight="1" x14ac:dyDescent="0.25">
      <c r="A32" s="493">
        <v>7</v>
      </c>
      <c r="B32" s="534"/>
      <c r="C32" s="1093"/>
      <c r="D32" s="1093"/>
      <c r="E32" s="1093"/>
      <c r="F32" s="1093"/>
      <c r="G32" s="1094"/>
      <c r="H32" s="535"/>
      <c r="I32" s="535"/>
      <c r="J32" s="535"/>
      <c r="K32" s="535"/>
      <c r="L32" s="535"/>
      <c r="M32" s="493">
        <v>7</v>
      </c>
      <c r="N32" s="535"/>
      <c r="O32" s="536"/>
      <c r="P32" s="535"/>
      <c r="Q32" s="535"/>
      <c r="R32" s="535"/>
      <c r="S32" s="534"/>
      <c r="T32" s="537"/>
      <c r="U32" s="538"/>
      <c r="V32" s="535"/>
      <c r="W32" s="493">
        <v>7</v>
      </c>
      <c r="X32" s="538"/>
      <c r="Y32" s="535"/>
      <c r="Z32" s="535"/>
      <c r="AA32" s="535"/>
      <c r="AB32" s="534"/>
      <c r="AC32" s="535"/>
      <c r="AD32" s="534"/>
      <c r="AE32" s="535"/>
      <c r="AF32" s="535"/>
      <c r="AG32" s="534"/>
      <c r="AH32" s="535"/>
      <c r="AI32" s="535"/>
      <c r="AJ32" s="535"/>
      <c r="AK32" s="535"/>
      <c r="AL32" s="535"/>
      <c r="AM32" s="535"/>
    </row>
    <row r="33" spans="1:39" ht="14.25" customHeight="1" x14ac:dyDescent="0.25">
      <c r="A33" s="494">
        <v>8</v>
      </c>
      <c r="B33" s="534"/>
      <c r="C33" s="1093"/>
      <c r="D33" s="1093"/>
      <c r="E33" s="1093"/>
      <c r="F33" s="1093"/>
      <c r="G33" s="1094"/>
      <c r="H33" s="535"/>
      <c r="I33" s="535"/>
      <c r="J33" s="535"/>
      <c r="K33" s="535"/>
      <c r="L33" s="535"/>
      <c r="M33" s="494">
        <v>8</v>
      </c>
      <c r="N33" s="535"/>
      <c r="O33" s="536"/>
      <c r="P33" s="535"/>
      <c r="Q33" s="535"/>
      <c r="R33" s="535"/>
      <c r="S33" s="534"/>
      <c r="T33" s="537"/>
      <c r="U33" s="538"/>
      <c r="V33" s="535"/>
      <c r="W33" s="494">
        <v>8</v>
      </c>
      <c r="X33" s="538"/>
      <c r="Y33" s="535"/>
      <c r="Z33" s="535"/>
      <c r="AA33" s="535"/>
      <c r="AB33" s="534"/>
      <c r="AC33" s="535"/>
      <c r="AD33" s="534"/>
      <c r="AE33" s="535"/>
      <c r="AF33" s="535"/>
      <c r="AG33" s="534"/>
      <c r="AH33" s="535"/>
      <c r="AI33" s="535"/>
      <c r="AJ33" s="535"/>
      <c r="AK33" s="535"/>
      <c r="AL33" s="535"/>
      <c r="AM33" s="535"/>
    </row>
    <row r="34" spans="1:39" ht="14.25" customHeight="1" x14ac:dyDescent="0.25">
      <c r="A34" s="493">
        <v>9</v>
      </c>
      <c r="B34" s="540"/>
      <c r="C34" s="1095"/>
      <c r="D34" s="1095"/>
      <c r="E34" s="1095"/>
      <c r="F34" s="1095"/>
      <c r="G34" s="1096"/>
      <c r="H34" s="541"/>
      <c r="I34" s="541"/>
      <c r="J34" s="541"/>
      <c r="K34" s="541"/>
      <c r="L34" s="541"/>
      <c r="M34" s="493">
        <v>9</v>
      </c>
      <c r="N34" s="541"/>
      <c r="O34" s="538"/>
      <c r="P34" s="541"/>
      <c r="Q34" s="541"/>
      <c r="R34" s="541"/>
      <c r="S34" s="540"/>
      <c r="T34" s="542"/>
      <c r="U34" s="538"/>
      <c r="V34" s="541"/>
      <c r="W34" s="493">
        <v>9</v>
      </c>
      <c r="X34" s="538"/>
      <c r="Y34" s="541"/>
      <c r="Z34" s="541"/>
      <c r="AA34" s="541"/>
      <c r="AB34" s="540"/>
      <c r="AC34" s="541"/>
      <c r="AD34" s="540"/>
      <c r="AE34" s="541"/>
      <c r="AF34" s="541"/>
      <c r="AG34" s="540"/>
      <c r="AH34" s="541"/>
      <c r="AI34" s="541"/>
      <c r="AJ34" s="541"/>
      <c r="AK34" s="541"/>
      <c r="AL34" s="541"/>
      <c r="AM34" s="541"/>
    </row>
    <row r="35" spans="1:39" ht="14.25" customHeight="1" x14ac:dyDescent="0.25">
      <c r="A35" s="543">
        <v>10</v>
      </c>
      <c r="B35" s="529"/>
      <c r="C35" s="1091"/>
      <c r="D35" s="1091"/>
      <c r="E35" s="1091"/>
      <c r="F35" s="1091"/>
      <c r="G35" s="1092"/>
      <c r="H35" s="530"/>
      <c r="I35" s="530"/>
      <c r="J35" s="530"/>
      <c r="K35" s="530"/>
      <c r="L35" s="530"/>
      <c r="M35" s="543">
        <v>10</v>
      </c>
      <c r="N35" s="530"/>
      <c r="O35" s="531"/>
      <c r="P35" s="530"/>
      <c r="Q35" s="530"/>
      <c r="R35" s="530"/>
      <c r="S35" s="529"/>
      <c r="T35" s="532"/>
      <c r="U35" s="538"/>
      <c r="V35" s="530"/>
      <c r="W35" s="543">
        <v>10</v>
      </c>
      <c r="X35" s="531"/>
      <c r="Y35" s="530"/>
      <c r="Z35" s="530"/>
      <c r="AA35" s="530"/>
      <c r="AB35" s="529"/>
      <c r="AC35" s="530"/>
      <c r="AD35" s="529"/>
      <c r="AE35" s="530"/>
      <c r="AF35" s="530"/>
      <c r="AG35" s="529"/>
      <c r="AH35" s="530"/>
      <c r="AI35" s="530"/>
      <c r="AJ35" s="530"/>
      <c r="AK35" s="530"/>
      <c r="AL35" s="530"/>
      <c r="AM35" s="530"/>
    </row>
    <row r="36" spans="1:39" ht="14.25" customHeight="1" x14ac:dyDescent="0.25">
      <c r="A36" s="492">
        <v>11</v>
      </c>
      <c r="B36" s="534"/>
      <c r="C36" s="1093"/>
      <c r="D36" s="1093"/>
      <c r="E36" s="1093"/>
      <c r="F36" s="1093"/>
      <c r="G36" s="1094"/>
      <c r="H36" s="535"/>
      <c r="I36" s="535"/>
      <c r="J36" s="535"/>
      <c r="K36" s="535"/>
      <c r="L36" s="535"/>
      <c r="M36" s="492">
        <v>11</v>
      </c>
      <c r="N36" s="535"/>
      <c r="O36" s="536"/>
      <c r="P36" s="535"/>
      <c r="Q36" s="535"/>
      <c r="R36" s="535"/>
      <c r="S36" s="534"/>
      <c r="T36" s="537"/>
      <c r="U36" s="538"/>
      <c r="V36" s="535"/>
      <c r="W36" s="492">
        <v>11</v>
      </c>
      <c r="X36" s="538"/>
      <c r="Y36" s="535"/>
      <c r="Z36" s="535"/>
      <c r="AA36" s="535"/>
      <c r="AB36" s="534"/>
      <c r="AC36" s="535"/>
      <c r="AD36" s="534"/>
      <c r="AE36" s="535"/>
      <c r="AF36" s="535"/>
      <c r="AG36" s="534"/>
      <c r="AH36" s="535"/>
      <c r="AI36" s="535"/>
      <c r="AJ36" s="535"/>
      <c r="AK36" s="535"/>
      <c r="AL36" s="535"/>
      <c r="AM36" s="535"/>
    </row>
    <row r="37" spans="1:39" ht="14.25" customHeight="1" x14ac:dyDescent="0.25">
      <c r="A37" s="492">
        <v>12</v>
      </c>
      <c r="B37" s="534"/>
      <c r="C37" s="1093"/>
      <c r="D37" s="1093"/>
      <c r="E37" s="1093"/>
      <c r="F37" s="1093"/>
      <c r="G37" s="1094"/>
      <c r="H37" s="535"/>
      <c r="I37" s="535"/>
      <c r="J37" s="535"/>
      <c r="K37" s="535"/>
      <c r="L37" s="535"/>
      <c r="M37" s="492">
        <v>12</v>
      </c>
      <c r="N37" s="535"/>
      <c r="O37" s="536"/>
      <c r="P37" s="535"/>
      <c r="Q37" s="535"/>
      <c r="R37" s="535"/>
      <c r="S37" s="534"/>
      <c r="T37" s="537"/>
      <c r="U37" s="538"/>
      <c r="V37" s="535"/>
      <c r="W37" s="492">
        <v>12</v>
      </c>
      <c r="X37" s="538"/>
      <c r="Y37" s="535"/>
      <c r="Z37" s="535"/>
      <c r="AA37" s="535"/>
      <c r="AB37" s="534"/>
      <c r="AC37" s="535"/>
      <c r="AD37" s="534"/>
      <c r="AE37" s="535"/>
      <c r="AF37" s="535"/>
      <c r="AG37" s="534"/>
      <c r="AH37" s="535"/>
      <c r="AI37" s="535"/>
      <c r="AJ37" s="535"/>
      <c r="AK37" s="535"/>
      <c r="AL37" s="535"/>
      <c r="AM37" s="535"/>
    </row>
    <row r="38" spans="1:39" ht="14.25" customHeight="1" x14ac:dyDescent="0.25">
      <c r="A38" s="492">
        <v>13</v>
      </c>
      <c r="B38" s="534"/>
      <c r="C38" s="1093"/>
      <c r="D38" s="1093"/>
      <c r="E38" s="1093"/>
      <c r="F38" s="1093"/>
      <c r="G38" s="1094"/>
      <c r="H38" s="535"/>
      <c r="I38" s="535"/>
      <c r="J38" s="535"/>
      <c r="K38" s="535"/>
      <c r="L38" s="535"/>
      <c r="M38" s="492">
        <v>13</v>
      </c>
      <c r="N38" s="535"/>
      <c r="O38" s="536"/>
      <c r="P38" s="535"/>
      <c r="Q38" s="535"/>
      <c r="R38" s="535"/>
      <c r="S38" s="534"/>
      <c r="T38" s="537"/>
      <c r="U38" s="538"/>
      <c r="V38" s="535"/>
      <c r="W38" s="492">
        <v>13</v>
      </c>
      <c r="X38" s="538"/>
      <c r="Y38" s="535"/>
      <c r="Z38" s="535"/>
      <c r="AA38" s="535"/>
      <c r="AB38" s="534"/>
      <c r="AC38" s="535"/>
      <c r="AD38" s="534"/>
      <c r="AE38" s="535"/>
      <c r="AF38" s="535"/>
      <c r="AG38" s="534"/>
      <c r="AH38" s="535"/>
      <c r="AI38" s="535"/>
      <c r="AJ38" s="535"/>
      <c r="AK38" s="535"/>
      <c r="AL38" s="535"/>
      <c r="AM38" s="535"/>
    </row>
    <row r="39" spans="1:39" ht="14.25" customHeight="1" x14ac:dyDescent="0.25">
      <c r="A39" s="539">
        <v>14</v>
      </c>
      <c r="B39" s="540"/>
      <c r="C39" s="1095"/>
      <c r="D39" s="1095"/>
      <c r="E39" s="1095"/>
      <c r="F39" s="1095"/>
      <c r="G39" s="1096"/>
      <c r="H39" s="541"/>
      <c r="I39" s="541"/>
      <c r="J39" s="541"/>
      <c r="K39" s="541"/>
      <c r="L39" s="541"/>
      <c r="M39" s="539">
        <v>14</v>
      </c>
      <c r="N39" s="541"/>
      <c r="O39" s="538"/>
      <c r="P39" s="541"/>
      <c r="Q39" s="541"/>
      <c r="R39" s="541"/>
      <c r="S39" s="540"/>
      <c r="T39" s="542"/>
      <c r="U39" s="538"/>
      <c r="V39" s="541"/>
      <c r="W39" s="539">
        <v>14</v>
      </c>
      <c r="X39" s="538"/>
      <c r="Y39" s="541"/>
      <c r="Z39" s="541"/>
      <c r="AA39" s="541"/>
      <c r="AB39" s="540"/>
      <c r="AC39" s="541"/>
      <c r="AD39" s="540"/>
      <c r="AE39" s="541"/>
      <c r="AF39" s="541"/>
      <c r="AG39" s="540"/>
      <c r="AH39" s="541"/>
      <c r="AI39" s="541"/>
      <c r="AJ39" s="541"/>
      <c r="AK39" s="541"/>
      <c r="AL39" s="541"/>
      <c r="AM39" s="541"/>
    </row>
    <row r="40" spans="1:39" ht="14.25" customHeight="1" x14ac:dyDescent="0.25">
      <c r="A40" s="539">
        <v>15</v>
      </c>
      <c r="B40" s="540"/>
      <c r="C40" s="1095"/>
      <c r="D40" s="1095"/>
      <c r="E40" s="1095"/>
      <c r="F40" s="1095"/>
      <c r="G40" s="1096"/>
      <c r="H40" s="541"/>
      <c r="I40" s="541"/>
      <c r="J40" s="541"/>
      <c r="K40" s="541"/>
      <c r="L40" s="541"/>
      <c r="M40" s="539">
        <v>15</v>
      </c>
      <c r="N40" s="541"/>
      <c r="O40" s="538"/>
      <c r="P40" s="541"/>
      <c r="Q40" s="541"/>
      <c r="R40" s="541"/>
      <c r="S40" s="540"/>
      <c r="T40" s="542"/>
      <c r="U40" s="538"/>
      <c r="V40" s="541"/>
      <c r="W40" s="539">
        <v>15</v>
      </c>
      <c r="X40" s="538"/>
      <c r="Y40" s="541"/>
      <c r="Z40" s="541"/>
      <c r="AA40" s="541"/>
      <c r="AB40" s="540"/>
      <c r="AC40" s="541"/>
      <c r="AD40" s="540"/>
      <c r="AE40" s="541"/>
      <c r="AF40" s="541"/>
      <c r="AG40" s="540"/>
      <c r="AH40" s="541"/>
      <c r="AI40" s="541"/>
      <c r="AJ40" s="541"/>
      <c r="AK40" s="541"/>
      <c r="AL40" s="541"/>
      <c r="AM40" s="541"/>
    </row>
  </sheetData>
  <mergeCells count="65">
    <mergeCell ref="G5:G20"/>
    <mergeCell ref="AG13:AG25"/>
    <mergeCell ref="AL21:AM23"/>
    <mergeCell ref="X5:X7"/>
    <mergeCell ref="Q5:Q21"/>
    <mergeCell ref="P5:P21"/>
    <mergeCell ref="AF13:AF25"/>
    <mergeCell ref="AL24:AM24"/>
    <mergeCell ref="Y15:Y18"/>
    <mergeCell ref="Z15:Z18"/>
    <mergeCell ref="AL15:AM16"/>
    <mergeCell ref="I5:I21"/>
    <mergeCell ref="O5:O8"/>
    <mergeCell ref="K5:K18"/>
    <mergeCell ref="L5:L14"/>
    <mergeCell ref="N5:N20"/>
    <mergeCell ref="A4:A25"/>
    <mergeCell ref="M4:M25"/>
    <mergeCell ref="W4:W25"/>
    <mergeCell ref="H5:H19"/>
    <mergeCell ref="J5:J20"/>
    <mergeCell ref="C5:C20"/>
    <mergeCell ref="D5:D20"/>
    <mergeCell ref="E5:E20"/>
    <mergeCell ref="F5:F20"/>
    <mergeCell ref="Q23:Q24"/>
    <mergeCell ref="S5:S7"/>
    <mergeCell ref="S14:S15"/>
    <mergeCell ref="V5:V13"/>
    <mergeCell ref="R20:R21"/>
    <mergeCell ref="T5:T13"/>
    <mergeCell ref="B5:B25"/>
    <mergeCell ref="AL4:AM4"/>
    <mergeCell ref="X11:X12"/>
    <mergeCell ref="AD13:AD25"/>
    <mergeCell ref="AB5:AH6"/>
    <mergeCell ref="AI5:AI8"/>
    <mergeCell ref="AL17:AM18"/>
    <mergeCell ref="AJ24:AJ25"/>
    <mergeCell ref="AA14:AA15"/>
    <mergeCell ref="AJ5:AJ16"/>
    <mergeCell ref="AK21:AK22"/>
    <mergeCell ref="AL5:AM8"/>
    <mergeCell ref="AI13:AI14"/>
    <mergeCell ref="AA5:AA9"/>
    <mergeCell ref="AB10:AH10"/>
    <mergeCell ref="AL10:AM12"/>
    <mergeCell ref="P23:P24"/>
    <mergeCell ref="AK23:AK24"/>
    <mergeCell ref="AL13:AM14"/>
    <mergeCell ref="AL19:AM19"/>
    <mergeCell ref="O12:O13"/>
    <mergeCell ref="AB4:AC4"/>
    <mergeCell ref="R5:R13"/>
    <mergeCell ref="U5:U8"/>
    <mergeCell ref="AH13:AH25"/>
    <mergeCell ref="AK5:AK18"/>
    <mergeCell ref="AC13:AC25"/>
    <mergeCell ref="AA12:AA13"/>
    <mergeCell ref="AB13:AB25"/>
    <mergeCell ref="AI15:AI16"/>
    <mergeCell ref="Y5:Y11"/>
    <mergeCell ref="AE13:AE25"/>
    <mergeCell ref="Z5:Z11"/>
    <mergeCell ref="AB11:AH12"/>
  </mergeCells>
  <pageMargins left="0.314" right="0.314" top="0.11799999999999999" bottom="0.27500000000000002" header="0.157" footer="0.11799999999999999"/>
  <pageSetup firstPageNumber="14" orientation="landscape" r:id="rId1"/>
  <headerFooter>
    <oddFooter>&amp;C&amp;P</oddFooter>
  </headerFooter>
  <colBreaks count="2" manualBreakCount="2">
    <brk id="12" max="1048575" man="1"/>
    <brk id="2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AP88"/>
  <sheetViews>
    <sheetView view="pageBreakPreview" topLeftCell="S1" zoomScaleNormal="100" zoomScaleSheetLayoutView="100" workbookViewId="0">
      <selection activeCell="AP20" sqref="AP20"/>
    </sheetView>
  </sheetViews>
  <sheetFormatPr baseColWidth="10" defaultColWidth="9.140625" defaultRowHeight="15.75" x14ac:dyDescent="0.25"/>
  <cols>
    <col min="1" max="1" width="3.5703125" style="495" customWidth="1"/>
    <col min="2" max="2" width="24.5703125" style="496" customWidth="1"/>
    <col min="3" max="3" width="9" style="496" customWidth="1"/>
    <col min="4" max="4" width="17.5703125" style="496" customWidth="1"/>
    <col min="5" max="5" width="8" style="496" customWidth="1"/>
    <col min="6" max="6" width="15.85546875" style="496" customWidth="1"/>
    <col min="7" max="7" width="9.7109375" style="496" customWidth="1"/>
    <col min="8" max="10" width="9.28515625" style="1229" customWidth="1"/>
    <col min="11" max="11" width="7.85546875" style="188" customWidth="1"/>
    <col min="12" max="12" width="10.28515625" style="188" customWidth="1"/>
    <col min="13" max="13" width="3.5703125" style="495" customWidth="1"/>
    <col min="14" max="14" width="10.7109375" style="1785" customWidth="1"/>
    <col min="15" max="15" width="23.140625" style="188" customWidth="1"/>
    <col min="16" max="17" width="10.7109375" style="1229" customWidth="1"/>
    <col min="18" max="18" width="10.7109375" style="496" customWidth="1"/>
    <col min="19" max="19" width="1.85546875" style="188" bestFit="1" customWidth="1"/>
    <col min="20" max="20" width="14.7109375" style="188" customWidth="1"/>
    <col min="21" max="21" width="12" style="188" bestFit="1" customWidth="1"/>
    <col min="22" max="22" width="10.7109375" style="496" customWidth="1"/>
    <col min="23" max="23" width="1.140625" style="496" customWidth="1"/>
    <col min="24" max="24" width="1.5703125" style="496" customWidth="1"/>
    <col min="25" max="25" width="14.7109375" style="496" customWidth="1"/>
    <col min="26" max="26" width="3" style="188" customWidth="1"/>
    <col min="27" max="27" width="2.7109375" style="188" customWidth="1"/>
    <col min="28" max="28" width="3" style="188" customWidth="1"/>
    <col min="29" max="29" width="3.5703125" style="495" customWidth="1"/>
    <col min="30" max="30" width="15.7109375" style="496" customWidth="1"/>
    <col min="31" max="31" width="1.140625" style="496" customWidth="1"/>
    <col min="32" max="32" width="1.5703125" style="496" customWidth="1"/>
    <col min="33" max="33" width="15.7109375" style="496" customWidth="1"/>
    <col min="34" max="34" width="3" style="188" customWidth="1"/>
    <col min="35" max="35" width="2.7109375" style="188" customWidth="1"/>
    <col min="36" max="36" width="6.42578125" style="188" customWidth="1"/>
    <col min="37" max="37" width="1.42578125" style="188" customWidth="1"/>
    <col min="38" max="38" width="15.7109375" style="188" customWidth="1"/>
    <col min="39" max="39" width="2.7109375" style="496" customWidth="1"/>
    <col min="40" max="40" width="15.7109375" style="496" customWidth="1"/>
    <col min="41" max="41" width="12" style="496" bestFit="1" customWidth="1"/>
    <col min="42" max="42" width="15.7109375" style="1229" customWidth="1"/>
  </cols>
  <sheetData>
    <row r="1" spans="1:42" ht="15.75" customHeight="1" x14ac:dyDescent="0.2">
      <c r="A1" s="445" t="s">
        <v>203</v>
      </c>
      <c r="B1" s="446"/>
      <c r="C1" s="446"/>
      <c r="D1" s="446"/>
      <c r="E1" s="446"/>
      <c r="F1" s="446"/>
      <c r="G1" s="446"/>
      <c r="H1" s="1221"/>
      <c r="I1" s="1221"/>
      <c r="J1" s="1221"/>
      <c r="K1" s="446"/>
      <c r="L1" s="447"/>
      <c r="M1" s="445" t="s">
        <v>203</v>
      </c>
      <c r="N1" s="1775"/>
      <c r="O1" s="186"/>
      <c r="P1" s="1221"/>
      <c r="Q1" s="1221"/>
      <c r="R1" s="446"/>
      <c r="S1" s="446"/>
      <c r="T1" s="446"/>
      <c r="U1" s="446"/>
      <c r="V1" s="446"/>
      <c r="W1" s="446"/>
      <c r="X1" s="446"/>
      <c r="Y1" s="446"/>
      <c r="Z1" s="186"/>
      <c r="AA1" s="186"/>
      <c r="AB1" s="186"/>
      <c r="AC1" s="445" t="s">
        <v>203</v>
      </c>
      <c r="AD1" s="446"/>
      <c r="AE1" s="446"/>
      <c r="AF1" s="446"/>
      <c r="AG1" s="446"/>
      <c r="AH1" s="186"/>
      <c r="AI1" s="186"/>
      <c r="AJ1" s="186"/>
      <c r="AK1" s="186"/>
      <c r="AL1" s="186"/>
      <c r="AM1" s="446"/>
      <c r="AN1" s="446"/>
      <c r="AO1" s="446"/>
      <c r="AP1" s="1221"/>
    </row>
    <row r="2" spans="1:42" ht="15.75" customHeight="1" x14ac:dyDescent="0.2">
      <c r="A2" s="445" t="s">
        <v>2379</v>
      </c>
      <c r="B2" s="368"/>
      <c r="C2" s="368"/>
      <c r="D2" s="368"/>
      <c r="E2" s="368"/>
      <c r="F2" s="450"/>
      <c r="G2" s="450"/>
      <c r="H2" s="1222"/>
      <c r="I2" s="1222"/>
      <c r="J2" s="1222"/>
      <c r="K2" s="368"/>
      <c r="L2" s="447"/>
      <c r="M2" s="445" t="s">
        <v>2379</v>
      </c>
      <c r="N2" s="1776"/>
      <c r="O2" s="187"/>
      <c r="P2" s="1222"/>
      <c r="Q2" s="1222"/>
      <c r="R2" s="450"/>
      <c r="S2" s="368"/>
      <c r="T2" s="368"/>
      <c r="U2" s="368"/>
      <c r="V2" s="450"/>
      <c r="W2" s="450"/>
      <c r="X2" s="450"/>
      <c r="Y2" s="450"/>
      <c r="Z2" s="451"/>
      <c r="AA2" s="451"/>
      <c r="AB2" s="451"/>
      <c r="AC2" s="445" t="s">
        <v>2379</v>
      </c>
      <c r="AD2" s="450"/>
      <c r="AE2" s="450"/>
      <c r="AF2" s="450"/>
      <c r="AG2" s="450"/>
      <c r="AH2" s="451"/>
      <c r="AI2" s="451"/>
      <c r="AJ2" s="451"/>
      <c r="AK2" s="451"/>
      <c r="AL2" s="451"/>
      <c r="AM2" s="450"/>
      <c r="AN2" s="450"/>
      <c r="AO2" s="450"/>
      <c r="AP2" s="1223"/>
    </row>
    <row r="3" spans="1:42" x14ac:dyDescent="0.2">
      <c r="A3" s="452"/>
      <c r="B3" s="368"/>
      <c r="C3" s="368"/>
      <c r="D3" s="368"/>
      <c r="E3" s="368"/>
      <c r="F3" s="450"/>
      <c r="G3" s="450"/>
      <c r="H3" s="1222"/>
      <c r="I3" s="1222"/>
      <c r="J3" s="1222"/>
      <c r="K3" s="368"/>
      <c r="L3" s="368"/>
      <c r="M3" s="452"/>
      <c r="N3" s="1776"/>
      <c r="O3" s="187"/>
      <c r="P3" s="1222"/>
      <c r="Q3" s="1222"/>
      <c r="R3" s="450"/>
      <c r="S3" s="368"/>
      <c r="T3" s="368"/>
      <c r="U3" s="368"/>
      <c r="V3" s="450"/>
      <c r="W3" s="450"/>
      <c r="X3" s="450"/>
      <c r="Y3" s="450"/>
      <c r="Z3" s="451"/>
      <c r="AA3" s="451"/>
      <c r="AB3" s="451"/>
      <c r="AC3" s="452"/>
      <c r="AD3" s="450"/>
      <c r="AE3" s="450"/>
      <c r="AF3" s="450"/>
      <c r="AG3" s="450"/>
      <c r="AH3" s="451"/>
      <c r="AI3" s="451"/>
      <c r="AJ3" s="451"/>
      <c r="AK3" s="451"/>
      <c r="AL3" s="451"/>
      <c r="AM3" s="450"/>
      <c r="AN3" s="450"/>
      <c r="AO3" s="450"/>
      <c r="AP3" s="1222"/>
    </row>
    <row r="4" spans="1:42" ht="13.5" customHeight="1" x14ac:dyDescent="0.25">
      <c r="A4" s="2200" t="s">
        <v>22</v>
      </c>
      <c r="B4" s="453">
        <f>S04_Emploi_A!AL4+0.01</f>
        <v>4.2899999999999938</v>
      </c>
      <c r="C4" s="454"/>
      <c r="D4" s="455">
        <f>B4+0.01</f>
        <v>4.2999999999999936</v>
      </c>
      <c r="E4" s="453"/>
      <c r="F4" s="456">
        <f>D4+0.01</f>
        <v>4.3099999999999934</v>
      </c>
      <c r="G4" s="456">
        <f t="shared" ref="G4:L4" si="0">F4+0.01</f>
        <v>4.3199999999999932</v>
      </c>
      <c r="H4" s="456">
        <f t="shared" si="0"/>
        <v>4.329999999999993</v>
      </c>
      <c r="I4" s="453">
        <f t="shared" si="0"/>
        <v>4.3399999999999928</v>
      </c>
      <c r="J4" s="456">
        <f t="shared" si="0"/>
        <v>4.3499999999999925</v>
      </c>
      <c r="K4" s="456">
        <f t="shared" si="0"/>
        <v>4.3599999999999923</v>
      </c>
      <c r="L4" s="456">
        <f t="shared" si="0"/>
        <v>4.3699999999999921</v>
      </c>
      <c r="M4" s="2414" t="s">
        <v>22</v>
      </c>
      <c r="N4" s="1777">
        <f>L4+0.01</f>
        <v>4.3799999999999919</v>
      </c>
      <c r="O4" s="456">
        <f>N4+0.01</f>
        <v>4.3899999999999917</v>
      </c>
      <c r="P4" s="456">
        <f>O4+0.01</f>
        <v>4.3999999999999915</v>
      </c>
      <c r="Q4" s="456">
        <f>P4+0.01</f>
        <v>4.4099999999999913</v>
      </c>
      <c r="R4" s="454">
        <f>Q4+0.01</f>
        <v>4.419999999999991</v>
      </c>
      <c r="S4" s="2416">
        <f>R4+0.01</f>
        <v>4.4299999999999908</v>
      </c>
      <c r="T4" s="2417"/>
      <c r="U4" s="1871"/>
      <c r="V4" s="455">
        <f>S4+0.01</f>
        <v>4.4399999999999906</v>
      </c>
      <c r="W4" s="2416">
        <f>V4+0.01</f>
        <v>4.4499999999999904</v>
      </c>
      <c r="X4" s="2418"/>
      <c r="Y4" s="2418"/>
      <c r="Z4" s="1870"/>
      <c r="AA4" s="1870"/>
      <c r="AB4" s="1871"/>
      <c r="AC4" s="2414" t="s">
        <v>22</v>
      </c>
      <c r="AD4" s="456">
        <f>W4+0.01</f>
        <v>4.4599999999999902</v>
      </c>
      <c r="AE4" s="2416">
        <f>AD4+0.01</f>
        <v>4.46999999999999</v>
      </c>
      <c r="AF4" s="2418"/>
      <c r="AG4" s="2418"/>
      <c r="AH4" s="1870"/>
      <c r="AI4" s="1870"/>
      <c r="AJ4" s="1871"/>
      <c r="AK4" s="2395">
        <f>AE4+0.01</f>
        <v>4.4799999999999898</v>
      </c>
      <c r="AL4" s="2396"/>
      <c r="AM4" s="2416">
        <f>AK4+0.01</f>
        <v>4.4899999999999896</v>
      </c>
      <c r="AN4" s="2459"/>
      <c r="AO4" s="1862"/>
      <c r="AP4" s="456">
        <f>AM4+0.01</f>
        <v>4.4999999999999893</v>
      </c>
    </row>
    <row r="5" spans="1:42" ht="12.75" customHeight="1" x14ac:dyDescent="0.2">
      <c r="A5" s="2201"/>
      <c r="B5" s="2370" t="s">
        <v>1684</v>
      </c>
      <c r="C5" s="2230"/>
      <c r="D5" s="2205" t="s">
        <v>204</v>
      </c>
      <c r="E5" s="2219"/>
      <c r="F5" s="2181" t="s">
        <v>206</v>
      </c>
      <c r="G5" s="2422" t="s">
        <v>2451</v>
      </c>
      <c r="H5" s="2181" t="s">
        <v>1311</v>
      </c>
      <c r="I5" s="2219" t="s">
        <v>2361</v>
      </c>
      <c r="J5" s="2181" t="s">
        <v>1208</v>
      </c>
      <c r="K5" s="2420" t="s">
        <v>661</v>
      </c>
      <c r="L5" s="2420" t="s">
        <v>208</v>
      </c>
      <c r="M5" s="2415"/>
      <c r="N5" s="2424" t="s">
        <v>2570</v>
      </c>
      <c r="O5" s="2422" t="s">
        <v>205</v>
      </c>
      <c r="P5" s="2422" t="s">
        <v>2412</v>
      </c>
      <c r="Q5" s="2181" t="s">
        <v>2068</v>
      </c>
      <c r="R5" s="2438" t="s">
        <v>1207</v>
      </c>
      <c r="S5" s="2439" t="s">
        <v>2172</v>
      </c>
      <c r="T5" s="2439"/>
      <c r="U5" s="2440"/>
      <c r="V5" s="2181" t="s">
        <v>1685</v>
      </c>
      <c r="W5" s="2444" t="s">
        <v>2411</v>
      </c>
      <c r="X5" s="2445"/>
      <c r="Y5" s="2445"/>
      <c r="Z5" s="2445"/>
      <c r="AA5" s="2445"/>
      <c r="AB5" s="2446"/>
      <c r="AC5" s="2415"/>
      <c r="AD5" s="2181" t="s">
        <v>1730</v>
      </c>
      <c r="AE5" s="2444" t="s">
        <v>209</v>
      </c>
      <c r="AF5" s="2445"/>
      <c r="AG5" s="2445"/>
      <c r="AH5" s="2445"/>
      <c r="AI5" s="2445"/>
      <c r="AJ5" s="2446"/>
      <c r="AK5" s="2205" t="s">
        <v>2410</v>
      </c>
      <c r="AL5" s="2230"/>
      <c r="AM5" s="2462" t="s">
        <v>211</v>
      </c>
      <c r="AN5" s="2463"/>
      <c r="AO5" s="2464"/>
      <c r="AP5" s="2178" t="s">
        <v>286</v>
      </c>
    </row>
    <row r="6" spans="1:42" ht="12.75" customHeight="1" x14ac:dyDescent="0.2">
      <c r="A6" s="2201"/>
      <c r="B6" s="2370"/>
      <c r="C6" s="2230"/>
      <c r="D6" s="2205"/>
      <c r="E6" s="2219"/>
      <c r="F6" s="2181"/>
      <c r="G6" s="2422"/>
      <c r="H6" s="2181"/>
      <c r="I6" s="2219"/>
      <c r="J6" s="2181"/>
      <c r="K6" s="2421"/>
      <c r="L6" s="2420"/>
      <c r="M6" s="2415"/>
      <c r="N6" s="2424"/>
      <c r="O6" s="2422"/>
      <c r="P6" s="2422"/>
      <c r="Q6" s="2181"/>
      <c r="R6" s="2438"/>
      <c r="S6" s="2439"/>
      <c r="T6" s="2439"/>
      <c r="U6" s="2440"/>
      <c r="V6" s="2181"/>
      <c r="W6" s="2447"/>
      <c r="X6" s="2445"/>
      <c r="Y6" s="2445"/>
      <c r="Z6" s="2445"/>
      <c r="AA6" s="2445"/>
      <c r="AB6" s="2446"/>
      <c r="AC6" s="2415"/>
      <c r="AD6" s="2181"/>
      <c r="AE6" s="2447"/>
      <c r="AF6" s="2445"/>
      <c r="AG6" s="2445"/>
      <c r="AH6" s="2445"/>
      <c r="AI6" s="2445"/>
      <c r="AJ6" s="2446"/>
      <c r="AK6" s="2205"/>
      <c r="AL6" s="2230"/>
      <c r="AM6" s="2462"/>
      <c r="AN6" s="2463"/>
      <c r="AO6" s="2464"/>
      <c r="AP6" s="2178"/>
    </row>
    <row r="7" spans="1:42" ht="12.75" customHeight="1" x14ac:dyDescent="0.2">
      <c r="A7" s="2201"/>
      <c r="B7" s="2370"/>
      <c r="C7" s="2230"/>
      <c r="D7" s="2205"/>
      <c r="E7" s="2219"/>
      <c r="F7" s="2181"/>
      <c r="G7" s="2422"/>
      <c r="H7" s="2181"/>
      <c r="I7" s="2219"/>
      <c r="J7" s="2181"/>
      <c r="K7" s="2421"/>
      <c r="L7" s="2420"/>
      <c r="M7" s="2415"/>
      <c r="N7" s="2424"/>
      <c r="O7" s="2422"/>
      <c r="P7" s="2422"/>
      <c r="Q7" s="2181"/>
      <c r="R7" s="2438"/>
      <c r="S7" s="2439"/>
      <c r="T7" s="2439"/>
      <c r="U7" s="2440"/>
      <c r="V7" s="2181"/>
      <c r="W7" s="2447"/>
      <c r="X7" s="2445"/>
      <c r="Y7" s="2445"/>
      <c r="Z7" s="2445"/>
      <c r="AA7" s="2445"/>
      <c r="AB7" s="2446"/>
      <c r="AC7" s="2415"/>
      <c r="AD7" s="2181"/>
      <c r="AE7" s="2447"/>
      <c r="AF7" s="2445"/>
      <c r="AG7" s="2445"/>
      <c r="AH7" s="2445"/>
      <c r="AI7" s="2445"/>
      <c r="AJ7" s="2446"/>
      <c r="AK7" s="2205"/>
      <c r="AL7" s="2230"/>
      <c r="AM7" s="2462"/>
      <c r="AN7" s="2463"/>
      <c r="AO7" s="2464"/>
      <c r="AP7" s="2178"/>
    </row>
    <row r="8" spans="1:42" ht="12.75" customHeight="1" x14ac:dyDescent="0.25">
      <c r="A8" s="2201"/>
      <c r="B8" s="2370"/>
      <c r="C8" s="2230"/>
      <c r="D8" s="2205"/>
      <c r="E8" s="2219"/>
      <c r="F8" s="2181"/>
      <c r="G8" s="2422"/>
      <c r="H8" s="2181"/>
      <c r="I8" s="2219"/>
      <c r="J8" s="2181"/>
      <c r="K8" s="2421"/>
      <c r="L8" s="2420"/>
      <c r="M8" s="2415"/>
      <c r="N8" s="2424"/>
      <c r="O8" s="2422"/>
      <c r="P8" s="2422"/>
      <c r="Q8" s="2181"/>
      <c r="R8" s="2438"/>
      <c r="S8" s="2439"/>
      <c r="T8" s="2439"/>
      <c r="U8" s="2440"/>
      <c r="V8" s="2181"/>
      <c r="W8" s="2448"/>
      <c r="X8" s="2449"/>
      <c r="Y8" s="2449"/>
      <c r="Z8" s="2449"/>
      <c r="AA8" s="2449"/>
      <c r="AB8" s="2450"/>
      <c r="AC8" s="2415"/>
      <c r="AD8" s="2181"/>
      <c r="AE8" s="2448"/>
      <c r="AF8" s="2449"/>
      <c r="AG8" s="2449"/>
      <c r="AH8" s="2449"/>
      <c r="AI8" s="2449"/>
      <c r="AJ8" s="2450"/>
      <c r="AK8" s="2205"/>
      <c r="AL8" s="2230"/>
      <c r="AM8" s="1939" t="s">
        <v>2454</v>
      </c>
      <c r="AN8" s="1864"/>
      <c r="AO8" s="1865"/>
      <c r="AP8" s="2178"/>
    </row>
    <row r="9" spans="1:42" ht="13.5" customHeight="1" x14ac:dyDescent="0.25">
      <c r="A9" s="2201"/>
      <c r="B9" s="2370"/>
      <c r="C9" s="2230"/>
      <c r="D9" s="2205"/>
      <c r="E9" s="2219"/>
      <c r="F9" s="68"/>
      <c r="G9" s="2422"/>
      <c r="H9" s="2181"/>
      <c r="I9" s="2219"/>
      <c r="J9" s="2181"/>
      <c r="K9" s="2421"/>
      <c r="L9" s="2420"/>
      <c r="M9" s="2415"/>
      <c r="N9" s="2424"/>
      <c r="O9" s="1878"/>
      <c r="P9" s="2422"/>
      <c r="Q9" s="2181"/>
      <c r="R9" s="2438"/>
      <c r="S9" s="1868"/>
      <c r="T9" s="1869"/>
      <c r="U9" s="1865"/>
      <c r="V9" s="2181"/>
      <c r="W9" s="1868"/>
      <c r="X9" s="1936" t="s">
        <v>2452</v>
      </c>
      <c r="Y9" s="1936"/>
      <c r="Z9" s="1936"/>
      <c r="AA9" s="1936"/>
      <c r="AB9" s="1937"/>
      <c r="AC9" s="2415"/>
      <c r="AD9" s="2181"/>
      <c r="AE9" s="1868"/>
      <c r="AF9" s="1936" t="s">
        <v>2452</v>
      </c>
      <c r="AG9" s="1936"/>
      <c r="AH9" s="1936"/>
      <c r="AI9" s="1936"/>
      <c r="AJ9" s="1937"/>
      <c r="AK9" s="2205"/>
      <c r="AL9" s="2230"/>
      <c r="AM9" s="1863"/>
      <c r="AN9" s="1864"/>
      <c r="AO9" s="1865"/>
      <c r="AP9" s="2178"/>
    </row>
    <row r="10" spans="1:42" ht="13.5" customHeight="1" x14ac:dyDescent="0.25">
      <c r="A10" s="2201"/>
      <c r="B10" s="2370"/>
      <c r="C10" s="2230"/>
      <c r="D10" s="461"/>
      <c r="E10" s="462"/>
      <c r="F10" s="1516"/>
      <c r="G10" s="2422"/>
      <c r="H10" s="2181"/>
      <c r="I10" s="2219"/>
      <c r="J10" s="2181"/>
      <c r="K10" s="2421"/>
      <c r="L10" s="2420"/>
      <c r="M10" s="2415"/>
      <c r="N10" s="2424"/>
      <c r="O10" s="1878" t="s">
        <v>1309</v>
      </c>
      <c r="P10" s="2422"/>
      <c r="Q10" s="2181"/>
      <c r="R10" s="2438"/>
      <c r="S10" s="1868"/>
      <c r="T10" s="1872"/>
      <c r="U10" s="1865"/>
      <c r="V10" s="2181"/>
      <c r="W10" s="1868"/>
      <c r="X10" s="2454" t="s">
        <v>212</v>
      </c>
      <c r="Y10" s="2454"/>
      <c r="Z10" s="2454"/>
      <c r="AA10" s="2454"/>
      <c r="AB10" s="2455"/>
      <c r="AC10" s="2415"/>
      <c r="AD10" s="2181"/>
      <c r="AE10" s="1868"/>
      <c r="AF10" s="2454" t="s">
        <v>212</v>
      </c>
      <c r="AG10" s="2454"/>
      <c r="AH10" s="2454"/>
      <c r="AI10" s="2454"/>
      <c r="AJ10" s="2455"/>
      <c r="AK10" s="2205"/>
      <c r="AL10" s="2230"/>
      <c r="AM10" s="1866"/>
      <c r="AN10" s="1866" t="s">
        <v>215</v>
      </c>
      <c r="AO10" s="1865"/>
      <c r="AP10" s="2178"/>
    </row>
    <row r="11" spans="1:42" ht="13.5" customHeight="1" x14ac:dyDescent="0.25">
      <c r="A11" s="2201"/>
      <c r="B11" s="2370"/>
      <c r="C11" s="2230"/>
      <c r="D11" s="461"/>
      <c r="E11" s="462"/>
      <c r="F11" s="21"/>
      <c r="G11" s="2422"/>
      <c r="H11" s="2181"/>
      <c r="I11" s="2219"/>
      <c r="J11" s="2181"/>
      <c r="K11" s="2421"/>
      <c r="L11" s="2453"/>
      <c r="M11" s="2415"/>
      <c r="N11" s="2424"/>
      <c r="O11" s="1879" t="s">
        <v>280</v>
      </c>
      <c r="P11" s="2422"/>
      <c r="Q11" s="2181"/>
      <c r="R11" s="1691"/>
      <c r="S11" s="1873"/>
      <c r="T11" s="1866" t="s">
        <v>215</v>
      </c>
      <c r="U11" s="1865"/>
      <c r="V11" s="2181"/>
      <c r="W11" s="1868"/>
      <c r="X11" s="2454"/>
      <c r="Y11" s="2454"/>
      <c r="Z11" s="2454"/>
      <c r="AA11" s="2454"/>
      <c r="AB11" s="2455"/>
      <c r="AC11" s="2415"/>
      <c r="AD11" s="2181"/>
      <c r="AE11" s="1868"/>
      <c r="AF11" s="2454"/>
      <c r="AG11" s="2454"/>
      <c r="AH11" s="2454"/>
      <c r="AI11" s="2454"/>
      <c r="AJ11" s="2455"/>
      <c r="AK11" s="2205"/>
      <c r="AL11" s="2230"/>
      <c r="AM11" s="1867">
        <v>1</v>
      </c>
      <c r="AN11" s="1867" t="s">
        <v>217</v>
      </c>
      <c r="AO11" s="1865"/>
      <c r="AP11" s="2178"/>
    </row>
    <row r="12" spans="1:42" ht="27" customHeight="1" x14ac:dyDescent="0.25">
      <c r="A12" s="2201"/>
      <c r="B12" s="2370"/>
      <c r="C12" s="2230"/>
      <c r="D12" s="416"/>
      <c r="E12" s="163"/>
      <c r="F12" s="21" t="str">
        <f>CONCATENATE("1 Etat/Collectivités locales")</f>
        <v>1 Etat/Collectivités locales</v>
      </c>
      <c r="G12" s="2422"/>
      <c r="H12" s="2181"/>
      <c r="I12" s="2219"/>
      <c r="J12" s="2181"/>
      <c r="K12" s="2421"/>
      <c r="L12" s="2453"/>
      <c r="M12" s="2415"/>
      <c r="N12" s="2424"/>
      <c r="O12" s="1880" t="s">
        <v>1411</v>
      </c>
      <c r="P12" s="2422"/>
      <c r="Q12" s="2181"/>
      <c r="R12" s="1084"/>
      <c r="S12" s="1869">
        <v>1</v>
      </c>
      <c r="T12" s="1869" t="s">
        <v>217</v>
      </c>
      <c r="U12" s="1865"/>
      <c r="V12" s="2181"/>
      <c r="W12" s="1868"/>
      <c r="X12" s="2456"/>
      <c r="Y12" s="2456"/>
      <c r="Z12" s="2456"/>
      <c r="AA12" s="2456"/>
      <c r="AB12" s="2457"/>
      <c r="AC12" s="2415"/>
      <c r="AD12" s="2181"/>
      <c r="AE12" s="1868"/>
      <c r="AF12" s="2456"/>
      <c r="AG12" s="2456"/>
      <c r="AH12" s="2456"/>
      <c r="AI12" s="2456"/>
      <c r="AJ12" s="2457"/>
      <c r="AK12" s="2205"/>
      <c r="AL12" s="2230"/>
      <c r="AM12" s="1867">
        <v>2</v>
      </c>
      <c r="AN12" s="1867" t="s">
        <v>8</v>
      </c>
      <c r="AO12" s="1865"/>
      <c r="AP12" s="2178"/>
    </row>
    <row r="13" spans="1:42" ht="13.5" customHeight="1" x14ac:dyDescent="0.25">
      <c r="A13" s="2201"/>
      <c r="B13" s="464"/>
      <c r="C13" s="15"/>
      <c r="D13" s="416"/>
      <c r="E13" s="163"/>
      <c r="F13" s="2181" t="str">
        <f>CONCATENATE("2 Entreprise publique/ parapublique")</f>
        <v>2 Entreprise publique/ parapublique</v>
      </c>
      <c r="G13" s="2422"/>
      <c r="H13" s="2181"/>
      <c r="I13" s="2219"/>
      <c r="J13" s="2181"/>
      <c r="K13" s="68"/>
      <c r="L13" s="41"/>
      <c r="M13" s="2415"/>
      <c r="N13" s="2424"/>
      <c r="O13" s="1879" t="s">
        <v>281</v>
      </c>
      <c r="P13" s="2422"/>
      <c r="Q13" s="2181"/>
      <c r="R13" s="1084"/>
      <c r="S13" s="1869">
        <v>2</v>
      </c>
      <c r="T13" s="1869" t="s">
        <v>8</v>
      </c>
      <c r="U13" s="1865"/>
      <c r="V13" s="2181"/>
      <c r="W13" s="1868"/>
      <c r="X13" s="2456"/>
      <c r="Y13" s="2456"/>
      <c r="Z13" s="2456"/>
      <c r="AA13" s="2456"/>
      <c r="AB13" s="2457"/>
      <c r="AC13" s="2415"/>
      <c r="AD13" s="2181"/>
      <c r="AE13" s="1868"/>
      <c r="AF13" s="2456"/>
      <c r="AG13" s="2456"/>
      <c r="AH13" s="2456"/>
      <c r="AI13" s="2456"/>
      <c r="AJ13" s="2457"/>
      <c r="AK13" s="2205"/>
      <c r="AL13" s="2230"/>
      <c r="AM13" s="1867">
        <v>3</v>
      </c>
      <c r="AN13" s="1867" t="s">
        <v>2297</v>
      </c>
      <c r="AO13" s="1865"/>
      <c r="AP13" s="2178"/>
    </row>
    <row r="14" spans="1:42" ht="13.5" customHeight="1" x14ac:dyDescent="0.25">
      <c r="A14" s="2201"/>
      <c r="B14" s="464"/>
      <c r="C14" s="15"/>
      <c r="D14" s="416"/>
      <c r="E14" s="163"/>
      <c r="F14" s="2181"/>
      <c r="G14" s="2422"/>
      <c r="H14" s="195"/>
      <c r="I14" s="2219"/>
      <c r="J14" s="195"/>
      <c r="K14" s="68"/>
      <c r="L14" s="41"/>
      <c r="M14" s="2415"/>
      <c r="N14" s="2424"/>
      <c r="O14" s="1880" t="s">
        <v>1415</v>
      </c>
      <c r="P14" s="1874"/>
      <c r="Q14" s="2181"/>
      <c r="R14" s="1224" t="s">
        <v>214</v>
      </c>
      <c r="S14" s="1869">
        <v>3</v>
      </c>
      <c r="T14" s="1869" t="s">
        <v>2297</v>
      </c>
      <c r="U14" s="1865"/>
      <c r="V14" s="2181"/>
      <c r="W14" s="1868"/>
      <c r="X14" s="1869"/>
      <c r="Y14" s="1869"/>
      <c r="Z14" s="1869"/>
      <c r="AA14" s="1869"/>
      <c r="AB14" s="1865"/>
      <c r="AC14" s="2415"/>
      <c r="AD14" s="2181"/>
      <c r="AE14" s="1868"/>
      <c r="AF14" s="1869"/>
      <c r="AG14" s="1869"/>
      <c r="AH14" s="1869"/>
      <c r="AI14" s="1869"/>
      <c r="AJ14" s="1865"/>
      <c r="AK14" s="2460" t="s">
        <v>41</v>
      </c>
      <c r="AL14" s="2461"/>
      <c r="AM14" s="1867">
        <v>4</v>
      </c>
      <c r="AN14" s="1867" t="s">
        <v>219</v>
      </c>
      <c r="AO14" s="1865"/>
      <c r="AP14" s="2178"/>
    </row>
    <row r="15" spans="1:42" ht="15.75" customHeight="1" x14ac:dyDescent="0.25">
      <c r="A15" s="2201"/>
      <c r="B15" s="238"/>
      <c r="C15" s="185"/>
      <c r="D15" s="416"/>
      <c r="E15" s="163"/>
      <c r="F15" s="68" t="s">
        <v>1687</v>
      </c>
      <c r="G15" s="2422"/>
      <c r="H15" s="195"/>
      <c r="I15" s="2219"/>
      <c r="J15" s="195"/>
      <c r="K15" s="68"/>
      <c r="L15" s="68"/>
      <c r="M15" s="2415"/>
      <c r="N15" s="2424"/>
      <c r="O15" s="1879" t="s">
        <v>1412</v>
      </c>
      <c r="P15" s="1874"/>
      <c r="Q15" s="2181"/>
      <c r="R15" s="1224" t="s">
        <v>216</v>
      </c>
      <c r="S15" s="1869">
        <v>4</v>
      </c>
      <c r="T15" s="1869" t="s">
        <v>219</v>
      </c>
      <c r="U15" s="1865"/>
      <c r="V15" s="2181"/>
      <c r="W15" s="1868"/>
      <c r="X15" s="1866"/>
      <c r="Y15" s="1866" t="s">
        <v>215</v>
      </c>
      <c r="Z15" s="1869"/>
      <c r="AA15" s="1869"/>
      <c r="AB15" s="1865"/>
      <c r="AC15" s="2415"/>
      <c r="AD15" s="2181"/>
      <c r="AE15" s="1868"/>
      <c r="AF15" s="1866"/>
      <c r="AG15" s="1866" t="s">
        <v>215</v>
      </c>
      <c r="AH15" s="1869"/>
      <c r="AI15" s="1869"/>
      <c r="AJ15" s="1865"/>
      <c r="AK15" s="2246" t="str">
        <f>CONCATENATE("2 Non ►(",TEXT(AP4,"0,00"),")")</f>
        <v>2 Non ►(4,50)</v>
      </c>
      <c r="AL15" s="2248"/>
      <c r="AM15" s="1868"/>
      <c r="AN15" s="1869"/>
      <c r="AO15" s="1865"/>
      <c r="AP15" s="2178"/>
    </row>
    <row r="16" spans="1:42" ht="13.5" customHeight="1" x14ac:dyDescent="0.25">
      <c r="A16" s="2201"/>
      <c r="B16" s="238"/>
      <c r="C16" s="185"/>
      <c r="D16" s="416"/>
      <c r="E16" s="163"/>
      <c r="F16" s="68" t="s">
        <v>1688</v>
      </c>
      <c r="G16" s="2422"/>
      <c r="H16" s="1040" t="s">
        <v>41</v>
      </c>
      <c r="I16" s="681"/>
      <c r="J16" s="1040" t="s">
        <v>41</v>
      </c>
      <c r="K16" s="68"/>
      <c r="L16" s="68"/>
      <c r="M16" s="2415"/>
      <c r="N16" s="1778" t="s">
        <v>41</v>
      </c>
      <c r="O16" s="1876" t="s">
        <v>2413</v>
      </c>
      <c r="P16" s="1875" t="s">
        <v>41</v>
      </c>
      <c r="Q16" s="2181"/>
      <c r="R16" s="164"/>
      <c r="S16" s="1868"/>
      <c r="T16" s="1869"/>
      <c r="U16" s="1865"/>
      <c r="V16" s="2181"/>
      <c r="W16" s="1868"/>
      <c r="X16" s="1867">
        <v>1</v>
      </c>
      <c r="Y16" s="1867" t="s">
        <v>217</v>
      </c>
      <c r="Z16" s="1869"/>
      <c r="AA16" s="1869"/>
      <c r="AB16" s="1865"/>
      <c r="AC16" s="2415"/>
      <c r="AD16" s="2181"/>
      <c r="AE16" s="1868"/>
      <c r="AF16" s="1867">
        <v>1</v>
      </c>
      <c r="AG16" s="1867" t="s">
        <v>217</v>
      </c>
      <c r="AH16" s="1869"/>
      <c r="AI16" s="1869"/>
      <c r="AJ16" s="1865"/>
      <c r="AK16" s="2246"/>
      <c r="AL16" s="2248"/>
      <c r="AM16" s="1868"/>
      <c r="AN16" s="1869"/>
      <c r="AO16" s="1865"/>
      <c r="AP16" s="2178"/>
    </row>
    <row r="17" spans="1:42" ht="27" customHeight="1" x14ac:dyDescent="0.25">
      <c r="A17" s="2201"/>
      <c r="B17" s="2465" t="s">
        <v>220</v>
      </c>
      <c r="C17" s="2466"/>
      <c r="D17" s="2467" t="s">
        <v>2458</v>
      </c>
      <c r="E17" s="2468"/>
      <c r="F17" s="2181" t="str">
        <f>CONCATENATE("5 Ménage comme employeur de personnel domestique")</f>
        <v>5 Ménage comme employeur de personnel domestique</v>
      </c>
      <c r="G17" s="2422"/>
      <c r="H17" s="2181" t="str">
        <f>CONCATENATE("2 Non ► (",TEXT(J4,"0,00"),")")</f>
        <v>2 Non ► (4,35)</v>
      </c>
      <c r="I17" s="681"/>
      <c r="J17" s="2181" t="str">
        <f>CONCATENATE("2 Non ")</f>
        <v xml:space="preserve">2 Non </v>
      </c>
      <c r="K17" s="68"/>
      <c r="L17" s="68"/>
      <c r="M17" s="2415"/>
      <c r="N17" s="1779" t="s">
        <v>113</v>
      </c>
      <c r="O17" s="1878" t="str">
        <f>CONCATENATE("Non Salarié ► (",TEXT(AP4,"0,00"),")")</f>
        <v>Non Salarié ► (4,50)</v>
      </c>
      <c r="P17" s="2423" t="str">
        <f>CONCATENATE("2 Non ► (",TEXT(R4,"0,00"),")")</f>
        <v>2 Non ► (4,42)</v>
      </c>
      <c r="Q17" s="286"/>
      <c r="R17" s="164"/>
      <c r="S17" s="2441"/>
      <c r="T17" s="2442"/>
      <c r="U17" s="2443"/>
      <c r="V17" s="2181"/>
      <c r="W17" s="1868"/>
      <c r="X17" s="1867">
        <v>2</v>
      </c>
      <c r="Y17" s="1867" t="s">
        <v>8</v>
      </c>
      <c r="Z17" s="1869"/>
      <c r="AA17" s="1869"/>
      <c r="AB17" s="1865"/>
      <c r="AC17" s="2415"/>
      <c r="AD17" s="2181"/>
      <c r="AE17" s="1868"/>
      <c r="AF17" s="1867">
        <v>2</v>
      </c>
      <c r="AG17" s="1867" t="s">
        <v>8</v>
      </c>
      <c r="AH17" s="1869"/>
      <c r="AI17" s="1869"/>
      <c r="AJ17" s="1865"/>
      <c r="AK17" s="416"/>
      <c r="AL17" s="164"/>
      <c r="AM17" s="1868"/>
      <c r="AN17" s="1869"/>
      <c r="AO17" s="1865"/>
      <c r="AP17" s="1639"/>
    </row>
    <row r="18" spans="1:42" ht="13.5" customHeight="1" x14ac:dyDescent="0.25">
      <c r="A18" s="2201"/>
      <c r="B18" s="2465"/>
      <c r="C18" s="2466"/>
      <c r="D18" s="2467"/>
      <c r="E18" s="2468"/>
      <c r="F18" s="2181"/>
      <c r="G18" s="1882"/>
      <c r="H18" s="2181"/>
      <c r="I18" s="238"/>
      <c r="J18" s="2181"/>
      <c r="K18" s="68"/>
      <c r="L18" s="68"/>
      <c r="M18" s="2415"/>
      <c r="N18" s="1780"/>
      <c r="O18" s="2425" t="s">
        <v>1310</v>
      </c>
      <c r="P18" s="2423"/>
      <c r="Q18" s="195"/>
      <c r="R18" s="164"/>
      <c r="S18" s="2441"/>
      <c r="T18" s="2442"/>
      <c r="U18" s="2443"/>
      <c r="V18" s="416" t="s">
        <v>41</v>
      </c>
      <c r="W18" s="1868"/>
      <c r="X18" s="1867">
        <v>3</v>
      </c>
      <c r="Y18" s="1867" t="s">
        <v>2297</v>
      </c>
      <c r="Z18" s="1869"/>
      <c r="AA18" s="1869"/>
      <c r="AB18" s="1865"/>
      <c r="AC18" s="2415"/>
      <c r="AD18" s="1516"/>
      <c r="AE18" s="1868"/>
      <c r="AF18" s="1867">
        <v>3</v>
      </c>
      <c r="AG18" s="1867" t="s">
        <v>2297</v>
      </c>
      <c r="AH18" s="1869"/>
      <c r="AI18" s="1869"/>
      <c r="AJ18" s="1865"/>
      <c r="AK18" s="416"/>
      <c r="AL18" s="164"/>
      <c r="AM18" s="1868"/>
      <c r="AN18" s="1869"/>
      <c r="AO18" s="1865"/>
      <c r="AP18" s="286" t="s">
        <v>277</v>
      </c>
    </row>
    <row r="19" spans="1:42" ht="27" customHeight="1" x14ac:dyDescent="0.25">
      <c r="A19" s="2201"/>
      <c r="B19" s="2465"/>
      <c r="C19" s="2466"/>
      <c r="D19" s="2467"/>
      <c r="E19" s="2468"/>
      <c r="F19" s="21" t="str">
        <f>CONCATENATE("6 Organisme international /Ambassade")</f>
        <v>6 Organisme international /Ambassade</v>
      </c>
      <c r="G19" s="1882"/>
      <c r="H19" s="195"/>
      <c r="I19" s="238"/>
      <c r="J19" s="195"/>
      <c r="K19" s="68"/>
      <c r="L19" s="68"/>
      <c r="M19" s="2415"/>
      <c r="N19" s="1780"/>
      <c r="O19" s="2425"/>
      <c r="P19" s="1874"/>
      <c r="Q19" s="195"/>
      <c r="R19" s="164"/>
      <c r="S19" s="2441"/>
      <c r="T19" s="2442"/>
      <c r="U19" s="2443"/>
      <c r="V19" s="2250" t="str">
        <f>CONCATENATE("2 Non ►( ",ROUND(AD4,2),")")</f>
        <v>2 Non ►( 4,46)</v>
      </c>
      <c r="W19" s="1868"/>
      <c r="X19" s="1867">
        <v>4</v>
      </c>
      <c r="Y19" s="1867" t="s">
        <v>219</v>
      </c>
      <c r="Z19" s="1869"/>
      <c r="AA19" s="1869"/>
      <c r="AB19" s="1865"/>
      <c r="AC19" s="2415"/>
      <c r="AD19" s="1516"/>
      <c r="AE19" s="1868"/>
      <c r="AF19" s="1867">
        <v>4</v>
      </c>
      <c r="AG19" s="1867" t="s">
        <v>219</v>
      </c>
      <c r="AH19" s="1869"/>
      <c r="AI19" s="1869"/>
      <c r="AJ19" s="1865"/>
      <c r="AK19" s="416"/>
      <c r="AL19" s="164"/>
      <c r="AM19" s="1868"/>
      <c r="AN19" s="1869"/>
      <c r="AO19" s="1865"/>
      <c r="AP19" s="21" t="str">
        <f>CONCATENATE("2 Non ►Section 5")</f>
        <v>2 Non ►Section 5</v>
      </c>
    </row>
    <row r="20" spans="1:42" x14ac:dyDescent="0.25">
      <c r="A20" s="2201"/>
      <c r="B20" s="2465"/>
      <c r="C20" s="2466"/>
      <c r="D20" s="2467"/>
      <c r="E20" s="2468"/>
      <c r="F20" s="1516"/>
      <c r="G20" s="1882"/>
      <c r="H20" s="286"/>
      <c r="I20" s="681"/>
      <c r="J20" s="286"/>
      <c r="K20" s="68"/>
      <c r="L20" s="68"/>
      <c r="M20" s="2415"/>
      <c r="N20" s="1778"/>
      <c r="O20" s="2419" t="s">
        <v>2262</v>
      </c>
      <c r="P20" s="1876"/>
      <c r="Q20" s="286"/>
      <c r="R20" s="164"/>
      <c r="S20" s="2441"/>
      <c r="T20" s="2442"/>
      <c r="U20" s="2443"/>
      <c r="V20" s="2250"/>
      <c r="W20" s="1868"/>
      <c r="X20" s="1869"/>
      <c r="Y20" s="1869"/>
      <c r="Z20" s="1869"/>
      <c r="AA20" s="1869"/>
      <c r="AB20" s="1865"/>
      <c r="AC20" s="2415"/>
      <c r="AD20" s="68" t="s">
        <v>41</v>
      </c>
      <c r="AE20" s="1868"/>
      <c r="AF20" s="1869"/>
      <c r="AG20" s="1869"/>
      <c r="AH20" s="1869"/>
      <c r="AI20" s="1869"/>
      <c r="AJ20" s="1865"/>
      <c r="AK20" s="416"/>
      <c r="AL20" s="164"/>
      <c r="AM20" s="1868"/>
      <c r="AN20" s="1869"/>
      <c r="AO20" s="1865"/>
      <c r="AP20" s="363"/>
    </row>
    <row r="21" spans="1:42" ht="13.5" x14ac:dyDescent="0.25">
      <c r="A21" s="2201"/>
      <c r="B21" s="2465"/>
      <c r="C21" s="2466"/>
      <c r="D21" s="2467"/>
      <c r="E21" s="2468"/>
      <c r="F21" s="68"/>
      <c r="G21" s="1882"/>
      <c r="H21" s="195"/>
      <c r="I21" s="238"/>
      <c r="J21" s="195"/>
      <c r="K21" s="68"/>
      <c r="L21" s="68"/>
      <c r="M21" s="2415"/>
      <c r="N21" s="1780"/>
      <c r="O21" s="2419"/>
      <c r="P21" s="1874"/>
      <c r="Q21" s="195"/>
      <c r="R21" s="164"/>
      <c r="S21" s="2441"/>
      <c r="T21" s="2442"/>
      <c r="U21" s="2443"/>
      <c r="V21" s="766"/>
      <c r="W21" s="1868"/>
      <c r="X21" s="1869"/>
      <c r="Y21" s="1869"/>
      <c r="Z21" s="1869"/>
      <c r="AA21" s="1869"/>
      <c r="AB21" s="1865"/>
      <c r="AC21" s="2415"/>
      <c r="AD21" s="389" t="str">
        <f>CONCATENATE("2 Non ►( ",ROUND(AK4,2),")")</f>
        <v>2 Non ►( 4,48)</v>
      </c>
      <c r="AE21" s="1868"/>
      <c r="AF21" s="1869"/>
      <c r="AG21" s="1869"/>
      <c r="AH21" s="1869"/>
      <c r="AI21" s="1869"/>
      <c r="AJ21" s="1865"/>
      <c r="AK21" s="416"/>
      <c r="AL21" s="164"/>
      <c r="AM21" s="1868"/>
      <c r="AN21" s="1869"/>
      <c r="AO21" s="1865"/>
      <c r="AP21" s="195"/>
    </row>
    <row r="22" spans="1:42" ht="13.5" x14ac:dyDescent="0.25">
      <c r="A22" s="2201"/>
      <c r="B22" s="2465"/>
      <c r="C22" s="2466"/>
      <c r="D22" s="2467"/>
      <c r="E22" s="2468"/>
      <c r="F22" s="195"/>
      <c r="G22" s="1882"/>
      <c r="H22" s="286"/>
      <c r="I22" s="681"/>
      <c r="J22" s="286"/>
      <c r="K22" s="68"/>
      <c r="L22" s="68"/>
      <c r="M22" s="2415"/>
      <c r="N22" s="1778"/>
      <c r="O22" s="1881" t="s">
        <v>1416</v>
      </c>
      <c r="P22" s="1876"/>
      <c r="Q22" s="286"/>
      <c r="R22" s="164"/>
      <c r="S22" s="416"/>
      <c r="T22" s="163"/>
      <c r="U22" s="164"/>
      <c r="V22" s="766"/>
      <c r="W22" s="1868"/>
      <c r="X22" s="1869"/>
      <c r="Y22" s="1869"/>
      <c r="Z22" s="1869"/>
      <c r="AA22" s="1869"/>
      <c r="AB22" s="1865"/>
      <c r="AC22" s="2415"/>
      <c r="AD22" s="753"/>
      <c r="AE22" s="1868"/>
      <c r="AF22" s="1869"/>
      <c r="AG22" s="1869"/>
      <c r="AH22" s="1869"/>
      <c r="AI22" s="1869"/>
      <c r="AJ22" s="1865"/>
      <c r="AK22" s="416"/>
      <c r="AL22" s="164"/>
      <c r="AM22" s="1868"/>
      <c r="AN22" s="1869"/>
      <c r="AO22" s="1865"/>
      <c r="AP22" s="286"/>
    </row>
    <row r="23" spans="1:42" ht="13.5" customHeight="1" x14ac:dyDescent="0.25">
      <c r="A23" s="2201"/>
      <c r="B23" s="163"/>
      <c r="C23" s="164"/>
      <c r="D23" s="416"/>
      <c r="E23" s="163"/>
      <c r="F23" s="409"/>
      <c r="G23" s="1882"/>
      <c r="H23" s="1098"/>
      <c r="I23" s="681"/>
      <c r="J23" s="1098"/>
      <c r="K23" s="68"/>
      <c r="L23" s="409"/>
      <c r="M23" s="2415"/>
      <c r="N23" s="1781"/>
      <c r="O23" s="1879" t="s">
        <v>1414</v>
      </c>
      <c r="P23" s="1877"/>
      <c r="Q23" s="1098"/>
      <c r="R23" s="164"/>
      <c r="S23" s="467"/>
      <c r="T23" s="468"/>
      <c r="U23" s="2430" t="s">
        <v>2015</v>
      </c>
      <c r="V23" s="753"/>
      <c r="W23" s="2432" t="s">
        <v>77</v>
      </c>
      <c r="X23" s="2433"/>
      <c r="Y23" s="2434"/>
      <c r="Z23" s="2426" t="s">
        <v>215</v>
      </c>
      <c r="AA23" s="2433"/>
      <c r="AB23" s="2434"/>
      <c r="AC23" s="2415"/>
      <c r="AD23" s="753"/>
      <c r="AE23" s="2432" t="s">
        <v>77</v>
      </c>
      <c r="AF23" s="2433"/>
      <c r="AG23" s="2434"/>
      <c r="AH23" s="2426" t="s">
        <v>2015</v>
      </c>
      <c r="AI23" s="2433"/>
      <c r="AJ23" s="2433"/>
      <c r="AK23" s="416"/>
      <c r="AL23" s="164"/>
      <c r="AM23" s="2426" t="s">
        <v>77</v>
      </c>
      <c r="AN23" s="2427"/>
      <c r="AO23" s="2430" t="s">
        <v>2015</v>
      </c>
      <c r="AP23" s="286"/>
    </row>
    <row r="24" spans="1:42" ht="14.25" customHeight="1" thickBot="1" x14ac:dyDescent="0.3">
      <c r="A24" s="2202"/>
      <c r="B24" s="469" t="s">
        <v>222</v>
      </c>
      <c r="C24" s="398" t="s">
        <v>31</v>
      </c>
      <c r="D24" s="398" t="s">
        <v>223</v>
      </c>
      <c r="E24" s="398" t="s">
        <v>31</v>
      </c>
      <c r="F24" s="191" t="s">
        <v>31</v>
      </c>
      <c r="G24" s="191" t="s">
        <v>8</v>
      </c>
      <c r="H24" s="1360" t="s">
        <v>31</v>
      </c>
      <c r="I24" s="1359" t="s">
        <v>225</v>
      </c>
      <c r="J24" s="1361" t="s">
        <v>31</v>
      </c>
      <c r="K24" s="191" t="s">
        <v>225</v>
      </c>
      <c r="L24" s="191" t="s">
        <v>224</v>
      </c>
      <c r="M24" s="2202"/>
      <c r="N24" s="1782" t="s">
        <v>31</v>
      </c>
      <c r="O24" s="191" t="s">
        <v>31</v>
      </c>
      <c r="P24" s="1360" t="s">
        <v>31</v>
      </c>
      <c r="Q24" s="1359" t="s">
        <v>225</v>
      </c>
      <c r="R24" s="527" t="s">
        <v>31</v>
      </c>
      <c r="S24" s="2451" t="s">
        <v>157</v>
      </c>
      <c r="T24" s="2452"/>
      <c r="U24" s="2431"/>
      <c r="V24" s="754"/>
      <c r="W24" s="2435"/>
      <c r="X24" s="2435"/>
      <c r="Y24" s="2436"/>
      <c r="Z24" s="2437"/>
      <c r="AA24" s="2435"/>
      <c r="AB24" s="2436"/>
      <c r="AC24" s="2458"/>
      <c r="AD24" s="527" t="s">
        <v>31</v>
      </c>
      <c r="AE24" s="2435"/>
      <c r="AF24" s="2435"/>
      <c r="AG24" s="2436"/>
      <c r="AH24" s="2437"/>
      <c r="AI24" s="2435"/>
      <c r="AJ24" s="2435"/>
      <c r="AK24" s="2175" t="s">
        <v>31</v>
      </c>
      <c r="AL24" s="2177"/>
      <c r="AM24" s="2428"/>
      <c r="AN24" s="2429"/>
      <c r="AO24" s="2431"/>
      <c r="AP24" s="191" t="s">
        <v>31</v>
      </c>
    </row>
    <row r="25" spans="1:42" ht="14.25" customHeight="1" thickTop="1" x14ac:dyDescent="0.25">
      <c r="A25" s="472" t="s">
        <v>165</v>
      </c>
      <c r="B25" s="473"/>
      <c r="C25" s="213"/>
      <c r="D25" s="213"/>
      <c r="E25" s="474"/>
      <c r="F25" s="213"/>
      <c r="G25" s="213"/>
      <c r="H25" s="1225"/>
      <c r="I25" s="1225"/>
      <c r="J25" s="1225"/>
      <c r="K25" s="213"/>
      <c r="L25" s="533"/>
      <c r="M25" s="472" t="s">
        <v>165</v>
      </c>
      <c r="N25" s="1783"/>
      <c r="O25" s="213"/>
      <c r="P25" s="1225"/>
      <c r="Q25" s="1225"/>
      <c r="R25" s="793"/>
      <c r="S25" s="478"/>
      <c r="T25" s="477"/>
      <c r="U25" s="473"/>
      <c r="V25" s="213"/>
      <c r="W25" s="475"/>
      <c r="X25" s="475"/>
      <c r="Y25" s="473"/>
      <c r="Z25" s="474"/>
      <c r="AA25" s="479"/>
      <c r="AB25" s="480"/>
      <c r="AC25" s="472" t="s">
        <v>165</v>
      </c>
      <c r="AD25" s="213"/>
      <c r="AE25" s="475"/>
      <c r="AF25" s="475"/>
      <c r="AG25" s="473"/>
      <c r="AH25" s="474"/>
      <c r="AI25" s="479"/>
      <c r="AJ25" s="480"/>
      <c r="AK25" s="481"/>
      <c r="AL25" s="480"/>
      <c r="AM25" s="481"/>
      <c r="AN25" s="480"/>
      <c r="AO25" s="476"/>
      <c r="AP25" s="1226"/>
    </row>
    <row r="26" spans="1:42" ht="14.25" customHeight="1" x14ac:dyDescent="0.25">
      <c r="A26" s="482" t="s">
        <v>167</v>
      </c>
      <c r="B26" s="483"/>
      <c r="C26" s="216"/>
      <c r="D26" s="216"/>
      <c r="E26" s="484"/>
      <c r="F26" s="216"/>
      <c r="G26" s="216"/>
      <c r="H26" s="1228"/>
      <c r="I26" s="1228"/>
      <c r="J26" s="1228"/>
      <c r="K26" s="216"/>
      <c r="L26" s="538"/>
      <c r="M26" s="482" t="s">
        <v>167</v>
      </c>
      <c r="N26" s="1784"/>
      <c r="O26" s="216"/>
      <c r="P26" s="1228"/>
      <c r="Q26" s="1228"/>
      <c r="R26" s="216"/>
      <c r="S26" s="488"/>
      <c r="T26" s="487"/>
      <c r="U26" s="483"/>
      <c r="V26" s="216"/>
      <c r="W26" s="485"/>
      <c r="X26" s="485"/>
      <c r="Y26" s="483"/>
      <c r="Z26" s="484"/>
      <c r="AA26" s="489"/>
      <c r="AB26" s="490"/>
      <c r="AC26" s="482" t="s">
        <v>167</v>
      </c>
      <c r="AD26" s="216"/>
      <c r="AE26" s="485"/>
      <c r="AF26" s="485"/>
      <c r="AG26" s="483"/>
      <c r="AH26" s="484"/>
      <c r="AI26" s="489"/>
      <c r="AJ26" s="490"/>
      <c r="AK26" s="491"/>
      <c r="AL26" s="490"/>
      <c r="AM26" s="491"/>
      <c r="AN26" s="490"/>
      <c r="AO26" s="486"/>
      <c r="AP26" s="1227"/>
    </row>
    <row r="27" spans="1:42" ht="14.25" customHeight="1" x14ac:dyDescent="0.25">
      <c r="A27" s="492">
        <v>3</v>
      </c>
      <c r="B27" s="483"/>
      <c r="C27" s="216"/>
      <c r="D27" s="216"/>
      <c r="E27" s="484"/>
      <c r="F27" s="216"/>
      <c r="G27" s="216"/>
      <c r="H27" s="1228"/>
      <c r="I27" s="1228"/>
      <c r="J27" s="1228"/>
      <c r="K27" s="216"/>
      <c r="L27" s="538"/>
      <c r="M27" s="492">
        <v>3</v>
      </c>
      <c r="N27" s="1784"/>
      <c r="O27" s="216"/>
      <c r="P27" s="1228"/>
      <c r="Q27" s="1228"/>
      <c r="R27" s="216"/>
      <c r="S27" s="488"/>
      <c r="T27" s="487"/>
      <c r="U27" s="483"/>
      <c r="V27" s="216"/>
      <c r="W27" s="485"/>
      <c r="X27" s="485"/>
      <c r="Y27" s="483"/>
      <c r="Z27" s="484"/>
      <c r="AA27" s="489"/>
      <c r="AB27" s="490"/>
      <c r="AC27" s="492">
        <v>3</v>
      </c>
      <c r="AD27" s="216"/>
      <c r="AE27" s="485"/>
      <c r="AF27" s="485"/>
      <c r="AG27" s="483"/>
      <c r="AH27" s="484"/>
      <c r="AI27" s="489"/>
      <c r="AJ27" s="490"/>
      <c r="AK27" s="491"/>
      <c r="AL27" s="490"/>
      <c r="AM27" s="491"/>
      <c r="AN27" s="490"/>
      <c r="AO27" s="486"/>
      <c r="AP27" s="1227"/>
    </row>
    <row r="28" spans="1:42" ht="14.25" customHeight="1" x14ac:dyDescent="0.25">
      <c r="A28" s="492">
        <v>4</v>
      </c>
      <c r="B28" s="483"/>
      <c r="C28" s="216"/>
      <c r="D28" s="216"/>
      <c r="E28" s="484"/>
      <c r="F28" s="216"/>
      <c r="G28" s="216"/>
      <c r="H28" s="1228"/>
      <c r="I28" s="1228"/>
      <c r="J28" s="1228"/>
      <c r="K28" s="216"/>
      <c r="L28" s="538"/>
      <c r="M28" s="492">
        <v>4</v>
      </c>
      <c r="N28" s="1784"/>
      <c r="O28" s="216"/>
      <c r="P28" s="1228"/>
      <c r="Q28" s="1228"/>
      <c r="R28" s="216"/>
      <c r="S28" s="488"/>
      <c r="T28" s="487"/>
      <c r="U28" s="483"/>
      <c r="V28" s="216"/>
      <c r="W28" s="485"/>
      <c r="X28" s="485"/>
      <c r="Y28" s="483"/>
      <c r="Z28" s="484"/>
      <c r="AA28" s="489"/>
      <c r="AB28" s="490"/>
      <c r="AC28" s="492">
        <v>4</v>
      </c>
      <c r="AD28" s="216"/>
      <c r="AE28" s="485"/>
      <c r="AF28" s="485"/>
      <c r="AG28" s="483"/>
      <c r="AH28" s="484"/>
      <c r="AI28" s="489"/>
      <c r="AJ28" s="490"/>
      <c r="AK28" s="491"/>
      <c r="AL28" s="490"/>
      <c r="AM28" s="491"/>
      <c r="AN28" s="490"/>
      <c r="AO28" s="486"/>
      <c r="AP28" s="1227"/>
    </row>
    <row r="29" spans="1:42" ht="14.25" customHeight="1" x14ac:dyDescent="0.25">
      <c r="A29" s="492">
        <v>5</v>
      </c>
      <c r="B29" s="483"/>
      <c r="C29" s="216"/>
      <c r="D29" s="216"/>
      <c r="E29" s="484"/>
      <c r="F29" s="216"/>
      <c r="G29" s="216"/>
      <c r="H29" s="1228"/>
      <c r="I29" s="1228"/>
      <c r="J29" s="1228"/>
      <c r="K29" s="216"/>
      <c r="L29" s="538"/>
      <c r="M29" s="492">
        <v>5</v>
      </c>
      <c r="N29" s="1784"/>
      <c r="O29" s="216"/>
      <c r="P29" s="1228"/>
      <c r="Q29" s="1228"/>
      <c r="R29" s="216"/>
      <c r="S29" s="488"/>
      <c r="T29" s="487"/>
      <c r="U29" s="483"/>
      <c r="V29" s="216"/>
      <c r="W29" s="485"/>
      <c r="X29" s="485"/>
      <c r="Y29" s="483"/>
      <c r="Z29" s="484"/>
      <c r="AA29" s="489"/>
      <c r="AB29" s="490"/>
      <c r="AC29" s="492">
        <v>5</v>
      </c>
      <c r="AD29" s="216"/>
      <c r="AE29" s="485"/>
      <c r="AF29" s="485"/>
      <c r="AG29" s="483"/>
      <c r="AH29" s="484"/>
      <c r="AI29" s="489"/>
      <c r="AJ29" s="490"/>
      <c r="AK29" s="491"/>
      <c r="AL29" s="490"/>
      <c r="AM29" s="491"/>
      <c r="AN29" s="490"/>
      <c r="AO29" s="486"/>
      <c r="AP29" s="1227"/>
    </row>
    <row r="30" spans="1:42" ht="14.25" customHeight="1" x14ac:dyDescent="0.25">
      <c r="A30" s="493">
        <v>6</v>
      </c>
      <c r="B30" s="483"/>
      <c r="C30" s="216"/>
      <c r="D30" s="216"/>
      <c r="E30" s="484"/>
      <c r="F30" s="216"/>
      <c r="G30" s="216"/>
      <c r="H30" s="1228"/>
      <c r="I30" s="1228"/>
      <c r="J30" s="1228"/>
      <c r="K30" s="216"/>
      <c r="L30" s="538"/>
      <c r="M30" s="493">
        <v>6</v>
      </c>
      <c r="N30" s="1784"/>
      <c r="O30" s="216"/>
      <c r="P30" s="1228"/>
      <c r="Q30" s="1228"/>
      <c r="R30" s="216"/>
      <c r="S30" s="488"/>
      <c r="T30" s="487"/>
      <c r="U30" s="483"/>
      <c r="V30" s="216"/>
      <c r="W30" s="485"/>
      <c r="X30" s="485"/>
      <c r="Y30" s="483"/>
      <c r="Z30" s="484"/>
      <c r="AA30" s="489"/>
      <c r="AB30" s="490"/>
      <c r="AC30" s="493">
        <v>6</v>
      </c>
      <c r="AD30" s="216"/>
      <c r="AE30" s="485"/>
      <c r="AF30" s="485"/>
      <c r="AG30" s="483"/>
      <c r="AH30" s="484"/>
      <c r="AI30" s="489"/>
      <c r="AJ30" s="490"/>
      <c r="AK30" s="491"/>
      <c r="AL30" s="490"/>
      <c r="AM30" s="491"/>
      <c r="AN30" s="490"/>
      <c r="AO30" s="486"/>
      <c r="AP30" s="1227"/>
    </row>
    <row r="31" spans="1:42" ht="14.25" customHeight="1" x14ac:dyDescent="0.25">
      <c r="A31" s="493">
        <v>7</v>
      </c>
      <c r="B31" s="483"/>
      <c r="C31" s="216"/>
      <c r="D31" s="216"/>
      <c r="E31" s="484"/>
      <c r="F31" s="216"/>
      <c r="G31" s="216"/>
      <c r="H31" s="1228"/>
      <c r="I31" s="1228"/>
      <c r="J31" s="1228"/>
      <c r="K31" s="216"/>
      <c r="L31" s="538"/>
      <c r="M31" s="493">
        <v>7</v>
      </c>
      <c r="N31" s="1784"/>
      <c r="O31" s="216"/>
      <c r="P31" s="1228"/>
      <c r="Q31" s="1228"/>
      <c r="R31" s="216"/>
      <c r="S31" s="488"/>
      <c r="T31" s="487"/>
      <c r="U31" s="483"/>
      <c r="V31" s="216"/>
      <c r="W31" s="485"/>
      <c r="X31" s="485"/>
      <c r="Y31" s="483"/>
      <c r="Z31" s="484"/>
      <c r="AA31" s="489"/>
      <c r="AB31" s="490"/>
      <c r="AC31" s="493">
        <v>7</v>
      </c>
      <c r="AD31" s="216"/>
      <c r="AE31" s="485"/>
      <c r="AF31" s="485"/>
      <c r="AG31" s="483"/>
      <c r="AH31" s="484"/>
      <c r="AI31" s="489"/>
      <c r="AJ31" s="490"/>
      <c r="AK31" s="491"/>
      <c r="AL31" s="490"/>
      <c r="AM31" s="491"/>
      <c r="AN31" s="490"/>
      <c r="AO31" s="486"/>
      <c r="AP31" s="1227"/>
    </row>
    <row r="32" spans="1:42" ht="14.25" customHeight="1" x14ac:dyDescent="0.25">
      <c r="A32" s="493">
        <v>8</v>
      </c>
      <c r="B32" s="483"/>
      <c r="C32" s="216"/>
      <c r="D32" s="216"/>
      <c r="E32" s="484"/>
      <c r="F32" s="216"/>
      <c r="G32" s="216"/>
      <c r="H32" s="1228"/>
      <c r="I32" s="1228"/>
      <c r="J32" s="1228"/>
      <c r="K32" s="216"/>
      <c r="L32" s="538"/>
      <c r="M32" s="493">
        <v>8</v>
      </c>
      <c r="N32" s="1784"/>
      <c r="O32" s="216"/>
      <c r="P32" s="1228"/>
      <c r="Q32" s="1228"/>
      <c r="R32" s="216"/>
      <c r="S32" s="488"/>
      <c r="T32" s="487"/>
      <c r="U32" s="483"/>
      <c r="V32" s="216"/>
      <c r="W32" s="485"/>
      <c r="X32" s="485"/>
      <c r="Y32" s="483"/>
      <c r="Z32" s="484"/>
      <c r="AA32" s="489"/>
      <c r="AB32" s="490"/>
      <c r="AC32" s="493">
        <v>8</v>
      </c>
      <c r="AD32" s="216"/>
      <c r="AE32" s="485"/>
      <c r="AF32" s="485"/>
      <c r="AG32" s="483"/>
      <c r="AH32" s="484"/>
      <c r="AI32" s="489"/>
      <c r="AJ32" s="490"/>
      <c r="AK32" s="491"/>
      <c r="AL32" s="490"/>
      <c r="AM32" s="491"/>
      <c r="AN32" s="490"/>
      <c r="AO32" s="486"/>
      <c r="AP32" s="1227"/>
    </row>
    <row r="33" spans="1:42" ht="14.25" customHeight="1" x14ac:dyDescent="0.25">
      <c r="A33" s="493">
        <v>9</v>
      </c>
      <c r="B33" s="483"/>
      <c r="C33" s="216"/>
      <c r="D33" s="216"/>
      <c r="E33" s="484"/>
      <c r="F33" s="216"/>
      <c r="G33" s="216"/>
      <c r="H33" s="1228"/>
      <c r="I33" s="1228"/>
      <c r="J33" s="1228"/>
      <c r="K33" s="216"/>
      <c r="L33" s="538"/>
      <c r="M33" s="493">
        <v>9</v>
      </c>
      <c r="N33" s="1784"/>
      <c r="O33" s="216"/>
      <c r="P33" s="1228"/>
      <c r="Q33" s="1228"/>
      <c r="R33" s="216"/>
      <c r="S33" s="488"/>
      <c r="T33" s="487"/>
      <c r="U33" s="483"/>
      <c r="V33" s="216"/>
      <c r="W33" s="485"/>
      <c r="X33" s="485"/>
      <c r="Y33" s="483"/>
      <c r="Z33" s="484"/>
      <c r="AA33" s="489"/>
      <c r="AB33" s="490"/>
      <c r="AC33" s="493">
        <v>9</v>
      </c>
      <c r="AD33" s="216"/>
      <c r="AE33" s="485"/>
      <c r="AF33" s="485"/>
      <c r="AG33" s="483"/>
      <c r="AH33" s="484"/>
      <c r="AI33" s="489"/>
      <c r="AJ33" s="490"/>
      <c r="AK33" s="491"/>
      <c r="AL33" s="490"/>
      <c r="AM33" s="491"/>
      <c r="AN33" s="490"/>
      <c r="AO33" s="486"/>
      <c r="AP33" s="1227"/>
    </row>
    <row r="34" spans="1:42" ht="14.25" customHeight="1" x14ac:dyDescent="0.25">
      <c r="A34" s="493">
        <v>10</v>
      </c>
      <c r="B34" s="483"/>
      <c r="C34" s="216"/>
      <c r="D34" s="216"/>
      <c r="E34" s="484"/>
      <c r="F34" s="216"/>
      <c r="G34" s="216"/>
      <c r="H34" s="1228"/>
      <c r="I34" s="1228"/>
      <c r="J34" s="1228"/>
      <c r="K34" s="216"/>
      <c r="L34" s="538"/>
      <c r="M34" s="493">
        <v>10</v>
      </c>
      <c r="N34" s="1784"/>
      <c r="O34" s="216"/>
      <c r="P34" s="1228"/>
      <c r="Q34" s="1228"/>
      <c r="R34" s="216"/>
      <c r="S34" s="488"/>
      <c r="T34" s="487"/>
      <c r="U34" s="483"/>
      <c r="V34" s="216"/>
      <c r="W34" s="485"/>
      <c r="X34" s="485"/>
      <c r="Y34" s="483"/>
      <c r="Z34" s="484"/>
      <c r="AA34" s="489"/>
      <c r="AB34" s="490"/>
      <c r="AC34" s="493">
        <v>10</v>
      </c>
      <c r="AD34" s="216"/>
      <c r="AE34" s="485"/>
      <c r="AF34" s="485"/>
      <c r="AG34" s="483"/>
      <c r="AH34" s="484"/>
      <c r="AI34" s="489"/>
      <c r="AJ34" s="490"/>
      <c r="AK34" s="491"/>
      <c r="AL34" s="490"/>
      <c r="AM34" s="491"/>
      <c r="AN34" s="490"/>
      <c r="AO34" s="486"/>
      <c r="AP34" s="1227"/>
    </row>
    <row r="35" spans="1:42" ht="14.25" customHeight="1" x14ac:dyDescent="0.25">
      <c r="A35" s="494">
        <v>11</v>
      </c>
      <c r="B35" s="483"/>
      <c r="C35" s="216"/>
      <c r="D35" s="216"/>
      <c r="E35" s="484"/>
      <c r="F35" s="216"/>
      <c r="G35" s="216"/>
      <c r="H35" s="1228"/>
      <c r="I35" s="1228"/>
      <c r="J35" s="1228"/>
      <c r="K35" s="216"/>
      <c r="L35" s="538"/>
      <c r="M35" s="494">
        <v>11</v>
      </c>
      <c r="N35" s="1784"/>
      <c r="O35" s="216"/>
      <c r="P35" s="1228"/>
      <c r="Q35" s="1228"/>
      <c r="R35" s="216"/>
      <c r="S35" s="488"/>
      <c r="T35" s="487"/>
      <c r="U35" s="483"/>
      <c r="V35" s="216"/>
      <c r="W35" s="485"/>
      <c r="X35" s="485"/>
      <c r="Y35" s="483"/>
      <c r="Z35" s="484"/>
      <c r="AA35" s="489"/>
      <c r="AB35" s="490"/>
      <c r="AC35" s="494">
        <v>11</v>
      </c>
      <c r="AD35" s="216"/>
      <c r="AE35" s="485"/>
      <c r="AF35" s="485"/>
      <c r="AG35" s="483"/>
      <c r="AH35" s="484"/>
      <c r="AI35" s="489"/>
      <c r="AJ35" s="490"/>
      <c r="AK35" s="491"/>
      <c r="AL35" s="490"/>
      <c r="AM35" s="491"/>
      <c r="AN35" s="490"/>
      <c r="AO35" s="486"/>
      <c r="AP35" s="1227"/>
    </row>
    <row r="36" spans="1:42" ht="14.25" customHeight="1" x14ac:dyDescent="0.25">
      <c r="A36" s="494">
        <v>12</v>
      </c>
      <c r="B36" s="483"/>
      <c r="C36" s="216"/>
      <c r="D36" s="216"/>
      <c r="E36" s="484"/>
      <c r="F36" s="216"/>
      <c r="G36" s="216"/>
      <c r="H36" s="1228"/>
      <c r="I36" s="1228"/>
      <c r="J36" s="1228"/>
      <c r="K36" s="216"/>
      <c r="L36" s="538"/>
      <c r="M36" s="494">
        <v>12</v>
      </c>
      <c r="N36" s="1784"/>
      <c r="O36" s="216"/>
      <c r="P36" s="1228"/>
      <c r="Q36" s="1228"/>
      <c r="R36" s="216"/>
      <c r="S36" s="488"/>
      <c r="T36" s="487"/>
      <c r="U36" s="483"/>
      <c r="V36" s="216"/>
      <c r="W36" s="485"/>
      <c r="X36" s="485"/>
      <c r="Y36" s="483"/>
      <c r="Z36" s="484"/>
      <c r="AA36" s="489"/>
      <c r="AB36" s="490"/>
      <c r="AC36" s="494">
        <v>12</v>
      </c>
      <c r="AD36" s="216"/>
      <c r="AE36" s="485"/>
      <c r="AF36" s="485"/>
      <c r="AG36" s="483"/>
      <c r="AH36" s="484"/>
      <c r="AI36" s="489"/>
      <c r="AJ36" s="490"/>
      <c r="AK36" s="491"/>
      <c r="AL36" s="490"/>
      <c r="AM36" s="491"/>
      <c r="AN36" s="490"/>
      <c r="AO36" s="486"/>
      <c r="AP36" s="1227"/>
    </row>
    <row r="37" spans="1:42" ht="14.25" customHeight="1" x14ac:dyDescent="0.25">
      <c r="A37" s="494">
        <v>13</v>
      </c>
      <c r="B37" s="483"/>
      <c r="C37" s="216"/>
      <c r="D37" s="216"/>
      <c r="E37" s="484"/>
      <c r="F37" s="216"/>
      <c r="G37" s="216"/>
      <c r="H37" s="1228"/>
      <c r="I37" s="1228"/>
      <c r="J37" s="1228"/>
      <c r="K37" s="216"/>
      <c r="L37" s="538"/>
      <c r="M37" s="494">
        <v>13</v>
      </c>
      <c r="N37" s="1784"/>
      <c r="O37" s="216"/>
      <c r="P37" s="1228"/>
      <c r="Q37" s="1228"/>
      <c r="R37" s="216"/>
      <c r="S37" s="488"/>
      <c r="T37" s="487"/>
      <c r="U37" s="483"/>
      <c r="V37" s="216"/>
      <c r="W37" s="485"/>
      <c r="X37" s="485"/>
      <c r="Y37" s="483"/>
      <c r="Z37" s="484"/>
      <c r="AA37" s="489"/>
      <c r="AB37" s="490"/>
      <c r="AC37" s="494">
        <v>13</v>
      </c>
      <c r="AD37" s="216"/>
      <c r="AE37" s="485"/>
      <c r="AF37" s="485"/>
      <c r="AG37" s="483"/>
      <c r="AH37" s="484"/>
      <c r="AI37" s="489"/>
      <c r="AJ37" s="490"/>
      <c r="AK37" s="491"/>
      <c r="AL37" s="490"/>
      <c r="AM37" s="491"/>
      <c r="AN37" s="490"/>
      <c r="AO37" s="486"/>
      <c r="AP37" s="1227"/>
    </row>
    <row r="38" spans="1:42" ht="14.25" customHeight="1" x14ac:dyDescent="0.25">
      <c r="A38" s="494">
        <v>14</v>
      </c>
      <c r="B38" s="483"/>
      <c r="C38" s="216"/>
      <c r="D38" s="216"/>
      <c r="E38" s="484"/>
      <c r="F38" s="216"/>
      <c r="G38" s="216"/>
      <c r="H38" s="1228"/>
      <c r="I38" s="1228"/>
      <c r="J38" s="1228"/>
      <c r="K38" s="216"/>
      <c r="L38" s="538"/>
      <c r="M38" s="494">
        <v>14</v>
      </c>
      <c r="N38" s="1784"/>
      <c r="O38" s="216"/>
      <c r="P38" s="1228"/>
      <c r="Q38" s="1228"/>
      <c r="R38" s="216"/>
      <c r="S38" s="488"/>
      <c r="T38" s="487"/>
      <c r="U38" s="483"/>
      <c r="V38" s="216"/>
      <c r="W38" s="485"/>
      <c r="X38" s="485"/>
      <c r="Y38" s="483"/>
      <c r="Z38" s="484"/>
      <c r="AA38" s="489"/>
      <c r="AB38" s="490"/>
      <c r="AC38" s="494">
        <v>14</v>
      </c>
      <c r="AD38" s="216"/>
      <c r="AE38" s="485"/>
      <c r="AF38" s="485"/>
      <c r="AG38" s="483"/>
      <c r="AH38" s="484"/>
      <c r="AI38" s="489"/>
      <c r="AJ38" s="490"/>
      <c r="AK38" s="491"/>
      <c r="AL38" s="490"/>
      <c r="AM38" s="491"/>
      <c r="AN38" s="490"/>
      <c r="AO38" s="486"/>
      <c r="AP38" s="1227"/>
    </row>
    <row r="39" spans="1:42" ht="14.25" customHeight="1" x14ac:dyDescent="0.25">
      <c r="A39" s="493">
        <v>15</v>
      </c>
      <c r="B39" s="483"/>
      <c r="C39" s="216"/>
      <c r="D39" s="216"/>
      <c r="E39" s="484"/>
      <c r="F39" s="216"/>
      <c r="G39" s="216"/>
      <c r="H39" s="1228"/>
      <c r="I39" s="1228"/>
      <c r="J39" s="1228"/>
      <c r="K39" s="216"/>
      <c r="L39" s="538"/>
      <c r="M39" s="493">
        <v>15</v>
      </c>
      <c r="N39" s="1784"/>
      <c r="O39" s="216"/>
      <c r="P39" s="1228"/>
      <c r="Q39" s="1228"/>
      <c r="R39" s="216"/>
      <c r="S39" s="488"/>
      <c r="T39" s="487"/>
      <c r="U39" s="483"/>
      <c r="V39" s="216"/>
      <c r="W39" s="485"/>
      <c r="X39" s="485"/>
      <c r="Y39" s="483"/>
      <c r="Z39" s="484"/>
      <c r="AA39" s="489"/>
      <c r="AB39" s="490"/>
      <c r="AC39" s="493">
        <v>15</v>
      </c>
      <c r="AD39" s="216"/>
      <c r="AE39" s="485"/>
      <c r="AF39" s="485"/>
      <c r="AG39" s="483"/>
      <c r="AH39" s="484"/>
      <c r="AI39" s="489"/>
      <c r="AJ39" s="490"/>
      <c r="AK39" s="491"/>
      <c r="AL39" s="490"/>
      <c r="AM39" s="491"/>
      <c r="AN39" s="490"/>
      <c r="AO39" s="486"/>
      <c r="AP39" s="1227"/>
    </row>
    <row r="40" spans="1:42" x14ac:dyDescent="0.25">
      <c r="W40" s="497"/>
      <c r="X40" s="497"/>
      <c r="Y40" s="497"/>
      <c r="Z40" s="151"/>
      <c r="AA40" s="151"/>
      <c r="AB40" s="151"/>
      <c r="AE40" s="497"/>
      <c r="AF40" s="497"/>
      <c r="AG40" s="497"/>
      <c r="AH40" s="151"/>
      <c r="AI40" s="151"/>
      <c r="AJ40" s="151"/>
      <c r="AK40" s="151"/>
      <c r="AL40" s="151"/>
      <c r="AM40" s="497"/>
      <c r="AN40" s="497"/>
      <c r="AO40" s="497"/>
    </row>
    <row r="41" spans="1:42" x14ac:dyDescent="0.25">
      <c r="W41" s="497"/>
      <c r="X41" s="497"/>
      <c r="Y41" s="497"/>
      <c r="Z41" s="151"/>
      <c r="AA41" s="151"/>
      <c r="AB41" s="151"/>
      <c r="AE41" s="497"/>
      <c r="AF41" s="497"/>
      <c r="AG41" s="497"/>
      <c r="AH41" s="151"/>
      <c r="AI41" s="151"/>
      <c r="AJ41" s="151"/>
      <c r="AK41" s="151"/>
      <c r="AL41" s="151"/>
      <c r="AM41" s="497"/>
      <c r="AN41" s="497"/>
      <c r="AO41" s="497"/>
    </row>
    <row r="42" spans="1:42" x14ac:dyDescent="0.25">
      <c r="W42" s="497"/>
      <c r="X42" s="497"/>
      <c r="Y42" s="497"/>
      <c r="Z42" s="151"/>
      <c r="AA42" s="151"/>
      <c r="AB42" s="151"/>
      <c r="AE42" s="497"/>
      <c r="AF42" s="497"/>
      <c r="AG42" s="497"/>
      <c r="AH42" s="151"/>
      <c r="AI42" s="151"/>
      <c r="AJ42" s="151"/>
      <c r="AK42" s="151"/>
      <c r="AL42" s="151"/>
      <c r="AM42" s="497"/>
      <c r="AN42" s="497"/>
      <c r="AO42" s="497"/>
    </row>
    <row r="43" spans="1:42" x14ac:dyDescent="0.25">
      <c r="W43" s="497"/>
      <c r="X43" s="497"/>
      <c r="Y43" s="497"/>
      <c r="Z43" s="151"/>
      <c r="AA43" s="151"/>
      <c r="AB43" s="151"/>
      <c r="AE43" s="497"/>
      <c r="AF43" s="497"/>
      <c r="AG43" s="497"/>
      <c r="AH43" s="151"/>
      <c r="AI43" s="151"/>
      <c r="AJ43" s="151"/>
      <c r="AK43" s="151"/>
      <c r="AL43" s="151"/>
      <c r="AM43" s="497"/>
      <c r="AN43" s="497"/>
      <c r="AO43" s="497"/>
    </row>
    <row r="44" spans="1:42" x14ac:dyDescent="0.25">
      <c r="W44" s="497"/>
      <c r="X44" s="497"/>
      <c r="Y44" s="497"/>
      <c r="Z44" s="151"/>
      <c r="AA44" s="151"/>
      <c r="AB44" s="151"/>
      <c r="AE44" s="497"/>
      <c r="AF44" s="497"/>
      <c r="AG44" s="497"/>
      <c r="AH44" s="151"/>
      <c r="AI44" s="151"/>
      <c r="AJ44" s="151"/>
      <c r="AK44" s="151"/>
      <c r="AL44" s="151"/>
      <c r="AM44" s="497"/>
      <c r="AN44" s="497"/>
      <c r="AO44" s="497"/>
    </row>
    <row r="45" spans="1:42" x14ac:dyDescent="0.25">
      <c r="W45" s="497"/>
      <c r="X45" s="497"/>
      <c r="Y45" s="497"/>
      <c r="Z45" s="151"/>
      <c r="AA45" s="151"/>
      <c r="AB45" s="151"/>
      <c r="AE45" s="497"/>
      <c r="AF45" s="497"/>
      <c r="AG45" s="497"/>
      <c r="AH45" s="151"/>
      <c r="AI45" s="151"/>
      <c r="AJ45" s="151"/>
      <c r="AK45" s="151"/>
      <c r="AL45" s="151"/>
      <c r="AM45" s="497"/>
      <c r="AN45" s="497"/>
      <c r="AO45" s="497"/>
    </row>
    <row r="46" spans="1:42" x14ac:dyDescent="0.25">
      <c r="W46" s="497"/>
      <c r="X46" s="497"/>
      <c r="Y46" s="497"/>
      <c r="Z46" s="151"/>
      <c r="AA46" s="151"/>
      <c r="AB46" s="151"/>
      <c r="AE46" s="497"/>
      <c r="AF46" s="497"/>
      <c r="AG46" s="497"/>
      <c r="AH46" s="151"/>
      <c r="AI46" s="151"/>
      <c r="AJ46" s="151"/>
      <c r="AK46" s="151"/>
      <c r="AL46" s="151"/>
      <c r="AM46" s="497"/>
      <c r="AN46" s="497"/>
      <c r="AO46" s="497"/>
    </row>
    <row r="47" spans="1:42" x14ac:dyDescent="0.25">
      <c r="W47" s="497"/>
      <c r="X47" s="497"/>
      <c r="Y47" s="497"/>
      <c r="Z47" s="151"/>
      <c r="AA47" s="151"/>
      <c r="AB47" s="151"/>
      <c r="AE47" s="497"/>
      <c r="AF47" s="497"/>
      <c r="AG47" s="497"/>
      <c r="AH47" s="151"/>
      <c r="AI47" s="151"/>
      <c r="AJ47" s="151"/>
      <c r="AK47" s="151"/>
      <c r="AL47" s="151"/>
      <c r="AM47" s="497"/>
      <c r="AN47" s="497"/>
      <c r="AO47" s="497"/>
    </row>
    <row r="48" spans="1:42" x14ac:dyDescent="0.25">
      <c r="W48" s="497"/>
      <c r="X48" s="497"/>
      <c r="Y48" s="497"/>
      <c r="Z48" s="151"/>
      <c r="AA48" s="151"/>
      <c r="AB48" s="151"/>
      <c r="AE48" s="497"/>
      <c r="AF48" s="497"/>
      <c r="AG48" s="497"/>
      <c r="AH48" s="151"/>
      <c r="AI48" s="151"/>
      <c r="AJ48" s="151"/>
      <c r="AK48" s="151"/>
      <c r="AL48" s="151"/>
      <c r="AM48" s="497"/>
      <c r="AN48" s="497"/>
      <c r="AO48" s="497"/>
    </row>
    <row r="49" spans="23:41" x14ac:dyDescent="0.25">
      <c r="W49" s="497"/>
      <c r="X49" s="497"/>
      <c r="Y49" s="497"/>
      <c r="Z49" s="151"/>
      <c r="AA49" s="151"/>
      <c r="AB49" s="151"/>
      <c r="AE49" s="497"/>
      <c r="AF49" s="497"/>
      <c r="AG49" s="497"/>
      <c r="AH49" s="151"/>
      <c r="AI49" s="151"/>
      <c r="AJ49" s="151"/>
      <c r="AK49" s="151"/>
      <c r="AL49" s="151"/>
      <c r="AM49" s="497"/>
      <c r="AN49" s="497"/>
      <c r="AO49" s="497"/>
    </row>
    <row r="50" spans="23:41" x14ac:dyDescent="0.25">
      <c r="W50" s="497"/>
      <c r="X50" s="497"/>
      <c r="Y50" s="497"/>
      <c r="Z50" s="151"/>
      <c r="AA50" s="151"/>
      <c r="AB50" s="151"/>
      <c r="AE50" s="497"/>
      <c r="AF50" s="497"/>
      <c r="AG50" s="497"/>
      <c r="AH50" s="151"/>
      <c r="AI50" s="151"/>
      <c r="AJ50" s="151"/>
      <c r="AK50" s="151"/>
      <c r="AL50" s="151"/>
      <c r="AM50" s="497"/>
      <c r="AN50" s="497"/>
      <c r="AO50" s="497"/>
    </row>
    <row r="51" spans="23:41" x14ac:dyDescent="0.25">
      <c r="W51" s="497"/>
      <c r="X51" s="497"/>
      <c r="Y51" s="497"/>
      <c r="Z51" s="151"/>
      <c r="AA51" s="151"/>
      <c r="AB51" s="151"/>
      <c r="AE51" s="497"/>
      <c r="AF51" s="497"/>
      <c r="AG51" s="497"/>
      <c r="AH51" s="151"/>
      <c r="AI51" s="151"/>
      <c r="AJ51" s="151"/>
      <c r="AK51" s="151"/>
      <c r="AL51" s="151"/>
      <c r="AM51" s="497"/>
      <c r="AN51" s="497"/>
      <c r="AO51" s="497"/>
    </row>
    <row r="52" spans="23:41" x14ac:dyDescent="0.25">
      <c r="W52" s="497"/>
      <c r="X52" s="497"/>
      <c r="Y52" s="497"/>
      <c r="Z52" s="151"/>
      <c r="AA52" s="151"/>
      <c r="AB52" s="151"/>
      <c r="AE52" s="497"/>
      <c r="AF52" s="497"/>
      <c r="AG52" s="497"/>
      <c r="AH52" s="151"/>
      <c r="AI52" s="151"/>
      <c r="AJ52" s="151"/>
      <c r="AK52" s="151"/>
      <c r="AL52" s="151"/>
      <c r="AM52" s="497"/>
      <c r="AN52" s="497"/>
      <c r="AO52" s="497"/>
    </row>
    <row r="53" spans="23:41" x14ac:dyDescent="0.25">
      <c r="W53" s="497"/>
      <c r="X53" s="497"/>
      <c r="Y53" s="497"/>
      <c r="Z53" s="151"/>
      <c r="AA53" s="151"/>
      <c r="AB53" s="151"/>
      <c r="AE53" s="497"/>
      <c r="AF53" s="497"/>
      <c r="AG53" s="497"/>
      <c r="AH53" s="151"/>
      <c r="AI53" s="151"/>
      <c r="AJ53" s="151"/>
      <c r="AK53" s="151"/>
      <c r="AL53" s="151"/>
      <c r="AM53" s="497"/>
      <c r="AN53" s="497"/>
      <c r="AO53" s="497"/>
    </row>
    <row r="54" spans="23:41" x14ac:dyDescent="0.25">
      <c r="W54" s="497"/>
      <c r="X54" s="497"/>
      <c r="Y54" s="497"/>
      <c r="Z54" s="151"/>
      <c r="AA54" s="151"/>
      <c r="AB54" s="151"/>
      <c r="AE54" s="497"/>
      <c r="AF54" s="497"/>
      <c r="AG54" s="497"/>
      <c r="AH54" s="151"/>
      <c r="AI54" s="151"/>
      <c r="AJ54" s="151"/>
      <c r="AK54" s="151"/>
      <c r="AL54" s="151"/>
      <c r="AM54" s="497"/>
      <c r="AN54" s="497"/>
      <c r="AO54" s="497"/>
    </row>
    <row r="55" spans="23:41" x14ac:dyDescent="0.25">
      <c r="W55" s="497"/>
      <c r="X55" s="497"/>
      <c r="Y55" s="497"/>
      <c r="Z55" s="151"/>
      <c r="AA55" s="151"/>
      <c r="AB55" s="151"/>
      <c r="AE55" s="497"/>
      <c r="AF55" s="497"/>
      <c r="AG55" s="497"/>
      <c r="AH55" s="151"/>
      <c r="AI55" s="151"/>
      <c r="AJ55" s="151"/>
      <c r="AK55" s="151"/>
      <c r="AL55" s="151"/>
      <c r="AM55" s="497"/>
      <c r="AN55" s="497"/>
      <c r="AO55" s="497"/>
    </row>
    <row r="56" spans="23:41" x14ac:dyDescent="0.25">
      <c r="W56" s="497"/>
      <c r="X56" s="497"/>
      <c r="Y56" s="497"/>
      <c r="Z56" s="151"/>
      <c r="AA56" s="151"/>
      <c r="AB56" s="151"/>
      <c r="AE56" s="497"/>
      <c r="AF56" s="497"/>
      <c r="AG56" s="497"/>
      <c r="AH56" s="151"/>
      <c r="AI56" s="151"/>
      <c r="AJ56" s="151"/>
      <c r="AK56" s="151"/>
      <c r="AL56" s="151"/>
      <c r="AM56" s="497"/>
      <c r="AN56" s="497"/>
      <c r="AO56" s="497"/>
    </row>
    <row r="57" spans="23:41" x14ac:dyDescent="0.25">
      <c r="W57" s="497"/>
      <c r="X57" s="497"/>
      <c r="Y57" s="497"/>
      <c r="Z57" s="151"/>
      <c r="AA57" s="151"/>
      <c r="AB57" s="151"/>
      <c r="AE57" s="497"/>
      <c r="AF57" s="497"/>
      <c r="AG57" s="497"/>
      <c r="AH57" s="151"/>
      <c r="AI57" s="151"/>
      <c r="AJ57" s="151"/>
      <c r="AK57" s="151"/>
      <c r="AL57" s="151"/>
      <c r="AM57" s="497"/>
      <c r="AN57" s="497"/>
      <c r="AO57" s="497"/>
    </row>
    <row r="58" spans="23:41" x14ac:dyDescent="0.25">
      <c r="W58" s="497"/>
      <c r="X58" s="497"/>
      <c r="Y58" s="497"/>
      <c r="Z58" s="151"/>
      <c r="AA58" s="151"/>
      <c r="AB58" s="151"/>
      <c r="AE58" s="497"/>
      <c r="AF58" s="497"/>
      <c r="AG58" s="497"/>
      <c r="AH58" s="151"/>
      <c r="AI58" s="151"/>
      <c r="AJ58" s="151"/>
      <c r="AK58" s="151"/>
      <c r="AL58" s="151"/>
      <c r="AM58" s="497"/>
      <c r="AN58" s="497"/>
      <c r="AO58" s="497"/>
    </row>
    <row r="59" spans="23:41" x14ac:dyDescent="0.25">
      <c r="W59" s="497"/>
      <c r="X59" s="497"/>
      <c r="Y59" s="497"/>
      <c r="Z59" s="151"/>
      <c r="AA59" s="151"/>
      <c r="AB59" s="151"/>
      <c r="AE59" s="497"/>
      <c r="AF59" s="497"/>
      <c r="AG59" s="497"/>
      <c r="AH59" s="151"/>
      <c r="AI59" s="151"/>
      <c r="AJ59" s="151"/>
      <c r="AK59" s="151"/>
      <c r="AL59" s="151"/>
      <c r="AM59" s="497"/>
      <c r="AN59" s="497"/>
      <c r="AO59" s="497"/>
    </row>
    <row r="60" spans="23:41" x14ac:dyDescent="0.25">
      <c r="W60" s="497"/>
      <c r="X60" s="497"/>
      <c r="Y60" s="497"/>
      <c r="Z60" s="151"/>
      <c r="AA60" s="151"/>
      <c r="AB60" s="151"/>
      <c r="AE60" s="497"/>
      <c r="AF60" s="497"/>
      <c r="AG60" s="497"/>
      <c r="AH60" s="151"/>
      <c r="AI60" s="151"/>
      <c r="AJ60" s="151"/>
      <c r="AK60" s="151"/>
      <c r="AL60" s="151"/>
      <c r="AM60" s="497"/>
      <c r="AN60" s="497"/>
      <c r="AO60" s="497"/>
    </row>
    <row r="61" spans="23:41" x14ac:dyDescent="0.25">
      <c r="W61" s="497"/>
      <c r="X61" s="497"/>
      <c r="Y61" s="497"/>
      <c r="Z61" s="151"/>
      <c r="AA61" s="151"/>
      <c r="AB61" s="151"/>
      <c r="AE61" s="497"/>
      <c r="AF61" s="497"/>
      <c r="AG61" s="497"/>
      <c r="AH61" s="151"/>
      <c r="AI61" s="151"/>
      <c r="AJ61" s="151"/>
      <c r="AK61" s="151"/>
      <c r="AL61" s="151"/>
      <c r="AM61" s="497"/>
      <c r="AN61" s="497"/>
      <c r="AO61" s="497"/>
    </row>
    <row r="62" spans="23:41" x14ac:dyDescent="0.25">
      <c r="W62" s="497"/>
      <c r="X62" s="497"/>
      <c r="Y62" s="497"/>
      <c r="Z62" s="151"/>
      <c r="AA62" s="151"/>
      <c r="AB62" s="151"/>
      <c r="AE62" s="497"/>
      <c r="AF62" s="497"/>
      <c r="AG62" s="497"/>
      <c r="AH62" s="151"/>
      <c r="AI62" s="151"/>
      <c r="AJ62" s="151"/>
      <c r="AK62" s="151"/>
      <c r="AL62" s="151"/>
      <c r="AM62" s="497"/>
      <c r="AN62" s="497"/>
      <c r="AO62" s="497"/>
    </row>
    <row r="63" spans="23:41" x14ac:dyDescent="0.25">
      <c r="W63" s="497"/>
      <c r="X63" s="497"/>
      <c r="Y63" s="497"/>
      <c r="Z63" s="151"/>
      <c r="AA63" s="151"/>
      <c r="AB63" s="151"/>
      <c r="AE63" s="497"/>
      <c r="AF63" s="497"/>
      <c r="AG63" s="497"/>
      <c r="AH63" s="151"/>
      <c r="AI63" s="151"/>
      <c r="AJ63" s="151"/>
      <c r="AK63" s="151"/>
      <c r="AL63" s="151"/>
      <c r="AM63" s="497"/>
      <c r="AN63" s="497"/>
      <c r="AO63" s="497"/>
    </row>
    <row r="64" spans="23:41" x14ac:dyDescent="0.25">
      <c r="W64" s="497"/>
      <c r="X64" s="497"/>
      <c r="Y64" s="497"/>
      <c r="Z64" s="151"/>
      <c r="AA64" s="151"/>
      <c r="AB64" s="151"/>
      <c r="AE64" s="497"/>
      <c r="AF64" s="497"/>
      <c r="AG64" s="497"/>
      <c r="AH64" s="151"/>
      <c r="AI64" s="151"/>
      <c r="AJ64" s="151"/>
      <c r="AK64" s="151"/>
      <c r="AL64" s="151"/>
      <c r="AM64" s="497"/>
      <c r="AN64" s="497"/>
      <c r="AO64" s="497"/>
    </row>
    <row r="65" spans="23:41" x14ac:dyDescent="0.25">
      <c r="W65" s="497"/>
      <c r="X65" s="497"/>
      <c r="Y65" s="497"/>
      <c r="Z65" s="151"/>
      <c r="AA65" s="151"/>
      <c r="AB65" s="151"/>
      <c r="AE65" s="497"/>
      <c r="AF65" s="497"/>
      <c r="AG65" s="497"/>
      <c r="AH65" s="151"/>
      <c r="AI65" s="151"/>
      <c r="AJ65" s="151"/>
      <c r="AK65" s="151"/>
      <c r="AL65" s="151"/>
      <c r="AM65" s="497"/>
      <c r="AN65" s="497"/>
      <c r="AO65" s="497"/>
    </row>
    <row r="66" spans="23:41" x14ac:dyDescent="0.25">
      <c r="W66" s="497"/>
      <c r="X66" s="497"/>
      <c r="Y66" s="497"/>
      <c r="Z66" s="151"/>
      <c r="AA66" s="151"/>
      <c r="AB66" s="151"/>
      <c r="AE66" s="497"/>
      <c r="AF66" s="497"/>
      <c r="AG66" s="497"/>
      <c r="AH66" s="151"/>
      <c r="AI66" s="151"/>
      <c r="AJ66" s="151"/>
      <c r="AK66" s="151"/>
      <c r="AL66" s="151"/>
      <c r="AM66" s="497"/>
      <c r="AN66" s="497"/>
      <c r="AO66" s="497"/>
    </row>
    <row r="67" spans="23:41" x14ac:dyDescent="0.25">
      <c r="W67" s="497"/>
      <c r="X67" s="497"/>
      <c r="Y67" s="497"/>
      <c r="Z67" s="151"/>
      <c r="AA67" s="151"/>
      <c r="AB67" s="151"/>
      <c r="AE67" s="497"/>
      <c r="AF67" s="497"/>
      <c r="AG67" s="497"/>
      <c r="AH67" s="151"/>
      <c r="AI67" s="151"/>
      <c r="AJ67" s="151"/>
      <c r="AK67" s="151"/>
      <c r="AL67" s="151"/>
      <c r="AM67" s="497"/>
      <c r="AN67" s="497"/>
      <c r="AO67" s="497"/>
    </row>
    <row r="68" spans="23:41" x14ac:dyDescent="0.25">
      <c r="W68" s="497"/>
      <c r="X68" s="497"/>
      <c r="Y68" s="497"/>
      <c r="Z68" s="151"/>
      <c r="AA68" s="151"/>
      <c r="AB68" s="151"/>
      <c r="AE68" s="497"/>
      <c r="AF68" s="497"/>
      <c r="AG68" s="497"/>
      <c r="AH68" s="151"/>
      <c r="AI68" s="151"/>
      <c r="AJ68" s="151"/>
      <c r="AK68" s="151"/>
      <c r="AL68" s="151"/>
      <c r="AM68" s="497"/>
      <c r="AN68" s="497"/>
      <c r="AO68" s="497"/>
    </row>
    <row r="69" spans="23:41" x14ac:dyDescent="0.25">
      <c r="W69" s="497"/>
      <c r="X69" s="497"/>
      <c r="Y69" s="497"/>
      <c r="Z69" s="151"/>
      <c r="AA69" s="151"/>
      <c r="AB69" s="151"/>
      <c r="AE69" s="497"/>
      <c r="AF69" s="497"/>
      <c r="AG69" s="497"/>
      <c r="AH69" s="151"/>
      <c r="AI69" s="151"/>
      <c r="AJ69" s="151"/>
      <c r="AK69" s="151"/>
      <c r="AL69" s="151"/>
      <c r="AM69" s="497"/>
      <c r="AN69" s="497"/>
      <c r="AO69" s="497"/>
    </row>
    <row r="70" spans="23:41" x14ac:dyDescent="0.25">
      <c r="W70" s="497"/>
      <c r="X70" s="497"/>
      <c r="Y70" s="497"/>
      <c r="Z70" s="151"/>
      <c r="AA70" s="151"/>
      <c r="AB70" s="151"/>
      <c r="AE70" s="497"/>
      <c r="AF70" s="497"/>
      <c r="AG70" s="497"/>
      <c r="AH70" s="151"/>
      <c r="AI70" s="151"/>
      <c r="AJ70" s="151"/>
      <c r="AK70" s="151"/>
      <c r="AL70" s="151"/>
      <c r="AM70" s="497"/>
      <c r="AN70" s="497"/>
      <c r="AO70" s="497"/>
    </row>
    <row r="71" spans="23:41" x14ac:dyDescent="0.25">
      <c r="W71" s="497"/>
      <c r="X71" s="497"/>
      <c r="Y71" s="497"/>
      <c r="Z71" s="151"/>
      <c r="AA71" s="151"/>
      <c r="AB71" s="151"/>
      <c r="AE71" s="497"/>
      <c r="AF71" s="497"/>
      <c r="AG71" s="497"/>
      <c r="AH71" s="151"/>
      <c r="AI71" s="151"/>
      <c r="AJ71" s="151"/>
      <c r="AK71" s="151"/>
      <c r="AL71" s="151"/>
      <c r="AM71" s="497"/>
      <c r="AN71" s="497"/>
      <c r="AO71" s="497"/>
    </row>
    <row r="72" spans="23:41" x14ac:dyDescent="0.25">
      <c r="W72" s="497"/>
      <c r="X72" s="497"/>
      <c r="Y72" s="497"/>
      <c r="Z72" s="151"/>
      <c r="AA72" s="151"/>
      <c r="AB72" s="151"/>
      <c r="AE72" s="497"/>
      <c r="AF72" s="497"/>
      <c r="AG72" s="497"/>
      <c r="AH72" s="151"/>
      <c r="AI72" s="151"/>
      <c r="AJ72" s="151"/>
      <c r="AK72" s="151"/>
      <c r="AL72" s="151"/>
      <c r="AM72" s="497"/>
      <c r="AN72" s="497"/>
      <c r="AO72" s="497"/>
    </row>
    <row r="73" spans="23:41" x14ac:dyDescent="0.25">
      <c r="W73" s="497"/>
      <c r="X73" s="497"/>
      <c r="Y73" s="497"/>
      <c r="Z73" s="151"/>
      <c r="AA73" s="151"/>
      <c r="AB73" s="151"/>
      <c r="AE73" s="497"/>
      <c r="AF73" s="497"/>
      <c r="AG73" s="497"/>
      <c r="AH73" s="151"/>
      <c r="AI73" s="151"/>
      <c r="AJ73" s="151"/>
      <c r="AK73" s="151"/>
      <c r="AL73" s="151"/>
      <c r="AM73" s="497"/>
      <c r="AN73" s="497"/>
      <c r="AO73" s="497"/>
    </row>
    <row r="74" spans="23:41" x14ac:dyDescent="0.25">
      <c r="W74" s="497"/>
      <c r="X74" s="497"/>
      <c r="Y74" s="497"/>
      <c r="Z74" s="151"/>
      <c r="AA74" s="151"/>
      <c r="AB74" s="151"/>
      <c r="AE74" s="497"/>
      <c r="AF74" s="497"/>
      <c r="AG74" s="497"/>
      <c r="AH74" s="151"/>
      <c r="AI74" s="151"/>
      <c r="AJ74" s="151"/>
      <c r="AK74" s="151"/>
      <c r="AL74" s="151"/>
      <c r="AM74" s="497"/>
      <c r="AN74" s="497"/>
      <c r="AO74" s="497"/>
    </row>
    <row r="75" spans="23:41" x14ac:dyDescent="0.25">
      <c r="W75" s="497"/>
      <c r="X75" s="497"/>
      <c r="Y75" s="497"/>
      <c r="Z75" s="151"/>
      <c r="AA75" s="151"/>
      <c r="AB75" s="151"/>
      <c r="AE75" s="497"/>
      <c r="AF75" s="497"/>
      <c r="AG75" s="497"/>
      <c r="AH75" s="151"/>
      <c r="AI75" s="151"/>
      <c r="AJ75" s="151"/>
      <c r="AK75" s="151"/>
      <c r="AL75" s="151"/>
      <c r="AM75" s="497"/>
      <c r="AN75" s="497"/>
      <c r="AO75" s="497"/>
    </row>
    <row r="76" spans="23:41" x14ac:dyDescent="0.25">
      <c r="W76" s="497"/>
      <c r="X76" s="497"/>
      <c r="Y76" s="497"/>
      <c r="Z76" s="151"/>
      <c r="AA76" s="151"/>
      <c r="AB76" s="151"/>
      <c r="AE76" s="497"/>
      <c r="AF76" s="497"/>
      <c r="AG76" s="497"/>
      <c r="AH76" s="151"/>
      <c r="AI76" s="151"/>
      <c r="AJ76" s="151"/>
      <c r="AK76" s="151"/>
      <c r="AL76" s="151"/>
      <c r="AM76" s="497"/>
      <c r="AN76" s="497"/>
      <c r="AO76" s="497"/>
    </row>
    <row r="77" spans="23:41" x14ac:dyDescent="0.25">
      <c r="W77" s="497"/>
      <c r="X77" s="497"/>
      <c r="Y77" s="497"/>
      <c r="Z77" s="151"/>
      <c r="AA77" s="151"/>
      <c r="AB77" s="151"/>
      <c r="AE77" s="497"/>
      <c r="AF77" s="497"/>
      <c r="AG77" s="497"/>
      <c r="AH77" s="151"/>
      <c r="AI77" s="151"/>
      <c r="AJ77" s="151"/>
      <c r="AK77" s="151"/>
      <c r="AL77" s="151"/>
      <c r="AM77" s="497"/>
      <c r="AN77" s="497"/>
      <c r="AO77" s="497"/>
    </row>
    <row r="78" spans="23:41" x14ac:dyDescent="0.25">
      <c r="W78" s="497"/>
      <c r="X78" s="497"/>
      <c r="Y78" s="497"/>
      <c r="Z78" s="151"/>
      <c r="AA78" s="151"/>
      <c r="AB78" s="151"/>
      <c r="AE78" s="497"/>
      <c r="AF78" s="497"/>
      <c r="AG78" s="497"/>
      <c r="AH78" s="151"/>
      <c r="AI78" s="151"/>
      <c r="AJ78" s="151"/>
      <c r="AK78" s="151"/>
      <c r="AL78" s="151"/>
      <c r="AM78" s="497"/>
      <c r="AN78" s="497"/>
      <c r="AO78" s="497"/>
    </row>
    <row r="79" spans="23:41" x14ac:dyDescent="0.25">
      <c r="W79" s="497"/>
      <c r="X79" s="497"/>
      <c r="Y79" s="497"/>
      <c r="Z79" s="151"/>
      <c r="AA79" s="151"/>
      <c r="AB79" s="151"/>
      <c r="AE79" s="497"/>
      <c r="AF79" s="497"/>
      <c r="AG79" s="497"/>
      <c r="AH79" s="151"/>
      <c r="AI79" s="151"/>
      <c r="AJ79" s="151"/>
      <c r="AK79" s="151"/>
      <c r="AL79" s="151"/>
      <c r="AM79" s="497"/>
      <c r="AN79" s="497"/>
      <c r="AO79" s="497"/>
    </row>
    <row r="80" spans="23:41" x14ac:dyDescent="0.25">
      <c r="W80" s="497"/>
      <c r="X80" s="497"/>
      <c r="Y80" s="497"/>
      <c r="Z80" s="151"/>
      <c r="AA80" s="151"/>
      <c r="AB80" s="151"/>
      <c r="AE80" s="497"/>
      <c r="AF80" s="497"/>
      <c r="AG80" s="497"/>
      <c r="AH80" s="151"/>
      <c r="AI80" s="151"/>
      <c r="AJ80" s="151"/>
      <c r="AK80" s="151"/>
      <c r="AL80" s="151"/>
      <c r="AM80" s="497"/>
      <c r="AN80" s="497"/>
      <c r="AO80" s="497"/>
    </row>
    <row r="81" spans="23:41" x14ac:dyDescent="0.25">
      <c r="W81" s="497"/>
      <c r="X81" s="497"/>
      <c r="Y81" s="497"/>
      <c r="Z81" s="151"/>
      <c r="AA81" s="151"/>
      <c r="AB81" s="151"/>
      <c r="AE81" s="497"/>
      <c r="AF81" s="497"/>
      <c r="AG81" s="497"/>
      <c r="AH81" s="151"/>
      <c r="AI81" s="151"/>
      <c r="AJ81" s="151"/>
      <c r="AK81" s="151"/>
      <c r="AL81" s="151"/>
      <c r="AM81" s="497"/>
      <c r="AN81" s="497"/>
      <c r="AO81" s="497"/>
    </row>
    <row r="82" spans="23:41" x14ac:dyDescent="0.25">
      <c r="W82" s="497"/>
      <c r="X82" s="497"/>
      <c r="Y82" s="497"/>
      <c r="Z82" s="151"/>
      <c r="AA82" s="151"/>
      <c r="AB82" s="151"/>
      <c r="AE82" s="497"/>
      <c r="AF82" s="497"/>
      <c r="AG82" s="497"/>
      <c r="AH82" s="151"/>
      <c r="AI82" s="151"/>
      <c r="AJ82" s="151"/>
      <c r="AK82" s="151"/>
      <c r="AL82" s="151"/>
      <c r="AM82" s="497"/>
      <c r="AN82" s="497"/>
      <c r="AO82" s="497"/>
    </row>
    <row r="83" spans="23:41" x14ac:dyDescent="0.25">
      <c r="W83" s="497"/>
      <c r="X83" s="497"/>
      <c r="Y83" s="497"/>
      <c r="Z83" s="151"/>
      <c r="AA83" s="151"/>
      <c r="AB83" s="151"/>
      <c r="AE83" s="497"/>
      <c r="AF83" s="497"/>
      <c r="AG83" s="497"/>
      <c r="AH83" s="151"/>
      <c r="AI83" s="151"/>
      <c r="AJ83" s="151"/>
      <c r="AK83" s="151"/>
      <c r="AL83" s="151"/>
      <c r="AM83" s="497"/>
      <c r="AN83" s="497"/>
      <c r="AO83" s="497"/>
    </row>
    <row r="84" spans="23:41" x14ac:dyDescent="0.25">
      <c r="W84" s="497"/>
      <c r="X84" s="497"/>
      <c r="Y84" s="497"/>
      <c r="Z84" s="151"/>
      <c r="AA84" s="151"/>
      <c r="AB84" s="151"/>
      <c r="AE84" s="497"/>
      <c r="AF84" s="497"/>
      <c r="AG84" s="497"/>
      <c r="AH84" s="151"/>
      <c r="AI84" s="151"/>
      <c r="AJ84" s="151"/>
      <c r="AK84" s="151"/>
      <c r="AL84" s="151"/>
      <c r="AM84" s="497"/>
      <c r="AN84" s="497"/>
      <c r="AO84" s="497"/>
    </row>
    <row r="85" spans="23:41" x14ac:dyDescent="0.25">
      <c r="W85" s="497"/>
      <c r="X85" s="497"/>
      <c r="Y85" s="497"/>
      <c r="Z85" s="151"/>
      <c r="AA85" s="151"/>
      <c r="AB85" s="151"/>
      <c r="AE85" s="497"/>
      <c r="AF85" s="497"/>
      <c r="AG85" s="497"/>
      <c r="AH85" s="151"/>
      <c r="AI85" s="151"/>
      <c r="AJ85" s="151"/>
      <c r="AK85" s="151"/>
      <c r="AL85" s="151"/>
      <c r="AM85" s="497"/>
      <c r="AN85" s="497"/>
      <c r="AO85" s="497"/>
    </row>
    <row r="86" spans="23:41" x14ac:dyDescent="0.25">
      <c r="W86" s="497"/>
      <c r="X86" s="497"/>
      <c r="Y86" s="497"/>
      <c r="Z86" s="151"/>
      <c r="AA86" s="151"/>
      <c r="AB86" s="151"/>
      <c r="AE86" s="497"/>
      <c r="AF86" s="497"/>
      <c r="AG86" s="497"/>
      <c r="AH86" s="151"/>
      <c r="AI86" s="151"/>
      <c r="AJ86" s="151"/>
      <c r="AK86" s="151"/>
      <c r="AL86" s="151"/>
      <c r="AM86" s="497"/>
      <c r="AN86" s="497"/>
      <c r="AO86" s="497"/>
    </row>
    <row r="87" spans="23:41" x14ac:dyDescent="0.25">
      <c r="W87" s="497"/>
      <c r="X87" s="497"/>
      <c r="Y87" s="497"/>
      <c r="Z87" s="151"/>
      <c r="AA87" s="151"/>
      <c r="AB87" s="151"/>
      <c r="AE87" s="497"/>
      <c r="AF87" s="497"/>
      <c r="AG87" s="497"/>
      <c r="AH87" s="151"/>
      <c r="AI87" s="151"/>
      <c r="AJ87" s="151"/>
      <c r="AK87" s="151"/>
      <c r="AL87" s="151"/>
      <c r="AM87" s="497"/>
      <c r="AN87" s="497"/>
      <c r="AO87" s="497"/>
    </row>
    <row r="88" spans="23:41" x14ac:dyDescent="0.25">
      <c r="W88" s="497"/>
      <c r="X88" s="497"/>
      <c r="Y88" s="497"/>
      <c r="Z88" s="151"/>
      <c r="AA88" s="151"/>
      <c r="AB88" s="151"/>
      <c r="AE88" s="497"/>
      <c r="AF88" s="497"/>
      <c r="AG88" s="497"/>
      <c r="AH88" s="151"/>
      <c r="AI88" s="151"/>
      <c r="AJ88" s="151"/>
      <c r="AK88" s="151"/>
      <c r="AL88" s="151"/>
      <c r="AM88" s="497"/>
      <c r="AN88" s="497"/>
      <c r="AO88" s="497"/>
    </row>
  </sheetData>
  <mergeCells count="56">
    <mergeCell ref="B17:C22"/>
    <mergeCell ref="D17:E22"/>
    <mergeCell ref="F17:F18"/>
    <mergeCell ref="H17:H18"/>
    <mergeCell ref="J17:J18"/>
    <mergeCell ref="AP5:AP16"/>
    <mergeCell ref="X10:AB11"/>
    <mergeCell ref="AF10:AJ11"/>
    <mergeCell ref="X12:AB13"/>
    <mergeCell ref="AF12:AJ13"/>
    <mergeCell ref="AE5:AJ8"/>
    <mergeCell ref="AC4:AC24"/>
    <mergeCell ref="AK24:AL24"/>
    <mergeCell ref="W23:Y24"/>
    <mergeCell ref="AM4:AN4"/>
    <mergeCell ref="AK14:AL14"/>
    <mergeCell ref="AK15:AL16"/>
    <mergeCell ref="AK4:AL4"/>
    <mergeCell ref="AK5:AL13"/>
    <mergeCell ref="AM5:AO7"/>
    <mergeCell ref="AO23:AO24"/>
    <mergeCell ref="D5:E9"/>
    <mergeCell ref="F5:F8"/>
    <mergeCell ref="H5:H13"/>
    <mergeCell ref="I5:I15"/>
    <mergeCell ref="L5:L12"/>
    <mergeCell ref="R5:R10"/>
    <mergeCell ref="S5:U8"/>
    <mergeCell ref="V5:V17"/>
    <mergeCell ref="AD5:AD17"/>
    <mergeCell ref="S17:U21"/>
    <mergeCell ref="W5:AB8"/>
    <mergeCell ref="V19:V20"/>
    <mergeCell ref="O18:O19"/>
    <mergeCell ref="AM23:AN24"/>
    <mergeCell ref="U23:U24"/>
    <mergeCell ref="AE23:AG24"/>
    <mergeCell ref="AH23:AJ24"/>
    <mergeCell ref="S24:T24"/>
    <mergeCell ref="Z23:AB24"/>
    <mergeCell ref="A4:A24"/>
    <mergeCell ref="M4:M24"/>
    <mergeCell ref="S4:T4"/>
    <mergeCell ref="W4:Y4"/>
    <mergeCell ref="AE4:AG4"/>
    <mergeCell ref="O20:O21"/>
    <mergeCell ref="B5:C12"/>
    <mergeCell ref="F13:F14"/>
    <mergeCell ref="J5:J13"/>
    <mergeCell ref="K5:K12"/>
    <mergeCell ref="O5:O8"/>
    <mergeCell ref="P5:P13"/>
    <mergeCell ref="Q5:Q16"/>
    <mergeCell ref="G5:G17"/>
    <mergeCell ref="P17:P18"/>
    <mergeCell ref="N5:N15"/>
  </mergeCells>
  <pageMargins left="0.314" right="0.314" top="0.11799999999999999" bottom="0.27500000000000002" header="0.157" footer="0.11799999999999999"/>
  <pageSetup firstPageNumber="20" orientation="landscape" r:id="rId1"/>
  <headerFooter>
    <oddFooter>&amp;C&amp;P</oddFooter>
  </headerFooter>
  <colBreaks count="2" manualBreakCount="2">
    <brk id="12" max="39" man="1"/>
    <brk id="28" max="39"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89"/>
  <sheetViews>
    <sheetView view="pageBreakPreview" zoomScaleNormal="110" zoomScaleSheetLayoutView="100" workbookViewId="0">
      <selection activeCell="AD21" sqref="AD21"/>
    </sheetView>
  </sheetViews>
  <sheetFormatPr baseColWidth="10" defaultColWidth="9.140625" defaultRowHeight="15.75" x14ac:dyDescent="0.25"/>
  <cols>
    <col min="1" max="1" width="3.5703125" style="495" customWidth="1"/>
    <col min="2" max="2" width="19.140625" style="496" customWidth="1"/>
    <col min="3" max="3" width="5" style="496" bestFit="1" customWidth="1"/>
    <col min="4" max="4" width="13.5703125" style="496" customWidth="1"/>
    <col min="5" max="5" width="7.42578125" style="496" customWidth="1"/>
    <col min="6" max="6" width="19.5703125" style="496" customWidth="1"/>
    <col min="7" max="7" width="10.7109375" style="496" customWidth="1"/>
    <col min="8" max="9" width="10.7109375" style="188" customWidth="1"/>
    <col min="10" max="10" width="20.7109375" style="497" customWidth="1"/>
    <col min="11" max="11" width="3.5703125" style="495" customWidth="1"/>
    <col min="12" max="12" width="7.140625" style="188" bestFit="1" customWidth="1"/>
    <col min="13" max="13" width="7.85546875" style="188" customWidth="1"/>
    <col min="14" max="14" width="6.5703125" style="188" customWidth="1"/>
    <col min="15" max="15" width="10.7109375" style="496" customWidth="1"/>
    <col min="16" max="16" width="1.140625" style="496" customWidth="1"/>
    <col min="17" max="17" width="1.5703125" style="496" customWidth="1"/>
    <col min="18" max="18" width="10.140625" style="496" customWidth="1"/>
    <col min="19" max="19" width="3" style="188" customWidth="1"/>
    <col min="20" max="20" width="2.7109375" style="188" customWidth="1"/>
    <col min="21" max="21" width="3" style="188" customWidth="1"/>
    <col min="22" max="22" width="10.7109375" style="496" customWidth="1"/>
    <col min="23" max="23" width="1.140625" style="496" customWidth="1"/>
    <col min="24" max="24" width="1.5703125" style="496" customWidth="1"/>
    <col min="25" max="25" width="10.140625" style="496" customWidth="1"/>
    <col min="26" max="26" width="3" style="188" customWidth="1"/>
    <col min="27" max="27" width="2.7109375" style="188" customWidth="1"/>
    <col min="28" max="28" width="3" style="188" customWidth="1"/>
    <col min="29" max="29" width="1.42578125" style="188" customWidth="1"/>
    <col min="30" max="30" width="10.7109375" style="188" customWidth="1"/>
    <col min="31" max="31" width="2.7109375" style="496" customWidth="1"/>
    <col min="32" max="32" width="7.42578125" style="496" customWidth="1"/>
    <col min="33" max="33" width="7.140625" style="496" customWidth="1"/>
  </cols>
  <sheetData>
    <row r="1" spans="1:33" ht="15.75" customHeight="1" x14ac:dyDescent="0.2">
      <c r="A1" s="445" t="s">
        <v>203</v>
      </c>
      <c r="B1" s="446"/>
      <c r="C1" s="446"/>
      <c r="D1" s="446"/>
      <c r="E1" s="446"/>
      <c r="F1" s="446"/>
      <c r="G1" s="446"/>
      <c r="H1" s="446"/>
      <c r="I1" s="447"/>
      <c r="J1" s="447"/>
      <c r="K1" s="445" t="s">
        <v>203</v>
      </c>
      <c r="L1" s="446"/>
      <c r="M1" s="446"/>
      <c r="N1" s="446"/>
      <c r="O1" s="446"/>
      <c r="P1" s="446"/>
      <c r="Q1" s="446"/>
      <c r="R1" s="446"/>
      <c r="S1" s="186"/>
      <c r="T1" s="186"/>
      <c r="U1" s="186"/>
      <c r="V1" s="446"/>
      <c r="W1" s="446"/>
      <c r="X1" s="446"/>
      <c r="Y1" s="446"/>
      <c r="Z1" s="186"/>
      <c r="AA1" s="186"/>
      <c r="AB1" s="186"/>
      <c r="AC1" s="186"/>
      <c r="AD1" s="186"/>
      <c r="AE1" s="446"/>
      <c r="AF1" s="446"/>
      <c r="AG1" s="446"/>
    </row>
    <row r="2" spans="1:33" ht="15.75" customHeight="1" x14ac:dyDescent="0.2">
      <c r="A2" s="445" t="s">
        <v>2380</v>
      </c>
      <c r="B2" s="368"/>
      <c r="C2" s="368"/>
      <c r="D2" s="368"/>
      <c r="E2" s="368"/>
      <c r="F2" s="368"/>
      <c r="G2" s="450"/>
      <c r="H2" s="368"/>
      <c r="I2" s="447"/>
      <c r="J2" s="447"/>
      <c r="K2" s="445" t="s">
        <v>2019</v>
      </c>
      <c r="L2" s="368"/>
      <c r="M2" s="368"/>
      <c r="N2" s="368"/>
      <c r="O2" s="450"/>
      <c r="P2" s="450"/>
      <c r="Q2" s="450"/>
      <c r="R2" s="450"/>
      <c r="S2" s="451"/>
      <c r="T2" s="451"/>
      <c r="U2" s="451"/>
      <c r="V2" s="450"/>
      <c r="W2" s="450"/>
      <c r="X2" s="450"/>
      <c r="Y2" s="450"/>
      <c r="Z2" s="451"/>
      <c r="AA2" s="451"/>
      <c r="AB2" s="451"/>
      <c r="AC2" s="451"/>
      <c r="AD2" s="451"/>
      <c r="AE2" s="450"/>
      <c r="AF2" s="450"/>
      <c r="AG2" s="450"/>
    </row>
    <row r="3" spans="1:33" ht="15.75" customHeight="1" x14ac:dyDescent="0.2">
      <c r="A3" s="452"/>
      <c r="B3" s="368"/>
      <c r="C3" s="368"/>
      <c r="D3" s="368"/>
      <c r="E3" s="368"/>
      <c r="F3" s="368"/>
      <c r="G3" s="450"/>
      <c r="H3" s="368"/>
      <c r="I3" s="368"/>
      <c r="J3" s="447"/>
      <c r="K3" s="452"/>
      <c r="L3" s="368"/>
      <c r="M3" s="368"/>
      <c r="N3" s="368"/>
      <c r="O3" s="450"/>
      <c r="P3" s="450"/>
      <c r="Q3" s="450"/>
      <c r="R3" s="450"/>
      <c r="S3" s="451"/>
      <c r="T3" s="451"/>
      <c r="U3" s="451"/>
      <c r="V3" s="450"/>
      <c r="W3" s="450"/>
      <c r="X3" s="450"/>
      <c r="Y3" s="450"/>
      <c r="Z3" s="451"/>
      <c r="AA3" s="451"/>
      <c r="AB3" s="451"/>
      <c r="AC3" s="451"/>
      <c r="AD3" s="451"/>
      <c r="AE3" s="450"/>
      <c r="AF3" s="450"/>
      <c r="AG3" s="450"/>
    </row>
    <row r="4" spans="1:33" ht="13.5" customHeight="1" x14ac:dyDescent="0.25">
      <c r="A4" s="2200" t="s">
        <v>22</v>
      </c>
      <c r="B4" s="453">
        <f>S04_Emploi_B!AP4+0.01</f>
        <v>4.5099999999999891</v>
      </c>
      <c r="C4" s="454"/>
      <c r="D4" s="455">
        <f>B4+0.01</f>
        <v>4.5199999999999889</v>
      </c>
      <c r="E4" s="453"/>
      <c r="F4" s="456">
        <f>D4+0.01</f>
        <v>4.5299999999999887</v>
      </c>
      <c r="G4" s="456">
        <f>F4+0.01</f>
        <v>4.5399999999999885</v>
      </c>
      <c r="H4" s="456">
        <f>G4+0.01</f>
        <v>4.5499999999999883</v>
      </c>
      <c r="I4" s="456">
        <f>H4+0.01</f>
        <v>4.5599999999999881</v>
      </c>
      <c r="J4" s="456">
        <f>I4+0.01</f>
        <v>4.5699999999999878</v>
      </c>
      <c r="K4" s="2200" t="s">
        <v>22</v>
      </c>
      <c r="L4" s="1097">
        <f>J4+0.01</f>
        <v>4.5799999999999876</v>
      </c>
      <c r="M4" s="1503"/>
      <c r="N4" s="156"/>
      <c r="O4" s="455">
        <f>L4+0.01</f>
        <v>4.5899999999999874</v>
      </c>
      <c r="P4" s="2395">
        <f>O4+0.01</f>
        <v>4.5999999999999872</v>
      </c>
      <c r="Q4" s="2469"/>
      <c r="R4" s="2469"/>
      <c r="S4" s="155"/>
      <c r="T4" s="155"/>
      <c r="U4" s="156"/>
      <c r="V4" s="455">
        <f>P4+0.01</f>
        <v>4.609999999999987</v>
      </c>
      <c r="W4" s="2395">
        <f>V4+0.01</f>
        <v>4.6199999999999868</v>
      </c>
      <c r="X4" s="2469"/>
      <c r="Y4" s="2469"/>
      <c r="Z4" s="155"/>
      <c r="AA4" s="155"/>
      <c r="AB4" s="156"/>
      <c r="AC4" s="2395">
        <f>W4+0.01</f>
        <v>4.6299999999999866</v>
      </c>
      <c r="AD4" s="2396"/>
      <c r="AE4" s="2395">
        <f>AC4+0.01</f>
        <v>4.6399999999999864</v>
      </c>
      <c r="AF4" s="2470"/>
      <c r="AG4" s="454"/>
    </row>
    <row r="5" spans="1:33" ht="12.75" customHeight="1" x14ac:dyDescent="0.2">
      <c r="A5" s="2201"/>
      <c r="B5" s="2370" t="s">
        <v>672</v>
      </c>
      <c r="C5" s="2230"/>
      <c r="D5" s="2205" t="s">
        <v>204</v>
      </c>
      <c r="E5" s="2219"/>
      <c r="F5" s="2181" t="s">
        <v>206</v>
      </c>
      <c r="G5" s="2181" t="s">
        <v>207</v>
      </c>
      <c r="H5" s="2181" t="s">
        <v>661</v>
      </c>
      <c r="I5" s="2420" t="s">
        <v>208</v>
      </c>
      <c r="J5" s="2181" t="s">
        <v>2422</v>
      </c>
      <c r="K5" s="2201"/>
      <c r="L5" s="2205" t="s">
        <v>2173</v>
      </c>
      <c r="M5" s="2219"/>
      <c r="N5" s="2230"/>
      <c r="O5" s="2181" t="s">
        <v>1685</v>
      </c>
      <c r="P5" s="2474" t="s">
        <v>2411</v>
      </c>
      <c r="Q5" s="2475"/>
      <c r="R5" s="2475"/>
      <c r="S5" s="2475"/>
      <c r="T5" s="2475"/>
      <c r="U5" s="2476"/>
      <c r="V5" s="2181" t="s">
        <v>1686</v>
      </c>
      <c r="W5" s="2474" t="s">
        <v>209</v>
      </c>
      <c r="X5" s="2475"/>
      <c r="Y5" s="2475"/>
      <c r="Z5" s="2475"/>
      <c r="AA5" s="2475"/>
      <c r="AB5" s="2476"/>
      <c r="AC5" s="2205" t="s">
        <v>210</v>
      </c>
      <c r="AD5" s="2230"/>
      <c r="AE5" s="2471" t="s">
        <v>211</v>
      </c>
      <c r="AF5" s="2472"/>
      <c r="AG5" s="2473"/>
    </row>
    <row r="6" spans="1:33" ht="12.75" customHeight="1" x14ac:dyDescent="0.2">
      <c r="A6" s="2201"/>
      <c r="B6" s="2370"/>
      <c r="C6" s="2230"/>
      <c r="D6" s="2205"/>
      <c r="E6" s="2219"/>
      <c r="F6" s="2181"/>
      <c r="G6" s="2181"/>
      <c r="H6" s="2181"/>
      <c r="I6" s="2420"/>
      <c r="J6" s="2181"/>
      <c r="K6" s="2201"/>
      <c r="L6" s="2205"/>
      <c r="M6" s="2219"/>
      <c r="N6" s="2230"/>
      <c r="O6" s="2181"/>
      <c r="P6" s="2477"/>
      <c r="Q6" s="2475"/>
      <c r="R6" s="2475"/>
      <c r="S6" s="2475"/>
      <c r="T6" s="2475"/>
      <c r="U6" s="2476"/>
      <c r="V6" s="2181"/>
      <c r="W6" s="2477"/>
      <c r="X6" s="2475"/>
      <c r="Y6" s="2475"/>
      <c r="Z6" s="2475"/>
      <c r="AA6" s="2475"/>
      <c r="AB6" s="2476"/>
      <c r="AC6" s="2205"/>
      <c r="AD6" s="2230"/>
      <c r="AE6" s="2471"/>
      <c r="AF6" s="2472"/>
      <c r="AG6" s="2473"/>
    </row>
    <row r="7" spans="1:33" ht="12.75" customHeight="1" x14ac:dyDescent="0.2">
      <c r="A7" s="2201"/>
      <c r="B7" s="2370"/>
      <c r="C7" s="2230"/>
      <c r="D7" s="2205"/>
      <c r="E7" s="2219"/>
      <c r="F7" s="2181"/>
      <c r="G7" s="2181"/>
      <c r="H7" s="2181"/>
      <c r="I7" s="2420"/>
      <c r="J7" s="2181"/>
      <c r="K7" s="2201"/>
      <c r="L7" s="2205"/>
      <c r="M7" s="2219"/>
      <c r="N7" s="2230"/>
      <c r="O7" s="2181"/>
      <c r="P7" s="2477"/>
      <c r="Q7" s="2475"/>
      <c r="R7" s="2475"/>
      <c r="S7" s="2475"/>
      <c r="T7" s="2475"/>
      <c r="U7" s="2476"/>
      <c r="V7" s="2181"/>
      <c r="W7" s="2477"/>
      <c r="X7" s="2475"/>
      <c r="Y7" s="2475"/>
      <c r="Z7" s="2475"/>
      <c r="AA7" s="2475"/>
      <c r="AB7" s="2476"/>
      <c r="AC7" s="2205"/>
      <c r="AD7" s="2230"/>
      <c r="AE7" s="2471"/>
      <c r="AF7" s="2472"/>
      <c r="AG7" s="2473"/>
    </row>
    <row r="8" spans="1:33" ht="13.5" customHeight="1" x14ac:dyDescent="0.25">
      <c r="A8" s="2201"/>
      <c r="B8" s="2370"/>
      <c r="C8" s="2230"/>
      <c r="D8" s="2205"/>
      <c r="E8" s="2219"/>
      <c r="F8" s="2181"/>
      <c r="G8" s="2181"/>
      <c r="H8" s="2181"/>
      <c r="I8" s="2420"/>
      <c r="J8" s="2181"/>
      <c r="K8" s="2201"/>
      <c r="L8" s="2205"/>
      <c r="M8" s="2219"/>
      <c r="N8" s="2230"/>
      <c r="O8" s="2181"/>
      <c r="P8" s="2478"/>
      <c r="Q8" s="2479"/>
      <c r="R8" s="2479"/>
      <c r="S8" s="2479"/>
      <c r="T8" s="2479"/>
      <c r="U8" s="2480"/>
      <c r="V8" s="2181"/>
      <c r="W8" s="2478"/>
      <c r="X8" s="2479"/>
      <c r="Y8" s="2479"/>
      <c r="Z8" s="2479"/>
      <c r="AA8" s="2479"/>
      <c r="AB8" s="2480"/>
      <c r="AC8" s="2205"/>
      <c r="AD8" s="2230"/>
      <c r="AE8" s="1938" t="s">
        <v>2454</v>
      </c>
      <c r="AF8" s="460"/>
      <c r="AG8" s="164"/>
    </row>
    <row r="9" spans="1:33" ht="13.5" customHeight="1" x14ac:dyDescent="0.25">
      <c r="A9" s="2201"/>
      <c r="B9" s="2370"/>
      <c r="C9" s="2230"/>
      <c r="D9" s="2205"/>
      <c r="E9" s="2219"/>
      <c r="F9" s="68"/>
      <c r="G9" s="2181"/>
      <c r="H9" s="2181"/>
      <c r="I9" s="2420"/>
      <c r="J9" s="202"/>
      <c r="K9" s="2201"/>
      <c r="L9" s="416"/>
      <c r="M9" s="163"/>
      <c r="N9" s="164"/>
      <c r="O9" s="2181"/>
      <c r="P9" s="416"/>
      <c r="Q9" s="165" t="s">
        <v>2452</v>
      </c>
      <c r="R9" s="163"/>
      <c r="S9" s="163"/>
      <c r="T9" s="163"/>
      <c r="U9" s="164"/>
      <c r="V9" s="2181"/>
      <c r="W9" s="416"/>
      <c r="X9" s="165" t="s">
        <v>2452</v>
      </c>
      <c r="Y9" s="163"/>
      <c r="Z9" s="163"/>
      <c r="AA9" s="163"/>
      <c r="AB9" s="164"/>
      <c r="AC9" s="2205"/>
      <c r="AD9" s="2230"/>
      <c r="AE9" s="459"/>
      <c r="AF9" s="460"/>
      <c r="AG9" s="164"/>
    </row>
    <row r="10" spans="1:33" ht="13.5" customHeight="1" x14ac:dyDescent="0.25">
      <c r="A10" s="2201"/>
      <c r="B10" s="2370"/>
      <c r="C10" s="2230"/>
      <c r="D10" s="2205"/>
      <c r="E10" s="2219"/>
      <c r="F10" s="68" t="str">
        <f>S04_Emploi_B!F12</f>
        <v>1 Etat/Collectivités locales</v>
      </c>
      <c r="G10" s="2181"/>
      <c r="H10" s="2181"/>
      <c r="I10" s="2420"/>
      <c r="J10" s="202" t="s">
        <v>1309</v>
      </c>
      <c r="K10" s="2201"/>
      <c r="L10" s="416"/>
      <c r="M10" s="463"/>
      <c r="N10" s="164"/>
      <c r="O10" s="2181"/>
      <c r="P10" s="416"/>
      <c r="Q10" s="2481" t="s">
        <v>212</v>
      </c>
      <c r="R10" s="2481"/>
      <c r="S10" s="2481"/>
      <c r="T10" s="2481"/>
      <c r="U10" s="2482"/>
      <c r="V10" s="2181"/>
      <c r="W10" s="416"/>
      <c r="X10" s="2468" t="s">
        <v>212</v>
      </c>
      <c r="Y10" s="2468"/>
      <c r="Z10" s="2468"/>
      <c r="AA10" s="2468"/>
      <c r="AB10" s="2466"/>
      <c r="AC10" s="2205"/>
      <c r="AD10" s="2230"/>
      <c r="AE10" s="1885"/>
      <c r="AF10" s="1886" t="s">
        <v>215</v>
      </c>
      <c r="AG10" s="164"/>
    </row>
    <row r="11" spans="1:33" ht="13.5" customHeight="1" x14ac:dyDescent="0.25">
      <c r="A11" s="2201"/>
      <c r="B11" s="2370"/>
      <c r="C11" s="2230"/>
      <c r="D11" s="461"/>
      <c r="E11" s="462"/>
      <c r="F11" s="2254" t="str">
        <f>S04_Emploi_B!F13</f>
        <v>2 Entreprise publique/ parapublique</v>
      </c>
      <c r="G11" s="2181"/>
      <c r="H11" s="2181"/>
      <c r="I11" s="2453"/>
      <c r="J11" s="190" t="s">
        <v>280</v>
      </c>
      <c r="K11" s="2201"/>
      <c r="L11" s="1885"/>
      <c r="M11" s="1886" t="s">
        <v>215</v>
      </c>
      <c r="N11" s="164"/>
      <c r="O11" s="2181"/>
      <c r="P11" s="416"/>
      <c r="Q11" s="2481"/>
      <c r="R11" s="2481"/>
      <c r="S11" s="2481"/>
      <c r="T11" s="2481"/>
      <c r="U11" s="2482"/>
      <c r="V11" s="2181"/>
      <c r="W11" s="416"/>
      <c r="X11" s="2468"/>
      <c r="Y11" s="2468"/>
      <c r="Z11" s="2468"/>
      <c r="AA11" s="2468"/>
      <c r="AB11" s="2466"/>
      <c r="AC11" s="2205"/>
      <c r="AD11" s="2230"/>
      <c r="AE11" s="1887">
        <v>1</v>
      </c>
      <c r="AF11" s="1888" t="s">
        <v>217</v>
      </c>
      <c r="AG11" s="164"/>
    </row>
    <row r="12" spans="1:33" ht="13.5" customHeight="1" x14ac:dyDescent="0.25">
      <c r="A12" s="2201"/>
      <c r="B12" s="2370"/>
      <c r="C12" s="2230"/>
      <c r="D12" s="416"/>
      <c r="E12" s="163"/>
      <c r="F12" s="2254"/>
      <c r="G12" s="2181"/>
      <c r="H12" s="2181"/>
      <c r="I12" s="2453"/>
      <c r="J12" s="207" t="s">
        <v>1417</v>
      </c>
      <c r="K12" s="2201"/>
      <c r="L12" s="1887">
        <v>1</v>
      </c>
      <c r="M12" s="1888" t="s">
        <v>217</v>
      </c>
      <c r="N12" s="164"/>
      <c r="O12" s="2181"/>
      <c r="P12" s="416"/>
      <c r="Q12" s="2481"/>
      <c r="R12" s="2481"/>
      <c r="S12" s="2481"/>
      <c r="T12" s="2481"/>
      <c r="U12" s="2482"/>
      <c r="V12" s="2181"/>
      <c r="W12" s="416"/>
      <c r="X12" s="2468"/>
      <c r="Y12" s="2468"/>
      <c r="Z12" s="2468"/>
      <c r="AA12" s="2468"/>
      <c r="AB12" s="2466"/>
      <c r="AC12" s="2205"/>
      <c r="AD12" s="2230"/>
      <c r="AE12" s="1887">
        <v>2</v>
      </c>
      <c r="AF12" s="1888" t="s">
        <v>8</v>
      </c>
      <c r="AG12" s="164"/>
    </row>
    <row r="13" spans="1:33" ht="13.5" customHeight="1" x14ac:dyDescent="0.25">
      <c r="A13" s="2201"/>
      <c r="B13" s="2370"/>
      <c r="C13" s="2230"/>
      <c r="D13" s="416"/>
      <c r="E13" s="163"/>
      <c r="F13" s="68" t="str">
        <f>S04_Emploi_B!F15</f>
        <v>3 Entreprise Privée</v>
      </c>
      <c r="G13" s="2181"/>
      <c r="H13" s="2181"/>
      <c r="I13" s="41"/>
      <c r="J13" s="190" t="s">
        <v>281</v>
      </c>
      <c r="K13" s="2201"/>
      <c r="L13" s="1887">
        <v>2</v>
      </c>
      <c r="M13" s="1888" t="s">
        <v>8</v>
      </c>
      <c r="N13" s="164"/>
      <c r="O13" s="2181"/>
      <c r="P13" s="416"/>
      <c r="Q13" s="2481"/>
      <c r="R13" s="2481"/>
      <c r="S13" s="2481"/>
      <c r="T13" s="2481"/>
      <c r="U13" s="2482"/>
      <c r="V13" s="2181"/>
      <c r="W13" s="416"/>
      <c r="X13" s="2468"/>
      <c r="Y13" s="2468"/>
      <c r="Z13" s="2468"/>
      <c r="AA13" s="2468"/>
      <c r="AB13" s="2466"/>
      <c r="AC13" s="2205"/>
      <c r="AD13" s="2230"/>
      <c r="AE13" s="1887">
        <v>3</v>
      </c>
      <c r="AF13" s="1888" t="s">
        <v>2297</v>
      </c>
      <c r="AG13" s="164"/>
    </row>
    <row r="14" spans="1:33" ht="15.75" customHeight="1" x14ac:dyDescent="0.25">
      <c r="A14" s="2201"/>
      <c r="B14" s="464"/>
      <c r="C14" s="15"/>
      <c r="D14" s="416"/>
      <c r="E14" s="163"/>
      <c r="F14" s="68" t="str">
        <f>S04_Emploi_B!F16</f>
        <v>4 Entreprise associative</v>
      </c>
      <c r="G14" s="68"/>
      <c r="H14" s="68"/>
      <c r="I14" s="41"/>
      <c r="J14" s="2240" t="s">
        <v>1415</v>
      </c>
      <c r="K14" s="2201"/>
      <c r="L14" s="1887">
        <v>3</v>
      </c>
      <c r="M14" s="1888" t="s">
        <v>2297</v>
      </c>
      <c r="N14" s="164"/>
      <c r="O14" s="2181"/>
      <c r="P14" s="416"/>
      <c r="Q14" s="163"/>
      <c r="R14" s="163"/>
      <c r="S14" s="163"/>
      <c r="T14" s="163"/>
      <c r="U14" s="164"/>
      <c r="V14" s="2181"/>
      <c r="W14" s="416"/>
      <c r="X14" s="163"/>
      <c r="Y14" s="163"/>
      <c r="Z14" s="163"/>
      <c r="AA14" s="163"/>
      <c r="AB14" s="164"/>
      <c r="AC14" s="2460" t="s">
        <v>41</v>
      </c>
      <c r="AD14" s="2461"/>
      <c r="AE14" s="1887">
        <v>4</v>
      </c>
      <c r="AF14" s="1888" t="s">
        <v>219</v>
      </c>
      <c r="AG14" s="164"/>
    </row>
    <row r="15" spans="1:33" ht="13.5" customHeight="1" x14ac:dyDescent="0.25">
      <c r="A15" s="2201"/>
      <c r="B15" s="238"/>
      <c r="C15" s="185"/>
      <c r="D15" s="416"/>
      <c r="E15" s="163"/>
      <c r="F15" s="2181" t="str">
        <f>S04_Emploi_B!F17</f>
        <v>5 Ménage comme employeur de personnel domestique</v>
      </c>
      <c r="G15" s="68"/>
      <c r="H15" s="68"/>
      <c r="I15" s="68"/>
      <c r="J15" s="2240"/>
      <c r="K15" s="2201"/>
      <c r="L15" s="1887">
        <v>4</v>
      </c>
      <c r="M15" s="1888" t="s">
        <v>219</v>
      </c>
      <c r="N15" s="164"/>
      <c r="O15" s="2181"/>
      <c r="P15" s="416"/>
      <c r="Q15" s="1890"/>
      <c r="R15" s="1890" t="s">
        <v>215</v>
      </c>
      <c r="S15" s="163"/>
      <c r="T15" s="163"/>
      <c r="U15" s="164"/>
      <c r="V15" s="2181"/>
      <c r="W15" s="416"/>
      <c r="X15" s="1886"/>
      <c r="Y15" s="1886" t="s">
        <v>215</v>
      </c>
      <c r="Z15" s="163"/>
      <c r="AA15" s="163"/>
      <c r="AB15" s="164"/>
      <c r="AC15" s="2293" t="str">
        <f>CONCATENATE("2 Non 
►
Section 5")</f>
        <v>2 Non 
►
Section 5</v>
      </c>
      <c r="AD15" s="2308"/>
      <c r="AE15" s="416"/>
      <c r="AF15" s="163"/>
      <c r="AG15" s="164"/>
    </row>
    <row r="16" spans="1:33" ht="15.75" customHeight="1" x14ac:dyDescent="0.25">
      <c r="A16" s="2201"/>
      <c r="B16" s="2370" t="s">
        <v>220</v>
      </c>
      <c r="C16" s="2230"/>
      <c r="D16" s="2205" t="s">
        <v>221</v>
      </c>
      <c r="E16" s="2219"/>
      <c r="F16" s="2181"/>
      <c r="G16" s="68"/>
      <c r="H16" s="68"/>
      <c r="I16" s="68"/>
      <c r="J16" s="190" t="s">
        <v>1418</v>
      </c>
      <c r="K16" s="2201"/>
      <c r="L16" s="416"/>
      <c r="M16" s="163"/>
      <c r="N16" s="164"/>
      <c r="O16" s="2181"/>
      <c r="P16" s="416"/>
      <c r="Q16" s="1888">
        <v>1</v>
      </c>
      <c r="R16" s="1888" t="s">
        <v>217</v>
      </c>
      <c r="S16" s="163"/>
      <c r="T16" s="163"/>
      <c r="U16" s="164"/>
      <c r="V16" s="2181"/>
      <c r="W16" s="416"/>
      <c r="X16" s="1888">
        <v>1</v>
      </c>
      <c r="Y16" s="1888" t="s">
        <v>217</v>
      </c>
      <c r="Z16" s="163"/>
      <c r="AA16" s="163"/>
      <c r="AB16" s="164"/>
      <c r="AC16" s="2293"/>
      <c r="AD16" s="2308"/>
      <c r="AE16" s="416"/>
      <c r="AF16" s="163"/>
      <c r="AG16" s="164"/>
    </row>
    <row r="17" spans="1:33" ht="13.5" customHeight="1" x14ac:dyDescent="0.25">
      <c r="A17" s="2201"/>
      <c r="B17" s="2370"/>
      <c r="C17" s="2230"/>
      <c r="D17" s="2205"/>
      <c r="E17" s="2219"/>
      <c r="F17" s="2181"/>
      <c r="G17" s="68"/>
      <c r="H17" s="68"/>
      <c r="I17" s="68"/>
      <c r="J17" s="286" t="s">
        <v>2423</v>
      </c>
      <c r="K17" s="2201"/>
      <c r="L17" s="2467"/>
      <c r="M17" s="2468"/>
      <c r="N17" s="2466"/>
      <c r="O17" s="2181"/>
      <c r="P17" s="416"/>
      <c r="Q17" s="1888">
        <v>2</v>
      </c>
      <c r="R17" s="1888" t="s">
        <v>8</v>
      </c>
      <c r="S17" s="163"/>
      <c r="T17" s="163"/>
      <c r="U17" s="164"/>
      <c r="V17" s="2181"/>
      <c r="W17" s="416"/>
      <c r="X17" s="1888">
        <v>2</v>
      </c>
      <c r="Y17" s="1888" t="s">
        <v>8</v>
      </c>
      <c r="Z17" s="163"/>
      <c r="AA17" s="163"/>
      <c r="AB17" s="164"/>
      <c r="AC17" s="2293"/>
      <c r="AD17" s="2308"/>
      <c r="AE17" s="416"/>
      <c r="AF17" s="163"/>
      <c r="AG17" s="164"/>
    </row>
    <row r="18" spans="1:33" ht="40.5" customHeight="1" x14ac:dyDescent="0.25">
      <c r="A18" s="2201"/>
      <c r="B18" s="2370"/>
      <c r="C18" s="2230"/>
      <c r="D18" s="2205"/>
      <c r="E18" s="2219"/>
      <c r="F18" s="21" t="str">
        <f>S04_Emploi_B!F19</f>
        <v>6 Organisme international /Ambassade</v>
      </c>
      <c r="G18" s="68"/>
      <c r="H18" s="68"/>
      <c r="I18" s="68"/>
      <c r="J18" s="1234" t="s">
        <v>2057</v>
      </c>
      <c r="K18" s="2201"/>
      <c r="L18" s="2467"/>
      <c r="M18" s="2468"/>
      <c r="N18" s="2466"/>
      <c r="O18" s="416" t="s">
        <v>41</v>
      </c>
      <c r="P18" s="416"/>
      <c r="Q18" s="1888">
        <v>3</v>
      </c>
      <c r="R18" s="1888" t="s">
        <v>2297</v>
      </c>
      <c r="S18" s="163"/>
      <c r="T18" s="163"/>
      <c r="U18" s="164"/>
      <c r="V18" s="2181"/>
      <c r="W18" s="416"/>
      <c r="X18" s="1888">
        <v>3</v>
      </c>
      <c r="Y18" s="1888" t="s">
        <v>2297</v>
      </c>
      <c r="Z18" s="163"/>
      <c r="AA18" s="163"/>
      <c r="AB18" s="164"/>
      <c r="AC18" s="416"/>
      <c r="AD18" s="164"/>
      <c r="AE18" s="416"/>
      <c r="AF18" s="163"/>
      <c r="AG18" s="164"/>
    </row>
    <row r="19" spans="1:33" ht="27" customHeight="1" x14ac:dyDescent="0.25">
      <c r="A19" s="2201"/>
      <c r="B19" s="2370"/>
      <c r="C19" s="2230"/>
      <c r="D19" s="2205"/>
      <c r="E19" s="2219"/>
      <c r="F19" s="549"/>
      <c r="G19" s="68"/>
      <c r="H19" s="68"/>
      <c r="I19" s="68"/>
      <c r="J19" s="189" t="s">
        <v>1310</v>
      </c>
      <c r="K19" s="2201"/>
      <c r="L19" s="2467"/>
      <c r="M19" s="2468"/>
      <c r="N19" s="2466"/>
      <c r="O19" s="2250" t="str">
        <f>CONCATENATE("2 Non ►( ",TEXT(ROUND(V4,2),"0,00"),")")</f>
        <v>2 Non ►( 4,61)</v>
      </c>
      <c r="P19" s="416"/>
      <c r="Q19" s="1888">
        <v>4</v>
      </c>
      <c r="R19" s="1888" t="s">
        <v>219</v>
      </c>
      <c r="S19" s="163"/>
      <c r="T19" s="163"/>
      <c r="U19" s="164"/>
      <c r="W19" s="416"/>
      <c r="X19" s="1888">
        <v>4</v>
      </c>
      <c r="Y19" s="1888" t="s">
        <v>219</v>
      </c>
      <c r="Z19" s="163"/>
      <c r="AA19" s="163"/>
      <c r="AB19" s="164"/>
      <c r="AC19" s="416"/>
      <c r="AD19" s="164"/>
      <c r="AE19" s="416"/>
      <c r="AF19" s="163"/>
      <c r="AG19" s="164"/>
    </row>
    <row r="20" spans="1:33" ht="13.5" customHeight="1" x14ac:dyDescent="0.25">
      <c r="A20" s="2201"/>
      <c r="B20" s="2370"/>
      <c r="C20" s="2230"/>
      <c r="D20" s="2205"/>
      <c r="E20" s="2219"/>
      <c r="F20" s="465"/>
      <c r="G20" s="68"/>
      <c r="H20" s="68"/>
      <c r="I20" s="68"/>
      <c r="J20" s="2488" t="s">
        <v>2262</v>
      </c>
      <c r="K20" s="2201"/>
      <c r="L20" s="2467"/>
      <c r="M20" s="2468"/>
      <c r="N20" s="2466"/>
      <c r="O20" s="2250"/>
      <c r="P20" s="416"/>
      <c r="Q20" s="163"/>
      <c r="R20" s="163"/>
      <c r="S20" s="163"/>
      <c r="T20" s="163"/>
      <c r="U20" s="164"/>
      <c r="V20" s="416" t="s">
        <v>41</v>
      </c>
      <c r="W20" s="416"/>
      <c r="X20" s="163"/>
      <c r="Y20" s="163"/>
      <c r="Z20" s="163"/>
      <c r="AA20" s="163"/>
      <c r="AB20" s="164"/>
      <c r="AC20" s="416"/>
      <c r="AD20" s="164"/>
      <c r="AE20" s="416"/>
      <c r="AF20" s="163"/>
      <c r="AG20" s="164"/>
    </row>
    <row r="21" spans="1:33" ht="13.5" customHeight="1" x14ac:dyDescent="0.25">
      <c r="A21" s="2201"/>
      <c r="B21" s="2370"/>
      <c r="C21" s="2230"/>
      <c r="D21" s="2205"/>
      <c r="E21" s="2219"/>
      <c r="F21" s="68"/>
      <c r="G21" s="68"/>
      <c r="H21" s="68"/>
      <c r="I21" s="68"/>
      <c r="J21" s="2488"/>
      <c r="K21" s="2201"/>
      <c r="L21" s="2467"/>
      <c r="M21" s="2468"/>
      <c r="N21" s="2466"/>
      <c r="O21" s="766"/>
      <c r="P21" s="416"/>
      <c r="Q21" s="163"/>
      <c r="R21" s="163"/>
      <c r="S21" s="163"/>
      <c r="T21" s="163"/>
      <c r="U21" s="164"/>
      <c r="V21" s="2250" t="str">
        <f>CONCATENATE("2 Non 
►( ",TEXT(ROUND(AC4,2),"0,00"),")")</f>
        <v>2 Non 
►( 4,63)</v>
      </c>
      <c r="W21" s="416"/>
      <c r="X21" s="163"/>
      <c r="Y21" s="163"/>
      <c r="Z21" s="163"/>
      <c r="AA21" s="163"/>
      <c r="AB21" s="164"/>
      <c r="AC21" s="416"/>
      <c r="AD21" s="164"/>
      <c r="AE21" s="416"/>
      <c r="AF21" s="163"/>
      <c r="AG21" s="164"/>
    </row>
    <row r="22" spans="1:33" ht="13.5" customHeight="1" x14ac:dyDescent="0.25">
      <c r="A22" s="2201"/>
      <c r="B22" s="2370"/>
      <c r="C22" s="2230"/>
      <c r="D22" s="2205"/>
      <c r="E22" s="2219"/>
      <c r="F22" s="195"/>
      <c r="G22" s="68"/>
      <c r="H22" s="68"/>
      <c r="I22" s="68"/>
      <c r="J22" s="207" t="s">
        <v>1413</v>
      </c>
      <c r="K22" s="2201"/>
      <c r="L22" s="416"/>
      <c r="M22" s="163"/>
      <c r="N22" s="164"/>
      <c r="O22" s="766"/>
      <c r="P22" s="416"/>
      <c r="Q22" s="163"/>
      <c r="R22" s="163"/>
      <c r="S22" s="163"/>
      <c r="T22" s="163"/>
      <c r="U22" s="164"/>
      <c r="V22" s="2250"/>
      <c r="W22" s="416"/>
      <c r="X22" s="163"/>
      <c r="Y22" s="163"/>
      <c r="Z22" s="163"/>
      <c r="AA22" s="163"/>
      <c r="AB22" s="164"/>
      <c r="AC22" s="416"/>
      <c r="AD22" s="164"/>
      <c r="AE22" s="416"/>
      <c r="AF22" s="163"/>
      <c r="AG22" s="164"/>
    </row>
    <row r="23" spans="1:33" ht="13.5" customHeight="1" x14ac:dyDescent="0.25">
      <c r="A23" s="2201"/>
      <c r="B23" s="163"/>
      <c r="C23" s="164"/>
      <c r="D23" s="2205"/>
      <c r="E23" s="2219"/>
      <c r="F23" s="68"/>
      <c r="G23" s="68"/>
      <c r="H23" s="68"/>
      <c r="I23" s="68"/>
      <c r="J23" s="190" t="s">
        <v>1414</v>
      </c>
      <c r="K23" s="2201"/>
      <c r="L23" s="416"/>
      <c r="M23" s="163"/>
      <c r="N23" s="2430" t="s">
        <v>215</v>
      </c>
      <c r="O23" s="766"/>
      <c r="P23" s="692"/>
      <c r="Q23" s="688"/>
      <c r="R23" s="688"/>
      <c r="S23" s="688"/>
      <c r="T23" s="688"/>
      <c r="U23" s="408"/>
      <c r="V23" s="766"/>
      <c r="W23" s="692"/>
      <c r="X23" s="688"/>
      <c r="Y23" s="688"/>
      <c r="Z23" s="688"/>
      <c r="AA23" s="688"/>
      <c r="AB23" s="408"/>
      <c r="AC23" s="416"/>
      <c r="AD23" s="164"/>
      <c r="AE23" s="416"/>
      <c r="AF23" s="163"/>
      <c r="AG23" s="2430" t="s">
        <v>215</v>
      </c>
    </row>
    <row r="24" spans="1:33" ht="13.5" customHeight="1" x14ac:dyDescent="0.25">
      <c r="A24" s="2201"/>
      <c r="B24" s="163"/>
      <c r="C24" s="164"/>
      <c r="D24" s="416"/>
      <c r="E24" s="163"/>
      <c r="F24" s="409"/>
      <c r="G24" s="68"/>
      <c r="H24" s="68"/>
      <c r="I24" s="409"/>
      <c r="J24" s="409"/>
      <c r="K24" s="2201"/>
      <c r="L24" s="467"/>
      <c r="M24" s="1889"/>
      <c r="N24" s="2484"/>
      <c r="O24" s="753"/>
      <c r="P24" s="2432" t="s">
        <v>77</v>
      </c>
      <c r="Q24" s="2433"/>
      <c r="R24" s="2434"/>
      <c r="S24" s="2426" t="s">
        <v>215</v>
      </c>
      <c r="T24" s="2433"/>
      <c r="U24" s="2433"/>
      <c r="V24" s="753"/>
      <c r="W24" s="2432" t="s">
        <v>77</v>
      </c>
      <c r="X24" s="2433"/>
      <c r="Y24" s="2434"/>
      <c r="Z24" s="2426" t="s">
        <v>215</v>
      </c>
      <c r="AA24" s="2433"/>
      <c r="AB24" s="2433"/>
      <c r="AC24" s="416"/>
      <c r="AD24" s="164"/>
      <c r="AE24" s="2426" t="s">
        <v>77</v>
      </c>
      <c r="AF24" s="2432"/>
      <c r="AG24" s="2212"/>
    </row>
    <row r="25" spans="1:33" ht="14.25" customHeight="1" thickBot="1" x14ac:dyDescent="0.3">
      <c r="A25" s="2202"/>
      <c r="B25" s="469" t="s">
        <v>222</v>
      </c>
      <c r="C25" s="398" t="s">
        <v>31</v>
      </c>
      <c r="D25" s="398" t="s">
        <v>223</v>
      </c>
      <c r="E25" s="398" t="s">
        <v>31</v>
      </c>
      <c r="F25" s="398" t="s">
        <v>31</v>
      </c>
      <c r="G25" s="191" t="s">
        <v>8</v>
      </c>
      <c r="H25" s="191" t="s">
        <v>225</v>
      </c>
      <c r="I25" s="191" t="s">
        <v>224</v>
      </c>
      <c r="J25" s="191" t="s">
        <v>31</v>
      </c>
      <c r="K25" s="2202"/>
      <c r="L25" s="2486" t="s">
        <v>77</v>
      </c>
      <c r="M25" s="2487"/>
      <c r="N25" s="2485"/>
      <c r="O25" s="754"/>
      <c r="P25" s="2435"/>
      <c r="Q25" s="2435"/>
      <c r="R25" s="2436"/>
      <c r="S25" s="2437"/>
      <c r="T25" s="2435"/>
      <c r="U25" s="2435"/>
      <c r="V25" s="754"/>
      <c r="W25" s="2435"/>
      <c r="X25" s="2435"/>
      <c r="Y25" s="2436"/>
      <c r="Z25" s="2437"/>
      <c r="AA25" s="2435"/>
      <c r="AB25" s="2435"/>
      <c r="AC25" s="2175" t="s">
        <v>31</v>
      </c>
      <c r="AD25" s="2177"/>
      <c r="AE25" s="2428"/>
      <c r="AF25" s="2483"/>
      <c r="AG25" s="2431"/>
    </row>
    <row r="26" spans="1:33" ht="14.25" customHeight="1" thickTop="1" x14ac:dyDescent="0.25">
      <c r="A26" s="472" t="s">
        <v>165</v>
      </c>
      <c r="B26" s="473"/>
      <c r="C26" s="213"/>
      <c r="D26" s="213"/>
      <c r="E26" s="474"/>
      <c r="F26" s="474"/>
      <c r="G26" s="213"/>
      <c r="H26" s="213"/>
      <c r="I26" s="533"/>
      <c r="J26" s="550"/>
      <c r="K26" s="472" t="s">
        <v>165</v>
      </c>
      <c r="L26" s="478"/>
      <c r="M26" s="477"/>
      <c r="N26" s="473"/>
      <c r="O26" s="213"/>
      <c r="P26" s="475"/>
      <c r="Q26" s="475"/>
      <c r="R26" s="473"/>
      <c r="S26" s="474"/>
      <c r="T26" s="479"/>
      <c r="U26" s="480"/>
      <c r="V26" s="213"/>
      <c r="W26" s="475"/>
      <c r="X26" s="475"/>
      <c r="Y26" s="473"/>
      <c r="Z26" s="474"/>
      <c r="AA26" s="479"/>
      <c r="AB26" s="480"/>
      <c r="AC26" s="481"/>
      <c r="AD26" s="480"/>
      <c r="AE26" s="481"/>
      <c r="AF26" s="480"/>
      <c r="AG26" s="476"/>
    </row>
    <row r="27" spans="1:33" ht="14.25" customHeight="1" x14ac:dyDescent="0.25">
      <c r="A27" s="482" t="s">
        <v>167</v>
      </c>
      <c r="B27" s="483"/>
      <c r="C27" s="216"/>
      <c r="D27" s="216"/>
      <c r="E27" s="484"/>
      <c r="F27" s="484"/>
      <c r="G27" s="216"/>
      <c r="H27" s="216"/>
      <c r="I27" s="538"/>
      <c r="J27" s="551"/>
      <c r="K27" s="482" t="s">
        <v>167</v>
      </c>
      <c r="L27" s="488"/>
      <c r="M27" s="487"/>
      <c r="N27" s="483"/>
      <c r="O27" s="216"/>
      <c r="P27" s="485"/>
      <c r="Q27" s="485"/>
      <c r="R27" s="483"/>
      <c r="S27" s="484"/>
      <c r="T27" s="489"/>
      <c r="U27" s="490"/>
      <c r="V27" s="216"/>
      <c r="W27" s="485"/>
      <c r="X27" s="485"/>
      <c r="Y27" s="483"/>
      <c r="Z27" s="484"/>
      <c r="AA27" s="489"/>
      <c r="AB27" s="490"/>
      <c r="AC27" s="491"/>
      <c r="AD27" s="490"/>
      <c r="AE27" s="491"/>
      <c r="AF27" s="490"/>
      <c r="AG27" s="486"/>
    </row>
    <row r="28" spans="1:33" ht="14.25" customHeight="1" x14ac:dyDescent="0.25">
      <c r="A28" s="492">
        <v>3</v>
      </c>
      <c r="B28" s="483"/>
      <c r="C28" s="216"/>
      <c r="D28" s="216"/>
      <c r="E28" s="484"/>
      <c r="F28" s="484"/>
      <c r="G28" s="216"/>
      <c r="H28" s="216"/>
      <c r="I28" s="538"/>
      <c r="J28" s="551"/>
      <c r="K28" s="492">
        <v>3</v>
      </c>
      <c r="L28" s="488"/>
      <c r="M28" s="487"/>
      <c r="N28" s="483"/>
      <c r="O28" s="216"/>
      <c r="P28" s="485"/>
      <c r="Q28" s="485"/>
      <c r="R28" s="483"/>
      <c r="S28" s="484"/>
      <c r="T28" s="489"/>
      <c r="U28" s="490"/>
      <c r="V28" s="216"/>
      <c r="W28" s="485"/>
      <c r="X28" s="485"/>
      <c r="Y28" s="483"/>
      <c r="Z28" s="484"/>
      <c r="AA28" s="489"/>
      <c r="AB28" s="490"/>
      <c r="AC28" s="491"/>
      <c r="AD28" s="490"/>
      <c r="AE28" s="491"/>
      <c r="AF28" s="490"/>
      <c r="AG28" s="486"/>
    </row>
    <row r="29" spans="1:33" ht="14.25" customHeight="1" x14ac:dyDescent="0.25">
      <c r="A29" s="492">
        <v>4</v>
      </c>
      <c r="B29" s="483"/>
      <c r="C29" s="216"/>
      <c r="D29" s="216"/>
      <c r="E29" s="484"/>
      <c r="F29" s="484"/>
      <c r="G29" s="216"/>
      <c r="H29" s="216"/>
      <c r="I29" s="538"/>
      <c r="J29" s="551"/>
      <c r="K29" s="492">
        <v>4</v>
      </c>
      <c r="L29" s="488"/>
      <c r="M29" s="487"/>
      <c r="N29" s="483"/>
      <c r="O29" s="216"/>
      <c r="P29" s="485"/>
      <c r="Q29" s="485"/>
      <c r="R29" s="483"/>
      <c r="S29" s="484"/>
      <c r="T29" s="489"/>
      <c r="U29" s="490"/>
      <c r="V29" s="216"/>
      <c r="W29" s="485"/>
      <c r="X29" s="485"/>
      <c r="Y29" s="483"/>
      <c r="Z29" s="484"/>
      <c r="AA29" s="489"/>
      <c r="AB29" s="490"/>
      <c r="AC29" s="491"/>
      <c r="AD29" s="490"/>
      <c r="AE29" s="491"/>
      <c r="AF29" s="490"/>
      <c r="AG29" s="486"/>
    </row>
    <row r="30" spans="1:33" ht="14.25" customHeight="1" x14ac:dyDescent="0.25">
      <c r="A30" s="492">
        <v>5</v>
      </c>
      <c r="B30" s="483"/>
      <c r="C30" s="216"/>
      <c r="D30" s="216"/>
      <c r="E30" s="484"/>
      <c r="F30" s="484"/>
      <c r="G30" s="216"/>
      <c r="H30" s="216"/>
      <c r="I30" s="538"/>
      <c r="J30" s="551"/>
      <c r="K30" s="492">
        <v>5</v>
      </c>
      <c r="L30" s="488"/>
      <c r="M30" s="487"/>
      <c r="N30" s="483"/>
      <c r="O30" s="216"/>
      <c r="P30" s="485"/>
      <c r="Q30" s="485"/>
      <c r="R30" s="483"/>
      <c r="S30" s="484"/>
      <c r="T30" s="489"/>
      <c r="U30" s="490"/>
      <c r="V30" s="216"/>
      <c r="W30" s="485"/>
      <c r="X30" s="485"/>
      <c r="Y30" s="483"/>
      <c r="Z30" s="484"/>
      <c r="AA30" s="489"/>
      <c r="AB30" s="490"/>
      <c r="AC30" s="491"/>
      <c r="AD30" s="490"/>
      <c r="AE30" s="491"/>
      <c r="AF30" s="490"/>
      <c r="AG30" s="486"/>
    </row>
    <row r="31" spans="1:33" ht="14.25" customHeight="1" x14ac:dyDescent="0.25">
      <c r="A31" s="493">
        <v>6</v>
      </c>
      <c r="B31" s="483"/>
      <c r="C31" s="216"/>
      <c r="D31" s="216"/>
      <c r="E31" s="484"/>
      <c r="F31" s="484"/>
      <c r="G31" s="216"/>
      <c r="H31" s="216"/>
      <c r="I31" s="538"/>
      <c r="J31" s="551"/>
      <c r="K31" s="493">
        <v>6</v>
      </c>
      <c r="L31" s="488"/>
      <c r="M31" s="487"/>
      <c r="N31" s="483"/>
      <c r="O31" s="216"/>
      <c r="P31" s="485"/>
      <c r="Q31" s="485"/>
      <c r="R31" s="483"/>
      <c r="S31" s="484"/>
      <c r="T31" s="489"/>
      <c r="U31" s="490"/>
      <c r="V31" s="216"/>
      <c r="W31" s="485"/>
      <c r="X31" s="485"/>
      <c r="Y31" s="483"/>
      <c r="Z31" s="484"/>
      <c r="AA31" s="489"/>
      <c r="AB31" s="490"/>
      <c r="AC31" s="491"/>
      <c r="AD31" s="490"/>
      <c r="AE31" s="491"/>
      <c r="AF31" s="490"/>
      <c r="AG31" s="486"/>
    </row>
    <row r="32" spans="1:33" ht="14.25" customHeight="1" x14ac:dyDescent="0.25">
      <c r="A32" s="493">
        <v>7</v>
      </c>
      <c r="B32" s="483"/>
      <c r="C32" s="216"/>
      <c r="D32" s="216"/>
      <c r="E32" s="484"/>
      <c r="F32" s="484"/>
      <c r="G32" s="216"/>
      <c r="H32" s="216"/>
      <c r="I32" s="538"/>
      <c r="J32" s="551"/>
      <c r="K32" s="493">
        <v>7</v>
      </c>
      <c r="L32" s="488"/>
      <c r="M32" s="487"/>
      <c r="N32" s="483"/>
      <c r="O32" s="216"/>
      <c r="P32" s="485"/>
      <c r="Q32" s="485"/>
      <c r="R32" s="483"/>
      <c r="S32" s="484"/>
      <c r="T32" s="489"/>
      <c r="U32" s="490"/>
      <c r="V32" s="216"/>
      <c r="W32" s="485"/>
      <c r="X32" s="485"/>
      <c r="Y32" s="483"/>
      <c r="Z32" s="484"/>
      <c r="AA32" s="489"/>
      <c r="AB32" s="490"/>
      <c r="AC32" s="491"/>
      <c r="AD32" s="490"/>
      <c r="AE32" s="491"/>
      <c r="AF32" s="490"/>
      <c r="AG32" s="486"/>
    </row>
    <row r="33" spans="1:33" ht="14.25" customHeight="1" x14ac:dyDescent="0.25">
      <c r="A33" s="493">
        <v>8</v>
      </c>
      <c r="B33" s="483"/>
      <c r="C33" s="216"/>
      <c r="D33" s="216"/>
      <c r="E33" s="484"/>
      <c r="F33" s="484"/>
      <c r="G33" s="216"/>
      <c r="H33" s="216"/>
      <c r="I33" s="538"/>
      <c r="J33" s="551"/>
      <c r="K33" s="493">
        <v>8</v>
      </c>
      <c r="L33" s="488"/>
      <c r="M33" s="487"/>
      <c r="N33" s="483"/>
      <c r="O33" s="216"/>
      <c r="P33" s="485"/>
      <c r="Q33" s="485"/>
      <c r="R33" s="483"/>
      <c r="S33" s="484"/>
      <c r="T33" s="489"/>
      <c r="U33" s="490"/>
      <c r="V33" s="216"/>
      <c r="W33" s="485"/>
      <c r="X33" s="485"/>
      <c r="Y33" s="483"/>
      <c r="Z33" s="484"/>
      <c r="AA33" s="489"/>
      <c r="AB33" s="490"/>
      <c r="AC33" s="491"/>
      <c r="AD33" s="490"/>
      <c r="AE33" s="491"/>
      <c r="AF33" s="490"/>
      <c r="AG33" s="486"/>
    </row>
    <row r="34" spans="1:33" ht="14.25" customHeight="1" x14ac:dyDescent="0.25">
      <c r="A34" s="493">
        <v>9</v>
      </c>
      <c r="B34" s="483"/>
      <c r="C34" s="216"/>
      <c r="D34" s="216"/>
      <c r="E34" s="484"/>
      <c r="F34" s="484"/>
      <c r="G34" s="216"/>
      <c r="H34" s="216"/>
      <c r="I34" s="538"/>
      <c r="J34" s="551"/>
      <c r="K34" s="493">
        <v>9</v>
      </c>
      <c r="L34" s="488"/>
      <c r="M34" s="487"/>
      <c r="N34" s="483"/>
      <c r="O34" s="216"/>
      <c r="P34" s="485"/>
      <c r="Q34" s="485"/>
      <c r="R34" s="483"/>
      <c r="S34" s="484"/>
      <c r="T34" s="489"/>
      <c r="U34" s="490"/>
      <c r="V34" s="216"/>
      <c r="W34" s="485"/>
      <c r="X34" s="485"/>
      <c r="Y34" s="483"/>
      <c r="Z34" s="484"/>
      <c r="AA34" s="489"/>
      <c r="AB34" s="490"/>
      <c r="AC34" s="491"/>
      <c r="AD34" s="490"/>
      <c r="AE34" s="491"/>
      <c r="AF34" s="490"/>
      <c r="AG34" s="486"/>
    </row>
    <row r="35" spans="1:33" ht="14.25" customHeight="1" x14ac:dyDescent="0.25">
      <c r="A35" s="493">
        <v>10</v>
      </c>
      <c r="B35" s="483"/>
      <c r="C35" s="216"/>
      <c r="D35" s="216"/>
      <c r="E35" s="484"/>
      <c r="F35" s="484"/>
      <c r="G35" s="216"/>
      <c r="H35" s="216"/>
      <c r="I35" s="538"/>
      <c r="J35" s="551"/>
      <c r="K35" s="493">
        <v>10</v>
      </c>
      <c r="L35" s="488"/>
      <c r="M35" s="487"/>
      <c r="N35" s="483"/>
      <c r="O35" s="216"/>
      <c r="P35" s="485"/>
      <c r="Q35" s="485"/>
      <c r="R35" s="483"/>
      <c r="S35" s="484"/>
      <c r="T35" s="489"/>
      <c r="U35" s="490"/>
      <c r="V35" s="216"/>
      <c r="W35" s="485"/>
      <c r="X35" s="485"/>
      <c r="Y35" s="483"/>
      <c r="Z35" s="484"/>
      <c r="AA35" s="489"/>
      <c r="AB35" s="490"/>
      <c r="AC35" s="491"/>
      <c r="AD35" s="490"/>
      <c r="AE35" s="491"/>
      <c r="AF35" s="490"/>
      <c r="AG35" s="486"/>
    </row>
    <row r="36" spans="1:33" ht="14.25" customHeight="1" x14ac:dyDescent="0.25">
      <c r="A36" s="494">
        <v>11</v>
      </c>
      <c r="B36" s="483"/>
      <c r="C36" s="216"/>
      <c r="D36" s="216"/>
      <c r="E36" s="484"/>
      <c r="F36" s="484"/>
      <c r="G36" s="216"/>
      <c r="H36" s="216"/>
      <c r="I36" s="538"/>
      <c r="J36" s="551"/>
      <c r="K36" s="494">
        <v>11</v>
      </c>
      <c r="L36" s="488"/>
      <c r="M36" s="487"/>
      <c r="N36" s="483"/>
      <c r="O36" s="216"/>
      <c r="P36" s="485"/>
      <c r="Q36" s="485"/>
      <c r="R36" s="483"/>
      <c r="S36" s="484"/>
      <c r="T36" s="489"/>
      <c r="U36" s="490"/>
      <c r="V36" s="216"/>
      <c r="W36" s="485"/>
      <c r="X36" s="485"/>
      <c r="Y36" s="483"/>
      <c r="Z36" s="484"/>
      <c r="AA36" s="489"/>
      <c r="AB36" s="490"/>
      <c r="AC36" s="491"/>
      <c r="AD36" s="490"/>
      <c r="AE36" s="491"/>
      <c r="AF36" s="490"/>
      <c r="AG36" s="486"/>
    </row>
    <row r="37" spans="1:33" ht="14.25" customHeight="1" x14ac:dyDescent="0.25">
      <c r="A37" s="494">
        <v>12</v>
      </c>
      <c r="B37" s="483"/>
      <c r="C37" s="216"/>
      <c r="D37" s="216"/>
      <c r="E37" s="484"/>
      <c r="F37" s="484"/>
      <c r="G37" s="216"/>
      <c r="H37" s="216"/>
      <c r="I37" s="538"/>
      <c r="J37" s="551"/>
      <c r="K37" s="494">
        <v>12</v>
      </c>
      <c r="L37" s="488"/>
      <c r="M37" s="487"/>
      <c r="N37" s="483"/>
      <c r="O37" s="216"/>
      <c r="P37" s="485"/>
      <c r="Q37" s="485"/>
      <c r="R37" s="483"/>
      <c r="S37" s="484"/>
      <c r="T37" s="489"/>
      <c r="U37" s="490"/>
      <c r="V37" s="216"/>
      <c r="W37" s="485"/>
      <c r="X37" s="485"/>
      <c r="Y37" s="483"/>
      <c r="Z37" s="484"/>
      <c r="AA37" s="489"/>
      <c r="AB37" s="490"/>
      <c r="AC37" s="491"/>
      <c r="AD37" s="490"/>
      <c r="AE37" s="491"/>
      <c r="AF37" s="490"/>
      <c r="AG37" s="486"/>
    </row>
    <row r="38" spans="1:33" ht="14.25" customHeight="1" x14ac:dyDescent="0.25">
      <c r="A38" s="494">
        <v>13</v>
      </c>
      <c r="B38" s="483"/>
      <c r="C38" s="216"/>
      <c r="D38" s="216"/>
      <c r="E38" s="484"/>
      <c r="F38" s="484"/>
      <c r="G38" s="216"/>
      <c r="H38" s="216"/>
      <c r="I38" s="538"/>
      <c r="J38" s="551"/>
      <c r="K38" s="494">
        <v>13</v>
      </c>
      <c r="L38" s="488"/>
      <c r="M38" s="487"/>
      <c r="N38" s="483"/>
      <c r="O38" s="216"/>
      <c r="P38" s="485"/>
      <c r="Q38" s="485"/>
      <c r="R38" s="483"/>
      <c r="S38" s="484"/>
      <c r="T38" s="489"/>
      <c r="U38" s="490"/>
      <c r="V38" s="216"/>
      <c r="W38" s="485"/>
      <c r="X38" s="485"/>
      <c r="Y38" s="483"/>
      <c r="Z38" s="484"/>
      <c r="AA38" s="489"/>
      <c r="AB38" s="490"/>
      <c r="AC38" s="491"/>
      <c r="AD38" s="490"/>
      <c r="AE38" s="491"/>
      <c r="AF38" s="490"/>
      <c r="AG38" s="486"/>
    </row>
    <row r="39" spans="1:33" ht="14.25" customHeight="1" x14ac:dyDescent="0.25">
      <c r="A39" s="494">
        <v>14</v>
      </c>
      <c r="B39" s="483"/>
      <c r="C39" s="216"/>
      <c r="D39" s="216"/>
      <c r="E39" s="484"/>
      <c r="F39" s="484"/>
      <c r="G39" s="216"/>
      <c r="H39" s="216"/>
      <c r="I39" s="538"/>
      <c r="J39" s="551"/>
      <c r="K39" s="494">
        <v>14</v>
      </c>
      <c r="L39" s="488"/>
      <c r="M39" s="487"/>
      <c r="N39" s="483"/>
      <c r="O39" s="216"/>
      <c r="P39" s="485"/>
      <c r="Q39" s="485"/>
      <c r="R39" s="483"/>
      <c r="S39" s="484"/>
      <c r="T39" s="489"/>
      <c r="U39" s="490"/>
      <c r="V39" s="216"/>
      <c r="W39" s="485"/>
      <c r="X39" s="485"/>
      <c r="Y39" s="483"/>
      <c r="Z39" s="484"/>
      <c r="AA39" s="489"/>
      <c r="AB39" s="490"/>
      <c r="AC39" s="491"/>
      <c r="AD39" s="490"/>
      <c r="AE39" s="491"/>
      <c r="AF39" s="490"/>
      <c r="AG39" s="486"/>
    </row>
    <row r="40" spans="1:33" ht="14.25" customHeight="1" x14ac:dyDescent="0.25">
      <c r="A40" s="493">
        <v>15</v>
      </c>
      <c r="B40" s="483"/>
      <c r="C40" s="216"/>
      <c r="D40" s="216"/>
      <c r="E40" s="484"/>
      <c r="F40" s="484"/>
      <c r="G40" s="216"/>
      <c r="H40" s="216"/>
      <c r="I40" s="538"/>
      <c r="J40" s="551"/>
      <c r="K40" s="493">
        <v>15</v>
      </c>
      <c r="L40" s="488"/>
      <c r="M40" s="487"/>
      <c r="N40" s="483"/>
      <c r="O40" s="216"/>
      <c r="P40" s="485"/>
      <c r="Q40" s="485"/>
      <c r="R40" s="483"/>
      <c r="S40" s="484"/>
      <c r="T40" s="489"/>
      <c r="U40" s="490"/>
      <c r="V40" s="216"/>
      <c r="W40" s="485"/>
      <c r="X40" s="485"/>
      <c r="Y40" s="483"/>
      <c r="Z40" s="484"/>
      <c r="AA40" s="489"/>
      <c r="AB40" s="490"/>
      <c r="AC40" s="491"/>
      <c r="AD40" s="490"/>
      <c r="AE40" s="491"/>
      <c r="AF40" s="490"/>
      <c r="AG40" s="486"/>
    </row>
    <row r="41" spans="1:33" x14ac:dyDescent="0.25">
      <c r="P41" s="497"/>
      <c r="Q41" s="497"/>
      <c r="R41" s="497"/>
      <c r="S41" s="151"/>
      <c r="T41" s="151"/>
      <c r="U41" s="151"/>
      <c r="W41" s="497"/>
      <c r="X41" s="497"/>
      <c r="Y41" s="497"/>
      <c r="Z41" s="151"/>
      <c r="AA41" s="151"/>
      <c r="AB41" s="151"/>
      <c r="AC41" s="151"/>
      <c r="AD41" s="151"/>
      <c r="AE41" s="497"/>
      <c r="AF41" s="497"/>
      <c r="AG41" s="497"/>
    </row>
    <row r="42" spans="1:33" x14ac:dyDescent="0.25">
      <c r="P42" s="497"/>
      <c r="Q42" s="497"/>
      <c r="R42" s="497"/>
      <c r="S42" s="151"/>
      <c r="T42" s="151"/>
      <c r="U42" s="151"/>
      <c r="W42" s="497"/>
      <c r="X42" s="497"/>
      <c r="Y42" s="497"/>
      <c r="Z42" s="151"/>
      <c r="AA42" s="151"/>
      <c r="AB42" s="151"/>
      <c r="AC42" s="151"/>
      <c r="AD42" s="151"/>
      <c r="AE42" s="497"/>
      <c r="AF42" s="497"/>
      <c r="AG42" s="497"/>
    </row>
    <row r="43" spans="1:33" x14ac:dyDescent="0.25">
      <c r="P43" s="497"/>
      <c r="Q43" s="497"/>
      <c r="R43" s="497"/>
      <c r="S43" s="151"/>
      <c r="T43" s="151"/>
      <c r="U43" s="151"/>
      <c r="W43" s="497"/>
      <c r="X43" s="497"/>
      <c r="Y43" s="497"/>
      <c r="Z43" s="151"/>
      <c r="AA43" s="151"/>
      <c r="AB43" s="151"/>
      <c r="AC43" s="151"/>
      <c r="AD43" s="151"/>
      <c r="AE43" s="497"/>
      <c r="AF43" s="497"/>
      <c r="AG43" s="497"/>
    </row>
    <row r="44" spans="1:33" x14ac:dyDescent="0.25">
      <c r="P44" s="497"/>
      <c r="Q44" s="497"/>
      <c r="R44" s="497"/>
      <c r="S44" s="151"/>
      <c r="T44" s="151"/>
      <c r="U44" s="151"/>
      <c r="W44" s="497"/>
      <c r="X44" s="497"/>
      <c r="Y44" s="497"/>
      <c r="Z44" s="151"/>
      <c r="AA44" s="151"/>
      <c r="AB44" s="151"/>
      <c r="AC44" s="151"/>
      <c r="AD44" s="151"/>
      <c r="AE44" s="497"/>
      <c r="AF44" s="497"/>
      <c r="AG44" s="497"/>
    </row>
    <row r="45" spans="1:33" x14ac:dyDescent="0.25">
      <c r="P45" s="497"/>
      <c r="Q45" s="497"/>
      <c r="R45" s="497"/>
      <c r="S45" s="151"/>
      <c r="T45" s="151"/>
      <c r="U45" s="151"/>
      <c r="W45" s="497"/>
      <c r="X45" s="497"/>
      <c r="Y45" s="497"/>
      <c r="Z45" s="151"/>
      <c r="AA45" s="151"/>
      <c r="AB45" s="151"/>
      <c r="AC45" s="151"/>
      <c r="AD45" s="151"/>
      <c r="AE45" s="497"/>
      <c r="AF45" s="497"/>
      <c r="AG45" s="497"/>
    </row>
    <row r="46" spans="1:33" x14ac:dyDescent="0.25">
      <c r="P46" s="497"/>
      <c r="Q46" s="497"/>
      <c r="R46" s="497"/>
      <c r="S46" s="151"/>
      <c r="T46" s="151"/>
      <c r="U46" s="151"/>
      <c r="W46" s="497"/>
      <c r="X46" s="497"/>
      <c r="Y46" s="497"/>
      <c r="Z46" s="151"/>
      <c r="AA46" s="151"/>
      <c r="AB46" s="151"/>
      <c r="AC46" s="151"/>
      <c r="AD46" s="151"/>
      <c r="AE46" s="497"/>
      <c r="AF46" s="497"/>
      <c r="AG46" s="497"/>
    </row>
    <row r="47" spans="1:33" x14ac:dyDescent="0.25">
      <c r="P47" s="497"/>
      <c r="Q47" s="497"/>
      <c r="R47" s="497"/>
      <c r="S47" s="151"/>
      <c r="T47" s="151"/>
      <c r="U47" s="151"/>
      <c r="W47" s="497"/>
      <c r="X47" s="497"/>
      <c r="Y47" s="497"/>
      <c r="Z47" s="151"/>
      <c r="AA47" s="151"/>
      <c r="AB47" s="151"/>
      <c r="AC47" s="151"/>
      <c r="AD47" s="151"/>
      <c r="AE47" s="497"/>
      <c r="AF47" s="497"/>
      <c r="AG47" s="497"/>
    </row>
    <row r="48" spans="1:33" x14ac:dyDescent="0.25">
      <c r="P48" s="497"/>
      <c r="Q48" s="497"/>
      <c r="R48" s="497"/>
      <c r="S48" s="151"/>
      <c r="T48" s="151"/>
      <c r="U48" s="151"/>
      <c r="W48" s="497"/>
      <c r="X48" s="497"/>
      <c r="Y48" s="497"/>
      <c r="Z48" s="151"/>
      <c r="AA48" s="151"/>
      <c r="AB48" s="151"/>
      <c r="AC48" s="151"/>
      <c r="AD48" s="151"/>
      <c r="AE48" s="497"/>
      <c r="AF48" s="497"/>
      <c r="AG48" s="497"/>
    </row>
    <row r="49" spans="16:33" x14ac:dyDescent="0.25">
      <c r="P49" s="497"/>
      <c r="Q49" s="497"/>
      <c r="R49" s="497"/>
      <c r="S49" s="151"/>
      <c r="T49" s="151"/>
      <c r="U49" s="151"/>
      <c r="W49" s="497"/>
      <c r="X49" s="497"/>
      <c r="Y49" s="497"/>
      <c r="Z49" s="151"/>
      <c r="AA49" s="151"/>
      <c r="AB49" s="151"/>
      <c r="AC49" s="151"/>
      <c r="AD49" s="151"/>
      <c r="AE49" s="497"/>
      <c r="AF49" s="497"/>
      <c r="AG49" s="497"/>
    </row>
    <row r="50" spans="16:33" x14ac:dyDescent="0.25">
      <c r="P50" s="497"/>
      <c r="Q50" s="497"/>
      <c r="R50" s="497"/>
      <c r="S50" s="151"/>
      <c r="T50" s="151"/>
      <c r="U50" s="151"/>
      <c r="W50" s="497"/>
      <c r="X50" s="497"/>
      <c r="Y50" s="497"/>
      <c r="Z50" s="151"/>
      <c r="AA50" s="151"/>
      <c r="AB50" s="151"/>
      <c r="AC50" s="151"/>
      <c r="AD50" s="151"/>
      <c r="AE50" s="497"/>
      <c r="AF50" s="497"/>
      <c r="AG50" s="497"/>
    </row>
    <row r="51" spans="16:33" x14ac:dyDescent="0.25">
      <c r="P51" s="497"/>
      <c r="Q51" s="497"/>
      <c r="R51" s="497"/>
      <c r="S51" s="151"/>
      <c r="T51" s="151"/>
      <c r="U51" s="151"/>
      <c r="W51" s="497"/>
      <c r="X51" s="497"/>
      <c r="Y51" s="497"/>
      <c r="Z51" s="151"/>
      <c r="AA51" s="151"/>
      <c r="AB51" s="151"/>
      <c r="AC51" s="151"/>
      <c r="AD51" s="151"/>
      <c r="AE51" s="497"/>
      <c r="AF51" s="497"/>
      <c r="AG51" s="497"/>
    </row>
    <row r="52" spans="16:33" x14ac:dyDescent="0.25">
      <c r="P52" s="497"/>
      <c r="Q52" s="497"/>
      <c r="R52" s="497"/>
      <c r="S52" s="151"/>
      <c r="T52" s="151"/>
      <c r="U52" s="151"/>
      <c r="W52" s="497"/>
      <c r="X52" s="497"/>
      <c r="Y52" s="497"/>
      <c r="Z52" s="151"/>
      <c r="AA52" s="151"/>
      <c r="AB52" s="151"/>
      <c r="AC52" s="151"/>
      <c r="AD52" s="151"/>
      <c r="AE52" s="497"/>
      <c r="AF52" s="497"/>
      <c r="AG52" s="497"/>
    </row>
    <row r="53" spans="16:33" x14ac:dyDescent="0.25">
      <c r="P53" s="497"/>
      <c r="Q53" s="497"/>
      <c r="R53" s="497"/>
      <c r="S53" s="151"/>
      <c r="T53" s="151"/>
      <c r="U53" s="151"/>
      <c r="W53" s="497"/>
      <c r="X53" s="497"/>
      <c r="Y53" s="497"/>
      <c r="Z53" s="151"/>
      <c r="AA53" s="151"/>
      <c r="AB53" s="151"/>
      <c r="AC53" s="151"/>
      <c r="AD53" s="151"/>
      <c r="AE53" s="497"/>
      <c r="AF53" s="497"/>
      <c r="AG53" s="497"/>
    </row>
    <row r="54" spans="16:33" x14ac:dyDescent="0.25">
      <c r="P54" s="497"/>
      <c r="Q54" s="497"/>
      <c r="R54" s="497"/>
      <c r="S54" s="151"/>
      <c r="T54" s="151"/>
      <c r="U54" s="151"/>
      <c r="W54" s="497"/>
      <c r="X54" s="497"/>
      <c r="Y54" s="497"/>
      <c r="Z54" s="151"/>
      <c r="AA54" s="151"/>
      <c r="AB54" s="151"/>
      <c r="AC54" s="151"/>
      <c r="AD54" s="151"/>
      <c r="AE54" s="497"/>
      <c r="AF54" s="497"/>
      <c r="AG54" s="497"/>
    </row>
    <row r="55" spans="16:33" x14ac:dyDescent="0.25">
      <c r="P55" s="497"/>
      <c r="Q55" s="497"/>
      <c r="R55" s="497"/>
      <c r="S55" s="151"/>
      <c r="T55" s="151"/>
      <c r="U55" s="151"/>
      <c r="W55" s="497"/>
      <c r="X55" s="497"/>
      <c r="Y55" s="497"/>
      <c r="Z55" s="151"/>
      <c r="AA55" s="151"/>
      <c r="AB55" s="151"/>
      <c r="AC55" s="151"/>
      <c r="AD55" s="151"/>
      <c r="AE55" s="497"/>
      <c r="AF55" s="497"/>
      <c r="AG55" s="497"/>
    </row>
    <row r="56" spans="16:33" x14ac:dyDescent="0.25">
      <c r="P56" s="497"/>
      <c r="Q56" s="497"/>
      <c r="R56" s="497"/>
      <c r="S56" s="151"/>
      <c r="T56" s="151"/>
      <c r="U56" s="151"/>
      <c r="W56" s="497"/>
      <c r="X56" s="497"/>
      <c r="Y56" s="497"/>
      <c r="Z56" s="151"/>
      <c r="AA56" s="151"/>
      <c r="AB56" s="151"/>
      <c r="AC56" s="151"/>
      <c r="AD56" s="151"/>
      <c r="AE56" s="497"/>
      <c r="AF56" s="497"/>
      <c r="AG56" s="497"/>
    </row>
    <row r="57" spans="16:33" x14ac:dyDescent="0.25">
      <c r="P57" s="497"/>
      <c r="Q57" s="497"/>
      <c r="R57" s="497"/>
      <c r="S57" s="151"/>
      <c r="T57" s="151"/>
      <c r="U57" s="151"/>
      <c r="W57" s="497"/>
      <c r="X57" s="497"/>
      <c r="Y57" s="497"/>
      <c r="Z57" s="151"/>
      <c r="AA57" s="151"/>
      <c r="AB57" s="151"/>
      <c r="AC57" s="151"/>
      <c r="AD57" s="151"/>
      <c r="AE57" s="497"/>
      <c r="AF57" s="497"/>
      <c r="AG57" s="497"/>
    </row>
    <row r="58" spans="16:33" x14ac:dyDescent="0.25">
      <c r="P58" s="497"/>
      <c r="Q58" s="497"/>
      <c r="R58" s="497"/>
      <c r="S58" s="151"/>
      <c r="T58" s="151"/>
      <c r="U58" s="151"/>
      <c r="W58" s="497"/>
      <c r="X58" s="497"/>
      <c r="Y58" s="497"/>
      <c r="Z58" s="151"/>
      <c r="AA58" s="151"/>
      <c r="AB58" s="151"/>
      <c r="AC58" s="151"/>
      <c r="AD58" s="151"/>
      <c r="AE58" s="497"/>
      <c r="AF58" s="497"/>
      <c r="AG58" s="497"/>
    </row>
    <row r="59" spans="16:33" x14ac:dyDescent="0.25">
      <c r="P59" s="497"/>
      <c r="Q59" s="497"/>
      <c r="R59" s="497"/>
      <c r="S59" s="151"/>
      <c r="T59" s="151"/>
      <c r="U59" s="151"/>
      <c r="W59" s="497"/>
      <c r="X59" s="497"/>
      <c r="Y59" s="497"/>
      <c r="Z59" s="151"/>
      <c r="AA59" s="151"/>
      <c r="AB59" s="151"/>
      <c r="AC59" s="151"/>
      <c r="AD59" s="151"/>
      <c r="AE59" s="497"/>
      <c r="AF59" s="497"/>
      <c r="AG59" s="497"/>
    </row>
    <row r="60" spans="16:33" x14ac:dyDescent="0.25">
      <c r="P60" s="497"/>
      <c r="Q60" s="497"/>
      <c r="R60" s="497"/>
      <c r="S60" s="151"/>
      <c r="T60" s="151"/>
      <c r="U60" s="151"/>
      <c r="W60" s="497"/>
      <c r="X60" s="497"/>
      <c r="Y60" s="497"/>
      <c r="Z60" s="151"/>
      <c r="AA60" s="151"/>
      <c r="AB60" s="151"/>
      <c r="AC60" s="151"/>
      <c r="AD60" s="151"/>
      <c r="AE60" s="497"/>
      <c r="AF60" s="497"/>
      <c r="AG60" s="497"/>
    </row>
    <row r="61" spans="16:33" x14ac:dyDescent="0.25">
      <c r="P61" s="497"/>
      <c r="Q61" s="497"/>
      <c r="R61" s="497"/>
      <c r="S61" s="151"/>
      <c r="T61" s="151"/>
      <c r="U61" s="151"/>
      <c r="W61" s="497"/>
      <c r="X61" s="497"/>
      <c r="Y61" s="497"/>
      <c r="Z61" s="151"/>
      <c r="AA61" s="151"/>
      <c r="AB61" s="151"/>
      <c r="AC61" s="151"/>
      <c r="AD61" s="151"/>
      <c r="AE61" s="497"/>
      <c r="AF61" s="497"/>
      <c r="AG61" s="497"/>
    </row>
    <row r="62" spans="16:33" x14ac:dyDescent="0.25">
      <c r="P62" s="497"/>
      <c r="Q62" s="497"/>
      <c r="R62" s="497"/>
      <c r="S62" s="151"/>
      <c r="T62" s="151"/>
      <c r="U62" s="151"/>
      <c r="W62" s="497"/>
      <c r="X62" s="497"/>
      <c r="Y62" s="497"/>
      <c r="Z62" s="151"/>
      <c r="AA62" s="151"/>
      <c r="AB62" s="151"/>
      <c r="AC62" s="151"/>
      <c r="AD62" s="151"/>
      <c r="AE62" s="497"/>
      <c r="AF62" s="497"/>
      <c r="AG62" s="497"/>
    </row>
    <row r="63" spans="16:33" x14ac:dyDescent="0.25">
      <c r="P63" s="497"/>
      <c r="Q63" s="497"/>
      <c r="R63" s="497"/>
      <c r="S63" s="151"/>
      <c r="T63" s="151"/>
      <c r="U63" s="151"/>
      <c r="W63" s="497"/>
      <c r="X63" s="497"/>
      <c r="Y63" s="497"/>
      <c r="Z63" s="151"/>
      <c r="AA63" s="151"/>
      <c r="AB63" s="151"/>
      <c r="AC63" s="151"/>
      <c r="AD63" s="151"/>
      <c r="AE63" s="497"/>
      <c r="AF63" s="497"/>
      <c r="AG63" s="497"/>
    </row>
    <row r="64" spans="16:33" x14ac:dyDescent="0.25">
      <c r="P64" s="497"/>
      <c r="Q64" s="497"/>
      <c r="R64" s="497"/>
      <c r="S64" s="151"/>
      <c r="T64" s="151"/>
      <c r="U64" s="151"/>
      <c r="W64" s="497"/>
      <c r="X64" s="497"/>
      <c r="Y64" s="497"/>
      <c r="Z64" s="151"/>
      <c r="AA64" s="151"/>
      <c r="AB64" s="151"/>
      <c r="AC64" s="151"/>
      <c r="AD64" s="151"/>
      <c r="AE64" s="497"/>
      <c r="AF64" s="497"/>
      <c r="AG64" s="497"/>
    </row>
    <row r="65" spans="16:33" x14ac:dyDescent="0.25">
      <c r="P65" s="497"/>
      <c r="Q65" s="497"/>
      <c r="R65" s="497"/>
      <c r="S65" s="151"/>
      <c r="T65" s="151"/>
      <c r="U65" s="151"/>
      <c r="W65" s="497"/>
      <c r="X65" s="497"/>
      <c r="Y65" s="497"/>
      <c r="Z65" s="151"/>
      <c r="AA65" s="151"/>
      <c r="AB65" s="151"/>
      <c r="AC65" s="151"/>
      <c r="AD65" s="151"/>
      <c r="AE65" s="497"/>
      <c r="AF65" s="497"/>
      <c r="AG65" s="497"/>
    </row>
    <row r="66" spans="16:33" x14ac:dyDescent="0.25">
      <c r="P66" s="497"/>
      <c r="Q66" s="497"/>
      <c r="R66" s="497"/>
      <c r="S66" s="151"/>
      <c r="T66" s="151"/>
      <c r="U66" s="151"/>
      <c r="W66" s="497"/>
      <c r="X66" s="497"/>
      <c r="Y66" s="497"/>
      <c r="Z66" s="151"/>
      <c r="AA66" s="151"/>
      <c r="AB66" s="151"/>
      <c r="AC66" s="151"/>
      <c r="AD66" s="151"/>
      <c r="AE66" s="497"/>
      <c r="AF66" s="497"/>
      <c r="AG66" s="497"/>
    </row>
    <row r="67" spans="16:33" x14ac:dyDescent="0.25">
      <c r="P67" s="497"/>
      <c r="Q67" s="497"/>
      <c r="R67" s="497"/>
      <c r="S67" s="151"/>
      <c r="T67" s="151"/>
      <c r="U67" s="151"/>
      <c r="W67" s="497"/>
      <c r="X67" s="497"/>
      <c r="Y67" s="497"/>
      <c r="Z67" s="151"/>
      <c r="AA67" s="151"/>
      <c r="AB67" s="151"/>
      <c r="AC67" s="151"/>
      <c r="AD67" s="151"/>
      <c r="AE67" s="497"/>
      <c r="AF67" s="497"/>
      <c r="AG67" s="497"/>
    </row>
    <row r="68" spans="16:33" x14ac:dyDescent="0.25">
      <c r="P68" s="497"/>
      <c r="Q68" s="497"/>
      <c r="R68" s="497"/>
      <c r="S68" s="151"/>
      <c r="T68" s="151"/>
      <c r="U68" s="151"/>
      <c r="W68" s="497"/>
      <c r="X68" s="497"/>
      <c r="Y68" s="497"/>
      <c r="Z68" s="151"/>
      <c r="AA68" s="151"/>
      <c r="AB68" s="151"/>
      <c r="AC68" s="151"/>
      <c r="AD68" s="151"/>
      <c r="AE68" s="497"/>
      <c r="AF68" s="497"/>
      <c r="AG68" s="497"/>
    </row>
    <row r="69" spans="16:33" x14ac:dyDescent="0.25">
      <c r="P69" s="497"/>
      <c r="Q69" s="497"/>
      <c r="R69" s="497"/>
      <c r="S69" s="151"/>
      <c r="T69" s="151"/>
      <c r="U69" s="151"/>
      <c r="W69" s="497"/>
      <c r="X69" s="497"/>
      <c r="Y69" s="497"/>
      <c r="Z69" s="151"/>
      <c r="AA69" s="151"/>
      <c r="AB69" s="151"/>
      <c r="AC69" s="151"/>
      <c r="AD69" s="151"/>
      <c r="AE69" s="497"/>
      <c r="AF69" s="497"/>
      <c r="AG69" s="497"/>
    </row>
    <row r="70" spans="16:33" x14ac:dyDescent="0.25">
      <c r="P70" s="497"/>
      <c r="Q70" s="497"/>
      <c r="R70" s="497"/>
      <c r="S70" s="151"/>
      <c r="T70" s="151"/>
      <c r="U70" s="151"/>
      <c r="W70" s="497"/>
      <c r="X70" s="497"/>
      <c r="Y70" s="497"/>
      <c r="Z70" s="151"/>
      <c r="AA70" s="151"/>
      <c r="AB70" s="151"/>
      <c r="AC70" s="151"/>
      <c r="AD70" s="151"/>
      <c r="AE70" s="497"/>
      <c r="AF70" s="497"/>
      <c r="AG70" s="497"/>
    </row>
    <row r="71" spans="16:33" x14ac:dyDescent="0.25">
      <c r="P71" s="497"/>
      <c r="Q71" s="497"/>
      <c r="R71" s="497"/>
      <c r="S71" s="151"/>
      <c r="T71" s="151"/>
      <c r="U71" s="151"/>
      <c r="W71" s="497"/>
      <c r="X71" s="497"/>
      <c r="Y71" s="497"/>
      <c r="Z71" s="151"/>
      <c r="AA71" s="151"/>
      <c r="AB71" s="151"/>
      <c r="AC71" s="151"/>
      <c r="AD71" s="151"/>
      <c r="AE71" s="497"/>
      <c r="AF71" s="497"/>
      <c r="AG71" s="497"/>
    </row>
    <row r="72" spans="16:33" x14ac:dyDescent="0.25">
      <c r="P72" s="497"/>
      <c r="Q72" s="497"/>
      <c r="R72" s="497"/>
      <c r="S72" s="151"/>
      <c r="T72" s="151"/>
      <c r="U72" s="151"/>
      <c r="W72" s="497"/>
      <c r="X72" s="497"/>
      <c r="Y72" s="497"/>
      <c r="Z72" s="151"/>
      <c r="AA72" s="151"/>
      <c r="AB72" s="151"/>
      <c r="AC72" s="151"/>
      <c r="AD72" s="151"/>
      <c r="AE72" s="497"/>
      <c r="AF72" s="497"/>
      <c r="AG72" s="497"/>
    </row>
    <row r="73" spans="16:33" x14ac:dyDescent="0.25">
      <c r="P73" s="497"/>
      <c r="Q73" s="497"/>
      <c r="R73" s="497"/>
      <c r="S73" s="151"/>
      <c r="T73" s="151"/>
      <c r="U73" s="151"/>
      <c r="W73" s="497"/>
      <c r="X73" s="497"/>
      <c r="Y73" s="497"/>
      <c r="Z73" s="151"/>
      <c r="AA73" s="151"/>
      <c r="AB73" s="151"/>
      <c r="AC73" s="151"/>
      <c r="AD73" s="151"/>
      <c r="AE73" s="497"/>
      <c r="AF73" s="497"/>
      <c r="AG73" s="497"/>
    </row>
    <row r="74" spans="16:33" x14ac:dyDescent="0.25">
      <c r="P74" s="497"/>
      <c r="Q74" s="497"/>
      <c r="R74" s="497"/>
      <c r="S74" s="151"/>
      <c r="T74" s="151"/>
      <c r="U74" s="151"/>
      <c r="W74" s="497"/>
      <c r="X74" s="497"/>
      <c r="Y74" s="497"/>
      <c r="Z74" s="151"/>
      <c r="AA74" s="151"/>
      <c r="AB74" s="151"/>
      <c r="AC74" s="151"/>
      <c r="AD74" s="151"/>
      <c r="AE74" s="497"/>
      <c r="AF74" s="497"/>
      <c r="AG74" s="497"/>
    </row>
    <row r="75" spans="16:33" x14ac:dyDescent="0.25">
      <c r="P75" s="497"/>
      <c r="Q75" s="497"/>
      <c r="R75" s="497"/>
      <c r="S75" s="151"/>
      <c r="T75" s="151"/>
      <c r="U75" s="151"/>
      <c r="W75" s="497"/>
      <c r="X75" s="497"/>
      <c r="Y75" s="497"/>
      <c r="Z75" s="151"/>
      <c r="AA75" s="151"/>
      <c r="AB75" s="151"/>
      <c r="AC75" s="151"/>
      <c r="AD75" s="151"/>
      <c r="AE75" s="497"/>
      <c r="AF75" s="497"/>
      <c r="AG75" s="497"/>
    </row>
    <row r="76" spans="16:33" x14ac:dyDescent="0.25">
      <c r="P76" s="497"/>
      <c r="Q76" s="497"/>
      <c r="R76" s="497"/>
      <c r="S76" s="151"/>
      <c r="T76" s="151"/>
      <c r="U76" s="151"/>
      <c r="W76" s="497"/>
      <c r="X76" s="497"/>
      <c r="Y76" s="497"/>
      <c r="Z76" s="151"/>
      <c r="AA76" s="151"/>
      <c r="AB76" s="151"/>
      <c r="AC76" s="151"/>
      <c r="AD76" s="151"/>
      <c r="AE76" s="497"/>
      <c r="AF76" s="497"/>
      <c r="AG76" s="497"/>
    </row>
    <row r="77" spans="16:33" x14ac:dyDescent="0.25">
      <c r="P77" s="497"/>
      <c r="Q77" s="497"/>
      <c r="R77" s="497"/>
      <c r="S77" s="151"/>
      <c r="T77" s="151"/>
      <c r="U77" s="151"/>
      <c r="W77" s="497"/>
      <c r="X77" s="497"/>
      <c r="Y77" s="497"/>
      <c r="Z77" s="151"/>
      <c r="AA77" s="151"/>
      <c r="AB77" s="151"/>
      <c r="AC77" s="151"/>
      <c r="AD77" s="151"/>
      <c r="AE77" s="497"/>
      <c r="AF77" s="497"/>
      <c r="AG77" s="497"/>
    </row>
    <row r="78" spans="16:33" x14ac:dyDescent="0.25">
      <c r="P78" s="497"/>
      <c r="Q78" s="497"/>
      <c r="R78" s="497"/>
      <c r="S78" s="151"/>
      <c r="T78" s="151"/>
      <c r="U78" s="151"/>
      <c r="W78" s="497"/>
      <c r="X78" s="497"/>
      <c r="Y78" s="497"/>
      <c r="Z78" s="151"/>
      <c r="AA78" s="151"/>
      <c r="AB78" s="151"/>
      <c r="AC78" s="151"/>
      <c r="AD78" s="151"/>
      <c r="AE78" s="497"/>
      <c r="AF78" s="497"/>
      <c r="AG78" s="497"/>
    </row>
    <row r="79" spans="16:33" x14ac:dyDescent="0.25">
      <c r="P79" s="497"/>
      <c r="Q79" s="497"/>
      <c r="R79" s="497"/>
      <c r="S79" s="151"/>
      <c r="T79" s="151"/>
      <c r="U79" s="151"/>
      <c r="W79" s="497"/>
      <c r="X79" s="497"/>
      <c r="Y79" s="497"/>
      <c r="Z79" s="151"/>
      <c r="AA79" s="151"/>
      <c r="AB79" s="151"/>
      <c r="AC79" s="151"/>
      <c r="AD79" s="151"/>
      <c r="AE79" s="497"/>
      <c r="AF79" s="497"/>
      <c r="AG79" s="497"/>
    </row>
    <row r="80" spans="16:33" x14ac:dyDescent="0.25">
      <c r="P80" s="497"/>
      <c r="Q80" s="497"/>
      <c r="R80" s="497"/>
      <c r="S80" s="151"/>
      <c r="T80" s="151"/>
      <c r="U80" s="151"/>
      <c r="W80" s="497"/>
      <c r="X80" s="497"/>
      <c r="Y80" s="497"/>
      <c r="Z80" s="151"/>
      <c r="AA80" s="151"/>
      <c r="AB80" s="151"/>
      <c r="AC80" s="151"/>
      <c r="AD80" s="151"/>
      <c r="AE80" s="497"/>
      <c r="AF80" s="497"/>
      <c r="AG80" s="497"/>
    </row>
    <row r="81" spans="16:33" x14ac:dyDescent="0.25">
      <c r="P81" s="497"/>
      <c r="Q81" s="497"/>
      <c r="R81" s="497"/>
      <c r="S81" s="151"/>
      <c r="T81" s="151"/>
      <c r="U81" s="151"/>
      <c r="W81" s="497"/>
      <c r="X81" s="497"/>
      <c r="Y81" s="497"/>
      <c r="Z81" s="151"/>
      <c r="AA81" s="151"/>
      <c r="AB81" s="151"/>
      <c r="AC81" s="151"/>
      <c r="AD81" s="151"/>
      <c r="AE81" s="497"/>
      <c r="AF81" s="497"/>
      <c r="AG81" s="497"/>
    </row>
    <row r="82" spans="16:33" x14ac:dyDescent="0.25">
      <c r="P82" s="497"/>
      <c r="Q82" s="497"/>
      <c r="R82" s="497"/>
      <c r="S82" s="151"/>
      <c r="T82" s="151"/>
      <c r="U82" s="151"/>
      <c r="W82" s="497"/>
      <c r="X82" s="497"/>
      <c r="Y82" s="497"/>
      <c r="Z82" s="151"/>
      <c r="AA82" s="151"/>
      <c r="AB82" s="151"/>
      <c r="AC82" s="151"/>
      <c r="AD82" s="151"/>
      <c r="AE82" s="497"/>
      <c r="AF82" s="497"/>
      <c r="AG82" s="497"/>
    </row>
    <row r="83" spans="16:33" x14ac:dyDescent="0.25">
      <c r="P83" s="497"/>
      <c r="Q83" s="497"/>
      <c r="R83" s="497"/>
      <c r="S83" s="151"/>
      <c r="T83" s="151"/>
      <c r="U83" s="151"/>
      <c r="W83" s="497"/>
      <c r="X83" s="497"/>
      <c r="Y83" s="497"/>
      <c r="Z83" s="151"/>
      <c r="AA83" s="151"/>
      <c r="AB83" s="151"/>
      <c r="AC83" s="151"/>
      <c r="AD83" s="151"/>
      <c r="AE83" s="497"/>
      <c r="AF83" s="497"/>
      <c r="AG83" s="497"/>
    </row>
    <row r="84" spans="16:33" x14ac:dyDescent="0.25">
      <c r="P84" s="497"/>
      <c r="Q84" s="497"/>
      <c r="R84" s="497"/>
      <c r="S84" s="151"/>
      <c r="T84" s="151"/>
      <c r="U84" s="151"/>
      <c r="W84" s="497"/>
      <c r="X84" s="497"/>
      <c r="Y84" s="497"/>
      <c r="Z84" s="151"/>
      <c r="AA84" s="151"/>
      <c r="AB84" s="151"/>
      <c r="AC84" s="151"/>
      <c r="AD84" s="151"/>
      <c r="AE84" s="497"/>
      <c r="AF84" s="497"/>
      <c r="AG84" s="497"/>
    </row>
    <row r="85" spans="16:33" x14ac:dyDescent="0.25">
      <c r="P85" s="497"/>
      <c r="Q85" s="497"/>
      <c r="R85" s="497"/>
      <c r="S85" s="151"/>
      <c r="T85" s="151"/>
      <c r="U85" s="151"/>
      <c r="W85" s="497"/>
      <c r="X85" s="497"/>
      <c r="Y85" s="497"/>
      <c r="Z85" s="151"/>
      <c r="AA85" s="151"/>
      <c r="AB85" s="151"/>
      <c r="AC85" s="151"/>
      <c r="AD85" s="151"/>
      <c r="AE85" s="497"/>
      <c r="AF85" s="497"/>
      <c r="AG85" s="497"/>
    </row>
    <row r="86" spans="16:33" x14ac:dyDescent="0.25">
      <c r="P86" s="497"/>
      <c r="Q86" s="497"/>
      <c r="R86" s="497"/>
      <c r="S86" s="151"/>
      <c r="T86" s="151"/>
      <c r="U86" s="151"/>
      <c r="W86" s="497"/>
      <c r="X86" s="497"/>
      <c r="Y86" s="497"/>
      <c r="Z86" s="151"/>
      <c r="AA86" s="151"/>
      <c r="AB86" s="151"/>
      <c r="AC86" s="151"/>
      <c r="AD86" s="151"/>
      <c r="AE86" s="497"/>
      <c r="AF86" s="497"/>
      <c r="AG86" s="497"/>
    </row>
    <row r="87" spans="16:33" x14ac:dyDescent="0.25">
      <c r="P87" s="497"/>
      <c r="Q87" s="497"/>
      <c r="R87" s="497"/>
      <c r="S87" s="151"/>
      <c r="T87" s="151"/>
      <c r="U87" s="151"/>
      <c r="W87" s="497"/>
      <c r="X87" s="497"/>
      <c r="Y87" s="497"/>
      <c r="Z87" s="151"/>
      <c r="AA87" s="151"/>
      <c r="AB87" s="151"/>
      <c r="AC87" s="151"/>
      <c r="AD87" s="151"/>
      <c r="AE87" s="497"/>
      <c r="AF87" s="497"/>
      <c r="AG87" s="497"/>
    </row>
    <row r="88" spans="16:33" x14ac:dyDescent="0.25">
      <c r="P88" s="497"/>
      <c r="Q88" s="497"/>
      <c r="R88" s="497"/>
      <c r="S88" s="151"/>
      <c r="T88" s="151"/>
      <c r="U88" s="151"/>
      <c r="W88" s="497"/>
      <c r="X88" s="497"/>
      <c r="Y88" s="497"/>
      <c r="Z88" s="151"/>
      <c r="AA88" s="151"/>
      <c r="AB88" s="151"/>
      <c r="AC88" s="151"/>
      <c r="AD88" s="151"/>
      <c r="AE88" s="497"/>
      <c r="AF88" s="497"/>
      <c r="AG88" s="497"/>
    </row>
    <row r="89" spans="16:33" x14ac:dyDescent="0.25">
      <c r="P89" s="497"/>
      <c r="Q89" s="497"/>
      <c r="R89" s="497"/>
      <c r="S89" s="151"/>
      <c r="T89" s="151"/>
      <c r="U89" s="151"/>
      <c r="W89" s="497"/>
      <c r="X89" s="497"/>
      <c r="Y89" s="497"/>
      <c r="Z89" s="151"/>
      <c r="AA89" s="151"/>
      <c r="AB89" s="151"/>
      <c r="AC89" s="151"/>
      <c r="AD89" s="151"/>
      <c r="AE89" s="497"/>
      <c r="AF89" s="497"/>
      <c r="AG89" s="497"/>
    </row>
  </sheetData>
  <mergeCells count="42">
    <mergeCell ref="B16:C22"/>
    <mergeCell ref="D16:E23"/>
    <mergeCell ref="L17:N21"/>
    <mergeCell ref="O19:O20"/>
    <mergeCell ref="V21:V22"/>
    <mergeCell ref="F15:F17"/>
    <mergeCell ref="V5:V18"/>
    <mergeCell ref="N23:N25"/>
    <mergeCell ref="L25:M25"/>
    <mergeCell ref="P24:R25"/>
    <mergeCell ref="K4:K25"/>
    <mergeCell ref="J20:J21"/>
    <mergeCell ref="F11:F12"/>
    <mergeCell ref="J14:J15"/>
    <mergeCell ref="AG23:AG25"/>
    <mergeCell ref="AC14:AD14"/>
    <mergeCell ref="S24:U25"/>
    <mergeCell ref="W5:AB8"/>
    <mergeCell ref="AC5:AD13"/>
    <mergeCell ref="Q10:U13"/>
    <mergeCell ref="X10:AB13"/>
    <mergeCell ref="Z24:AB25"/>
    <mergeCell ref="AE24:AF25"/>
    <mergeCell ref="AC25:AD25"/>
    <mergeCell ref="AC15:AD17"/>
    <mergeCell ref="W24:Y25"/>
    <mergeCell ref="A4:A25"/>
    <mergeCell ref="P4:R4"/>
    <mergeCell ref="W4:Y4"/>
    <mergeCell ref="AC4:AD4"/>
    <mergeCell ref="AE4:AF4"/>
    <mergeCell ref="B5:C13"/>
    <mergeCell ref="D5:E10"/>
    <mergeCell ref="F5:F8"/>
    <mergeCell ref="G5:G13"/>
    <mergeCell ref="H5:H13"/>
    <mergeCell ref="AE5:AG7"/>
    <mergeCell ref="I5:I12"/>
    <mergeCell ref="J5:J8"/>
    <mergeCell ref="L5:N8"/>
    <mergeCell ref="O5:O17"/>
    <mergeCell ref="P5:U8"/>
  </mergeCells>
  <pageMargins left="0.314" right="0.314" top="0.11799999999999999" bottom="0.27500000000000002" header="0.157" footer="0.11799999999999999"/>
  <pageSetup scale="99" firstPageNumber="22" orientation="landscape" r:id="rId1"/>
  <headerFooter>
    <oddFooter>&amp;C&amp;P</oddFooter>
  </headerFooter>
  <colBreaks count="1" manualBreakCount="1">
    <brk id="10" max="3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40</vt:i4>
      </vt:variant>
      <vt:variant>
        <vt:lpstr>Plages nommées</vt:lpstr>
      </vt:variant>
      <vt:variant>
        <vt:i4>32</vt:i4>
      </vt:variant>
    </vt:vector>
  </HeadingPairs>
  <TitlesOfParts>
    <vt:vector size="72" baseType="lpstr">
      <vt:lpstr>couvert</vt:lpstr>
      <vt:lpstr>TOC</vt:lpstr>
      <vt:lpstr>S0_Cont</vt:lpstr>
      <vt:lpstr>S01_Demo</vt:lpstr>
      <vt:lpstr>S02_Educ</vt:lpstr>
      <vt:lpstr>S03_Sante</vt:lpstr>
      <vt:lpstr>S04_Emploi_A</vt:lpstr>
      <vt:lpstr>S04_Emploi_B</vt:lpstr>
      <vt:lpstr>S04_Emploi_C</vt:lpstr>
      <vt:lpstr>S05_Revenus_Indiv</vt:lpstr>
      <vt:lpstr>S06_Epargne</vt:lpstr>
      <vt:lpstr>S7a_Conso_Re</vt:lpstr>
      <vt:lpstr>S7b_Conso_Al</vt:lpstr>
      <vt:lpstr>S8A_SecAlimentaire_FIES</vt:lpstr>
      <vt:lpstr>S8B_SecAlimentaire</vt:lpstr>
      <vt:lpstr>S9a__Conso_NA</vt:lpstr>
      <vt:lpstr>S9b__Conso_NA</vt:lpstr>
      <vt:lpstr>S9c__Conso_NA</vt:lpstr>
      <vt:lpstr>S9d___Conso_NA</vt:lpstr>
      <vt:lpstr>S9e__Conso_NA</vt:lpstr>
      <vt:lpstr>S9f__Conso_NA</vt:lpstr>
      <vt:lpstr>S10_Entreprises1 </vt:lpstr>
      <vt:lpstr>S10_Entreprises2</vt:lpstr>
      <vt:lpstr>S11_Logement</vt:lpstr>
      <vt:lpstr>S12_Avoirs</vt:lpstr>
      <vt:lpstr>S13a_Transferts</vt:lpstr>
      <vt:lpstr>S13B_Transferts</vt:lpstr>
      <vt:lpstr>S14_Chocs</vt:lpstr>
      <vt:lpstr>S15_Filet</vt:lpstr>
      <vt:lpstr>S16a_Agri</vt:lpstr>
      <vt:lpstr>S16b_Agri</vt:lpstr>
      <vt:lpstr>S16c_Agri</vt:lpstr>
      <vt:lpstr>S17_Elevage</vt:lpstr>
      <vt:lpstr>S18_Peche</vt:lpstr>
      <vt:lpstr>S19_Equipements</vt:lpstr>
      <vt:lpstr>S20_PauvreteSubjective</vt:lpstr>
      <vt:lpstr>Annexe 1(ethnie)</vt:lpstr>
      <vt:lpstr>Annexe 2 (Unité)</vt:lpstr>
      <vt:lpstr>Annexe 3(cultures)</vt:lpstr>
      <vt:lpstr>Observations</vt:lpstr>
      <vt:lpstr>S11_Logement!Impression_des_titres</vt:lpstr>
      <vt:lpstr>S12_Avoirs!Impression_des_titres</vt:lpstr>
      <vt:lpstr>S16a_Agri!Impression_des_titres</vt:lpstr>
      <vt:lpstr>S16c_Agri!Impression_des_titres</vt:lpstr>
      <vt:lpstr>S17_Elevage!Impression_des_titres</vt:lpstr>
      <vt:lpstr>S18_Peche!Impression_des_titres</vt:lpstr>
      <vt:lpstr>S7b_Conso_Al!Impression_des_titres</vt:lpstr>
      <vt:lpstr>S9a__Conso_NA!Impression_des_titres</vt:lpstr>
      <vt:lpstr>S9e__Conso_NA!Impression_des_titres</vt:lpstr>
      <vt:lpstr>S9f__Conso_NA!Impression_des_titres</vt:lpstr>
      <vt:lpstr>S01_Demo!Zone_d_impression</vt:lpstr>
      <vt:lpstr>S02_Educ!Zone_d_impression</vt:lpstr>
      <vt:lpstr>S04_Emploi_B!Zone_d_impression</vt:lpstr>
      <vt:lpstr>S04_Emploi_C!Zone_d_impression</vt:lpstr>
      <vt:lpstr>S05_Revenus_Indiv!Zone_d_impression</vt:lpstr>
      <vt:lpstr>S06_Epargne!Zone_d_impression</vt:lpstr>
      <vt:lpstr>'S10_Entreprises1 '!Zone_d_impression</vt:lpstr>
      <vt:lpstr>S11_Logement!Zone_d_impression</vt:lpstr>
      <vt:lpstr>S12_Avoirs!Zone_d_impression</vt:lpstr>
      <vt:lpstr>S14_Chocs!Zone_d_impression</vt:lpstr>
      <vt:lpstr>S16a_Agri!Zone_d_impression</vt:lpstr>
      <vt:lpstr>S16b_Agri!Zone_d_impression</vt:lpstr>
      <vt:lpstr>S16c_Agri!Zone_d_impression</vt:lpstr>
      <vt:lpstr>S18_Peche!Zone_d_impression</vt:lpstr>
      <vt:lpstr>S20_PauvreteSubjective!Zone_d_impression</vt:lpstr>
      <vt:lpstr>S8A_SecAlimentaire_FIES!Zone_d_impression</vt:lpstr>
      <vt:lpstr>S8B_SecAlimentaire!Zone_d_impression</vt:lpstr>
      <vt:lpstr>S9b__Conso_NA!Zone_d_impression</vt:lpstr>
      <vt:lpstr>S9c__Conso_NA!Zone_d_impression</vt:lpstr>
      <vt:lpstr>S9e__Conso_NA!Zone_d_impression</vt:lpstr>
      <vt:lpstr>S9f__Conso_NA!Zone_d_impression</vt:lpstr>
      <vt:lpstr>TOC!Zone_d_impression</vt:lpstr>
    </vt:vector>
  </TitlesOfParts>
  <Company>INSTAT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Rajemison</dc:creator>
  <cp:lastModifiedBy>Ordinateur</cp:lastModifiedBy>
  <cp:lastPrinted>2018-08-28T16:04:24Z</cp:lastPrinted>
  <dcterms:created xsi:type="dcterms:W3CDTF">2001-08-22T05:46:55Z</dcterms:created>
  <dcterms:modified xsi:type="dcterms:W3CDTF">2018-08-28T16:05:04Z</dcterms:modified>
</cp:coreProperties>
</file>