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Users\A_Garrett\Documents\"/>
    </mc:Choice>
  </mc:AlternateContent>
  <xr:revisionPtr revIDLastSave="0" documentId="13_ncr:1_{C0AA0479-D532-49CF-BA3F-83CCA5AD8963}" xr6:coauthVersionLast="46" xr6:coauthVersionMax="46" xr10:uidLastSave="{00000000-0000-0000-0000-000000000000}"/>
  <bookViews>
    <workbookView xWindow="-110" yWindow="-110" windowWidth="19420" windowHeight="10420" xr2:uid="{00000000-000D-0000-FFFF-FFFF00000000}"/>
  </bookViews>
  <sheets>
    <sheet name="Notes" sheetId="3" r:id="rId1"/>
    <sheet name="Summary" sheetId="2" r:id="rId2"/>
    <sheet name="Groundfish" sheetId="6" r:id="rId3"/>
    <sheet name="Flatfish" sheetId="7" r:id="rId4"/>
    <sheet name="Large pelagics" sheetId="4" r:id="rId5"/>
    <sheet name="Small pelagics" sheetId="5" r:id="rId6"/>
    <sheet name="Shellfish" sheetId="8" r:id="rId7"/>
    <sheet name="Cephalopods" sheetId="10" r:id="rId8"/>
    <sheet name="Salmonids" sheetId="9" r:id="rId9"/>
    <sheet name="OverviewTop_N_Species_(Total)_F" sheetId="1" r:id="rId10"/>
    <sheet name="Sheet1" sheetId="11" r:id="rId11"/>
  </sheets>
  <calcPr calcId="191029"/>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2" i="6" l="1"/>
  <c r="I17" i="6"/>
  <c r="I6" i="6"/>
  <c r="D4" i="6"/>
  <c r="N135" i="6"/>
  <c r="N112" i="6"/>
  <c r="N29" i="6"/>
  <c r="N7" i="6"/>
  <c r="D4" i="7"/>
  <c r="I21" i="7"/>
  <c r="I12" i="7"/>
  <c r="I9" i="7"/>
  <c r="I6" i="7"/>
  <c r="N86" i="7"/>
  <c r="N83" i="7"/>
  <c r="N79" i="7"/>
  <c r="N49" i="7"/>
  <c r="N43" i="7"/>
  <c r="N40" i="7"/>
  <c r="N33" i="7"/>
  <c r="N26" i="7"/>
  <c r="N19" i="7"/>
  <c r="N7" i="7"/>
  <c r="D4" i="4"/>
  <c r="I8" i="4"/>
  <c r="N12" i="4"/>
  <c r="I20" i="5"/>
  <c r="I17" i="5"/>
  <c r="I10" i="5"/>
  <c r="I8" i="5"/>
  <c r="I6" i="5"/>
  <c r="D4" i="5"/>
  <c r="I23" i="5"/>
  <c r="N132" i="5"/>
  <c r="N115" i="5"/>
  <c r="N93" i="5"/>
  <c r="N35" i="5"/>
  <c r="N13" i="5"/>
  <c r="N10" i="5"/>
  <c r="N7" i="5"/>
  <c r="N44" i="10"/>
  <c r="I86" i="8"/>
  <c r="I42" i="8"/>
  <c r="I83" i="8"/>
  <c r="I33" i="8"/>
  <c r="D14" i="8"/>
  <c r="D4" i="8"/>
  <c r="I44" i="8"/>
  <c r="I78" i="8"/>
  <c r="I24" i="8"/>
  <c r="I70" i="8"/>
  <c r="I6" i="8"/>
  <c r="I50" i="8"/>
  <c r="I46" i="8"/>
  <c r="I15" i="8"/>
  <c r="I61" i="8"/>
  <c r="I88" i="8"/>
  <c r="N44" i="8"/>
  <c r="N52" i="8"/>
  <c r="N73" i="8"/>
  <c r="N82" i="8"/>
  <c r="N100" i="8"/>
  <c r="N150" i="8"/>
  <c r="N159" i="8"/>
  <c r="N170" i="8"/>
  <c r="N201" i="8"/>
  <c r="N227" i="8"/>
  <c r="N333" i="8"/>
  <c r="N338" i="8"/>
  <c r="N350" i="8"/>
  <c r="N379" i="8"/>
  <c r="N412" i="8"/>
  <c r="N478" i="8"/>
  <c r="N497" i="8"/>
  <c r="N516" i="8"/>
  <c r="N21" i="8"/>
  <c r="N13" i="8"/>
  <c r="N7" i="8"/>
  <c r="D4" i="10"/>
  <c r="I16" i="10"/>
  <c r="I11" i="10"/>
  <c r="I6" i="10"/>
  <c r="N67" i="10"/>
  <c r="N51" i="10"/>
  <c r="N7" i="10"/>
  <c r="I14" i="9"/>
  <c r="I10" i="9"/>
  <c r="D4" i="9"/>
  <c r="I20" i="9"/>
  <c r="I6" i="9"/>
  <c r="I17" i="9"/>
  <c r="I23" i="9"/>
  <c r="N84" i="9"/>
  <c r="N66" i="9"/>
  <c r="N47" i="9"/>
  <c r="N42" i="9"/>
  <c r="N24" i="9"/>
  <c r="N7" i="9"/>
</calcChain>
</file>

<file path=xl/sharedStrings.xml><?xml version="1.0" encoding="utf-8"?>
<sst xmlns="http://schemas.openxmlformats.org/spreadsheetml/2006/main" count="36379" uniqueCount="280">
  <si>
    <t>'Total'</t>
  </si>
  <si>
    <t>Year</t>
  </si>
  <si>
    <t>Single Year</t>
  </si>
  <si>
    <t>Origin | Destination (continent)</t>
  </si>
  <si>
    <t>Origin | Destination</t>
  </si>
  <si>
    <t>Flow</t>
  </si>
  <si>
    <t>Origin (EU vs non EU)</t>
  </si>
  <si>
    <t>Presentation</t>
  </si>
  <si>
    <t>Preservation</t>
  </si>
  <si>
    <t xml:space="preserve">Species </t>
  </si>
  <si>
    <t>Species Group</t>
  </si>
  <si>
    <t>Year CY &amp; PY</t>
  </si>
  <si>
    <t>Destination</t>
  </si>
  <si>
    <t>Origin</t>
  </si>
  <si>
    <t>CF</t>
  </si>
  <si>
    <t>Kg</t>
  </si>
  <si>
    <t>Live weight</t>
  </si>
  <si>
    <t>Value</t>
  </si>
  <si>
    <t>Value Def</t>
  </si>
  <si>
    <t>Value, £million</t>
  </si>
  <si>
    <t>Weight vs. Value</t>
  </si>
  <si>
    <t>Weight, tonnes</t>
  </si>
  <si>
    <t>Total</t>
  </si>
  <si>
    <t>Non EU</t>
  </si>
  <si>
    <t>ARGENTINA</t>
  </si>
  <si>
    <t>Import</t>
  </si>
  <si>
    <t>Whole/Gutted</t>
  </si>
  <si>
    <t>Frozen</t>
  </si>
  <si>
    <t>Shrimp, miscellaneous</t>
  </si>
  <si>
    <t>Crustaceans</t>
  </si>
  <si>
    <t>United Kingdom</t>
  </si>
  <si>
    <t>Hake</t>
  </si>
  <si>
    <t>Groundfish</t>
  </si>
  <si>
    <t>Other marine fish</t>
  </si>
  <si>
    <t>AUSTRALIA</t>
  </si>
  <si>
    <t>Live/Fresh</t>
  </si>
  <si>
    <t>Unspecified</t>
  </si>
  <si>
    <t>Prepared/Preserved</t>
  </si>
  <si>
    <t>Abalone</t>
  </si>
  <si>
    <t>Bivalves and other molluscs and aquatic invertebrates</t>
  </si>
  <si>
    <t>Fillet</t>
  </si>
  <si>
    <t>Other non-food use</t>
  </si>
  <si>
    <t>Non-food use</t>
  </si>
  <si>
    <t>Molluscs and aquatic invertebrates, other</t>
  </si>
  <si>
    <t>Salmon</t>
  </si>
  <si>
    <t>Salmonids</t>
  </si>
  <si>
    <t>Octopus</t>
  </si>
  <si>
    <t>Cephalopods</t>
  </si>
  <si>
    <t>EU</t>
  </si>
  <si>
    <t>AUSTRIA</t>
  </si>
  <si>
    <t>Other cuts</t>
  </si>
  <si>
    <t>Tuna, miscellaneous</t>
  </si>
  <si>
    <t>Tuna and tuna-like species</t>
  </si>
  <si>
    <t>Miscellaneous small pelagics</t>
  </si>
  <si>
    <t>Small pelagics</t>
  </si>
  <si>
    <t>BANGLADESH</t>
  </si>
  <si>
    <t>Shrimp, warmwater</t>
  </si>
  <si>
    <t>Crab</t>
  </si>
  <si>
    <t>Other freshwater fish</t>
  </si>
  <si>
    <t>Freshwater fish</t>
  </si>
  <si>
    <t>Other crustaceans</t>
  </si>
  <si>
    <t>Other salmonids</t>
  </si>
  <si>
    <t>Tilapia</t>
  </si>
  <si>
    <t>Freshwater catfish</t>
  </si>
  <si>
    <t>Carp</t>
  </si>
  <si>
    <t>By-products</t>
  </si>
  <si>
    <t>Caviar, livers and roes</t>
  </si>
  <si>
    <t>Miscellaneous aquatic products</t>
  </si>
  <si>
    <t>BELGIUM</t>
  </si>
  <si>
    <t>Rock lobster and sea crawfish</t>
  </si>
  <si>
    <t>Lobster Homarus spp</t>
  </si>
  <si>
    <t>Shrimp, coldwater</t>
  </si>
  <si>
    <t>Shrimp Crangon spp</t>
  </si>
  <si>
    <t>Tuna, bigeye</t>
  </si>
  <si>
    <t>Horse mackerel, other</t>
  </si>
  <si>
    <t>Seabass, other</t>
  </si>
  <si>
    <t>Cod</t>
  </si>
  <si>
    <t>Sole, common</t>
  </si>
  <si>
    <t>Flatfish</t>
  </si>
  <si>
    <t>Other cephalopods</t>
  </si>
  <si>
    <t>Scallop</t>
  </si>
  <si>
    <t>Mussel, other</t>
  </si>
  <si>
    <t>Clam</t>
  </si>
  <si>
    <t>Smoked</t>
  </si>
  <si>
    <t>Surimi</t>
  </si>
  <si>
    <t>Monk</t>
  </si>
  <si>
    <t>Alaska pollock</t>
  </si>
  <si>
    <t>Other flatfish</t>
  </si>
  <si>
    <t>Freshwater crayfish</t>
  </si>
  <si>
    <t>Eel</t>
  </si>
  <si>
    <t>Jellyfish</t>
  </si>
  <si>
    <t>Sardine</t>
  </si>
  <si>
    <t>Tuna, yellowfin</t>
  </si>
  <si>
    <t>Cuttlefish</t>
  </si>
  <si>
    <t>Squid</t>
  </si>
  <si>
    <t>BELIZE</t>
  </si>
  <si>
    <t>BRAZIL</t>
  </si>
  <si>
    <t>BULGARIA</t>
  </si>
  <si>
    <t>Herring</t>
  </si>
  <si>
    <t>BURMA</t>
  </si>
  <si>
    <t>Dried</t>
  </si>
  <si>
    <t>Other products</t>
  </si>
  <si>
    <t>CANADA</t>
  </si>
  <si>
    <t>Sea urchin</t>
  </si>
  <si>
    <t>Redfish</t>
  </si>
  <si>
    <t>Boiled/Cooked</t>
  </si>
  <si>
    <t>Haddock</t>
  </si>
  <si>
    <t>CHILE</t>
  </si>
  <si>
    <t>Swordfish</t>
  </si>
  <si>
    <t>CHINA</t>
  </si>
  <si>
    <t>Salted</t>
  </si>
  <si>
    <t>Other groundfish</t>
  </si>
  <si>
    <t>Mackerel</t>
  </si>
  <si>
    <t>Grenadier</t>
  </si>
  <si>
    <t>Saithe (=Coalfish)</t>
  </si>
  <si>
    <t>Anchovy</t>
  </si>
  <si>
    <t>Lobster, Norway</t>
  </si>
  <si>
    <t>COLOMBIA</t>
  </si>
  <si>
    <t>CONGO DEM. REP. (ZAIRE)</t>
  </si>
  <si>
    <t>CONGO REPUBLIC</t>
  </si>
  <si>
    <t>COSTA RICA</t>
  </si>
  <si>
    <t>CROATIA</t>
  </si>
  <si>
    <t>CZECH REPUBLIC</t>
  </si>
  <si>
    <t>DENMARK</t>
  </si>
  <si>
    <t>Tuna, albacore</t>
  </si>
  <si>
    <t>Seabass, European</t>
  </si>
  <si>
    <t>Whiting</t>
  </si>
  <si>
    <t>Pollack</t>
  </si>
  <si>
    <t>Ling</t>
  </si>
  <si>
    <t>Turbot</t>
  </si>
  <si>
    <t>Plaice, European</t>
  </si>
  <si>
    <t>Halibut, Greenland</t>
  </si>
  <si>
    <t>Halibut, Atlantic</t>
  </si>
  <si>
    <t>Seabream, gilthead</t>
  </si>
  <si>
    <t>Trout</t>
  </si>
  <si>
    <t>Tuna, skipjack</t>
  </si>
  <si>
    <t>Mussel Mytilus spp</t>
  </si>
  <si>
    <t>Ray</t>
  </si>
  <si>
    <t>DJIBOUTI</t>
  </si>
  <si>
    <t>DOMINICAN REP.</t>
  </si>
  <si>
    <t>ECUADOR</t>
  </si>
  <si>
    <t>EGYPT</t>
  </si>
  <si>
    <t>EL SALVADOR</t>
  </si>
  <si>
    <t>ESTONIA</t>
  </si>
  <si>
    <t>Sprat (=Brisling)</t>
  </si>
  <si>
    <t>FALKLAND ISLANDS</t>
  </si>
  <si>
    <t>Toothfish</t>
  </si>
  <si>
    <t>FAROE ISLANDS</t>
  </si>
  <si>
    <t>Other sharks</t>
  </si>
  <si>
    <t>FIJI</t>
  </si>
  <si>
    <t>FINLAND</t>
  </si>
  <si>
    <t>FRANCE</t>
  </si>
  <si>
    <t>Oyster</t>
  </si>
  <si>
    <t>Tuna, bluefin</t>
  </si>
  <si>
    <t>Blue whiting</t>
  </si>
  <si>
    <t>Horse mackerel, Atlantic</t>
  </si>
  <si>
    <t>Seabream, other</t>
  </si>
  <si>
    <t>Nile perch</t>
  </si>
  <si>
    <t>Dogfish</t>
  </si>
  <si>
    <t>Cusk-eel</t>
  </si>
  <si>
    <t>FRENCH POLYNESIA</t>
  </si>
  <si>
    <t>GERMANY</t>
  </si>
  <si>
    <t>Cobia</t>
  </si>
  <si>
    <t>GHANA</t>
  </si>
  <si>
    <t>GREECE</t>
  </si>
  <si>
    <t>GREENLAND</t>
  </si>
  <si>
    <t>GUINEA</t>
  </si>
  <si>
    <t>HONDURAS</t>
  </si>
  <si>
    <t>HONG KONG</t>
  </si>
  <si>
    <t>EEA non EU</t>
  </si>
  <si>
    <t>ICELAND</t>
  </si>
  <si>
    <t>Megrim</t>
  </si>
  <si>
    <t>INDIA</t>
  </si>
  <si>
    <t>INDONESIA</t>
  </si>
  <si>
    <t>IRAN</t>
  </si>
  <si>
    <t>IRELAND</t>
  </si>
  <si>
    <t>ISRAEL</t>
  </si>
  <si>
    <t>ITALY</t>
  </si>
  <si>
    <t>IVORY COAST</t>
  </si>
  <si>
    <t>JAPAN</t>
  </si>
  <si>
    <t>KENYA</t>
  </si>
  <si>
    <t>LATVIA</t>
  </si>
  <si>
    <t>LITHUANIA</t>
  </si>
  <si>
    <t>LUXEMBOURG</t>
  </si>
  <si>
    <t>MADAGASCAR</t>
  </si>
  <si>
    <t>MALAWI</t>
  </si>
  <si>
    <t>MALAYSIA</t>
  </si>
  <si>
    <t>MALDIVES</t>
  </si>
  <si>
    <t>MALTA</t>
  </si>
  <si>
    <t>MARSHALL ISLANDS</t>
  </si>
  <si>
    <t>MAURITANIA</t>
  </si>
  <si>
    <t>MAURITIUS</t>
  </si>
  <si>
    <t>MEXICO</t>
  </si>
  <si>
    <t>MICRONESIA</t>
  </si>
  <si>
    <t>MOLDOVA</t>
  </si>
  <si>
    <t>MONTSERRAT</t>
  </si>
  <si>
    <t>MOROCCO</t>
  </si>
  <si>
    <t>NETHERLANDS</t>
  </si>
  <si>
    <t>Shrimp, deep-water rose</t>
  </si>
  <si>
    <t>Flounder, other</t>
  </si>
  <si>
    <t>NEW CALEDONIA</t>
  </si>
  <si>
    <t>NEW ZEALAND</t>
  </si>
  <si>
    <t>NICARAGUA</t>
  </si>
  <si>
    <t>NIGERIA</t>
  </si>
  <si>
    <t>NORWAY</t>
  </si>
  <si>
    <t>Halibut, other</t>
  </si>
  <si>
    <t>OMAN</t>
  </si>
  <si>
    <t>PAKISTAN</t>
  </si>
  <si>
    <t>PAPUA NEW GUINEA</t>
  </si>
  <si>
    <t>PARAGUAY</t>
  </si>
  <si>
    <t>PERU</t>
  </si>
  <si>
    <t>PHILIPPINES</t>
  </si>
  <si>
    <t>POLAND</t>
  </si>
  <si>
    <t>PORTUGAL</t>
  </si>
  <si>
    <t>Ray’s bream</t>
  </si>
  <si>
    <t>ROMANIA</t>
  </si>
  <si>
    <t>RUSSIA</t>
  </si>
  <si>
    <t>SENEGAL</t>
  </si>
  <si>
    <t>SEYCHELLES</t>
  </si>
  <si>
    <t>SINGAPORE</t>
  </si>
  <si>
    <t>SLOVAKIA</t>
  </si>
  <si>
    <t>SOLOMON ISLANDS</t>
  </si>
  <si>
    <t>SOMALIA</t>
  </si>
  <si>
    <t>SOUTH AFRICA</t>
  </si>
  <si>
    <t>SOUTH KOREA</t>
  </si>
  <si>
    <t>SPAIN</t>
  </si>
  <si>
    <t>Sea cucumber</t>
  </si>
  <si>
    <t>SRI LANKA</t>
  </si>
  <si>
    <t>ST. HELENA</t>
  </si>
  <si>
    <t>SURINAM</t>
  </si>
  <si>
    <t>SWEDEN</t>
  </si>
  <si>
    <t>SWITZERLAND</t>
  </si>
  <si>
    <t>TAIWAN</t>
  </si>
  <si>
    <t>TANZANIA</t>
  </si>
  <si>
    <t>THAILAND</t>
  </si>
  <si>
    <t>TONGA</t>
  </si>
  <si>
    <t>TUNISIA</t>
  </si>
  <si>
    <t>TURKEY</t>
  </si>
  <si>
    <t>U.K.</t>
  </si>
  <si>
    <t>U.S.A.</t>
  </si>
  <si>
    <t>UGANDA</t>
  </si>
  <si>
    <t>URUGUAY</t>
  </si>
  <si>
    <t>VIETNAM</t>
  </si>
  <si>
    <t>YEMEN</t>
  </si>
  <si>
    <t>Row Labels</t>
  </si>
  <si>
    <t>Grand Total</t>
  </si>
  <si>
    <t>Sum of Live weight</t>
  </si>
  <si>
    <t>Sum of Value</t>
  </si>
  <si>
    <t>80% of volume</t>
  </si>
  <si>
    <t>For each main species group, the product formats are isolated</t>
  </si>
  <si>
    <t>Product formats</t>
  </si>
  <si>
    <t>Species</t>
  </si>
  <si>
    <t>See http://www.iuuwatch.eu/wp-content/uploads/2021/03/Conversion-factors_factsheet_FINAL.pdf</t>
  </si>
  <si>
    <t>What is LWE?</t>
  </si>
  <si>
    <t>What does LWE allow us to do?...</t>
  </si>
  <si>
    <t xml:space="preserve">It might make it easier to align nutritional content, if nutritional profile is based on whole animal </t>
  </si>
  <si>
    <t>What does LWE constrain?</t>
  </si>
  <si>
    <t>It will prohibit the link to actual volume consumed (product weight) and product portfolio in the market place.</t>
  </si>
  <si>
    <t>2. Data is analysed on the following basis:</t>
  </si>
  <si>
    <t>It might make it easier to match carbon footprint required to take the animal out of the water, where footprint is in Co2 per LWE volume i.e. broadly the landing stage of the chain</t>
  </si>
  <si>
    <t xml:space="preserve">3. The metric selected for volume is tonnes liveweight equivalent (tonnes LWE).  </t>
  </si>
  <si>
    <t>LWE is important for estimating a country’s apparent consumption of seafood (AC=domestic production plus imports less exports) and for calculating the live weight equivalent of imports from third countries.</t>
  </si>
  <si>
    <t>The main product formats are highlighted (yellow)</t>
  </si>
  <si>
    <t>The main species are highlighted (yellow)</t>
  </si>
  <si>
    <t>In this case 80% of imported volume of a species group is a result of 20% of product formats, 80% of product format volume is a result of 20% species, 80% of species is a result of 20% of countries of origin.</t>
  </si>
  <si>
    <t>The species groups are shown in individual worksheets</t>
  </si>
  <si>
    <t>Data agrees with A Motova's import spreadsheet (LW)</t>
  </si>
  <si>
    <t>b. For each species group:</t>
  </si>
  <si>
    <t>For each main product format, the species are isolated</t>
  </si>
  <si>
    <t>For each of the main species, the countries of origin are isolated</t>
  </si>
  <si>
    <t>The main countries of origin are highlighted (yellow)</t>
  </si>
  <si>
    <t>a. Identify broad species group</t>
  </si>
  <si>
    <r>
      <t xml:space="preserve">The broad species group is isolated (on the basis that substitute species exist within that group) - </t>
    </r>
    <r>
      <rPr>
        <i/>
        <sz val="11"/>
        <color theme="1"/>
        <rFont val="Calibri"/>
        <family val="2"/>
        <scheme val="minor"/>
      </rPr>
      <t>these data are shown in Summary worksheet</t>
    </r>
  </si>
  <si>
    <t>Identify main* product formats</t>
  </si>
  <si>
    <t>Identify main* species</t>
  </si>
  <si>
    <t>Identify main* countries of origin</t>
  </si>
  <si>
    <t>*The assessment of "main" product format, "main" species, and "main" origin is done on the basis of Pareto 80:20 rule i.e. that 80% of outcomes (or outputs) result from 20% of all causes (or inputs) for any given event.</t>
  </si>
  <si>
    <t>LWE describes an imported product in terms of the whole animal required to deliver it i.e. a whole fish from the water for the delivery of a fillet</t>
  </si>
  <si>
    <t>1. Import data downloaded from T4 (total button): https://www.seafish.org/trade-and-regulation/international-trade/trade-tariff-tool-in-tableau/</t>
  </si>
  <si>
    <t>Import data are shown in Overview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</si>
</sst>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11" fontId="0" fillId="0" borderId="0" xfId="0" applyNumberForma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33" borderId="0" xfId="0" applyFill="1" applyAlignment="1">
      <alignment horizontal="left"/>
    </xf>
    <xf numFmtId="0" fontId="0" fillId="33" borderId="0" xfId="0" applyFill="1" applyAlignment="1">
      <alignment horizontal="left" indent="3"/>
    </xf>
    <xf numFmtId="3" fontId="0" fillId="33" borderId="0" xfId="0" applyNumberFormat="1" applyFill="1"/>
    <xf numFmtId="164" fontId="0" fillId="33" borderId="0" xfId="0" applyNumberFormat="1" applyFill="1"/>
    <xf numFmtId="0" fontId="0" fillId="33" borderId="0" xfId="0" applyFill="1" applyAlignment="1">
      <alignment horizontal="left" indent="1"/>
    </xf>
    <xf numFmtId="0" fontId="0" fillId="0" borderId="0" xfId="0" applyFill="1" applyAlignment="1">
      <alignment horizontal="left" indent="1"/>
    </xf>
    <xf numFmtId="3" fontId="0" fillId="0" borderId="0" xfId="0" applyNumberFormat="1" applyFill="1"/>
    <xf numFmtId="164" fontId="0" fillId="0" borderId="0" xfId="0" applyNumberFormat="1" applyFill="1"/>
    <xf numFmtId="0" fontId="0" fillId="0" borderId="0" xfId="0" applyFill="1" applyAlignment="1">
      <alignment horizontal="left" indent="2"/>
    </xf>
    <xf numFmtId="0" fontId="0" fillId="0" borderId="0" xfId="0" applyFill="1" applyAlignment="1">
      <alignment horizontal="left" indent="3"/>
    </xf>
    <xf numFmtId="0" fontId="0" fillId="0" borderId="0" xfId="0" applyFill="1"/>
    <xf numFmtId="0" fontId="18" fillId="0" borderId="0" xfId="0" applyFont="1"/>
    <xf numFmtId="0" fontId="16" fillId="0" borderId="0" xfId="0" applyFont="1"/>
    <xf numFmtId="3" fontId="16" fillId="0" borderId="0" xfId="0" applyNumberFormat="1" applyFont="1"/>
    <xf numFmtId="0" fontId="18" fillId="0" borderId="0" xfId="0" applyFont="1" applyAlignment="1">
      <alignment horizontal="left"/>
    </xf>
    <xf numFmtId="0" fontId="0" fillId="0" borderId="0" xfId="0" applyAlignment="1">
      <alignment horizontal="left" indent="4"/>
    </xf>
    <xf numFmtId="0" fontId="0" fillId="33" borderId="0" xfId="0" applyFill="1" applyAlignment="1">
      <alignment horizontal="left" indent="4"/>
    </xf>
    <xf numFmtId="0" fontId="0" fillId="0" borderId="0" xfId="0" applyFill="1" applyAlignment="1">
      <alignment horizontal="left" indent="4"/>
    </xf>
    <xf numFmtId="0" fontId="0" fillId="33" borderId="0" xfId="0" applyFill="1" applyAlignment="1">
      <alignment horizontal="left" indent="2"/>
    </xf>
    <xf numFmtId="0" fontId="19" fillId="0" borderId="0" xfId="0" applyFont="1"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7">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us Garrett" refreshedDate="44407.668144212963" createdVersion="6" refreshedVersion="6" minRefreshableVersion="3" recordCount="3102" xr:uid="{00000000-000A-0000-FFFF-FFFF19000000}">
  <cacheSource type="worksheet">
    <worksheetSource ref="A1:V1048576" sheet="OverviewTop_N_Species_(Total)_F"/>
  </cacheSource>
  <cacheFields count="22">
    <cacheField name="'Total'" numFmtId="0">
      <sharedItems containsBlank="1"/>
    </cacheField>
    <cacheField name="Year" numFmtId="0">
      <sharedItems containsString="0" containsBlank="1" containsNumber="1" containsInteger="1" minValue="2019" maxValue="2019"/>
    </cacheField>
    <cacheField name="Single Year" numFmtId="0">
      <sharedItems containsBlank="1"/>
    </cacheField>
    <cacheField name="Origin | Destination (continent)" numFmtId="0">
      <sharedItems containsBlank="1"/>
    </cacheField>
    <cacheField name="Origin | Destination" numFmtId="0">
      <sharedItems containsBlank="1"/>
    </cacheField>
    <cacheField name="Flow" numFmtId="0">
      <sharedItems containsBlank="1"/>
    </cacheField>
    <cacheField name="Origin (EU vs non EU)" numFmtId="0">
      <sharedItems containsBlank="1"/>
    </cacheField>
    <cacheField name="Presentation" numFmtId="0">
      <sharedItems containsBlank="1" count="6">
        <s v="Whole/Gutted"/>
        <s v="Unspecified"/>
        <s v="Fillet"/>
        <s v="Other cuts"/>
        <s v="By-products"/>
        <m/>
      </sharedItems>
    </cacheField>
    <cacheField name="Preservation" numFmtId="0">
      <sharedItems containsBlank="1" count="9">
        <s v="Frozen"/>
        <s v="Live/Fresh"/>
        <s v="Prepared/Preserved"/>
        <s v="Unspecified"/>
        <s v="Smoked"/>
        <s v="Dried"/>
        <s v="Boiled/Cooked"/>
        <s v="Salted"/>
        <m/>
      </sharedItems>
    </cacheField>
    <cacheField name="Species " numFmtId="0">
      <sharedItems containsBlank="1" count="88">
        <s v="Shrimp, miscellaneous"/>
        <s v="Hake"/>
        <s v="Other marine fish"/>
        <s v="Abalone"/>
        <s v="Other non-food use"/>
        <s v="Molluscs and aquatic invertebrates, other"/>
        <s v="Salmon"/>
        <s v="Octopus"/>
        <s v="Tuna, miscellaneous"/>
        <s v="Miscellaneous small pelagics"/>
        <s v="Shrimp, warmwater"/>
        <s v="Crab"/>
        <s v="Other freshwater fish"/>
        <s v="Other crustaceans"/>
        <s v="Other salmonids"/>
        <s v="Tilapia"/>
        <s v="Freshwater catfish"/>
        <s v="Carp"/>
        <s v="Caviar, livers and roes"/>
        <s v="Rock lobster and sea crawfish"/>
        <s v="Lobster Homarus spp"/>
        <s v="Shrimp, coldwater"/>
        <s v="Shrimp Crangon spp"/>
        <s v="Tuna, bigeye"/>
        <s v="Horse mackerel, other"/>
        <s v="Seabass, other"/>
        <s v="Cod"/>
        <s v="Sole, common"/>
        <s v="Other cephalopods"/>
        <s v="Scallop"/>
        <s v="Mussel, other"/>
        <s v="Clam"/>
        <s v="Surimi"/>
        <s v="Monk"/>
        <s v="Alaska pollock"/>
        <s v="Other flatfish"/>
        <s v="Freshwater crayfish"/>
        <s v="Eel"/>
        <s v="Jellyfish"/>
        <s v="Sardine"/>
        <s v="Tuna, yellowfin"/>
        <s v="Cuttlefish"/>
        <s v="Squid"/>
        <s v="Herring"/>
        <s v="Other products"/>
        <s v="Sea urchin"/>
        <s v="Redfish"/>
        <s v="Haddock"/>
        <s v="Swordfish"/>
        <s v="Other groundfish"/>
        <s v="Mackerel"/>
        <s v="Grenadier"/>
        <s v="Saithe (=Coalfish)"/>
        <s v="Anchovy"/>
        <s v="Lobster, Norway"/>
        <s v="Tuna, albacore"/>
        <s v="Seabass, European"/>
        <s v="Whiting"/>
        <s v="Pollack"/>
        <s v="Ling"/>
        <s v="Turbot"/>
        <s v="Plaice, European"/>
        <s v="Halibut, Greenland"/>
        <s v="Halibut, Atlantic"/>
        <s v="Seabream, gilthead"/>
        <s v="Trout"/>
        <s v="Tuna, skipjack"/>
        <s v="Mussel Mytilus spp"/>
        <s v="Ray"/>
        <s v="Sprat (=Brisling)"/>
        <s v="Toothfish"/>
        <s v="Other sharks"/>
        <s v="Oyster"/>
        <s v="Tuna, bluefin"/>
        <s v="Blue whiting"/>
        <s v="Horse mackerel, Atlantic"/>
        <s v="Seabream, other"/>
        <s v="Nile perch"/>
        <s v="Dogfish"/>
        <s v="Cusk-eel"/>
        <s v="Cobia"/>
        <s v="Megrim"/>
        <s v="Shrimp, deep-water rose"/>
        <s v="Flounder, other"/>
        <s v="Halibut, other"/>
        <s v="Ray’s bream"/>
        <s v="Sea cucumber"/>
        <m/>
      </sharedItems>
    </cacheField>
    <cacheField name="Species Group" numFmtId="0">
      <sharedItems containsBlank="1" count="13">
        <s v="Crustaceans"/>
        <s v="Groundfish"/>
        <s v="Other marine fish"/>
        <s v="Bivalves and other molluscs and aquatic invertebrates"/>
        <s v="Non-food use"/>
        <s v="Salmonids"/>
        <s v="Cephalopods"/>
        <s v="Tuna and tuna-like species"/>
        <s v="Small pelagics"/>
        <s v="Freshwater fish"/>
        <s v="Miscellaneous aquatic products"/>
        <s v="Flatfish"/>
        <m/>
      </sharedItems>
    </cacheField>
    <cacheField name="Year CY &amp; PY" numFmtId="0">
      <sharedItems containsBlank="1"/>
    </cacheField>
    <cacheField name="Destination" numFmtId="0">
      <sharedItems containsBlank="1"/>
    </cacheField>
    <cacheField name="Origin" numFmtId="0">
      <sharedItems containsBlank="1" count="107">
        <s v="ARGENTINA"/>
        <s v="AUSTRALIA"/>
        <s v="AUSTRIA"/>
        <s v="BANGLADESH"/>
        <s v="BELGIUM"/>
        <s v="BELIZE"/>
        <s v="BRAZIL"/>
        <s v="BULGARIA"/>
        <s v="BURMA"/>
        <s v="CANADA"/>
        <s v="CHILE"/>
        <s v="CHINA"/>
        <s v="COLOMBIA"/>
        <s v="CONGO DEM. REP. (ZAIRE)"/>
        <s v="CONGO REPUBLIC"/>
        <s v="COSTA RICA"/>
        <s v="CROATIA"/>
        <s v="CZECH REPUBLIC"/>
        <s v="DENMARK"/>
        <s v="DJIBOUTI"/>
        <s v="DOMINICAN REP."/>
        <s v="ECUADOR"/>
        <s v="EGYPT"/>
        <s v="EL SALVADOR"/>
        <s v="ESTONIA"/>
        <s v="FALKLAND ISLANDS"/>
        <s v="FAROE ISLANDS"/>
        <s v="FIJI"/>
        <s v="FINLAND"/>
        <s v="FRANCE"/>
        <s v="FRENCH POLYNESIA"/>
        <s v="GERMANY"/>
        <s v="GHANA"/>
        <s v="GREECE"/>
        <s v="GREENLAND"/>
        <s v="GUINEA"/>
        <s v="HONDURAS"/>
        <s v="HONG KONG"/>
        <s v="ICELAND"/>
        <s v="INDIA"/>
        <s v="INDONESIA"/>
        <s v="IRAN"/>
        <s v="IRELAND"/>
        <s v="ISRAEL"/>
        <s v="ITALY"/>
        <s v="IVORY COAST"/>
        <s v="JAPAN"/>
        <s v="KENYA"/>
        <s v="LATVIA"/>
        <s v="LITHUANIA"/>
        <s v="LUXEMBOURG"/>
        <s v="MADAGASCAR"/>
        <s v="MALAWI"/>
        <s v="MALAYSIA"/>
        <s v="MALDIVES"/>
        <s v="MALTA"/>
        <s v="MARSHALL ISLANDS"/>
        <s v="MAURITANIA"/>
        <s v="MAURITIUS"/>
        <s v="MEXICO"/>
        <s v="MICRONESIA"/>
        <s v="MOLDOVA"/>
        <s v="MONTSERRAT"/>
        <s v="MOROCCO"/>
        <s v="NETHERLANDS"/>
        <s v="NEW CALEDONIA"/>
        <s v="NEW ZEALAND"/>
        <s v="NICARAGUA"/>
        <s v="NIGERIA"/>
        <s v="NORWAY"/>
        <s v="OMAN"/>
        <s v="PAKISTAN"/>
        <s v="PAPUA NEW GUINEA"/>
        <s v="PARAGUAY"/>
        <s v="PERU"/>
        <s v="PHILIPPINES"/>
        <s v="POLAND"/>
        <s v="PORTUGAL"/>
        <s v="ROMANIA"/>
        <s v="RUSSIA"/>
        <s v="SENEGAL"/>
        <s v="SEYCHELLES"/>
        <s v="SINGAPORE"/>
        <s v="SLOVAKIA"/>
        <s v="SOLOMON ISLANDS"/>
        <s v="SOMALIA"/>
        <s v="SOUTH AFRICA"/>
        <s v="SOUTH KOREA"/>
        <s v="SPAIN"/>
        <s v="SRI LANKA"/>
        <s v="ST. HELENA"/>
        <s v="SURINAM"/>
        <s v="SWEDEN"/>
        <s v="SWITZERLAND"/>
        <s v="TAIWAN"/>
        <s v="TANZANIA"/>
        <s v="THAILAND"/>
        <s v="TONGA"/>
        <s v="TUNISIA"/>
        <s v="TURKEY"/>
        <s v="U.K."/>
        <s v="U.S.A."/>
        <s v="UGANDA"/>
        <s v="URUGUAY"/>
        <s v="VIETNAM"/>
        <s v="YEMEN"/>
        <m/>
      </sharedItems>
    </cacheField>
    <cacheField name="CF" numFmtId="0">
      <sharedItems containsString="0" containsBlank="1" containsNumber="1" minValue="0" maxValue="6.83"/>
    </cacheField>
    <cacheField name="Kg" numFmtId="0">
      <sharedItems containsString="0" containsBlank="1" containsNumber="1" containsInteger="1" minValue="1" maxValue="34482475"/>
    </cacheField>
    <cacheField name="Live weight" numFmtId="0">
      <sharedItems containsString="0" containsBlank="1" containsNumber="1" minValue="0" maxValue="44496704.68"/>
    </cacheField>
    <cacheField name="Value" numFmtId="0">
      <sharedItems containsString="0" containsBlank="1" containsNumber="1" containsInteger="1" minValue="1" maxValue="195300681"/>
    </cacheField>
    <cacheField name="Value Def" numFmtId="0">
      <sharedItems containsString="0" containsBlank="1" containsNumber="1" containsInteger="1" minValue="1" maxValue="195300681"/>
    </cacheField>
    <cacheField name="Value, £million" numFmtId="0">
      <sharedItems containsString="0" containsBlank="1" containsNumber="1" minValue="9.9999999999999995E-7" maxValue="195.300681"/>
    </cacheField>
    <cacheField name="Weight vs. Value" numFmtId="0">
      <sharedItems containsString="0" containsBlank="1" containsNumber="1" minValue="9.9999999999999995E-7" maxValue="195.300681"/>
    </cacheField>
    <cacheField name="Weight, tonnes" numFmtId="0">
      <sharedItems containsString="0" containsBlank="1" containsNumber="1" minValue="0" maxValue="44496.70468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02">
  <r>
    <s v="Total"/>
    <n v="2019"/>
    <b v="1"/>
    <s v="Non EU"/>
    <s v="ARGENTINA"/>
    <s v="Import"/>
    <s v="Non EU"/>
    <x v="0"/>
    <x v="0"/>
    <x v="0"/>
    <x v="0"/>
    <b v="1"/>
    <s v="United Kingdom"/>
    <x v="0"/>
    <n v="1.38"/>
    <n v="144780"/>
    <n v="199796.4"/>
    <n v="1136793"/>
    <n v="1136793"/>
    <n v="1.1367929999999999"/>
    <n v="1.1367929999999999"/>
    <n v="199.79640000000001"/>
  </r>
  <r>
    <s v="Total"/>
    <n v="2019"/>
    <b v="1"/>
    <s v="Non EU"/>
    <s v="ARGENTINA"/>
    <s v="Import"/>
    <s v="Non EU"/>
    <x v="0"/>
    <x v="0"/>
    <x v="0"/>
    <x v="0"/>
    <b v="1"/>
    <s v="United Kingdom"/>
    <x v="0"/>
    <n v="1.38"/>
    <n v="69600"/>
    <n v="96048"/>
    <n v="376978"/>
    <n v="376978"/>
    <n v="0.37697799999999998"/>
    <n v="0.37697799999999998"/>
    <n v="96.048000000000002"/>
  </r>
  <r>
    <s v="Total"/>
    <n v="2019"/>
    <b v="1"/>
    <s v="Non EU"/>
    <s v="ARGENTINA"/>
    <s v="Import"/>
    <s v="Non EU"/>
    <x v="0"/>
    <x v="0"/>
    <x v="0"/>
    <x v="0"/>
    <b v="1"/>
    <s v="United Kingdom"/>
    <x v="0"/>
    <n v="1.38"/>
    <n v="44824"/>
    <n v="61857.120000000003"/>
    <n v="386221"/>
    <n v="386221"/>
    <n v="0.38622099999999998"/>
    <n v="0.38622099999999998"/>
    <n v="61.857120000000002"/>
  </r>
  <r>
    <s v="Total"/>
    <n v="2019"/>
    <b v="1"/>
    <s v="Non EU"/>
    <s v="ARGENTINA"/>
    <s v="Import"/>
    <s v="Non EU"/>
    <x v="0"/>
    <x v="0"/>
    <x v="0"/>
    <x v="0"/>
    <b v="1"/>
    <s v="United Kingdom"/>
    <x v="0"/>
    <n v="1.38"/>
    <n v="41800"/>
    <n v="57684"/>
    <n v="298538"/>
    <n v="298538"/>
    <n v="0.29853800000000003"/>
    <n v="0.29853800000000003"/>
    <n v="57.683999999999997"/>
  </r>
  <r>
    <s v="Total"/>
    <n v="2019"/>
    <b v="1"/>
    <s v="Non EU"/>
    <s v="ARGENTINA"/>
    <s v="Import"/>
    <s v="Non EU"/>
    <x v="0"/>
    <x v="0"/>
    <x v="0"/>
    <x v="0"/>
    <b v="1"/>
    <s v="United Kingdom"/>
    <x v="0"/>
    <n v="1.38"/>
    <n v="7152"/>
    <n v="9869.76"/>
    <n v="67885"/>
    <n v="67885"/>
    <n v="6.7885000000000001E-2"/>
    <n v="6.7885000000000001E-2"/>
    <n v="9.8697599999999994"/>
  </r>
  <r>
    <s v="Total"/>
    <n v="2019"/>
    <b v="1"/>
    <s v="Non EU"/>
    <s v="ARGENTINA"/>
    <s v="Import"/>
    <s v="Non EU"/>
    <x v="0"/>
    <x v="0"/>
    <x v="1"/>
    <x v="1"/>
    <b v="1"/>
    <s v="United Kingdom"/>
    <x v="0"/>
    <n v="1.53"/>
    <n v="374822"/>
    <n v="573477.66"/>
    <n v="672219"/>
    <n v="672219"/>
    <n v="0.67221900000000001"/>
    <n v="0.67221900000000001"/>
    <n v="573.47766000000001"/>
  </r>
  <r>
    <s v="Total"/>
    <n v="2019"/>
    <b v="1"/>
    <s v="Non EU"/>
    <s v="ARGENTINA"/>
    <s v="Import"/>
    <s v="Non EU"/>
    <x v="0"/>
    <x v="0"/>
    <x v="1"/>
    <x v="1"/>
    <b v="1"/>
    <s v="United Kingdom"/>
    <x v="0"/>
    <n v="1.53"/>
    <n v="77496"/>
    <n v="118568.88"/>
    <n v="152378"/>
    <n v="152378"/>
    <n v="0.15237800000000001"/>
    <n v="0.15237800000000001"/>
    <n v="118.56887999999999"/>
  </r>
  <r>
    <s v="Total"/>
    <n v="2019"/>
    <b v="1"/>
    <s v="Non EU"/>
    <s v="ARGENTINA"/>
    <s v="Import"/>
    <s v="Non EU"/>
    <x v="0"/>
    <x v="0"/>
    <x v="1"/>
    <x v="1"/>
    <b v="1"/>
    <s v="United Kingdom"/>
    <x v="0"/>
    <n v="1.53"/>
    <n v="48000"/>
    <n v="73440"/>
    <n v="102053"/>
    <n v="102053"/>
    <n v="0.102053"/>
    <n v="0.102053"/>
    <n v="73.44"/>
  </r>
  <r>
    <s v="Total"/>
    <n v="2019"/>
    <b v="1"/>
    <s v="Non EU"/>
    <s v="ARGENTINA"/>
    <s v="Import"/>
    <s v="Non EU"/>
    <x v="0"/>
    <x v="0"/>
    <x v="1"/>
    <x v="1"/>
    <b v="1"/>
    <s v="United Kingdom"/>
    <x v="0"/>
    <n v="1.5"/>
    <n v="34560"/>
    <n v="51840"/>
    <n v="54649"/>
    <n v="54649"/>
    <n v="5.4649000000000003E-2"/>
    <n v="5.4649000000000003E-2"/>
    <n v="51.84"/>
  </r>
  <r>
    <s v="Total"/>
    <n v="2019"/>
    <b v="1"/>
    <s v="Non EU"/>
    <s v="ARGENTINA"/>
    <s v="Import"/>
    <s v="Non EU"/>
    <x v="0"/>
    <x v="0"/>
    <x v="2"/>
    <x v="2"/>
    <b v="1"/>
    <s v="United Kingdom"/>
    <x v="0"/>
    <n v="1.33"/>
    <n v="622739"/>
    <n v="828242.87"/>
    <n v="1231911"/>
    <n v="1231911"/>
    <n v="1.231911"/>
    <n v="1.231911"/>
    <n v="828.24287000000004"/>
  </r>
  <r>
    <s v="Total"/>
    <n v="2019"/>
    <b v="1"/>
    <s v="Non EU"/>
    <s v="ARGENTINA"/>
    <s v="Import"/>
    <s v="Non EU"/>
    <x v="0"/>
    <x v="0"/>
    <x v="2"/>
    <x v="2"/>
    <b v="1"/>
    <s v="United Kingdom"/>
    <x v="0"/>
    <n v="1.33"/>
    <n v="132753"/>
    <n v="176561.49"/>
    <n v="274801"/>
    <n v="274801"/>
    <n v="0.27480100000000002"/>
    <n v="0.27480100000000002"/>
    <n v="176.56148999999999"/>
  </r>
  <r>
    <s v="Total"/>
    <n v="2019"/>
    <b v="1"/>
    <s v="Non EU"/>
    <s v="ARGENTINA"/>
    <s v="Import"/>
    <s v="Non EU"/>
    <x v="0"/>
    <x v="0"/>
    <x v="2"/>
    <x v="2"/>
    <b v="1"/>
    <s v="United Kingdom"/>
    <x v="0"/>
    <n v="1.33"/>
    <n v="29148"/>
    <n v="38766.839999999997"/>
    <n v="55808"/>
    <n v="55808"/>
    <n v="5.5808000000000003E-2"/>
    <n v="5.5808000000000003E-2"/>
    <n v="38.766840000000002"/>
  </r>
  <r>
    <s v="Total"/>
    <n v="2019"/>
    <b v="1"/>
    <s v="Non EU"/>
    <s v="ARGENTINA"/>
    <s v="Import"/>
    <s v="Non EU"/>
    <x v="0"/>
    <x v="0"/>
    <x v="2"/>
    <x v="2"/>
    <b v="1"/>
    <s v="United Kingdom"/>
    <x v="0"/>
    <n v="1.33"/>
    <n v="23320"/>
    <n v="31015.599999999999"/>
    <n v="36935"/>
    <n v="36935"/>
    <n v="3.6935000000000003E-2"/>
    <n v="3.6935000000000003E-2"/>
    <n v="31.015599999999999"/>
  </r>
  <r>
    <s v="Total"/>
    <n v="2019"/>
    <b v="1"/>
    <s v="Non EU"/>
    <s v="AUSTRALIA"/>
    <s v="Import"/>
    <s v="Non EU"/>
    <x v="0"/>
    <x v="0"/>
    <x v="0"/>
    <x v="0"/>
    <b v="1"/>
    <s v="United Kingdom"/>
    <x v="1"/>
    <n v="1.38"/>
    <n v="308"/>
    <n v="425.04"/>
    <n v="3455"/>
    <n v="3455"/>
    <n v="3.4550000000000002E-3"/>
    <n v="3.4550000000000002E-3"/>
    <n v="0.42503999999999997"/>
  </r>
  <r>
    <s v="Total"/>
    <n v="2019"/>
    <b v="1"/>
    <s v="Non EU"/>
    <s v="AUSTRALIA"/>
    <s v="Import"/>
    <s v="Non EU"/>
    <x v="0"/>
    <x v="1"/>
    <x v="2"/>
    <x v="2"/>
    <b v="1"/>
    <s v="United Kingdom"/>
    <x v="1"/>
    <n v="1.17"/>
    <n v="21409"/>
    <n v="25048.53"/>
    <n v="215931"/>
    <n v="215931"/>
    <n v="0.21593100000000001"/>
    <n v="0.21593100000000001"/>
    <n v="25.04853"/>
  </r>
  <r>
    <s v="Total"/>
    <n v="2019"/>
    <b v="1"/>
    <s v="Non EU"/>
    <s v="AUSTRALIA"/>
    <s v="Import"/>
    <s v="Non EU"/>
    <x v="1"/>
    <x v="2"/>
    <x v="3"/>
    <x v="3"/>
    <b v="1"/>
    <s v="United Kingdom"/>
    <x v="1"/>
    <n v="1.36"/>
    <n v="1071"/>
    <n v="1456.56"/>
    <n v="48617"/>
    <n v="48617"/>
    <n v="4.8617E-2"/>
    <n v="4.8617E-2"/>
    <n v="1.4565600000000001"/>
  </r>
  <r>
    <s v="Total"/>
    <n v="2019"/>
    <b v="1"/>
    <s v="Non EU"/>
    <s v="AUSTRALIA"/>
    <s v="Import"/>
    <s v="Non EU"/>
    <x v="2"/>
    <x v="1"/>
    <x v="2"/>
    <x v="2"/>
    <b v="1"/>
    <s v="United Kingdom"/>
    <x v="1"/>
    <n v="2.77"/>
    <n v="18597"/>
    <n v="51513.69"/>
    <n v="279879"/>
    <n v="279879"/>
    <n v="0.27987899999999999"/>
    <n v="0.27987899999999999"/>
    <n v="51.513689999999997"/>
  </r>
  <r>
    <s v="Total"/>
    <n v="2019"/>
    <b v="1"/>
    <s v="Non EU"/>
    <s v="AUSTRALIA"/>
    <s v="Import"/>
    <s v="Non EU"/>
    <x v="2"/>
    <x v="0"/>
    <x v="2"/>
    <x v="2"/>
    <b v="1"/>
    <s v="United Kingdom"/>
    <x v="1"/>
    <n v="2.65"/>
    <n v="562"/>
    <n v="1489.3"/>
    <n v="12192"/>
    <n v="12192"/>
    <n v="1.2192E-2"/>
    <n v="1.2192E-2"/>
    <n v="1.4893000000000001"/>
  </r>
  <r>
    <s v="Total"/>
    <n v="2019"/>
    <b v="1"/>
    <s v="Non EU"/>
    <s v="AUSTRALIA"/>
    <s v="Import"/>
    <s v="Non EU"/>
    <x v="0"/>
    <x v="1"/>
    <x v="4"/>
    <x v="4"/>
    <b v="1"/>
    <s v="United Kingdom"/>
    <x v="1"/>
    <n v="0"/>
    <n v="3345"/>
    <n v="0"/>
    <n v="58062"/>
    <n v="58062"/>
    <n v="5.8062000000000002E-2"/>
    <n v="5.8062000000000002E-2"/>
    <n v="0"/>
  </r>
  <r>
    <s v="Total"/>
    <n v="2019"/>
    <b v="1"/>
    <s v="Non EU"/>
    <s v="AUSTRALIA"/>
    <s v="Import"/>
    <s v="Non EU"/>
    <x v="1"/>
    <x v="1"/>
    <x v="5"/>
    <x v="3"/>
    <b v="1"/>
    <s v="United Kingdom"/>
    <x v="1"/>
    <n v="1"/>
    <n v="41970"/>
    <n v="41970"/>
    <n v="944765"/>
    <n v="944765"/>
    <n v="0.94476499999999997"/>
    <n v="0.94476499999999997"/>
    <n v="41.97"/>
  </r>
  <r>
    <s v="Total"/>
    <n v="2019"/>
    <b v="1"/>
    <s v="Non EU"/>
    <s v="AUSTRALIA"/>
    <s v="Import"/>
    <s v="Non EU"/>
    <x v="1"/>
    <x v="1"/>
    <x v="5"/>
    <x v="3"/>
    <b v="1"/>
    <s v="United Kingdom"/>
    <x v="1"/>
    <n v="1"/>
    <n v="4149"/>
    <n v="4149"/>
    <n v="64938"/>
    <n v="64938"/>
    <n v="6.4937999999999996E-2"/>
    <n v="6.4937999999999996E-2"/>
    <n v="4.149"/>
  </r>
  <r>
    <s v="Total"/>
    <n v="2019"/>
    <b v="1"/>
    <s v="Non EU"/>
    <s v="AUSTRALIA"/>
    <s v="Import"/>
    <s v="Non EU"/>
    <x v="2"/>
    <x v="1"/>
    <x v="6"/>
    <x v="5"/>
    <b v="1"/>
    <s v="United Kingdom"/>
    <x v="1"/>
    <n v="1.6"/>
    <n v="10"/>
    <n v="16"/>
    <n v="1248"/>
    <n v="1248"/>
    <n v="1.248E-3"/>
    <n v="1.248E-3"/>
    <n v="1.6E-2"/>
  </r>
  <r>
    <s v="Total"/>
    <n v="2019"/>
    <b v="1"/>
    <s v="Non EU"/>
    <s v="AUSTRALIA"/>
    <s v="Import"/>
    <s v="Non EU"/>
    <x v="0"/>
    <x v="3"/>
    <x v="3"/>
    <x v="3"/>
    <b v="1"/>
    <s v="United Kingdom"/>
    <x v="1"/>
    <n v="1.36"/>
    <n v="5260"/>
    <n v="7153.6"/>
    <n v="181758"/>
    <n v="181758"/>
    <n v="0.181758"/>
    <n v="0.181758"/>
    <n v="7.1536"/>
  </r>
  <r>
    <s v="Total"/>
    <n v="2019"/>
    <b v="1"/>
    <s v="Non EU"/>
    <s v="AUSTRALIA"/>
    <s v="Import"/>
    <s v="Non EU"/>
    <x v="0"/>
    <x v="0"/>
    <x v="7"/>
    <x v="6"/>
    <b v="1"/>
    <s v="United Kingdom"/>
    <x v="1"/>
    <n v="1.28"/>
    <n v="1150"/>
    <n v="1472"/>
    <n v="13798"/>
    <n v="13798"/>
    <n v="1.3798E-2"/>
    <n v="1.3798E-2"/>
    <n v="1.472"/>
  </r>
  <r>
    <s v="Total"/>
    <n v="2019"/>
    <b v="1"/>
    <s v="EU"/>
    <s v="AUSTRIA"/>
    <s v="Import"/>
    <s v="EU"/>
    <x v="3"/>
    <x v="2"/>
    <x v="8"/>
    <x v="7"/>
    <b v="1"/>
    <s v="United Kingdom"/>
    <x v="2"/>
    <n v="2.21"/>
    <n v="115"/>
    <n v="254.15"/>
    <n v="343"/>
    <n v="343"/>
    <n v="3.4299999999999999E-4"/>
    <n v="3.4299999999999999E-4"/>
    <n v="0.25414999999999999"/>
  </r>
  <r>
    <s v="Total"/>
    <n v="2019"/>
    <b v="1"/>
    <s v="EU"/>
    <s v="AUSTRIA"/>
    <s v="Import"/>
    <s v="EU"/>
    <x v="3"/>
    <x v="2"/>
    <x v="9"/>
    <x v="8"/>
    <b v="1"/>
    <s v="United Kingdom"/>
    <x v="2"/>
    <n v="1.87"/>
    <n v="4860"/>
    <n v="9088.2000000000007"/>
    <n v="10515"/>
    <n v="10515"/>
    <n v="1.0515E-2"/>
    <n v="1.0515E-2"/>
    <n v="9.0882000000000005"/>
  </r>
  <r>
    <s v="Total"/>
    <n v="2019"/>
    <b v="1"/>
    <s v="EU"/>
    <s v="AUSTRIA"/>
    <s v="Import"/>
    <s v="EU"/>
    <x v="2"/>
    <x v="1"/>
    <x v="6"/>
    <x v="5"/>
    <b v="1"/>
    <s v="United Kingdom"/>
    <x v="2"/>
    <n v="1.6"/>
    <n v="1848"/>
    <n v="2956.8"/>
    <n v="7738"/>
    <n v="7738"/>
    <n v="7.7380000000000001E-3"/>
    <n v="7.7380000000000001E-3"/>
    <n v="2.9567999999999999"/>
  </r>
  <r>
    <s v="Total"/>
    <n v="2019"/>
    <b v="1"/>
    <s v="Non EU"/>
    <s v="BANGLADESH"/>
    <s v="Import"/>
    <s v="Non EU"/>
    <x v="0"/>
    <x v="0"/>
    <x v="10"/>
    <x v="0"/>
    <b v="1"/>
    <s v="United Kingdom"/>
    <x v="3"/>
    <n v="1.21"/>
    <n v="933597"/>
    <n v="1129652.3700000001"/>
    <n v="8268822"/>
    <n v="8268822"/>
    <n v="8.2688220000000001"/>
    <n v="8.2688220000000001"/>
    <n v="1129.65237"/>
  </r>
  <r>
    <s v="Total"/>
    <n v="2019"/>
    <b v="1"/>
    <s v="Non EU"/>
    <s v="BANGLADESH"/>
    <s v="Import"/>
    <s v="Non EU"/>
    <x v="0"/>
    <x v="0"/>
    <x v="10"/>
    <x v="0"/>
    <b v="1"/>
    <s v="United Kingdom"/>
    <x v="3"/>
    <n v="1.21"/>
    <n v="100128"/>
    <n v="121154.88"/>
    <n v="899859"/>
    <n v="899859"/>
    <n v="0.89985899999999996"/>
    <n v="0.89985899999999996"/>
    <n v="121.15488000000001"/>
  </r>
  <r>
    <s v="Total"/>
    <n v="2019"/>
    <b v="1"/>
    <s v="Non EU"/>
    <s v="BANGLADESH"/>
    <s v="Import"/>
    <s v="Non EU"/>
    <x v="0"/>
    <x v="0"/>
    <x v="10"/>
    <x v="0"/>
    <b v="1"/>
    <s v="United Kingdom"/>
    <x v="3"/>
    <n v="1.21"/>
    <n v="57551"/>
    <n v="69636.710000000006"/>
    <n v="595425"/>
    <n v="595425"/>
    <n v="0.59542499999999998"/>
    <n v="0.59542499999999998"/>
    <n v="69.636709999999994"/>
  </r>
  <r>
    <s v="Total"/>
    <n v="2019"/>
    <b v="1"/>
    <s v="Non EU"/>
    <s v="BANGLADESH"/>
    <s v="Import"/>
    <s v="Non EU"/>
    <x v="0"/>
    <x v="0"/>
    <x v="10"/>
    <x v="0"/>
    <b v="1"/>
    <s v="United Kingdom"/>
    <x v="3"/>
    <n v="1.21"/>
    <n v="7950"/>
    <n v="9619.5"/>
    <n v="75153"/>
    <n v="75153"/>
    <n v="7.5152999999999998E-2"/>
    <n v="7.5152999999999998E-2"/>
    <n v="9.6195000000000004"/>
  </r>
  <r>
    <s v="Total"/>
    <n v="2019"/>
    <b v="1"/>
    <s v="Non EU"/>
    <s v="BANGLADESH"/>
    <s v="Import"/>
    <s v="Non EU"/>
    <x v="0"/>
    <x v="0"/>
    <x v="0"/>
    <x v="0"/>
    <b v="1"/>
    <s v="United Kingdom"/>
    <x v="3"/>
    <n v="1.38"/>
    <n v="2570706"/>
    <n v="3547574.28"/>
    <n v="33846817"/>
    <n v="33846817"/>
    <n v="33.846817000000001"/>
    <n v="33.846817000000001"/>
    <n v="3547.5742799999998"/>
  </r>
  <r>
    <s v="Total"/>
    <n v="2019"/>
    <b v="1"/>
    <s v="Non EU"/>
    <s v="BANGLADESH"/>
    <s v="Import"/>
    <s v="Non EU"/>
    <x v="0"/>
    <x v="0"/>
    <x v="0"/>
    <x v="0"/>
    <b v="1"/>
    <s v="United Kingdom"/>
    <x v="3"/>
    <n v="1.38"/>
    <n v="348609"/>
    <n v="481080.42"/>
    <n v="4937739"/>
    <n v="4937739"/>
    <n v="4.9377389999999997"/>
    <n v="4.9377389999999997"/>
    <n v="481.08042"/>
  </r>
  <r>
    <s v="Total"/>
    <n v="2019"/>
    <b v="1"/>
    <s v="Non EU"/>
    <s v="BANGLADESH"/>
    <s v="Import"/>
    <s v="Non EU"/>
    <x v="0"/>
    <x v="0"/>
    <x v="0"/>
    <x v="0"/>
    <b v="1"/>
    <s v="United Kingdom"/>
    <x v="3"/>
    <n v="1.38"/>
    <n v="79464"/>
    <n v="109660.32"/>
    <n v="1330425"/>
    <n v="1330425"/>
    <n v="1.330425"/>
    <n v="1.330425"/>
    <n v="109.66032"/>
  </r>
  <r>
    <s v="Total"/>
    <n v="2019"/>
    <b v="1"/>
    <s v="Non EU"/>
    <s v="BANGLADESH"/>
    <s v="Import"/>
    <s v="Non EU"/>
    <x v="0"/>
    <x v="0"/>
    <x v="0"/>
    <x v="0"/>
    <b v="1"/>
    <s v="United Kingdom"/>
    <x v="3"/>
    <n v="1.38"/>
    <n v="66948"/>
    <n v="92388.24"/>
    <n v="957921"/>
    <n v="957921"/>
    <n v="0.95792100000000002"/>
    <n v="0.95792100000000002"/>
    <n v="92.388239999999996"/>
  </r>
  <r>
    <s v="Total"/>
    <n v="2019"/>
    <b v="1"/>
    <s v="Non EU"/>
    <s v="BANGLADESH"/>
    <s v="Import"/>
    <s v="Non EU"/>
    <x v="0"/>
    <x v="0"/>
    <x v="0"/>
    <x v="0"/>
    <b v="1"/>
    <s v="United Kingdom"/>
    <x v="3"/>
    <n v="1.38"/>
    <n v="9048"/>
    <n v="12486.24"/>
    <n v="149456"/>
    <n v="149456"/>
    <n v="0.14945600000000001"/>
    <n v="0.14945600000000001"/>
    <n v="12.48624"/>
  </r>
  <r>
    <s v="Total"/>
    <n v="2019"/>
    <b v="1"/>
    <s v="Non EU"/>
    <s v="BANGLADESH"/>
    <s v="Import"/>
    <s v="Non EU"/>
    <x v="0"/>
    <x v="0"/>
    <x v="11"/>
    <x v="0"/>
    <b v="1"/>
    <s v="United Kingdom"/>
    <x v="3"/>
    <n v="2.58"/>
    <n v="87544"/>
    <n v="225863.52"/>
    <n v="1642132"/>
    <n v="1642132"/>
    <n v="1.6421319999999999"/>
    <n v="1.6421319999999999"/>
    <n v="225.86351999999999"/>
  </r>
  <r>
    <s v="Total"/>
    <n v="2019"/>
    <b v="1"/>
    <s v="Non EU"/>
    <s v="BANGLADESH"/>
    <s v="Import"/>
    <s v="Non EU"/>
    <x v="0"/>
    <x v="0"/>
    <x v="2"/>
    <x v="2"/>
    <b v="1"/>
    <s v="United Kingdom"/>
    <x v="3"/>
    <n v="1.33"/>
    <n v="102886"/>
    <n v="136838.38"/>
    <n v="487206"/>
    <n v="487206"/>
    <n v="0.48720599999999997"/>
    <n v="0.48720599999999997"/>
    <n v="136.83838"/>
  </r>
  <r>
    <s v="Total"/>
    <n v="2019"/>
    <b v="1"/>
    <s v="Non EU"/>
    <s v="BANGLADESH"/>
    <s v="Import"/>
    <s v="Non EU"/>
    <x v="0"/>
    <x v="0"/>
    <x v="12"/>
    <x v="9"/>
    <b v="1"/>
    <s v="United Kingdom"/>
    <x v="3"/>
    <n v="1.1200000000000001"/>
    <n v="824035"/>
    <n v="922919.2"/>
    <n v="3143042"/>
    <n v="3143042"/>
    <n v="3.1430419999999999"/>
    <n v="3.1430419999999999"/>
    <n v="922.91920000000005"/>
  </r>
  <r>
    <s v="Total"/>
    <n v="2019"/>
    <b v="1"/>
    <s v="Non EU"/>
    <s v="BANGLADESH"/>
    <s v="Import"/>
    <s v="Non EU"/>
    <x v="0"/>
    <x v="0"/>
    <x v="12"/>
    <x v="9"/>
    <b v="1"/>
    <s v="United Kingdom"/>
    <x v="3"/>
    <n v="1.1200000000000001"/>
    <n v="226490"/>
    <n v="253668.8"/>
    <n v="1141707"/>
    <n v="1141707"/>
    <n v="1.141707"/>
    <n v="1.141707"/>
    <n v="253.6688"/>
  </r>
  <r>
    <s v="Total"/>
    <n v="2019"/>
    <b v="1"/>
    <s v="Non EU"/>
    <s v="BANGLADESH"/>
    <s v="Import"/>
    <s v="Non EU"/>
    <x v="1"/>
    <x v="2"/>
    <x v="0"/>
    <x v="0"/>
    <b v="1"/>
    <s v="United Kingdom"/>
    <x v="3"/>
    <n v="1.66"/>
    <n v="20853"/>
    <n v="34615.980000000003"/>
    <n v="173489"/>
    <n v="173489"/>
    <n v="0.173489"/>
    <n v="0.173489"/>
    <n v="34.61598"/>
  </r>
  <r>
    <s v="Total"/>
    <n v="2019"/>
    <b v="1"/>
    <s v="Non EU"/>
    <s v="BANGLADESH"/>
    <s v="Import"/>
    <s v="Non EU"/>
    <x v="1"/>
    <x v="2"/>
    <x v="0"/>
    <x v="0"/>
    <b v="1"/>
    <s v="United Kingdom"/>
    <x v="3"/>
    <n v="1.66"/>
    <n v="17125"/>
    <n v="28427.5"/>
    <n v="145029"/>
    <n v="145029"/>
    <n v="0.14502899999999999"/>
    <n v="0.14502899999999999"/>
    <n v="28.427499999999998"/>
  </r>
  <r>
    <s v="Total"/>
    <n v="2019"/>
    <b v="1"/>
    <s v="Non EU"/>
    <s v="BANGLADESH"/>
    <s v="Import"/>
    <s v="Non EU"/>
    <x v="1"/>
    <x v="2"/>
    <x v="0"/>
    <x v="0"/>
    <b v="1"/>
    <s v="United Kingdom"/>
    <x v="3"/>
    <n v="1.66"/>
    <n v="72470"/>
    <n v="120300.2"/>
    <n v="522597"/>
    <n v="522597"/>
    <n v="0.52259699999999998"/>
    <n v="0.52259699999999998"/>
    <n v="120.3002"/>
  </r>
  <r>
    <s v="Total"/>
    <n v="2019"/>
    <b v="1"/>
    <s v="Non EU"/>
    <s v="BANGLADESH"/>
    <s v="Import"/>
    <s v="Non EU"/>
    <x v="1"/>
    <x v="2"/>
    <x v="0"/>
    <x v="0"/>
    <b v="1"/>
    <s v="United Kingdom"/>
    <x v="3"/>
    <n v="1.66"/>
    <n v="41266"/>
    <n v="68501.56"/>
    <n v="226874"/>
    <n v="226874"/>
    <n v="0.22687399999999999"/>
    <n v="0.22687399999999999"/>
    <n v="68.501559999999998"/>
  </r>
  <r>
    <s v="Total"/>
    <n v="2019"/>
    <b v="1"/>
    <s v="Non EU"/>
    <s v="BANGLADESH"/>
    <s v="Import"/>
    <s v="Non EU"/>
    <x v="1"/>
    <x v="0"/>
    <x v="13"/>
    <x v="0"/>
    <b v="1"/>
    <s v="United Kingdom"/>
    <x v="3"/>
    <n v="1.98"/>
    <n v="322891"/>
    <n v="639324.18000000005"/>
    <n v="1651419"/>
    <n v="1651419"/>
    <n v="1.651419"/>
    <n v="1.651419"/>
    <n v="639.32417999999996"/>
  </r>
  <r>
    <s v="Total"/>
    <n v="2019"/>
    <b v="1"/>
    <s v="Non EU"/>
    <s v="BANGLADESH"/>
    <s v="Import"/>
    <s v="Non EU"/>
    <x v="0"/>
    <x v="0"/>
    <x v="14"/>
    <x v="5"/>
    <b v="1"/>
    <s v="United Kingdom"/>
    <x v="3"/>
    <n v="1.18"/>
    <n v="7350"/>
    <n v="8673"/>
    <n v="36995"/>
    <n v="36995"/>
    <n v="3.6995E-2"/>
    <n v="3.6995E-2"/>
    <n v="8.673"/>
  </r>
  <r>
    <s v="Total"/>
    <n v="2019"/>
    <b v="1"/>
    <s v="Non EU"/>
    <s v="BANGLADESH"/>
    <s v="Import"/>
    <s v="Non EU"/>
    <x v="0"/>
    <x v="0"/>
    <x v="15"/>
    <x v="9"/>
    <b v="1"/>
    <s v="United Kingdom"/>
    <x v="3"/>
    <n v="1.1200000000000001"/>
    <n v="750"/>
    <n v="840"/>
    <n v="3669"/>
    <n v="3669"/>
    <n v="3.669E-3"/>
    <n v="3.669E-3"/>
    <n v="0.84"/>
  </r>
  <r>
    <s v="Total"/>
    <n v="2019"/>
    <b v="1"/>
    <s v="Non EU"/>
    <s v="BANGLADESH"/>
    <s v="Import"/>
    <s v="Non EU"/>
    <x v="0"/>
    <x v="0"/>
    <x v="12"/>
    <x v="9"/>
    <b v="1"/>
    <s v="United Kingdom"/>
    <x v="3"/>
    <n v="1.1200000000000001"/>
    <n v="33605"/>
    <n v="37637.599999999999"/>
    <n v="122070"/>
    <n v="122070"/>
    <n v="0.12207"/>
    <n v="0.12207"/>
    <n v="37.637599999999999"/>
  </r>
  <r>
    <s v="Total"/>
    <n v="2019"/>
    <b v="1"/>
    <s v="Non EU"/>
    <s v="BANGLADESH"/>
    <s v="Import"/>
    <s v="Non EU"/>
    <x v="0"/>
    <x v="0"/>
    <x v="12"/>
    <x v="9"/>
    <b v="1"/>
    <s v="United Kingdom"/>
    <x v="3"/>
    <n v="1.1200000000000001"/>
    <n v="6182"/>
    <n v="6923.84"/>
    <n v="29721"/>
    <n v="29721"/>
    <n v="2.9721000000000001E-2"/>
    <n v="2.9721000000000001E-2"/>
    <n v="6.9238400000000002"/>
  </r>
  <r>
    <s v="Total"/>
    <n v="2019"/>
    <b v="1"/>
    <s v="Non EU"/>
    <s v="BANGLADESH"/>
    <s v="Import"/>
    <s v="Non EU"/>
    <x v="0"/>
    <x v="0"/>
    <x v="16"/>
    <x v="9"/>
    <b v="1"/>
    <s v="United Kingdom"/>
    <x v="3"/>
    <n v="1.1200000000000001"/>
    <n v="13400"/>
    <n v="15008"/>
    <n v="48965"/>
    <n v="48965"/>
    <n v="4.8965000000000002E-2"/>
    <n v="4.8965000000000002E-2"/>
    <n v="15.007999999999999"/>
  </r>
  <r>
    <s v="Total"/>
    <n v="2019"/>
    <b v="1"/>
    <s v="Non EU"/>
    <s v="BANGLADESH"/>
    <s v="Import"/>
    <s v="Non EU"/>
    <x v="0"/>
    <x v="0"/>
    <x v="17"/>
    <x v="9"/>
    <b v="1"/>
    <s v="United Kingdom"/>
    <x v="3"/>
    <n v="1"/>
    <n v="166621"/>
    <n v="166621"/>
    <n v="571352"/>
    <n v="571352"/>
    <n v="0.57135199999999997"/>
    <n v="0.57135199999999997"/>
    <n v="166.62100000000001"/>
  </r>
  <r>
    <s v="Total"/>
    <n v="2019"/>
    <b v="1"/>
    <s v="Non EU"/>
    <s v="BANGLADESH"/>
    <s v="Import"/>
    <s v="Non EU"/>
    <x v="0"/>
    <x v="0"/>
    <x v="17"/>
    <x v="9"/>
    <b v="1"/>
    <s v="United Kingdom"/>
    <x v="3"/>
    <n v="1"/>
    <n v="54502"/>
    <n v="54502"/>
    <n v="217894"/>
    <n v="217894"/>
    <n v="0.217894"/>
    <n v="0.217894"/>
    <n v="54.502000000000002"/>
  </r>
  <r>
    <s v="Total"/>
    <n v="2019"/>
    <b v="1"/>
    <s v="Non EU"/>
    <s v="BANGLADESH"/>
    <s v="Import"/>
    <s v="Non EU"/>
    <x v="1"/>
    <x v="2"/>
    <x v="0"/>
    <x v="0"/>
    <b v="1"/>
    <s v="United Kingdom"/>
    <x v="3"/>
    <n v="1.66"/>
    <n v="37534"/>
    <n v="62306.44"/>
    <n v="222360"/>
    <n v="222360"/>
    <n v="0.22236"/>
    <n v="0.22236"/>
    <n v="62.306440000000002"/>
  </r>
  <r>
    <s v="Total"/>
    <n v="2019"/>
    <b v="1"/>
    <s v="Non EU"/>
    <s v="BANGLADESH"/>
    <s v="Import"/>
    <s v="Non EU"/>
    <x v="1"/>
    <x v="2"/>
    <x v="0"/>
    <x v="0"/>
    <b v="1"/>
    <s v="United Kingdom"/>
    <x v="3"/>
    <n v="1.66"/>
    <n v="1540"/>
    <n v="2556.4"/>
    <n v="5912"/>
    <n v="5912"/>
    <n v="5.9119999999999997E-3"/>
    <n v="5.9119999999999997E-3"/>
    <n v="2.5564"/>
  </r>
  <r>
    <s v="Total"/>
    <n v="2019"/>
    <b v="1"/>
    <s v="Non EU"/>
    <s v="BANGLADESH"/>
    <s v="Import"/>
    <s v="Non EU"/>
    <x v="3"/>
    <x v="0"/>
    <x v="12"/>
    <x v="9"/>
    <b v="1"/>
    <s v="United Kingdom"/>
    <x v="3"/>
    <n v="1"/>
    <n v="3150"/>
    <n v="3150"/>
    <n v="9131"/>
    <n v="9131"/>
    <n v="9.1310000000000002E-3"/>
    <n v="9.1310000000000002E-3"/>
    <n v="3.15"/>
  </r>
  <r>
    <s v="Total"/>
    <n v="2019"/>
    <b v="1"/>
    <s v="Non EU"/>
    <s v="BANGLADESH"/>
    <s v="Import"/>
    <s v="Non EU"/>
    <x v="2"/>
    <x v="0"/>
    <x v="16"/>
    <x v="9"/>
    <b v="1"/>
    <s v="United Kingdom"/>
    <x v="3"/>
    <n v="2.2999999999999998"/>
    <n v="7680"/>
    <n v="17664"/>
    <n v="20612"/>
    <n v="20612"/>
    <n v="2.0611999999999998E-2"/>
    <n v="2.0611999999999998E-2"/>
    <n v="17.664000000000001"/>
  </r>
  <r>
    <s v="Total"/>
    <n v="2019"/>
    <b v="1"/>
    <s v="Non EU"/>
    <s v="BANGLADESH"/>
    <s v="Import"/>
    <s v="Non EU"/>
    <x v="4"/>
    <x v="0"/>
    <x v="18"/>
    <x v="10"/>
    <b v="1"/>
    <s v="United Kingdom"/>
    <x v="3"/>
    <n v="0"/>
    <n v="1200"/>
    <n v="0"/>
    <n v="5543"/>
    <n v="5543"/>
    <n v="5.5430000000000002E-3"/>
    <n v="5.5430000000000002E-3"/>
    <n v="0"/>
  </r>
  <r>
    <s v="Total"/>
    <n v="2019"/>
    <b v="1"/>
    <s v="EU"/>
    <s v="BELGIUM"/>
    <s v="Import"/>
    <s v="EU"/>
    <x v="0"/>
    <x v="0"/>
    <x v="10"/>
    <x v="0"/>
    <b v="1"/>
    <s v="United Kingdom"/>
    <x v="4"/>
    <n v="1.21"/>
    <n v="413945"/>
    <n v="500873.45"/>
    <n v="3046665"/>
    <n v="3046665"/>
    <n v="3.046665"/>
    <n v="3.046665"/>
    <n v="500.87344999999999"/>
  </r>
  <r>
    <s v="Total"/>
    <n v="2019"/>
    <b v="1"/>
    <s v="EU"/>
    <s v="BELGIUM"/>
    <s v="Import"/>
    <s v="EU"/>
    <x v="0"/>
    <x v="0"/>
    <x v="19"/>
    <x v="0"/>
    <b v="1"/>
    <s v="United Kingdom"/>
    <x v="4"/>
    <n v="1"/>
    <n v="116780"/>
    <n v="116780"/>
    <n v="1302952"/>
    <n v="1302952"/>
    <n v="1.3029520000000001"/>
    <n v="1.3029520000000001"/>
    <n v="116.78"/>
  </r>
  <r>
    <s v="Total"/>
    <n v="2019"/>
    <b v="1"/>
    <s v="EU"/>
    <s v="BELGIUM"/>
    <s v="Import"/>
    <s v="EU"/>
    <x v="0"/>
    <x v="0"/>
    <x v="0"/>
    <x v="0"/>
    <b v="1"/>
    <s v="United Kingdom"/>
    <x v="4"/>
    <n v="1.38"/>
    <n v="201724"/>
    <n v="278379.12"/>
    <n v="1623833"/>
    <n v="1623833"/>
    <n v="1.6238330000000001"/>
    <n v="1.6238330000000001"/>
    <n v="278.37912"/>
  </r>
  <r>
    <s v="Total"/>
    <n v="2019"/>
    <b v="1"/>
    <s v="EU"/>
    <s v="BELGIUM"/>
    <s v="Import"/>
    <s v="EU"/>
    <x v="0"/>
    <x v="0"/>
    <x v="20"/>
    <x v="0"/>
    <b v="1"/>
    <s v="United Kingdom"/>
    <x v="4"/>
    <n v="1"/>
    <n v="3093"/>
    <n v="3093"/>
    <n v="36374"/>
    <n v="36374"/>
    <n v="3.6373999999999997E-2"/>
    <n v="3.6373999999999997E-2"/>
    <n v="3.093"/>
  </r>
  <r>
    <s v="Total"/>
    <n v="2019"/>
    <b v="1"/>
    <s v="EU"/>
    <s v="BELGIUM"/>
    <s v="Import"/>
    <s v="EU"/>
    <x v="0"/>
    <x v="0"/>
    <x v="11"/>
    <x v="0"/>
    <b v="1"/>
    <s v="United Kingdom"/>
    <x v="4"/>
    <n v="4"/>
    <n v="25074"/>
    <n v="100296"/>
    <n v="417531"/>
    <n v="417531"/>
    <n v="0.41753099999999999"/>
    <n v="0.41753099999999999"/>
    <n v="100.29600000000001"/>
  </r>
  <r>
    <s v="Total"/>
    <n v="2019"/>
    <b v="1"/>
    <s v="EU"/>
    <s v="BELGIUM"/>
    <s v="Import"/>
    <s v="EU"/>
    <x v="0"/>
    <x v="0"/>
    <x v="11"/>
    <x v="0"/>
    <b v="1"/>
    <s v="United Kingdom"/>
    <x v="4"/>
    <n v="2.58"/>
    <n v="18663"/>
    <n v="48150.54"/>
    <n v="207848"/>
    <n v="207848"/>
    <n v="0.207848"/>
    <n v="0.207848"/>
    <n v="48.150539999999999"/>
  </r>
  <r>
    <s v="Total"/>
    <n v="2019"/>
    <b v="1"/>
    <s v="EU"/>
    <s v="BELGIUM"/>
    <s v="Import"/>
    <s v="EU"/>
    <x v="0"/>
    <x v="0"/>
    <x v="21"/>
    <x v="0"/>
    <b v="1"/>
    <s v="United Kingdom"/>
    <x v="4"/>
    <n v="1.61"/>
    <n v="1643"/>
    <n v="2645.23"/>
    <n v="13470"/>
    <n v="13470"/>
    <n v="1.3469999999999999E-2"/>
    <n v="1.3469999999999999E-2"/>
    <n v="2.6452300000000002"/>
  </r>
  <r>
    <s v="Total"/>
    <n v="2019"/>
    <b v="1"/>
    <s v="EU"/>
    <s v="BELGIUM"/>
    <s v="Import"/>
    <s v="EU"/>
    <x v="0"/>
    <x v="0"/>
    <x v="21"/>
    <x v="0"/>
    <b v="1"/>
    <s v="United Kingdom"/>
    <x v="4"/>
    <n v="1.61"/>
    <n v="14118"/>
    <n v="22729.98"/>
    <n v="93146"/>
    <n v="93146"/>
    <n v="9.3146000000000007E-2"/>
    <n v="9.3146000000000007E-2"/>
    <n v="22.729980000000001"/>
  </r>
  <r>
    <s v="Total"/>
    <n v="2019"/>
    <b v="1"/>
    <s v="EU"/>
    <s v="BELGIUM"/>
    <s v="Import"/>
    <s v="EU"/>
    <x v="0"/>
    <x v="0"/>
    <x v="22"/>
    <x v="0"/>
    <b v="1"/>
    <s v="United Kingdom"/>
    <x v="4"/>
    <n v="1.18"/>
    <n v="17475"/>
    <n v="20620.5"/>
    <n v="118161"/>
    <n v="118161"/>
    <n v="0.118161"/>
    <n v="0.118161"/>
    <n v="20.6205"/>
  </r>
  <r>
    <s v="Total"/>
    <n v="2019"/>
    <b v="1"/>
    <s v="EU"/>
    <s v="BELGIUM"/>
    <s v="Import"/>
    <s v="EU"/>
    <x v="0"/>
    <x v="1"/>
    <x v="8"/>
    <x v="7"/>
    <b v="1"/>
    <s v="United Kingdom"/>
    <x v="4"/>
    <n v="1.1599999999999999"/>
    <n v="3034"/>
    <n v="3519.44"/>
    <n v="48015"/>
    <n v="48015"/>
    <n v="4.8015000000000002E-2"/>
    <n v="4.8015000000000002E-2"/>
    <n v="3.5194399999999999"/>
  </r>
  <r>
    <s v="Total"/>
    <n v="2019"/>
    <b v="1"/>
    <s v="EU"/>
    <s v="BELGIUM"/>
    <s v="Import"/>
    <s v="EU"/>
    <x v="0"/>
    <x v="1"/>
    <x v="23"/>
    <x v="7"/>
    <b v="1"/>
    <s v="United Kingdom"/>
    <x v="4"/>
    <n v="1.1000000000000001"/>
    <n v="20997"/>
    <n v="23096.7"/>
    <n v="219503"/>
    <n v="219503"/>
    <n v="0.219503"/>
    <n v="0.219503"/>
    <n v="23.096699999999998"/>
  </r>
  <r>
    <s v="Total"/>
    <n v="2019"/>
    <b v="1"/>
    <s v="EU"/>
    <s v="BELGIUM"/>
    <s v="Import"/>
    <s v="EU"/>
    <x v="0"/>
    <x v="0"/>
    <x v="23"/>
    <x v="7"/>
    <b v="1"/>
    <s v="United Kingdom"/>
    <x v="4"/>
    <n v="1.1000000000000001"/>
    <n v="26906"/>
    <n v="29596.6"/>
    <n v="305961"/>
    <n v="305961"/>
    <n v="0.30596099999999998"/>
    <n v="0.30596099999999998"/>
    <n v="29.596599999999999"/>
  </r>
  <r>
    <s v="Total"/>
    <n v="2019"/>
    <b v="1"/>
    <s v="EU"/>
    <s v="BELGIUM"/>
    <s v="Import"/>
    <s v="EU"/>
    <x v="0"/>
    <x v="0"/>
    <x v="24"/>
    <x v="8"/>
    <b v="1"/>
    <s v="United Kingdom"/>
    <x v="4"/>
    <n v="1"/>
    <n v="42901"/>
    <n v="42901"/>
    <n v="531515"/>
    <n v="531515"/>
    <n v="0.53151499999999996"/>
    <n v="0.53151499999999996"/>
    <n v="42.901000000000003"/>
  </r>
  <r>
    <s v="Total"/>
    <n v="2019"/>
    <b v="1"/>
    <s v="EU"/>
    <s v="BELGIUM"/>
    <s v="Import"/>
    <s v="EU"/>
    <x v="0"/>
    <x v="0"/>
    <x v="25"/>
    <x v="2"/>
    <b v="1"/>
    <s v="United Kingdom"/>
    <x v="4"/>
    <n v="1.18"/>
    <n v="7406"/>
    <n v="8739.08"/>
    <n v="168690"/>
    <n v="168690"/>
    <n v="0.16869000000000001"/>
    <n v="0.16869000000000001"/>
    <n v="8.7390799999999995"/>
  </r>
  <r>
    <s v="Total"/>
    <n v="2019"/>
    <b v="1"/>
    <s v="EU"/>
    <s v="BELGIUM"/>
    <s v="Import"/>
    <s v="EU"/>
    <x v="0"/>
    <x v="0"/>
    <x v="26"/>
    <x v="1"/>
    <b v="1"/>
    <s v="United Kingdom"/>
    <x v="4"/>
    <n v="1.5"/>
    <n v="9875"/>
    <n v="14812.5"/>
    <n v="107416"/>
    <n v="107416"/>
    <n v="0.107416"/>
    <n v="0.107416"/>
    <n v="14.8125"/>
  </r>
  <r>
    <s v="Total"/>
    <n v="2019"/>
    <b v="1"/>
    <s v="EU"/>
    <s v="BELGIUM"/>
    <s v="Import"/>
    <s v="EU"/>
    <x v="0"/>
    <x v="0"/>
    <x v="27"/>
    <x v="11"/>
    <b v="1"/>
    <s v="United Kingdom"/>
    <x v="4"/>
    <n v="1.05"/>
    <n v="800"/>
    <n v="840"/>
    <n v="5173"/>
    <n v="5173"/>
    <n v="5.1729999999999996E-3"/>
    <n v="5.1729999999999996E-3"/>
    <n v="0.84"/>
  </r>
  <r>
    <s v="Total"/>
    <n v="2019"/>
    <b v="1"/>
    <s v="EU"/>
    <s v="BELGIUM"/>
    <s v="Import"/>
    <s v="EU"/>
    <x v="0"/>
    <x v="1"/>
    <x v="2"/>
    <x v="2"/>
    <b v="1"/>
    <s v="United Kingdom"/>
    <x v="4"/>
    <n v="1.17"/>
    <n v="2"/>
    <n v="2.34"/>
    <n v="4364"/>
    <n v="4364"/>
    <n v="4.3639999999999998E-3"/>
    <n v="4.3639999999999998E-3"/>
    <n v="2.3400000000000001E-3"/>
  </r>
  <r>
    <s v="Total"/>
    <n v="2019"/>
    <b v="1"/>
    <s v="EU"/>
    <s v="BELGIUM"/>
    <s v="Import"/>
    <s v="EU"/>
    <x v="1"/>
    <x v="2"/>
    <x v="0"/>
    <x v="0"/>
    <b v="1"/>
    <s v="United Kingdom"/>
    <x v="4"/>
    <n v="1.66"/>
    <n v="3568"/>
    <n v="5922.88"/>
    <n v="28439"/>
    <n v="28439"/>
    <n v="2.8438999999999999E-2"/>
    <n v="2.8438999999999999E-2"/>
    <n v="5.9228800000000001"/>
  </r>
  <r>
    <s v="Total"/>
    <n v="2019"/>
    <b v="1"/>
    <s v="EU"/>
    <s v="BELGIUM"/>
    <s v="Import"/>
    <s v="EU"/>
    <x v="1"/>
    <x v="2"/>
    <x v="0"/>
    <x v="0"/>
    <b v="1"/>
    <s v="United Kingdom"/>
    <x v="4"/>
    <n v="1.66"/>
    <n v="9583"/>
    <n v="15907.78"/>
    <n v="123957"/>
    <n v="123957"/>
    <n v="0.123957"/>
    <n v="0.123957"/>
    <n v="15.907780000000001"/>
  </r>
  <r>
    <s v="Total"/>
    <n v="2019"/>
    <b v="1"/>
    <s v="EU"/>
    <s v="BELGIUM"/>
    <s v="Import"/>
    <s v="EU"/>
    <x v="1"/>
    <x v="2"/>
    <x v="19"/>
    <x v="0"/>
    <b v="1"/>
    <s v="United Kingdom"/>
    <x v="4"/>
    <n v="2.16"/>
    <n v="350"/>
    <n v="756"/>
    <n v="4933"/>
    <n v="4933"/>
    <n v="4.9329999999999999E-3"/>
    <n v="4.9329999999999999E-3"/>
    <n v="0.75600000000000001"/>
  </r>
  <r>
    <s v="Total"/>
    <n v="2019"/>
    <b v="1"/>
    <s v="EU"/>
    <s v="BELGIUM"/>
    <s v="Import"/>
    <s v="EU"/>
    <x v="1"/>
    <x v="2"/>
    <x v="28"/>
    <x v="6"/>
    <b v="1"/>
    <s v="United Kingdom"/>
    <x v="4"/>
    <n v="1.36"/>
    <n v="643"/>
    <n v="874.48"/>
    <n v="12856"/>
    <n v="12856"/>
    <n v="1.2855999999999999E-2"/>
    <n v="1.2855999999999999E-2"/>
    <n v="0.87448000000000004"/>
  </r>
  <r>
    <s v="Total"/>
    <n v="2019"/>
    <b v="1"/>
    <s v="EU"/>
    <s v="BELGIUM"/>
    <s v="Import"/>
    <s v="EU"/>
    <x v="1"/>
    <x v="2"/>
    <x v="29"/>
    <x v="3"/>
    <b v="1"/>
    <s v="United Kingdom"/>
    <x v="4"/>
    <n v="6.83"/>
    <n v="950"/>
    <n v="6488.5"/>
    <n v="10772"/>
    <n v="10772"/>
    <n v="1.0772E-2"/>
    <n v="1.0772E-2"/>
    <n v="6.4885000000000002"/>
  </r>
  <r>
    <s v="Total"/>
    <n v="2019"/>
    <b v="1"/>
    <s v="EU"/>
    <s v="BELGIUM"/>
    <s v="Import"/>
    <s v="EU"/>
    <x v="1"/>
    <x v="2"/>
    <x v="30"/>
    <x v="3"/>
    <b v="1"/>
    <s v="United Kingdom"/>
    <x v="4"/>
    <n v="2.61"/>
    <n v="24"/>
    <n v="62.64"/>
    <n v="395"/>
    <n v="395"/>
    <n v="3.9500000000000001E-4"/>
    <n v="3.9500000000000001E-4"/>
    <n v="6.2640000000000001E-2"/>
  </r>
  <r>
    <s v="Total"/>
    <n v="2019"/>
    <b v="1"/>
    <s v="EU"/>
    <s v="BELGIUM"/>
    <s v="Import"/>
    <s v="EU"/>
    <x v="1"/>
    <x v="2"/>
    <x v="31"/>
    <x v="3"/>
    <b v="1"/>
    <s v="United Kingdom"/>
    <x v="4"/>
    <n v="1.36"/>
    <n v="840"/>
    <n v="1142.4000000000001"/>
    <n v="2751"/>
    <n v="2751"/>
    <n v="2.751E-3"/>
    <n v="2.751E-3"/>
    <n v="1.1424000000000001"/>
  </r>
  <r>
    <s v="Total"/>
    <n v="2019"/>
    <b v="1"/>
    <s v="EU"/>
    <s v="BELGIUM"/>
    <s v="Import"/>
    <s v="EU"/>
    <x v="1"/>
    <x v="0"/>
    <x v="20"/>
    <x v="0"/>
    <b v="1"/>
    <s v="United Kingdom"/>
    <x v="4"/>
    <n v="2.7"/>
    <n v="25"/>
    <n v="67.5"/>
    <n v="1323"/>
    <n v="1323"/>
    <n v="1.323E-3"/>
    <n v="1.323E-3"/>
    <n v="6.7500000000000004E-2"/>
  </r>
  <r>
    <s v="Total"/>
    <n v="2019"/>
    <b v="1"/>
    <s v="EU"/>
    <s v="BELGIUM"/>
    <s v="Import"/>
    <s v="EU"/>
    <x v="1"/>
    <x v="4"/>
    <x v="2"/>
    <x v="2"/>
    <b v="1"/>
    <s v="United Kingdom"/>
    <x v="4"/>
    <n v="3.31"/>
    <n v="599"/>
    <n v="1982.69"/>
    <n v="15812"/>
    <n v="15812"/>
    <n v="1.5812E-2"/>
    <n v="1.5812E-2"/>
    <n v="1.9826900000000001"/>
  </r>
  <r>
    <s v="Total"/>
    <n v="2019"/>
    <b v="1"/>
    <s v="EU"/>
    <s v="BELGIUM"/>
    <s v="Import"/>
    <s v="EU"/>
    <x v="3"/>
    <x v="2"/>
    <x v="1"/>
    <x v="1"/>
    <b v="1"/>
    <s v="United Kingdom"/>
    <x v="4"/>
    <n v="1.48"/>
    <n v="2487"/>
    <n v="3680.76"/>
    <n v="22898"/>
    <n v="22898"/>
    <n v="2.2898000000000002E-2"/>
    <n v="2.2898000000000002E-2"/>
    <n v="3.6807599999999998"/>
  </r>
  <r>
    <s v="Total"/>
    <n v="2019"/>
    <b v="1"/>
    <s v="EU"/>
    <s v="BELGIUM"/>
    <s v="Import"/>
    <s v="EU"/>
    <x v="3"/>
    <x v="2"/>
    <x v="32"/>
    <x v="10"/>
    <b v="1"/>
    <s v="United Kingdom"/>
    <x v="4"/>
    <n v="2.0099999999999998"/>
    <n v="1704854"/>
    <n v="3426756.54"/>
    <n v="4939759"/>
    <n v="4939759"/>
    <n v="4.9397589999999996"/>
    <n v="4.9397589999999996"/>
    <n v="3426.7565399999999"/>
  </r>
  <r>
    <s v="Total"/>
    <n v="2019"/>
    <b v="1"/>
    <s v="EU"/>
    <s v="BELGIUM"/>
    <s v="Import"/>
    <s v="EU"/>
    <x v="3"/>
    <x v="0"/>
    <x v="2"/>
    <x v="2"/>
    <b v="1"/>
    <s v="United Kingdom"/>
    <x v="4"/>
    <n v="0"/>
    <n v="1239"/>
    <n v="0"/>
    <n v="17911"/>
    <n v="17911"/>
    <n v="1.7911E-2"/>
    <n v="1.7911E-2"/>
    <n v="0"/>
  </r>
  <r>
    <s v="Total"/>
    <n v="2019"/>
    <b v="1"/>
    <s v="EU"/>
    <s v="BELGIUM"/>
    <s v="Import"/>
    <s v="EU"/>
    <x v="2"/>
    <x v="0"/>
    <x v="33"/>
    <x v="2"/>
    <b v="1"/>
    <s v="United Kingdom"/>
    <x v="4"/>
    <n v="5.12"/>
    <n v="614"/>
    <n v="3143.68"/>
    <n v="2171"/>
    <n v="2171"/>
    <n v="2.1710000000000002E-3"/>
    <n v="2.1710000000000002E-3"/>
    <n v="3.1436799999999998"/>
  </r>
  <r>
    <s v="Total"/>
    <n v="2019"/>
    <b v="1"/>
    <s v="EU"/>
    <s v="BELGIUM"/>
    <s v="Import"/>
    <s v="EU"/>
    <x v="2"/>
    <x v="0"/>
    <x v="34"/>
    <x v="1"/>
    <b v="1"/>
    <s v="United Kingdom"/>
    <x v="4"/>
    <n v="2.95"/>
    <n v="49677"/>
    <n v="146547.15"/>
    <n v="98989"/>
    <n v="98989"/>
    <n v="9.8988999999999994E-2"/>
    <n v="9.8988999999999994E-2"/>
    <n v="146.54714999999999"/>
  </r>
  <r>
    <s v="Total"/>
    <n v="2019"/>
    <b v="1"/>
    <s v="EU"/>
    <s v="BELGIUM"/>
    <s v="Import"/>
    <s v="EU"/>
    <x v="2"/>
    <x v="0"/>
    <x v="35"/>
    <x v="11"/>
    <b v="1"/>
    <s v="United Kingdom"/>
    <x v="4"/>
    <n v="2.65"/>
    <n v="362"/>
    <n v="959.3"/>
    <n v="2514"/>
    <n v="2514"/>
    <n v="2.5140000000000002E-3"/>
    <n v="2.5140000000000002E-3"/>
    <n v="0.95930000000000004"/>
  </r>
  <r>
    <s v="Total"/>
    <n v="2019"/>
    <b v="1"/>
    <s v="EU"/>
    <s v="BELGIUM"/>
    <s v="Import"/>
    <s v="EU"/>
    <x v="2"/>
    <x v="1"/>
    <x v="2"/>
    <x v="2"/>
    <b v="1"/>
    <s v="United Kingdom"/>
    <x v="4"/>
    <n v="2.77"/>
    <n v="18"/>
    <n v="49.86"/>
    <n v="86"/>
    <n v="86"/>
    <n v="8.6000000000000003E-5"/>
    <n v="8.6000000000000003E-5"/>
    <n v="4.9860000000000002E-2"/>
  </r>
  <r>
    <s v="Total"/>
    <n v="2019"/>
    <b v="1"/>
    <s v="EU"/>
    <s v="BELGIUM"/>
    <s v="Import"/>
    <s v="EU"/>
    <x v="2"/>
    <x v="0"/>
    <x v="2"/>
    <x v="2"/>
    <b v="1"/>
    <s v="United Kingdom"/>
    <x v="4"/>
    <n v="2.65"/>
    <n v="10760"/>
    <n v="28514"/>
    <n v="64238"/>
    <n v="64238"/>
    <n v="6.4238000000000003E-2"/>
    <n v="6.4238000000000003E-2"/>
    <n v="28.513999999999999"/>
  </r>
  <r>
    <s v="Total"/>
    <n v="2019"/>
    <b v="1"/>
    <s v="EU"/>
    <s v="BELGIUM"/>
    <s v="Import"/>
    <s v="EU"/>
    <x v="2"/>
    <x v="0"/>
    <x v="2"/>
    <x v="2"/>
    <b v="1"/>
    <s v="United Kingdom"/>
    <x v="4"/>
    <n v="1.64"/>
    <n v="578051"/>
    <n v="948003.64"/>
    <n v="1692147"/>
    <n v="1692147"/>
    <n v="1.6921470000000001"/>
    <n v="1.6921470000000001"/>
    <n v="948.00364000000002"/>
  </r>
  <r>
    <s v="Total"/>
    <n v="2019"/>
    <b v="1"/>
    <s v="EU"/>
    <s v="BELGIUM"/>
    <s v="Import"/>
    <s v="EU"/>
    <x v="0"/>
    <x v="0"/>
    <x v="36"/>
    <x v="0"/>
    <b v="1"/>
    <s v="United Kingdom"/>
    <x v="4"/>
    <n v="2"/>
    <n v="2940"/>
    <n v="5880"/>
    <n v="13889"/>
    <n v="13889"/>
    <n v="1.3889E-2"/>
    <n v="1.3889E-2"/>
    <n v="5.88"/>
  </r>
  <r>
    <s v="Total"/>
    <n v="2019"/>
    <b v="1"/>
    <s v="EU"/>
    <s v="BELGIUM"/>
    <s v="Import"/>
    <s v="EU"/>
    <x v="0"/>
    <x v="1"/>
    <x v="6"/>
    <x v="5"/>
    <b v="1"/>
    <s v="United Kingdom"/>
    <x v="4"/>
    <n v="1.1399999999999999"/>
    <n v="36"/>
    <n v="41.04"/>
    <n v="211"/>
    <n v="211"/>
    <n v="2.1100000000000001E-4"/>
    <n v="2.1100000000000001E-4"/>
    <n v="4.104E-2"/>
  </r>
  <r>
    <s v="Total"/>
    <n v="2019"/>
    <b v="1"/>
    <s v="EU"/>
    <s v="BELGIUM"/>
    <s v="Import"/>
    <s v="EU"/>
    <x v="0"/>
    <x v="0"/>
    <x v="6"/>
    <x v="5"/>
    <b v="1"/>
    <s v="United Kingdom"/>
    <x v="4"/>
    <n v="1.1599999999999999"/>
    <n v="5276"/>
    <n v="6120.16"/>
    <n v="60577"/>
    <n v="60577"/>
    <n v="6.0576999999999999E-2"/>
    <n v="6.0576999999999999E-2"/>
    <n v="6.1201600000000003"/>
  </r>
  <r>
    <s v="Total"/>
    <n v="2019"/>
    <b v="1"/>
    <s v="EU"/>
    <s v="BELGIUM"/>
    <s v="Import"/>
    <s v="EU"/>
    <x v="0"/>
    <x v="0"/>
    <x v="15"/>
    <x v="9"/>
    <b v="1"/>
    <s v="United Kingdom"/>
    <x v="4"/>
    <n v="1.1200000000000001"/>
    <n v="613"/>
    <n v="686.56"/>
    <n v="14318"/>
    <n v="14318"/>
    <n v="1.4318000000000001E-2"/>
    <n v="1.4318000000000001E-2"/>
    <n v="0.68655999999999995"/>
  </r>
  <r>
    <s v="Total"/>
    <n v="2019"/>
    <b v="1"/>
    <s v="EU"/>
    <s v="BELGIUM"/>
    <s v="Import"/>
    <s v="EU"/>
    <x v="0"/>
    <x v="0"/>
    <x v="37"/>
    <x v="9"/>
    <b v="1"/>
    <s v="United Kingdom"/>
    <x v="4"/>
    <n v="1"/>
    <n v="11683"/>
    <n v="11683"/>
    <n v="224942"/>
    <n v="224942"/>
    <n v="0.224942"/>
    <n v="0.224942"/>
    <n v="11.683"/>
  </r>
  <r>
    <s v="Total"/>
    <n v="2019"/>
    <b v="1"/>
    <s v="EU"/>
    <s v="BELGIUM"/>
    <s v="Import"/>
    <s v="EU"/>
    <x v="0"/>
    <x v="0"/>
    <x v="16"/>
    <x v="9"/>
    <b v="1"/>
    <s v="United Kingdom"/>
    <x v="4"/>
    <n v="1.1200000000000001"/>
    <n v="840"/>
    <n v="940.8"/>
    <n v="1711"/>
    <n v="1711"/>
    <n v="1.7110000000000001E-3"/>
    <n v="1.7110000000000001E-3"/>
    <n v="0.94079999999999997"/>
  </r>
  <r>
    <s v="Total"/>
    <n v="2019"/>
    <b v="1"/>
    <s v="EU"/>
    <s v="BELGIUM"/>
    <s v="Import"/>
    <s v="EU"/>
    <x v="1"/>
    <x v="2"/>
    <x v="0"/>
    <x v="0"/>
    <b v="1"/>
    <s v="United Kingdom"/>
    <x v="4"/>
    <n v="1.66"/>
    <n v="2157"/>
    <n v="3580.62"/>
    <n v="30351"/>
    <n v="30351"/>
    <n v="3.0351E-2"/>
    <n v="3.0351E-2"/>
    <n v="3.5806200000000001"/>
  </r>
  <r>
    <s v="Total"/>
    <n v="2019"/>
    <b v="1"/>
    <s v="EU"/>
    <s v="BELGIUM"/>
    <s v="Import"/>
    <s v="EU"/>
    <x v="1"/>
    <x v="2"/>
    <x v="11"/>
    <x v="0"/>
    <b v="1"/>
    <s v="United Kingdom"/>
    <x v="4"/>
    <n v="1.8"/>
    <n v="638"/>
    <n v="1148.4000000000001"/>
    <n v="32695"/>
    <n v="32695"/>
    <n v="3.2695000000000002E-2"/>
    <n v="3.2695000000000002E-2"/>
    <n v="1.1484000000000001"/>
  </r>
  <r>
    <s v="Total"/>
    <n v="2019"/>
    <b v="1"/>
    <s v="EU"/>
    <s v="BELGIUM"/>
    <s v="Import"/>
    <s v="EU"/>
    <x v="1"/>
    <x v="2"/>
    <x v="38"/>
    <x v="3"/>
    <b v="1"/>
    <s v="United Kingdom"/>
    <x v="4"/>
    <n v="1"/>
    <n v="871"/>
    <n v="871"/>
    <n v="7042"/>
    <n v="7042"/>
    <n v="7.0419999999999996E-3"/>
    <n v="7.0419999999999996E-3"/>
    <n v="0.871"/>
  </r>
  <r>
    <s v="Total"/>
    <n v="2019"/>
    <b v="1"/>
    <s v="EU"/>
    <s v="BELGIUM"/>
    <s v="Import"/>
    <s v="EU"/>
    <x v="1"/>
    <x v="4"/>
    <x v="6"/>
    <x v="5"/>
    <b v="1"/>
    <s v="United Kingdom"/>
    <x v="4"/>
    <n v="2.1"/>
    <n v="669780"/>
    <n v="1406538"/>
    <n v="8828531"/>
    <n v="8828531"/>
    <n v="8.8285309999999999"/>
    <n v="8.8285309999999999"/>
    <n v="1406.538"/>
  </r>
  <r>
    <s v="Total"/>
    <n v="2019"/>
    <b v="1"/>
    <s v="EU"/>
    <s v="BELGIUM"/>
    <s v="Import"/>
    <s v="EU"/>
    <x v="1"/>
    <x v="4"/>
    <x v="37"/>
    <x v="9"/>
    <b v="1"/>
    <s v="United Kingdom"/>
    <x v="4"/>
    <n v="1.2"/>
    <n v="1"/>
    <n v="1.2"/>
    <n v="410"/>
    <n v="410"/>
    <n v="4.0999999999999999E-4"/>
    <n v="4.0999999999999999E-4"/>
    <n v="1.1999999999999999E-3"/>
  </r>
  <r>
    <s v="Total"/>
    <n v="2019"/>
    <b v="1"/>
    <s v="EU"/>
    <s v="BELGIUM"/>
    <s v="Import"/>
    <s v="EU"/>
    <x v="3"/>
    <x v="2"/>
    <x v="8"/>
    <x v="7"/>
    <b v="1"/>
    <s v="United Kingdom"/>
    <x v="4"/>
    <n v="2.08"/>
    <n v="29845"/>
    <n v="62077.599999999999"/>
    <n v="172321"/>
    <n v="172321"/>
    <n v="0.172321"/>
    <n v="0.172321"/>
    <n v="62.077599999999997"/>
  </r>
  <r>
    <s v="Total"/>
    <n v="2019"/>
    <b v="1"/>
    <s v="EU"/>
    <s v="BELGIUM"/>
    <s v="Import"/>
    <s v="EU"/>
    <x v="3"/>
    <x v="2"/>
    <x v="39"/>
    <x v="8"/>
    <b v="1"/>
    <s v="United Kingdom"/>
    <x v="4"/>
    <n v="2.09"/>
    <n v="961"/>
    <n v="2008.49"/>
    <n v="2801"/>
    <n v="2801"/>
    <n v="2.8010000000000001E-3"/>
    <n v="2.8010000000000001E-3"/>
    <n v="2.0084900000000001"/>
  </r>
  <r>
    <s v="Total"/>
    <n v="2019"/>
    <b v="1"/>
    <s v="EU"/>
    <s v="BELGIUM"/>
    <s v="Import"/>
    <s v="EU"/>
    <x v="3"/>
    <x v="2"/>
    <x v="9"/>
    <x v="8"/>
    <b v="1"/>
    <s v="United Kingdom"/>
    <x v="4"/>
    <n v="1.87"/>
    <n v="6350"/>
    <n v="11874.5"/>
    <n v="16861"/>
    <n v="16861"/>
    <n v="1.6861000000000001E-2"/>
    <n v="1.6861000000000001E-2"/>
    <n v="11.874499999999999"/>
  </r>
  <r>
    <s v="Total"/>
    <n v="2019"/>
    <b v="1"/>
    <s v="EU"/>
    <s v="BELGIUM"/>
    <s v="Import"/>
    <s v="EU"/>
    <x v="3"/>
    <x v="2"/>
    <x v="2"/>
    <x v="2"/>
    <b v="1"/>
    <s v="United Kingdom"/>
    <x v="4"/>
    <n v="1.7"/>
    <n v="963"/>
    <n v="1637.1"/>
    <n v="5712"/>
    <n v="5712"/>
    <n v="5.7120000000000001E-3"/>
    <n v="5.7120000000000001E-3"/>
    <n v="1.6371"/>
  </r>
  <r>
    <s v="Total"/>
    <n v="2019"/>
    <b v="1"/>
    <s v="EU"/>
    <s v="BELGIUM"/>
    <s v="Import"/>
    <s v="EU"/>
    <x v="3"/>
    <x v="2"/>
    <x v="6"/>
    <x v="5"/>
    <b v="1"/>
    <s v="United Kingdom"/>
    <x v="4"/>
    <n v="1.52"/>
    <n v="74"/>
    <n v="112.48"/>
    <n v="1133"/>
    <n v="1133"/>
    <n v="1.1329999999999999E-3"/>
    <n v="1.1329999999999999E-3"/>
    <n v="0.11248"/>
  </r>
  <r>
    <s v="Total"/>
    <n v="2019"/>
    <b v="1"/>
    <s v="EU"/>
    <s v="BELGIUM"/>
    <s v="Import"/>
    <s v="EU"/>
    <x v="3"/>
    <x v="2"/>
    <x v="6"/>
    <x v="5"/>
    <b v="1"/>
    <s v="United Kingdom"/>
    <x v="4"/>
    <n v="1.52"/>
    <n v="7752"/>
    <n v="11783.04"/>
    <n v="54983"/>
    <n v="54983"/>
    <n v="5.4982999999999997E-2"/>
    <n v="5.4982999999999997E-2"/>
    <n v="11.78304"/>
  </r>
  <r>
    <s v="Total"/>
    <n v="2019"/>
    <b v="1"/>
    <s v="EU"/>
    <s v="BELGIUM"/>
    <s v="Import"/>
    <s v="EU"/>
    <x v="3"/>
    <x v="2"/>
    <x v="2"/>
    <x v="2"/>
    <b v="1"/>
    <s v="United Kingdom"/>
    <x v="4"/>
    <n v="1.84"/>
    <n v="4153"/>
    <n v="7641.52"/>
    <n v="33176"/>
    <n v="33176"/>
    <n v="3.3175999999999997E-2"/>
    <n v="3.3175999999999997E-2"/>
    <n v="7.6415199999999999"/>
  </r>
  <r>
    <s v="Total"/>
    <n v="2019"/>
    <b v="1"/>
    <s v="EU"/>
    <s v="BELGIUM"/>
    <s v="Import"/>
    <s v="EU"/>
    <x v="3"/>
    <x v="2"/>
    <x v="2"/>
    <x v="2"/>
    <b v="1"/>
    <s v="United Kingdom"/>
    <x v="4"/>
    <n v="1.64"/>
    <n v="242"/>
    <n v="396.88"/>
    <n v="957"/>
    <n v="957"/>
    <n v="9.5699999999999995E-4"/>
    <n v="9.5699999999999995E-4"/>
    <n v="0.39688000000000001"/>
  </r>
  <r>
    <s v="Total"/>
    <n v="2019"/>
    <b v="1"/>
    <s v="EU"/>
    <s v="BELGIUM"/>
    <s v="Import"/>
    <s v="EU"/>
    <x v="3"/>
    <x v="2"/>
    <x v="37"/>
    <x v="9"/>
    <b v="1"/>
    <s v="United Kingdom"/>
    <x v="4"/>
    <n v="1.64"/>
    <n v="239"/>
    <n v="391.96"/>
    <n v="3749"/>
    <n v="3749"/>
    <n v="3.7490000000000002E-3"/>
    <n v="3.7490000000000002E-3"/>
    <n v="0.39195999999999998"/>
  </r>
  <r>
    <s v="Total"/>
    <n v="2019"/>
    <b v="1"/>
    <s v="EU"/>
    <s v="BELGIUM"/>
    <s v="Import"/>
    <s v="EU"/>
    <x v="2"/>
    <x v="2"/>
    <x v="40"/>
    <x v="7"/>
    <b v="1"/>
    <s v="United Kingdom"/>
    <x v="4"/>
    <n v="2.38"/>
    <n v="561"/>
    <n v="1335.18"/>
    <n v="3055"/>
    <n v="3055"/>
    <n v="3.055E-3"/>
    <n v="3.055E-3"/>
    <n v="1.33518"/>
  </r>
  <r>
    <s v="Total"/>
    <n v="2019"/>
    <b v="1"/>
    <s v="EU"/>
    <s v="BELGIUM"/>
    <s v="Import"/>
    <s v="EU"/>
    <x v="2"/>
    <x v="0"/>
    <x v="15"/>
    <x v="9"/>
    <b v="1"/>
    <s v="United Kingdom"/>
    <x v="4"/>
    <n v="2.86"/>
    <n v="120"/>
    <n v="343.2"/>
    <n v="385"/>
    <n v="385"/>
    <n v="3.8499999999999998E-4"/>
    <n v="3.8499999999999998E-4"/>
    <n v="0.34320000000000001"/>
  </r>
  <r>
    <s v="Total"/>
    <n v="2019"/>
    <b v="1"/>
    <s v="EU"/>
    <s v="BELGIUM"/>
    <s v="Import"/>
    <s v="EU"/>
    <x v="4"/>
    <x v="2"/>
    <x v="18"/>
    <x v="10"/>
    <b v="1"/>
    <s v="United Kingdom"/>
    <x v="4"/>
    <n v="0"/>
    <n v="73"/>
    <n v="0"/>
    <n v="563"/>
    <n v="563"/>
    <n v="5.6300000000000002E-4"/>
    <n v="5.6300000000000002E-4"/>
    <n v="0"/>
  </r>
  <r>
    <s v="Total"/>
    <n v="2019"/>
    <b v="1"/>
    <s v="EU"/>
    <s v="BELGIUM"/>
    <s v="Import"/>
    <s v="EU"/>
    <x v="0"/>
    <x v="3"/>
    <x v="41"/>
    <x v="6"/>
    <b v="1"/>
    <s v="United Kingdom"/>
    <x v="4"/>
    <n v="1.33"/>
    <n v="4627"/>
    <n v="6153.91"/>
    <n v="16434"/>
    <n v="16434"/>
    <n v="1.6434000000000001E-2"/>
    <n v="1.6434000000000001E-2"/>
    <n v="6.1539099999999998"/>
  </r>
  <r>
    <s v="Total"/>
    <n v="2019"/>
    <b v="1"/>
    <s v="EU"/>
    <s v="BELGIUM"/>
    <s v="Import"/>
    <s v="EU"/>
    <x v="0"/>
    <x v="1"/>
    <x v="42"/>
    <x v="6"/>
    <b v="1"/>
    <s v="United Kingdom"/>
    <x v="4"/>
    <n v="1.36"/>
    <n v="4851"/>
    <n v="6597.36"/>
    <n v="20517"/>
    <n v="20517"/>
    <n v="2.0517000000000001E-2"/>
    <n v="2.0517000000000001E-2"/>
    <n v="6.5973600000000001"/>
  </r>
  <r>
    <s v="Total"/>
    <n v="2019"/>
    <b v="1"/>
    <s v="EU"/>
    <s v="BELGIUM"/>
    <s v="Import"/>
    <s v="EU"/>
    <x v="0"/>
    <x v="0"/>
    <x v="42"/>
    <x v="6"/>
    <b v="1"/>
    <s v="United Kingdom"/>
    <x v="4"/>
    <n v="1.36"/>
    <n v="1844"/>
    <n v="2507.84"/>
    <n v="6850"/>
    <n v="6850"/>
    <n v="6.8500000000000002E-3"/>
    <n v="6.8500000000000002E-3"/>
    <n v="2.5078399999999998"/>
  </r>
  <r>
    <s v="Total"/>
    <n v="2019"/>
    <b v="1"/>
    <s v="EU"/>
    <s v="BELGIUM"/>
    <s v="Import"/>
    <s v="EU"/>
    <x v="0"/>
    <x v="0"/>
    <x v="42"/>
    <x v="6"/>
    <b v="1"/>
    <s v="United Kingdom"/>
    <x v="4"/>
    <n v="1.36"/>
    <n v="25758"/>
    <n v="35030.879999999997"/>
    <n v="105451"/>
    <n v="105451"/>
    <n v="0.105451"/>
    <n v="0.105451"/>
    <n v="35.030880000000003"/>
  </r>
  <r>
    <s v="Total"/>
    <n v="2019"/>
    <b v="1"/>
    <s v="EU"/>
    <s v="BELGIUM"/>
    <s v="Import"/>
    <s v="EU"/>
    <x v="0"/>
    <x v="0"/>
    <x v="42"/>
    <x v="6"/>
    <b v="1"/>
    <s v="United Kingdom"/>
    <x v="4"/>
    <n v="1.36"/>
    <n v="1178772"/>
    <n v="1603129.92"/>
    <n v="46179"/>
    <n v="46179"/>
    <n v="4.6178999999999998E-2"/>
    <n v="4.6178999999999998E-2"/>
    <n v="1603.1299200000001"/>
  </r>
  <r>
    <s v="Total"/>
    <n v="2019"/>
    <b v="1"/>
    <s v="EU"/>
    <s v="BELGIUM"/>
    <s v="Import"/>
    <s v="EU"/>
    <x v="0"/>
    <x v="0"/>
    <x v="28"/>
    <x v="6"/>
    <b v="1"/>
    <s v="United Kingdom"/>
    <x v="4"/>
    <n v="1"/>
    <n v="4701"/>
    <n v="4701"/>
    <n v="18522"/>
    <n v="18522"/>
    <n v="1.8522E-2"/>
    <n v="1.8522E-2"/>
    <n v="4.7009999999999996"/>
  </r>
  <r>
    <s v="Total"/>
    <n v="2019"/>
    <b v="1"/>
    <s v="EU"/>
    <s v="BELGIUM"/>
    <s v="Import"/>
    <s v="EU"/>
    <x v="0"/>
    <x v="0"/>
    <x v="7"/>
    <x v="6"/>
    <b v="1"/>
    <s v="United Kingdom"/>
    <x v="4"/>
    <n v="1.28"/>
    <n v="10931"/>
    <n v="13991.68"/>
    <n v="53720"/>
    <n v="53720"/>
    <n v="5.3719999999999997E-2"/>
    <n v="5.3719999999999997E-2"/>
    <n v="13.991680000000001"/>
  </r>
  <r>
    <s v="Total"/>
    <n v="2019"/>
    <b v="1"/>
    <s v="EU"/>
    <s v="BELGIUM"/>
    <s v="Import"/>
    <s v="EU"/>
    <x v="0"/>
    <x v="0"/>
    <x v="29"/>
    <x v="3"/>
    <b v="1"/>
    <s v="United Kingdom"/>
    <x v="4"/>
    <n v="6.22"/>
    <n v="481"/>
    <n v="2991.82"/>
    <n v="8659"/>
    <n v="8659"/>
    <n v="8.659E-3"/>
    <n v="8.659E-3"/>
    <n v="2.9918200000000001"/>
  </r>
  <r>
    <s v="Total"/>
    <n v="2019"/>
    <b v="1"/>
    <s v="EU"/>
    <s v="BELGIUM"/>
    <s v="Import"/>
    <s v="EU"/>
    <x v="0"/>
    <x v="0"/>
    <x v="30"/>
    <x v="3"/>
    <b v="1"/>
    <s v="United Kingdom"/>
    <x v="4"/>
    <n v="4.5"/>
    <n v="4032"/>
    <n v="18144"/>
    <n v="20702"/>
    <n v="20702"/>
    <n v="2.0702000000000002E-2"/>
    <n v="2.0702000000000002E-2"/>
    <n v="18.143999999999998"/>
  </r>
  <r>
    <s v="Total"/>
    <n v="2019"/>
    <b v="1"/>
    <s v="EU"/>
    <s v="BELGIUM"/>
    <s v="Import"/>
    <s v="EU"/>
    <x v="0"/>
    <x v="0"/>
    <x v="31"/>
    <x v="3"/>
    <b v="1"/>
    <s v="United Kingdom"/>
    <x v="4"/>
    <n v="5"/>
    <n v="14663"/>
    <n v="73315"/>
    <n v="36500"/>
    <n v="36500"/>
    <n v="3.6499999999999998E-2"/>
    <n v="3.6499999999999998E-2"/>
    <n v="73.314999999999998"/>
  </r>
  <r>
    <s v="Total"/>
    <n v="2019"/>
    <b v="1"/>
    <s v="Non EU"/>
    <s v="BELIZE"/>
    <s v="Import"/>
    <s v="Non EU"/>
    <x v="0"/>
    <x v="1"/>
    <x v="4"/>
    <x v="4"/>
    <b v="1"/>
    <s v="United Kingdom"/>
    <x v="5"/>
    <n v="0"/>
    <n v="37"/>
    <n v="0"/>
    <n v="964"/>
    <n v="964"/>
    <n v="9.6400000000000001E-4"/>
    <n v="9.6400000000000001E-4"/>
    <n v="0"/>
  </r>
  <r>
    <s v="Total"/>
    <n v="2019"/>
    <b v="1"/>
    <s v="Non EU"/>
    <s v="BELIZE"/>
    <s v="Import"/>
    <s v="Non EU"/>
    <x v="1"/>
    <x v="1"/>
    <x v="5"/>
    <x v="3"/>
    <b v="1"/>
    <s v="United Kingdom"/>
    <x v="5"/>
    <n v="1"/>
    <n v="188"/>
    <n v="188"/>
    <n v="3151"/>
    <n v="3151"/>
    <n v="3.1510000000000002E-3"/>
    <n v="3.1510000000000002E-3"/>
    <n v="0.188"/>
  </r>
  <r>
    <s v="Total"/>
    <n v="2019"/>
    <b v="1"/>
    <s v="Non EU"/>
    <s v="BELIZE"/>
    <s v="Import"/>
    <s v="Non EU"/>
    <x v="1"/>
    <x v="3"/>
    <x v="13"/>
    <x v="0"/>
    <b v="1"/>
    <s v="United Kingdom"/>
    <x v="5"/>
    <n v="1"/>
    <n v="85"/>
    <n v="85"/>
    <n v="1467"/>
    <n v="1467"/>
    <n v="1.467E-3"/>
    <n v="1.467E-3"/>
    <n v="8.5000000000000006E-2"/>
  </r>
  <r>
    <s v="Total"/>
    <n v="2019"/>
    <b v="1"/>
    <s v="Non EU"/>
    <s v="BRAZIL"/>
    <s v="Import"/>
    <s v="Non EU"/>
    <x v="0"/>
    <x v="1"/>
    <x v="4"/>
    <x v="4"/>
    <b v="1"/>
    <s v="United Kingdom"/>
    <x v="6"/>
    <n v="0"/>
    <n v="13454"/>
    <n v="0"/>
    <n v="213742"/>
    <n v="213742"/>
    <n v="0.21374199999999999"/>
    <n v="0.21374199999999999"/>
    <n v="0"/>
  </r>
  <r>
    <s v="Total"/>
    <n v="2019"/>
    <b v="1"/>
    <s v="Non EU"/>
    <s v="BRAZIL"/>
    <s v="Import"/>
    <s v="Non EU"/>
    <x v="0"/>
    <x v="1"/>
    <x v="4"/>
    <x v="4"/>
    <b v="1"/>
    <s v="United Kingdom"/>
    <x v="6"/>
    <n v="0"/>
    <n v="1349"/>
    <n v="0"/>
    <n v="37416"/>
    <n v="37416"/>
    <n v="3.7415999999999998E-2"/>
    <n v="3.7415999999999998E-2"/>
    <n v="0"/>
  </r>
  <r>
    <s v="Total"/>
    <n v="2019"/>
    <b v="1"/>
    <s v="Non EU"/>
    <s v="BRAZIL"/>
    <s v="Import"/>
    <s v="Non EU"/>
    <x v="0"/>
    <x v="1"/>
    <x v="4"/>
    <x v="4"/>
    <b v="1"/>
    <s v="United Kingdom"/>
    <x v="6"/>
    <n v="0"/>
    <n v="1101"/>
    <n v="0"/>
    <n v="21606"/>
    <n v="21606"/>
    <n v="2.1606E-2"/>
    <n v="2.1606E-2"/>
    <n v="0"/>
  </r>
  <r>
    <s v="Total"/>
    <n v="2019"/>
    <b v="1"/>
    <s v="EU"/>
    <s v="BULGARIA"/>
    <s v="Import"/>
    <s v="EU"/>
    <x v="3"/>
    <x v="2"/>
    <x v="43"/>
    <x v="8"/>
    <b v="1"/>
    <s v="United Kingdom"/>
    <x v="7"/>
    <n v="1.33"/>
    <n v="161"/>
    <n v="214.13"/>
    <n v="635"/>
    <n v="635"/>
    <n v="6.3500000000000004E-4"/>
    <n v="6.3500000000000004E-4"/>
    <n v="0.21412999999999999"/>
  </r>
  <r>
    <s v="Total"/>
    <n v="2019"/>
    <b v="1"/>
    <s v="Non EU"/>
    <s v="BURMA"/>
    <s v="Import"/>
    <s v="Non EU"/>
    <x v="0"/>
    <x v="0"/>
    <x v="10"/>
    <x v="0"/>
    <b v="1"/>
    <s v="United Kingdom"/>
    <x v="8"/>
    <n v="1.21"/>
    <n v="444"/>
    <n v="537.24"/>
    <n v="1271"/>
    <n v="1271"/>
    <n v="1.271E-3"/>
    <n v="1.271E-3"/>
    <n v="0.53724000000000005"/>
  </r>
  <r>
    <s v="Total"/>
    <n v="2019"/>
    <b v="1"/>
    <s v="Non EU"/>
    <s v="BURMA"/>
    <s v="Import"/>
    <s v="Non EU"/>
    <x v="0"/>
    <x v="0"/>
    <x v="0"/>
    <x v="0"/>
    <b v="1"/>
    <s v="United Kingdom"/>
    <x v="8"/>
    <n v="1.38"/>
    <n v="6931"/>
    <n v="9564.7800000000007"/>
    <n v="25918"/>
    <n v="25918"/>
    <n v="2.5918E-2"/>
    <n v="2.5918E-2"/>
    <n v="9.5647800000000007"/>
  </r>
  <r>
    <s v="Total"/>
    <n v="2019"/>
    <b v="1"/>
    <s v="Non EU"/>
    <s v="BURMA"/>
    <s v="Import"/>
    <s v="Non EU"/>
    <x v="0"/>
    <x v="0"/>
    <x v="0"/>
    <x v="0"/>
    <b v="1"/>
    <s v="United Kingdom"/>
    <x v="8"/>
    <n v="1.38"/>
    <n v="5270"/>
    <n v="7272.6"/>
    <n v="17664"/>
    <n v="17664"/>
    <n v="1.7663999999999999E-2"/>
    <n v="1.7663999999999999E-2"/>
    <n v="7.2725999999999997"/>
  </r>
  <r>
    <s v="Total"/>
    <n v="2019"/>
    <b v="1"/>
    <s v="Non EU"/>
    <s v="BURMA"/>
    <s v="Import"/>
    <s v="Non EU"/>
    <x v="0"/>
    <x v="0"/>
    <x v="11"/>
    <x v="0"/>
    <b v="1"/>
    <s v="United Kingdom"/>
    <x v="8"/>
    <n v="2.58"/>
    <n v="6000"/>
    <n v="15480"/>
    <n v="118275"/>
    <n v="118275"/>
    <n v="0.11827500000000001"/>
    <n v="0.11827500000000001"/>
    <n v="15.48"/>
  </r>
  <r>
    <s v="Total"/>
    <n v="2019"/>
    <b v="1"/>
    <s v="Non EU"/>
    <s v="BURMA"/>
    <s v="Import"/>
    <s v="Non EU"/>
    <x v="0"/>
    <x v="0"/>
    <x v="11"/>
    <x v="0"/>
    <b v="1"/>
    <s v="United Kingdom"/>
    <x v="8"/>
    <n v="2.58"/>
    <n v="5100"/>
    <n v="13158"/>
    <n v="92475"/>
    <n v="92475"/>
    <n v="9.2475000000000002E-2"/>
    <n v="9.2475000000000002E-2"/>
    <n v="13.157999999999999"/>
  </r>
  <r>
    <s v="Total"/>
    <n v="2019"/>
    <b v="1"/>
    <s v="Non EU"/>
    <s v="BURMA"/>
    <s v="Import"/>
    <s v="Non EU"/>
    <x v="0"/>
    <x v="0"/>
    <x v="2"/>
    <x v="2"/>
    <b v="1"/>
    <s v="United Kingdom"/>
    <x v="8"/>
    <n v="1.33"/>
    <n v="14094"/>
    <n v="18745.02"/>
    <n v="40493"/>
    <n v="40493"/>
    <n v="4.0493000000000001E-2"/>
    <n v="4.0493000000000001E-2"/>
    <n v="18.74502"/>
  </r>
  <r>
    <s v="Total"/>
    <n v="2019"/>
    <b v="1"/>
    <s v="Non EU"/>
    <s v="BURMA"/>
    <s v="Import"/>
    <s v="Non EU"/>
    <x v="0"/>
    <x v="0"/>
    <x v="2"/>
    <x v="2"/>
    <b v="1"/>
    <s v="United Kingdom"/>
    <x v="8"/>
    <n v="1.33"/>
    <n v="8165"/>
    <n v="10859.45"/>
    <n v="25902"/>
    <n v="25902"/>
    <n v="2.5902000000000001E-2"/>
    <n v="2.5902000000000001E-2"/>
    <n v="10.859450000000001"/>
  </r>
  <r>
    <s v="Total"/>
    <n v="2019"/>
    <b v="1"/>
    <s v="Non EU"/>
    <s v="BURMA"/>
    <s v="Import"/>
    <s v="Non EU"/>
    <x v="0"/>
    <x v="0"/>
    <x v="12"/>
    <x v="9"/>
    <b v="1"/>
    <s v="United Kingdom"/>
    <x v="8"/>
    <n v="1.1200000000000001"/>
    <n v="1499650"/>
    <n v="1679608"/>
    <n v="6523864"/>
    <n v="6523864"/>
    <n v="6.5238639999999997"/>
    <n v="6.5238639999999997"/>
    <n v="1679.6079999999999"/>
  </r>
  <r>
    <s v="Total"/>
    <n v="2019"/>
    <b v="1"/>
    <s v="Non EU"/>
    <s v="BURMA"/>
    <s v="Import"/>
    <s v="Non EU"/>
    <x v="0"/>
    <x v="0"/>
    <x v="12"/>
    <x v="9"/>
    <b v="1"/>
    <s v="United Kingdom"/>
    <x v="8"/>
    <n v="1.1200000000000001"/>
    <n v="1299585"/>
    <n v="1455535.2"/>
    <n v="5690415"/>
    <n v="5690415"/>
    <n v="5.6904149999999998"/>
    <n v="5.6904149999999998"/>
    <n v="1455.5352"/>
  </r>
  <r>
    <s v="Total"/>
    <n v="2019"/>
    <b v="1"/>
    <s v="Non EU"/>
    <s v="BURMA"/>
    <s v="Import"/>
    <s v="Non EU"/>
    <x v="1"/>
    <x v="2"/>
    <x v="0"/>
    <x v="0"/>
    <b v="1"/>
    <s v="United Kingdom"/>
    <x v="8"/>
    <n v="1.66"/>
    <n v="116447"/>
    <n v="193302.02"/>
    <n v="738194"/>
    <n v="738194"/>
    <n v="0.73819400000000002"/>
    <n v="0.73819400000000002"/>
    <n v="193.30202"/>
  </r>
  <r>
    <s v="Total"/>
    <n v="2019"/>
    <b v="1"/>
    <s v="Non EU"/>
    <s v="BURMA"/>
    <s v="Import"/>
    <s v="Non EU"/>
    <x v="1"/>
    <x v="2"/>
    <x v="28"/>
    <x v="6"/>
    <b v="1"/>
    <s v="United Kingdom"/>
    <x v="8"/>
    <n v="1.36"/>
    <n v="93437"/>
    <n v="127074.32"/>
    <n v="409358"/>
    <n v="409358"/>
    <n v="0.409358"/>
    <n v="0.409358"/>
    <n v="127.07432"/>
  </r>
  <r>
    <s v="Total"/>
    <n v="2019"/>
    <b v="1"/>
    <s v="Non EU"/>
    <s v="BURMA"/>
    <s v="Import"/>
    <s v="Non EU"/>
    <x v="0"/>
    <x v="0"/>
    <x v="12"/>
    <x v="9"/>
    <b v="1"/>
    <s v="United Kingdom"/>
    <x v="8"/>
    <n v="1.1200000000000001"/>
    <n v="11026"/>
    <n v="12349.12"/>
    <n v="41316"/>
    <n v="41316"/>
    <n v="4.1315999999999999E-2"/>
    <n v="4.1315999999999999E-2"/>
    <n v="12.349119999999999"/>
  </r>
  <r>
    <s v="Total"/>
    <n v="2019"/>
    <b v="1"/>
    <s v="Non EU"/>
    <s v="BURMA"/>
    <s v="Import"/>
    <s v="Non EU"/>
    <x v="0"/>
    <x v="0"/>
    <x v="12"/>
    <x v="9"/>
    <b v="1"/>
    <s v="United Kingdom"/>
    <x v="8"/>
    <n v="1.1200000000000001"/>
    <n v="6200"/>
    <n v="6944"/>
    <n v="44924"/>
    <n v="44924"/>
    <n v="4.4923999999999999E-2"/>
    <n v="4.4923999999999999E-2"/>
    <n v="6.944"/>
  </r>
  <r>
    <s v="Total"/>
    <n v="2019"/>
    <b v="1"/>
    <s v="Non EU"/>
    <s v="BURMA"/>
    <s v="Import"/>
    <s v="Non EU"/>
    <x v="0"/>
    <x v="0"/>
    <x v="16"/>
    <x v="9"/>
    <b v="1"/>
    <s v="United Kingdom"/>
    <x v="8"/>
    <n v="1.1200000000000001"/>
    <n v="49962"/>
    <n v="55957.440000000002"/>
    <n v="81240"/>
    <n v="81240"/>
    <n v="8.1240000000000007E-2"/>
    <n v="8.1240000000000007E-2"/>
    <n v="55.957439999999998"/>
  </r>
  <r>
    <s v="Total"/>
    <n v="2019"/>
    <b v="1"/>
    <s v="Non EU"/>
    <s v="BURMA"/>
    <s v="Import"/>
    <s v="Non EU"/>
    <x v="0"/>
    <x v="0"/>
    <x v="16"/>
    <x v="9"/>
    <b v="1"/>
    <s v="United Kingdom"/>
    <x v="8"/>
    <n v="1.1200000000000001"/>
    <n v="49111"/>
    <n v="55004.32"/>
    <n v="66698"/>
    <n v="66698"/>
    <n v="6.6697999999999993E-2"/>
    <n v="6.6697999999999993E-2"/>
    <n v="55.00432"/>
  </r>
  <r>
    <s v="Total"/>
    <n v="2019"/>
    <b v="1"/>
    <s v="Non EU"/>
    <s v="BURMA"/>
    <s v="Import"/>
    <s v="Non EU"/>
    <x v="0"/>
    <x v="0"/>
    <x v="17"/>
    <x v="9"/>
    <b v="1"/>
    <s v="United Kingdom"/>
    <x v="8"/>
    <n v="1"/>
    <n v="2653642"/>
    <n v="2653642"/>
    <n v="5778816"/>
    <n v="5778816"/>
    <n v="5.778816"/>
    <n v="5.778816"/>
    <n v="2653.6419999999998"/>
  </r>
  <r>
    <s v="Total"/>
    <n v="2019"/>
    <b v="1"/>
    <s v="Non EU"/>
    <s v="BURMA"/>
    <s v="Import"/>
    <s v="Non EU"/>
    <x v="0"/>
    <x v="0"/>
    <x v="17"/>
    <x v="9"/>
    <b v="1"/>
    <s v="United Kingdom"/>
    <x v="8"/>
    <n v="1"/>
    <n v="1510724"/>
    <n v="1510724"/>
    <n v="3516505"/>
    <n v="3516505"/>
    <n v="3.516505"/>
    <n v="3.516505"/>
    <n v="1510.7239999999999"/>
  </r>
  <r>
    <s v="Total"/>
    <n v="2019"/>
    <b v="1"/>
    <s v="Non EU"/>
    <s v="BURMA"/>
    <s v="Import"/>
    <s v="Non EU"/>
    <x v="3"/>
    <x v="0"/>
    <x v="12"/>
    <x v="9"/>
    <b v="1"/>
    <s v="United Kingdom"/>
    <x v="8"/>
    <n v="0"/>
    <n v="2117"/>
    <n v="0"/>
    <n v="8161"/>
    <n v="8161"/>
    <n v="8.1609999999999999E-3"/>
    <n v="8.1609999999999999E-3"/>
    <n v="0"/>
  </r>
  <r>
    <s v="Total"/>
    <n v="2019"/>
    <b v="1"/>
    <s v="Non EU"/>
    <s v="BURMA"/>
    <s v="Import"/>
    <s v="Non EU"/>
    <x v="3"/>
    <x v="0"/>
    <x v="12"/>
    <x v="9"/>
    <b v="1"/>
    <s v="United Kingdom"/>
    <x v="8"/>
    <n v="0"/>
    <n v="375"/>
    <n v="0"/>
    <n v="2125"/>
    <n v="2125"/>
    <n v="2.1250000000000002E-3"/>
    <n v="2.1250000000000002E-3"/>
    <n v="0"/>
  </r>
  <r>
    <s v="Total"/>
    <n v="2019"/>
    <b v="1"/>
    <s v="Non EU"/>
    <s v="BURMA"/>
    <s v="Import"/>
    <s v="Non EU"/>
    <x v="2"/>
    <x v="3"/>
    <x v="2"/>
    <x v="2"/>
    <b v="1"/>
    <s v="United Kingdom"/>
    <x v="8"/>
    <n v="3.76"/>
    <n v="3922"/>
    <n v="14746.72"/>
    <n v="3646"/>
    <n v="3646"/>
    <n v="3.6459999999999999E-3"/>
    <n v="3.6459999999999999E-3"/>
    <n v="14.74672"/>
  </r>
  <r>
    <s v="Total"/>
    <n v="2019"/>
    <b v="1"/>
    <s v="Non EU"/>
    <s v="BURMA"/>
    <s v="Import"/>
    <s v="Non EU"/>
    <x v="2"/>
    <x v="3"/>
    <x v="2"/>
    <x v="2"/>
    <b v="1"/>
    <s v="United Kingdom"/>
    <x v="8"/>
    <n v="3.76"/>
    <n v="188"/>
    <n v="706.88"/>
    <n v="967"/>
    <n v="967"/>
    <n v="9.6699999999999998E-4"/>
    <n v="9.6699999999999998E-4"/>
    <n v="0.70687999999999995"/>
  </r>
  <r>
    <s v="Total"/>
    <n v="2019"/>
    <b v="1"/>
    <s v="Non EU"/>
    <s v="BURMA"/>
    <s v="Import"/>
    <s v="Non EU"/>
    <x v="2"/>
    <x v="0"/>
    <x v="12"/>
    <x v="9"/>
    <b v="1"/>
    <s v="United Kingdom"/>
    <x v="8"/>
    <n v="2.2200000000000002"/>
    <n v="6310"/>
    <n v="14008.2"/>
    <n v="22350"/>
    <n v="22350"/>
    <n v="2.2349999999999998E-2"/>
    <n v="2.2349999999999998E-2"/>
    <n v="14.0082"/>
  </r>
  <r>
    <s v="Total"/>
    <n v="2019"/>
    <b v="1"/>
    <s v="Non EU"/>
    <s v="BURMA"/>
    <s v="Import"/>
    <s v="Non EU"/>
    <x v="2"/>
    <x v="0"/>
    <x v="12"/>
    <x v="9"/>
    <b v="1"/>
    <s v="United Kingdom"/>
    <x v="8"/>
    <n v="2.2200000000000002"/>
    <n v="3520"/>
    <n v="7814.4"/>
    <n v="16893"/>
    <n v="16893"/>
    <n v="1.6892999999999998E-2"/>
    <n v="1.6892999999999998E-2"/>
    <n v="7.8144"/>
  </r>
  <r>
    <s v="Total"/>
    <n v="2019"/>
    <b v="1"/>
    <s v="Non EU"/>
    <s v="BURMA"/>
    <s v="Import"/>
    <s v="Non EU"/>
    <x v="0"/>
    <x v="3"/>
    <x v="0"/>
    <x v="0"/>
    <b v="1"/>
    <s v="United Kingdom"/>
    <x v="8"/>
    <n v="1.1499999999999999"/>
    <n v="4860"/>
    <n v="5589"/>
    <n v="17198"/>
    <n v="17198"/>
    <n v="1.7198000000000001E-2"/>
    <n v="1.7198000000000001E-2"/>
    <n v="5.5890000000000004"/>
  </r>
  <r>
    <s v="Total"/>
    <n v="2019"/>
    <b v="1"/>
    <s v="Non EU"/>
    <s v="BURMA"/>
    <s v="Import"/>
    <s v="Non EU"/>
    <x v="0"/>
    <x v="0"/>
    <x v="2"/>
    <x v="2"/>
    <b v="1"/>
    <s v="United Kingdom"/>
    <x v="8"/>
    <n v="1.04"/>
    <n v="11144"/>
    <n v="11589.76"/>
    <n v="26907"/>
    <n v="26907"/>
    <n v="2.6907E-2"/>
    <n v="2.6907E-2"/>
    <n v="11.58976"/>
  </r>
  <r>
    <s v="Total"/>
    <n v="2019"/>
    <b v="1"/>
    <s v="Non EU"/>
    <s v="BURMA"/>
    <s v="Import"/>
    <s v="Non EU"/>
    <x v="0"/>
    <x v="0"/>
    <x v="2"/>
    <x v="2"/>
    <b v="1"/>
    <s v="United Kingdom"/>
    <x v="8"/>
    <n v="1.04"/>
    <n v="500"/>
    <n v="520"/>
    <n v="2595"/>
    <n v="2595"/>
    <n v="2.5950000000000001E-3"/>
    <n v="2.5950000000000001E-3"/>
    <n v="0.52"/>
  </r>
  <r>
    <s v="Total"/>
    <n v="2019"/>
    <b v="1"/>
    <s v="Non EU"/>
    <s v="BURMA"/>
    <s v="Import"/>
    <s v="Non EU"/>
    <x v="0"/>
    <x v="5"/>
    <x v="2"/>
    <x v="2"/>
    <b v="1"/>
    <s v="United Kingdom"/>
    <x v="8"/>
    <n v="3.19"/>
    <n v="30873"/>
    <n v="98484.87"/>
    <n v="168287"/>
    <n v="168287"/>
    <n v="0.16828699999999999"/>
    <n v="0.16828699999999999"/>
    <n v="98.484870000000001"/>
  </r>
  <r>
    <s v="Total"/>
    <n v="2019"/>
    <b v="1"/>
    <s v="Non EU"/>
    <s v="BURMA"/>
    <s v="Import"/>
    <s v="Non EU"/>
    <x v="0"/>
    <x v="5"/>
    <x v="2"/>
    <x v="2"/>
    <b v="1"/>
    <s v="United Kingdom"/>
    <x v="8"/>
    <n v="3.19"/>
    <n v="5360"/>
    <n v="17098.400000000001"/>
    <n v="34814"/>
    <n v="34814"/>
    <n v="3.4813999999999998E-2"/>
    <n v="3.4813999999999998E-2"/>
    <n v="17.098400000000002"/>
  </r>
  <r>
    <s v="Total"/>
    <n v="2019"/>
    <b v="1"/>
    <s v="Non EU"/>
    <s v="BURMA"/>
    <s v="Import"/>
    <s v="Non EU"/>
    <x v="4"/>
    <x v="0"/>
    <x v="44"/>
    <x v="10"/>
    <b v="1"/>
    <s v="United Kingdom"/>
    <x v="8"/>
    <n v="0"/>
    <n v="750"/>
    <n v="0"/>
    <n v="1683"/>
    <n v="1683"/>
    <n v="1.683E-3"/>
    <n v="1.683E-3"/>
    <n v="0"/>
  </r>
  <r>
    <s v="Total"/>
    <n v="2019"/>
    <b v="1"/>
    <s v="Non EU"/>
    <s v="CANADA"/>
    <s v="Import"/>
    <s v="Non EU"/>
    <x v="0"/>
    <x v="1"/>
    <x v="7"/>
    <x v="6"/>
    <b v="1"/>
    <s v="United Kingdom"/>
    <x v="9"/>
    <n v="1.23"/>
    <n v="90"/>
    <n v="110.7"/>
    <n v="3945"/>
    <n v="3945"/>
    <n v="3.9449999999999997E-3"/>
    <n v="3.9449999999999997E-3"/>
    <n v="0.11070000000000001"/>
  </r>
  <r>
    <s v="Total"/>
    <n v="2019"/>
    <b v="1"/>
    <s v="Non EU"/>
    <s v="CANADA"/>
    <s v="Import"/>
    <s v="Non EU"/>
    <x v="0"/>
    <x v="1"/>
    <x v="45"/>
    <x v="3"/>
    <b v="1"/>
    <s v="United Kingdom"/>
    <x v="9"/>
    <n v="1"/>
    <n v="917"/>
    <n v="917"/>
    <n v="83188"/>
    <n v="83188"/>
    <n v="8.3187999999999998E-2"/>
    <n v="8.3187999999999998E-2"/>
    <n v="0.91700000000000004"/>
  </r>
  <r>
    <s v="Total"/>
    <n v="2019"/>
    <b v="1"/>
    <s v="Non EU"/>
    <s v="CANADA"/>
    <s v="Import"/>
    <s v="Non EU"/>
    <x v="0"/>
    <x v="1"/>
    <x v="31"/>
    <x v="3"/>
    <b v="1"/>
    <s v="United Kingdom"/>
    <x v="9"/>
    <n v="1"/>
    <n v="316"/>
    <n v="316"/>
    <n v="15327"/>
    <n v="15327"/>
    <n v="1.5327E-2"/>
    <n v="1.5327E-2"/>
    <n v="0.316"/>
  </r>
  <r>
    <s v="Total"/>
    <n v="2019"/>
    <b v="1"/>
    <s v="Non EU"/>
    <s v="CANADA"/>
    <s v="Import"/>
    <s v="Non EU"/>
    <x v="0"/>
    <x v="0"/>
    <x v="20"/>
    <x v="0"/>
    <b v="1"/>
    <s v="United Kingdom"/>
    <x v="9"/>
    <n v="1"/>
    <n v="102345"/>
    <n v="102345"/>
    <n v="1177430"/>
    <n v="1177430"/>
    <n v="1.17743"/>
    <n v="1.17743"/>
    <n v="102.345"/>
  </r>
  <r>
    <s v="Total"/>
    <n v="2019"/>
    <b v="1"/>
    <s v="Non EU"/>
    <s v="CANADA"/>
    <s v="Import"/>
    <s v="Non EU"/>
    <x v="0"/>
    <x v="0"/>
    <x v="20"/>
    <x v="0"/>
    <b v="1"/>
    <s v="United Kingdom"/>
    <x v="9"/>
    <n v="1"/>
    <n v="26485"/>
    <n v="26485"/>
    <n v="296120"/>
    <n v="296120"/>
    <n v="0.29611999999999999"/>
    <n v="0.29611999999999999"/>
    <n v="26.484999999999999"/>
  </r>
  <r>
    <s v="Total"/>
    <n v="2019"/>
    <b v="1"/>
    <s v="Non EU"/>
    <s v="CANADA"/>
    <s v="Import"/>
    <s v="Non EU"/>
    <x v="0"/>
    <x v="0"/>
    <x v="20"/>
    <x v="0"/>
    <b v="1"/>
    <s v="United Kingdom"/>
    <x v="9"/>
    <n v="1"/>
    <n v="21076"/>
    <n v="21076"/>
    <n v="239088"/>
    <n v="239088"/>
    <n v="0.23908799999999999"/>
    <n v="0.23908799999999999"/>
    <n v="21.076000000000001"/>
  </r>
  <r>
    <s v="Total"/>
    <n v="2019"/>
    <b v="1"/>
    <s v="Non EU"/>
    <s v="CANADA"/>
    <s v="Import"/>
    <s v="Non EU"/>
    <x v="0"/>
    <x v="0"/>
    <x v="20"/>
    <x v="0"/>
    <b v="1"/>
    <s v="United Kingdom"/>
    <x v="9"/>
    <n v="1"/>
    <n v="11622"/>
    <n v="11622"/>
    <n v="144987"/>
    <n v="144987"/>
    <n v="0.144987"/>
    <n v="0.144987"/>
    <n v="11.622"/>
  </r>
  <r>
    <s v="Total"/>
    <n v="2019"/>
    <b v="1"/>
    <s v="Non EU"/>
    <s v="CANADA"/>
    <s v="Import"/>
    <s v="Non EU"/>
    <x v="0"/>
    <x v="0"/>
    <x v="20"/>
    <x v="0"/>
    <b v="1"/>
    <s v="United Kingdom"/>
    <x v="9"/>
    <n v="1"/>
    <n v="4320"/>
    <n v="4320"/>
    <n v="52306"/>
    <n v="52306"/>
    <n v="5.2305999999999998E-2"/>
    <n v="5.2305999999999998E-2"/>
    <n v="4.32"/>
  </r>
  <r>
    <s v="Total"/>
    <n v="2019"/>
    <b v="1"/>
    <s v="Non EU"/>
    <s v="CANADA"/>
    <s v="Import"/>
    <s v="Non EU"/>
    <x v="0"/>
    <x v="0"/>
    <x v="20"/>
    <x v="0"/>
    <b v="1"/>
    <s v="United Kingdom"/>
    <x v="9"/>
    <n v="1"/>
    <n v="250"/>
    <n v="250"/>
    <n v="6340"/>
    <n v="6340"/>
    <n v="6.3400000000000001E-3"/>
    <n v="6.3400000000000001E-3"/>
    <n v="0.25"/>
  </r>
  <r>
    <s v="Total"/>
    <n v="2019"/>
    <b v="1"/>
    <s v="Non EU"/>
    <s v="CANADA"/>
    <s v="Import"/>
    <s v="Non EU"/>
    <x v="0"/>
    <x v="0"/>
    <x v="11"/>
    <x v="0"/>
    <b v="1"/>
    <s v="United Kingdom"/>
    <x v="9"/>
    <n v="2.58"/>
    <n v="42844"/>
    <n v="110537.52"/>
    <n v="361564"/>
    <n v="361564"/>
    <n v="0.361564"/>
    <n v="0.361564"/>
    <n v="110.53752"/>
  </r>
  <r>
    <s v="Total"/>
    <n v="2019"/>
    <b v="1"/>
    <s v="Non EU"/>
    <s v="CANADA"/>
    <s v="Import"/>
    <s v="Non EU"/>
    <x v="0"/>
    <x v="0"/>
    <x v="21"/>
    <x v="0"/>
    <b v="1"/>
    <s v="United Kingdom"/>
    <x v="9"/>
    <n v="1.61"/>
    <n v="155450"/>
    <n v="250274.5"/>
    <n v="568096"/>
    <n v="568096"/>
    <n v="0.56809600000000005"/>
    <n v="0.56809600000000005"/>
    <n v="250.27449999999999"/>
  </r>
  <r>
    <s v="Total"/>
    <n v="2019"/>
    <b v="1"/>
    <s v="Non EU"/>
    <s v="CANADA"/>
    <s v="Import"/>
    <s v="Non EU"/>
    <x v="0"/>
    <x v="0"/>
    <x v="21"/>
    <x v="0"/>
    <b v="1"/>
    <s v="United Kingdom"/>
    <x v="9"/>
    <n v="1.61"/>
    <n v="32235"/>
    <n v="51898.35"/>
    <n v="119592"/>
    <n v="119592"/>
    <n v="0.119592"/>
    <n v="0.119592"/>
    <n v="51.898350000000001"/>
  </r>
  <r>
    <s v="Total"/>
    <n v="2019"/>
    <b v="1"/>
    <s v="Non EU"/>
    <s v="CANADA"/>
    <s v="Import"/>
    <s v="Non EU"/>
    <x v="0"/>
    <x v="0"/>
    <x v="21"/>
    <x v="0"/>
    <b v="1"/>
    <s v="United Kingdom"/>
    <x v="9"/>
    <n v="1.61"/>
    <n v="19440"/>
    <n v="31298.400000000001"/>
    <n v="63200"/>
    <n v="63200"/>
    <n v="6.3200000000000006E-2"/>
    <n v="6.3200000000000006E-2"/>
    <n v="31.298400000000001"/>
  </r>
  <r>
    <s v="Total"/>
    <n v="2019"/>
    <b v="1"/>
    <s v="Non EU"/>
    <s v="CANADA"/>
    <s v="Import"/>
    <s v="Non EU"/>
    <x v="0"/>
    <x v="0"/>
    <x v="21"/>
    <x v="0"/>
    <b v="1"/>
    <s v="United Kingdom"/>
    <x v="9"/>
    <n v="1.61"/>
    <n v="1200"/>
    <n v="1932"/>
    <n v="35288"/>
    <n v="35288"/>
    <n v="3.5288E-2"/>
    <n v="3.5288E-2"/>
    <n v="1.9319999999999999"/>
  </r>
  <r>
    <s v="Total"/>
    <n v="2019"/>
    <b v="1"/>
    <s v="Non EU"/>
    <s v="CANADA"/>
    <s v="Import"/>
    <s v="Non EU"/>
    <x v="0"/>
    <x v="0"/>
    <x v="21"/>
    <x v="0"/>
    <b v="1"/>
    <s v="United Kingdom"/>
    <x v="9"/>
    <n v="1.61"/>
    <n v="468"/>
    <n v="753.48"/>
    <n v="5109"/>
    <n v="5109"/>
    <n v="5.1089999999999998E-3"/>
    <n v="5.1089999999999998E-3"/>
    <n v="0.75348000000000004"/>
  </r>
  <r>
    <s v="Total"/>
    <n v="2019"/>
    <b v="1"/>
    <s v="Non EU"/>
    <s v="CANADA"/>
    <s v="Import"/>
    <s v="Non EU"/>
    <x v="0"/>
    <x v="0"/>
    <x v="46"/>
    <x v="1"/>
    <b v="1"/>
    <s v="United Kingdom"/>
    <x v="9"/>
    <n v="1.93"/>
    <n v="386"/>
    <n v="744.98"/>
    <n v="1078"/>
    <n v="1078"/>
    <n v="1.078E-3"/>
    <n v="1.078E-3"/>
    <n v="0.74497999999999998"/>
  </r>
  <r>
    <s v="Total"/>
    <n v="2019"/>
    <b v="1"/>
    <s v="Non EU"/>
    <s v="CANADA"/>
    <s v="Import"/>
    <s v="Non EU"/>
    <x v="0"/>
    <x v="0"/>
    <x v="1"/>
    <x v="1"/>
    <b v="1"/>
    <s v="United Kingdom"/>
    <x v="9"/>
    <n v="1.5"/>
    <n v="24640"/>
    <n v="36960"/>
    <n v="35306"/>
    <n v="35306"/>
    <n v="3.5305999999999997E-2"/>
    <n v="3.5305999999999997E-2"/>
    <n v="36.96"/>
  </r>
  <r>
    <s v="Total"/>
    <n v="2019"/>
    <b v="1"/>
    <s v="Non EU"/>
    <s v="CANADA"/>
    <s v="Import"/>
    <s v="Non EU"/>
    <x v="0"/>
    <x v="0"/>
    <x v="2"/>
    <x v="2"/>
    <b v="1"/>
    <s v="United Kingdom"/>
    <x v="9"/>
    <n v="1.33"/>
    <n v="81565"/>
    <n v="108481.45"/>
    <n v="1214998"/>
    <n v="1214998"/>
    <n v="1.214998"/>
    <n v="1.214998"/>
    <n v="108.48145"/>
  </r>
  <r>
    <s v="Total"/>
    <n v="2019"/>
    <b v="1"/>
    <s v="Non EU"/>
    <s v="CANADA"/>
    <s v="Import"/>
    <s v="Non EU"/>
    <x v="0"/>
    <x v="0"/>
    <x v="2"/>
    <x v="2"/>
    <b v="1"/>
    <s v="United Kingdom"/>
    <x v="9"/>
    <n v="1.33"/>
    <n v="59422"/>
    <n v="79031.259999999995"/>
    <n v="1023214"/>
    <n v="1023214"/>
    <n v="1.0232140000000001"/>
    <n v="1.0232140000000001"/>
    <n v="79.031260000000003"/>
  </r>
  <r>
    <s v="Total"/>
    <n v="2019"/>
    <b v="1"/>
    <s v="Non EU"/>
    <s v="CANADA"/>
    <s v="Import"/>
    <s v="Non EU"/>
    <x v="0"/>
    <x v="0"/>
    <x v="2"/>
    <x v="2"/>
    <b v="1"/>
    <s v="United Kingdom"/>
    <x v="9"/>
    <n v="1.33"/>
    <n v="28378"/>
    <n v="37742.74"/>
    <n v="514420"/>
    <n v="514420"/>
    <n v="0.51441999999999999"/>
    <n v="0.51441999999999999"/>
    <n v="37.742739999999998"/>
  </r>
  <r>
    <s v="Total"/>
    <n v="2019"/>
    <b v="1"/>
    <s v="Non EU"/>
    <s v="CANADA"/>
    <s v="Import"/>
    <s v="Non EU"/>
    <x v="0"/>
    <x v="0"/>
    <x v="2"/>
    <x v="2"/>
    <b v="1"/>
    <s v="United Kingdom"/>
    <x v="9"/>
    <n v="1.33"/>
    <n v="3221"/>
    <n v="4283.93"/>
    <n v="45056"/>
    <n v="45056"/>
    <n v="4.5055999999999999E-2"/>
    <n v="4.5055999999999999E-2"/>
    <n v="4.2839299999999998"/>
  </r>
  <r>
    <s v="Total"/>
    <n v="2019"/>
    <b v="1"/>
    <s v="Non EU"/>
    <s v="CANADA"/>
    <s v="Import"/>
    <s v="Non EU"/>
    <x v="1"/>
    <x v="2"/>
    <x v="0"/>
    <x v="0"/>
    <b v="1"/>
    <s v="United Kingdom"/>
    <x v="9"/>
    <n v="1.66"/>
    <n v="2182782"/>
    <n v="3623418.12"/>
    <n v="19030671"/>
    <n v="19030671"/>
    <n v="19.030671000000002"/>
    <n v="19.030671000000002"/>
    <n v="3623.4181199999998"/>
  </r>
  <r>
    <s v="Total"/>
    <n v="2019"/>
    <b v="1"/>
    <s v="Non EU"/>
    <s v="CANADA"/>
    <s v="Import"/>
    <s v="Non EU"/>
    <x v="1"/>
    <x v="2"/>
    <x v="0"/>
    <x v="0"/>
    <b v="1"/>
    <s v="United Kingdom"/>
    <x v="9"/>
    <n v="1.66"/>
    <n v="594693"/>
    <n v="987190.38"/>
    <n v="6117848"/>
    <n v="6117848"/>
    <n v="6.1178480000000004"/>
    <n v="6.1178480000000004"/>
    <n v="987.19038"/>
  </r>
  <r>
    <s v="Total"/>
    <n v="2019"/>
    <b v="1"/>
    <s v="Non EU"/>
    <s v="CANADA"/>
    <s v="Import"/>
    <s v="Non EU"/>
    <x v="1"/>
    <x v="2"/>
    <x v="0"/>
    <x v="0"/>
    <b v="1"/>
    <s v="United Kingdom"/>
    <x v="9"/>
    <n v="1.66"/>
    <n v="456435"/>
    <n v="757682.1"/>
    <n v="4492420"/>
    <n v="4492420"/>
    <n v="4.4924200000000001"/>
    <n v="4.4924200000000001"/>
    <n v="757.68209999999999"/>
  </r>
  <r>
    <s v="Total"/>
    <n v="2019"/>
    <b v="1"/>
    <s v="Non EU"/>
    <s v="CANADA"/>
    <s v="Import"/>
    <s v="Non EU"/>
    <x v="1"/>
    <x v="2"/>
    <x v="0"/>
    <x v="0"/>
    <b v="1"/>
    <s v="United Kingdom"/>
    <x v="9"/>
    <n v="1.66"/>
    <n v="131228"/>
    <n v="217838.48"/>
    <n v="1415870"/>
    <n v="1415870"/>
    <n v="1.41587"/>
    <n v="1.41587"/>
    <n v="217.83848"/>
  </r>
  <r>
    <s v="Total"/>
    <n v="2019"/>
    <b v="1"/>
    <s v="Non EU"/>
    <s v="CANADA"/>
    <s v="Import"/>
    <s v="Non EU"/>
    <x v="1"/>
    <x v="2"/>
    <x v="0"/>
    <x v="0"/>
    <b v="1"/>
    <s v="United Kingdom"/>
    <x v="9"/>
    <n v="1.66"/>
    <n v="118700"/>
    <n v="197042"/>
    <n v="925002"/>
    <n v="925002"/>
    <n v="0.92500199999999999"/>
    <n v="0.92500199999999999"/>
    <n v="197.042"/>
  </r>
  <r>
    <s v="Total"/>
    <n v="2019"/>
    <b v="1"/>
    <s v="Non EU"/>
    <s v="CANADA"/>
    <s v="Import"/>
    <s v="Non EU"/>
    <x v="1"/>
    <x v="2"/>
    <x v="0"/>
    <x v="0"/>
    <b v="1"/>
    <s v="United Kingdom"/>
    <x v="9"/>
    <n v="1.66"/>
    <n v="20672"/>
    <n v="34315.519999999997"/>
    <n v="229864"/>
    <n v="229864"/>
    <n v="0.22986400000000001"/>
    <n v="0.22986400000000001"/>
    <n v="34.315519999999999"/>
  </r>
  <r>
    <s v="Total"/>
    <n v="2019"/>
    <b v="1"/>
    <s v="Non EU"/>
    <s v="CANADA"/>
    <s v="Import"/>
    <s v="Non EU"/>
    <x v="1"/>
    <x v="2"/>
    <x v="0"/>
    <x v="0"/>
    <b v="1"/>
    <s v="United Kingdom"/>
    <x v="9"/>
    <n v="1.66"/>
    <n v="8437"/>
    <n v="14005.42"/>
    <n v="75497"/>
    <n v="75497"/>
    <n v="7.5496999999999995E-2"/>
    <n v="7.5496999999999995E-2"/>
    <n v="14.005420000000001"/>
  </r>
  <r>
    <s v="Total"/>
    <n v="2019"/>
    <b v="1"/>
    <s v="Non EU"/>
    <s v="CANADA"/>
    <s v="Import"/>
    <s v="Non EU"/>
    <x v="1"/>
    <x v="2"/>
    <x v="19"/>
    <x v="0"/>
    <b v="1"/>
    <s v="United Kingdom"/>
    <x v="9"/>
    <n v="2.16"/>
    <n v="68295"/>
    <n v="147517.20000000001"/>
    <n v="2374208"/>
    <n v="2374208"/>
    <n v="2.3742079999999999"/>
    <n v="2.3742079999999999"/>
    <n v="147.5172"/>
  </r>
  <r>
    <s v="Total"/>
    <n v="2019"/>
    <b v="1"/>
    <s v="Non EU"/>
    <s v="CANADA"/>
    <s v="Import"/>
    <s v="Non EU"/>
    <x v="1"/>
    <x v="2"/>
    <x v="19"/>
    <x v="0"/>
    <b v="1"/>
    <s v="United Kingdom"/>
    <x v="9"/>
    <n v="2.16"/>
    <n v="61512"/>
    <n v="132865.92000000001"/>
    <n v="2054904"/>
    <n v="2054904"/>
    <n v="2.0549040000000001"/>
    <n v="2.0549040000000001"/>
    <n v="132.86591999999999"/>
  </r>
  <r>
    <s v="Total"/>
    <n v="2019"/>
    <b v="1"/>
    <s v="Non EU"/>
    <s v="CANADA"/>
    <s v="Import"/>
    <s v="Non EU"/>
    <x v="1"/>
    <x v="2"/>
    <x v="19"/>
    <x v="0"/>
    <b v="1"/>
    <s v="United Kingdom"/>
    <x v="9"/>
    <n v="2.16"/>
    <n v="7747"/>
    <n v="16733.52"/>
    <n v="336203"/>
    <n v="336203"/>
    <n v="0.33620299999999997"/>
    <n v="0.33620299999999997"/>
    <n v="16.733519999999999"/>
  </r>
  <r>
    <s v="Total"/>
    <n v="2019"/>
    <b v="1"/>
    <s v="Non EU"/>
    <s v="CANADA"/>
    <s v="Import"/>
    <s v="Non EU"/>
    <x v="1"/>
    <x v="2"/>
    <x v="19"/>
    <x v="0"/>
    <b v="1"/>
    <s v="United Kingdom"/>
    <x v="9"/>
    <n v="2.16"/>
    <n v="2963"/>
    <n v="6400.08"/>
    <n v="121163"/>
    <n v="121163"/>
    <n v="0.12116300000000001"/>
    <n v="0.12116300000000001"/>
    <n v="6.40008"/>
  </r>
  <r>
    <s v="Total"/>
    <n v="2019"/>
    <b v="1"/>
    <s v="Non EU"/>
    <s v="CANADA"/>
    <s v="Import"/>
    <s v="Non EU"/>
    <x v="1"/>
    <x v="2"/>
    <x v="19"/>
    <x v="0"/>
    <b v="1"/>
    <s v="United Kingdom"/>
    <x v="9"/>
    <n v="2.16"/>
    <n v="1697"/>
    <n v="3665.52"/>
    <n v="55061"/>
    <n v="55061"/>
    <n v="5.5060999999999999E-2"/>
    <n v="5.5060999999999999E-2"/>
    <n v="3.6655199999999999"/>
  </r>
  <r>
    <s v="Total"/>
    <n v="2019"/>
    <b v="1"/>
    <s v="Non EU"/>
    <s v="CANADA"/>
    <s v="Import"/>
    <s v="Non EU"/>
    <x v="1"/>
    <x v="2"/>
    <x v="19"/>
    <x v="0"/>
    <b v="1"/>
    <s v="United Kingdom"/>
    <x v="9"/>
    <n v="2.16"/>
    <n v="822"/>
    <n v="1775.52"/>
    <n v="21958"/>
    <n v="21958"/>
    <n v="2.1957999999999998E-2"/>
    <n v="2.1957999999999998E-2"/>
    <n v="1.77552"/>
  </r>
  <r>
    <s v="Total"/>
    <n v="2019"/>
    <b v="1"/>
    <s v="Non EU"/>
    <s v="CANADA"/>
    <s v="Import"/>
    <s v="Non EU"/>
    <x v="1"/>
    <x v="1"/>
    <x v="5"/>
    <x v="3"/>
    <b v="1"/>
    <s v="United Kingdom"/>
    <x v="9"/>
    <n v="1"/>
    <n v="8208"/>
    <n v="8208"/>
    <n v="18249"/>
    <n v="18249"/>
    <n v="1.8249000000000001E-2"/>
    <n v="1.8249000000000001E-2"/>
    <n v="8.2080000000000002"/>
  </r>
  <r>
    <s v="Total"/>
    <n v="2019"/>
    <b v="1"/>
    <s v="Non EU"/>
    <s v="CANADA"/>
    <s v="Import"/>
    <s v="Non EU"/>
    <x v="1"/>
    <x v="0"/>
    <x v="20"/>
    <x v="0"/>
    <b v="1"/>
    <s v="United Kingdom"/>
    <x v="9"/>
    <n v="2.7"/>
    <n v="39448"/>
    <n v="106509.6"/>
    <n v="1372854"/>
    <n v="1372854"/>
    <n v="1.372854"/>
    <n v="1.372854"/>
    <n v="106.50960000000001"/>
  </r>
  <r>
    <s v="Total"/>
    <n v="2019"/>
    <b v="1"/>
    <s v="Non EU"/>
    <s v="CANADA"/>
    <s v="Import"/>
    <s v="Non EU"/>
    <x v="1"/>
    <x v="0"/>
    <x v="20"/>
    <x v="0"/>
    <b v="1"/>
    <s v="United Kingdom"/>
    <x v="9"/>
    <n v="2.7"/>
    <n v="14564"/>
    <n v="39322.800000000003"/>
    <n v="520979"/>
    <n v="520979"/>
    <n v="0.52097899999999997"/>
    <n v="0.52097899999999997"/>
    <n v="39.322800000000001"/>
  </r>
  <r>
    <s v="Total"/>
    <n v="2019"/>
    <b v="1"/>
    <s v="Non EU"/>
    <s v="CANADA"/>
    <s v="Import"/>
    <s v="Non EU"/>
    <x v="1"/>
    <x v="0"/>
    <x v="20"/>
    <x v="0"/>
    <b v="1"/>
    <s v="United Kingdom"/>
    <x v="9"/>
    <n v="2.7"/>
    <n v="4052"/>
    <n v="10940.4"/>
    <n v="121430"/>
    <n v="121430"/>
    <n v="0.12143"/>
    <n v="0.12143"/>
    <n v="10.9404"/>
  </r>
  <r>
    <s v="Total"/>
    <n v="2019"/>
    <b v="1"/>
    <s v="Non EU"/>
    <s v="CANADA"/>
    <s v="Import"/>
    <s v="Non EU"/>
    <x v="1"/>
    <x v="0"/>
    <x v="20"/>
    <x v="0"/>
    <b v="1"/>
    <s v="United Kingdom"/>
    <x v="9"/>
    <n v="2.7"/>
    <n v="3007"/>
    <n v="8118.9"/>
    <n v="121273"/>
    <n v="121273"/>
    <n v="0.12127300000000001"/>
    <n v="0.12127300000000001"/>
    <n v="8.1189"/>
  </r>
  <r>
    <s v="Total"/>
    <n v="2019"/>
    <b v="1"/>
    <s v="Non EU"/>
    <s v="CANADA"/>
    <s v="Import"/>
    <s v="Non EU"/>
    <x v="1"/>
    <x v="0"/>
    <x v="20"/>
    <x v="0"/>
    <b v="1"/>
    <s v="United Kingdom"/>
    <x v="9"/>
    <n v="2.7"/>
    <n v="2756"/>
    <n v="7441.2"/>
    <n v="114512"/>
    <n v="114512"/>
    <n v="0.114512"/>
    <n v="0.114512"/>
    <n v="7.4412000000000003"/>
  </r>
  <r>
    <s v="Total"/>
    <n v="2019"/>
    <b v="1"/>
    <s v="Non EU"/>
    <s v="CANADA"/>
    <s v="Import"/>
    <s v="Non EU"/>
    <x v="1"/>
    <x v="4"/>
    <x v="43"/>
    <x v="8"/>
    <b v="1"/>
    <s v="United Kingdom"/>
    <x v="9"/>
    <n v="1.81"/>
    <n v="5740"/>
    <n v="10389.4"/>
    <n v="19111"/>
    <n v="19111"/>
    <n v="1.9111E-2"/>
    <n v="1.9111E-2"/>
    <n v="10.3894"/>
  </r>
  <r>
    <s v="Total"/>
    <n v="2019"/>
    <b v="1"/>
    <s v="Non EU"/>
    <s v="CANADA"/>
    <s v="Import"/>
    <s v="Non EU"/>
    <x v="3"/>
    <x v="6"/>
    <x v="19"/>
    <x v="0"/>
    <b v="1"/>
    <s v="United Kingdom"/>
    <x v="9"/>
    <n v="0"/>
    <n v="7673"/>
    <n v="0"/>
    <n v="26446"/>
    <n v="26446"/>
    <n v="2.6446000000000001E-2"/>
    <n v="2.6446000000000001E-2"/>
    <n v="0"/>
  </r>
  <r>
    <s v="Total"/>
    <n v="2019"/>
    <b v="1"/>
    <s v="Non EU"/>
    <s v="CANADA"/>
    <s v="Import"/>
    <s v="Non EU"/>
    <x v="3"/>
    <x v="0"/>
    <x v="26"/>
    <x v="1"/>
    <b v="1"/>
    <s v="United Kingdom"/>
    <x v="9"/>
    <n v="0"/>
    <n v="583185"/>
    <n v="0"/>
    <n v="1032339"/>
    <n v="1032339"/>
    <n v="1.0323389999999999"/>
    <n v="1.0323389999999999"/>
    <n v="0"/>
  </r>
  <r>
    <s v="Total"/>
    <n v="2019"/>
    <b v="1"/>
    <s v="Non EU"/>
    <s v="CANADA"/>
    <s v="Import"/>
    <s v="Non EU"/>
    <x v="2"/>
    <x v="0"/>
    <x v="47"/>
    <x v="1"/>
    <b v="1"/>
    <s v="United Kingdom"/>
    <x v="9"/>
    <n v="3.06"/>
    <n v="10695"/>
    <n v="32726.7"/>
    <n v="54412"/>
    <n v="54412"/>
    <n v="5.4412000000000002E-2"/>
    <n v="5.4412000000000002E-2"/>
    <n v="32.726700000000001"/>
  </r>
  <r>
    <s v="Total"/>
    <n v="2019"/>
    <b v="1"/>
    <s v="Non EU"/>
    <s v="CANADA"/>
    <s v="Import"/>
    <s v="Non EU"/>
    <x v="2"/>
    <x v="0"/>
    <x v="26"/>
    <x v="1"/>
    <b v="1"/>
    <s v="United Kingdom"/>
    <x v="9"/>
    <n v="2.85"/>
    <n v="506535"/>
    <n v="1443624.75"/>
    <n v="2868395"/>
    <n v="2868395"/>
    <n v="2.868395"/>
    <n v="2.868395"/>
    <n v="1443.6247499999999"/>
  </r>
  <r>
    <s v="Total"/>
    <n v="2019"/>
    <b v="1"/>
    <s v="Non EU"/>
    <s v="CANADA"/>
    <s v="Import"/>
    <s v="Non EU"/>
    <x v="2"/>
    <x v="0"/>
    <x v="26"/>
    <x v="1"/>
    <b v="1"/>
    <s v="United Kingdom"/>
    <x v="9"/>
    <n v="2.85"/>
    <n v="22226"/>
    <n v="63344.1"/>
    <n v="138021"/>
    <n v="138021"/>
    <n v="0.138021"/>
    <n v="0.138021"/>
    <n v="63.344099999999997"/>
  </r>
  <r>
    <s v="Total"/>
    <n v="2019"/>
    <b v="1"/>
    <s v="Non EU"/>
    <s v="CANADA"/>
    <s v="Import"/>
    <s v="Non EU"/>
    <x v="2"/>
    <x v="0"/>
    <x v="2"/>
    <x v="2"/>
    <b v="1"/>
    <s v="United Kingdom"/>
    <x v="9"/>
    <n v="2.65"/>
    <n v="227"/>
    <n v="601.54999999999995"/>
    <n v="4734"/>
    <n v="4734"/>
    <n v="4.7340000000000004E-3"/>
    <n v="4.7340000000000004E-3"/>
    <n v="0.60155000000000003"/>
  </r>
  <r>
    <s v="Total"/>
    <n v="2019"/>
    <b v="1"/>
    <s v="Non EU"/>
    <s v="CANADA"/>
    <s v="Import"/>
    <s v="Non EU"/>
    <x v="4"/>
    <x v="3"/>
    <x v="18"/>
    <x v="10"/>
    <b v="1"/>
    <s v="United Kingdom"/>
    <x v="9"/>
    <n v="0"/>
    <n v="3300"/>
    <n v="0"/>
    <n v="109991"/>
    <n v="109991"/>
    <n v="0.10999100000000001"/>
    <n v="0.10999100000000001"/>
    <n v="0"/>
  </r>
  <r>
    <s v="Total"/>
    <n v="2019"/>
    <b v="1"/>
    <s v="Non EU"/>
    <s v="CANADA"/>
    <s v="Import"/>
    <s v="Non EU"/>
    <x v="4"/>
    <x v="3"/>
    <x v="18"/>
    <x v="10"/>
    <b v="1"/>
    <s v="United Kingdom"/>
    <x v="9"/>
    <n v="0"/>
    <n v="1452"/>
    <n v="0"/>
    <n v="77530"/>
    <n v="77530"/>
    <n v="7.7530000000000002E-2"/>
    <n v="7.7530000000000002E-2"/>
    <n v="0"/>
  </r>
  <r>
    <s v="Total"/>
    <n v="2019"/>
    <b v="1"/>
    <s v="Non EU"/>
    <s v="CANADA"/>
    <s v="Import"/>
    <s v="Non EU"/>
    <x v="0"/>
    <x v="0"/>
    <x v="37"/>
    <x v="9"/>
    <b v="1"/>
    <s v="United Kingdom"/>
    <x v="9"/>
    <n v="1"/>
    <n v="46330"/>
    <n v="46330"/>
    <n v="220741"/>
    <n v="220741"/>
    <n v="0.22074099999999999"/>
    <n v="0.22074099999999999"/>
    <n v="46.33"/>
  </r>
  <r>
    <s v="Total"/>
    <n v="2019"/>
    <b v="1"/>
    <s v="Non EU"/>
    <s v="CANADA"/>
    <s v="Import"/>
    <s v="Non EU"/>
    <x v="1"/>
    <x v="2"/>
    <x v="0"/>
    <x v="0"/>
    <b v="1"/>
    <s v="United Kingdom"/>
    <x v="9"/>
    <n v="1.66"/>
    <n v="19136"/>
    <n v="31765.759999999998"/>
    <n v="169981"/>
    <n v="169981"/>
    <n v="0.16998099999999999"/>
    <n v="0.16998099999999999"/>
    <n v="31.76576"/>
  </r>
  <r>
    <s v="Total"/>
    <n v="2019"/>
    <b v="1"/>
    <s v="Non EU"/>
    <s v="CANADA"/>
    <s v="Import"/>
    <s v="Non EU"/>
    <x v="1"/>
    <x v="1"/>
    <x v="5"/>
    <x v="3"/>
    <b v="1"/>
    <s v="United Kingdom"/>
    <x v="9"/>
    <n v="1"/>
    <n v="487"/>
    <n v="487"/>
    <n v="47988"/>
    <n v="47988"/>
    <n v="4.7988000000000003E-2"/>
    <n v="4.7988000000000003E-2"/>
    <n v="0.48699999999999999"/>
  </r>
  <r>
    <s v="Total"/>
    <n v="2019"/>
    <b v="1"/>
    <s v="Non EU"/>
    <s v="CANADA"/>
    <s v="Import"/>
    <s v="Non EU"/>
    <x v="1"/>
    <x v="0"/>
    <x v="5"/>
    <x v="3"/>
    <b v="1"/>
    <s v="United Kingdom"/>
    <x v="9"/>
    <n v="1"/>
    <n v="383"/>
    <n v="383"/>
    <n v="34871"/>
    <n v="34871"/>
    <n v="3.4870999999999999E-2"/>
    <n v="3.4870999999999999E-2"/>
    <n v="0.38300000000000001"/>
  </r>
  <r>
    <s v="Total"/>
    <n v="2019"/>
    <b v="1"/>
    <s v="Non EU"/>
    <s v="CANADA"/>
    <s v="Import"/>
    <s v="Non EU"/>
    <x v="1"/>
    <x v="4"/>
    <x v="6"/>
    <x v="5"/>
    <b v="1"/>
    <s v="United Kingdom"/>
    <x v="9"/>
    <n v="2.1"/>
    <n v="60155"/>
    <n v="126325.5"/>
    <n v="1749311"/>
    <n v="1749311"/>
    <n v="1.7493110000000001"/>
    <n v="1.7493110000000001"/>
    <n v="126.32550000000001"/>
  </r>
  <r>
    <s v="Total"/>
    <n v="2019"/>
    <b v="1"/>
    <s v="Non EU"/>
    <s v="CANADA"/>
    <s v="Import"/>
    <s v="Non EU"/>
    <x v="3"/>
    <x v="2"/>
    <x v="6"/>
    <x v="5"/>
    <b v="1"/>
    <s v="United Kingdom"/>
    <x v="9"/>
    <n v="1.52"/>
    <n v="789110"/>
    <n v="1199447.2"/>
    <n v="8091845"/>
    <n v="8091845"/>
    <n v="8.0918449999999993"/>
    <n v="8.0918449999999993"/>
    <n v="1199.4472000000001"/>
  </r>
  <r>
    <s v="Total"/>
    <n v="2019"/>
    <b v="1"/>
    <s v="Non EU"/>
    <s v="CANADA"/>
    <s v="Import"/>
    <s v="Non EU"/>
    <x v="3"/>
    <x v="2"/>
    <x v="6"/>
    <x v="5"/>
    <b v="1"/>
    <s v="United Kingdom"/>
    <x v="9"/>
    <n v="1.52"/>
    <n v="102912"/>
    <n v="156426.23999999999"/>
    <n v="1154543"/>
    <n v="1154543"/>
    <n v="1.1545430000000001"/>
    <n v="1.1545430000000001"/>
    <n v="156.42624000000001"/>
  </r>
  <r>
    <s v="Total"/>
    <n v="2019"/>
    <b v="1"/>
    <s v="Non EU"/>
    <s v="CANADA"/>
    <s v="Import"/>
    <s v="Non EU"/>
    <x v="3"/>
    <x v="2"/>
    <x v="6"/>
    <x v="5"/>
    <b v="1"/>
    <s v="United Kingdom"/>
    <x v="9"/>
    <n v="1.52"/>
    <n v="13966"/>
    <n v="21228.32"/>
    <n v="91565"/>
    <n v="91565"/>
    <n v="9.1564999999999994E-2"/>
    <n v="9.1564999999999994E-2"/>
    <n v="21.22832"/>
  </r>
  <r>
    <s v="Total"/>
    <n v="2019"/>
    <b v="1"/>
    <s v="Non EU"/>
    <s v="CANADA"/>
    <s v="Import"/>
    <s v="Non EU"/>
    <x v="2"/>
    <x v="0"/>
    <x v="6"/>
    <x v="5"/>
    <b v="1"/>
    <s v="United Kingdom"/>
    <x v="9"/>
    <n v="1.8"/>
    <n v="73606"/>
    <n v="132490.79999999999"/>
    <n v="548199"/>
    <n v="548199"/>
    <n v="0.54819899999999999"/>
    <n v="0.54819899999999999"/>
    <n v="132.49080000000001"/>
  </r>
  <r>
    <s v="Total"/>
    <n v="2019"/>
    <b v="1"/>
    <s v="Non EU"/>
    <s v="CANADA"/>
    <s v="Import"/>
    <s v="Non EU"/>
    <x v="0"/>
    <x v="1"/>
    <x v="20"/>
    <x v="0"/>
    <b v="1"/>
    <s v="United Kingdom"/>
    <x v="9"/>
    <n v="1"/>
    <n v="1067817"/>
    <n v="1067817"/>
    <n v="13497823"/>
    <n v="13497823"/>
    <n v="13.497823"/>
    <n v="13.497823"/>
    <n v="1067.817"/>
  </r>
  <r>
    <s v="Total"/>
    <n v="2019"/>
    <b v="1"/>
    <s v="Non EU"/>
    <s v="CANADA"/>
    <s v="Import"/>
    <s v="Non EU"/>
    <x v="0"/>
    <x v="1"/>
    <x v="20"/>
    <x v="0"/>
    <b v="1"/>
    <s v="United Kingdom"/>
    <x v="9"/>
    <n v="1"/>
    <n v="1294"/>
    <n v="1294"/>
    <n v="21798"/>
    <n v="21798"/>
    <n v="2.1798000000000001E-2"/>
    <n v="2.1798000000000001E-2"/>
    <n v="1.294"/>
  </r>
  <r>
    <s v="Total"/>
    <n v="2019"/>
    <b v="1"/>
    <s v="Non EU"/>
    <s v="CANADA"/>
    <s v="Import"/>
    <s v="Non EU"/>
    <x v="0"/>
    <x v="1"/>
    <x v="11"/>
    <x v="0"/>
    <b v="1"/>
    <s v="United Kingdom"/>
    <x v="9"/>
    <n v="1"/>
    <n v="4743"/>
    <n v="4743"/>
    <n v="105261"/>
    <n v="105261"/>
    <n v="0.10526099999999999"/>
    <n v="0.10526099999999999"/>
    <n v="4.7430000000000003"/>
  </r>
  <r>
    <s v="Total"/>
    <n v="2019"/>
    <b v="1"/>
    <s v="Non EU"/>
    <s v="CANADA"/>
    <s v="Import"/>
    <s v="Non EU"/>
    <x v="0"/>
    <x v="0"/>
    <x v="45"/>
    <x v="3"/>
    <b v="1"/>
    <s v="United Kingdom"/>
    <x v="9"/>
    <n v="1"/>
    <n v="495"/>
    <n v="495"/>
    <n v="47356"/>
    <n v="47356"/>
    <n v="4.7356000000000002E-2"/>
    <n v="4.7356000000000002E-2"/>
    <n v="0.495"/>
  </r>
  <r>
    <s v="Total"/>
    <n v="2019"/>
    <b v="1"/>
    <s v="Non EU"/>
    <s v="CANADA"/>
    <s v="Import"/>
    <s v="Non EU"/>
    <x v="0"/>
    <x v="0"/>
    <x v="29"/>
    <x v="3"/>
    <b v="1"/>
    <s v="United Kingdom"/>
    <x v="9"/>
    <n v="6.22"/>
    <n v="186560"/>
    <n v="1160403.2"/>
    <n v="3171000"/>
    <n v="3171000"/>
    <n v="3.1709999999999998"/>
    <n v="3.1709999999999998"/>
    <n v="1160.4032"/>
  </r>
  <r>
    <s v="Total"/>
    <n v="2019"/>
    <b v="1"/>
    <s v="Non EU"/>
    <s v="CANADA"/>
    <s v="Import"/>
    <s v="Non EU"/>
    <x v="0"/>
    <x v="0"/>
    <x v="29"/>
    <x v="3"/>
    <b v="1"/>
    <s v="United Kingdom"/>
    <x v="9"/>
    <n v="6.22"/>
    <n v="6840"/>
    <n v="42544.800000000003"/>
    <n v="124283"/>
    <n v="124283"/>
    <n v="0.124283"/>
    <n v="0.124283"/>
    <n v="42.544800000000002"/>
  </r>
  <r>
    <s v="Total"/>
    <n v="2019"/>
    <b v="1"/>
    <s v="Non EU"/>
    <s v="CANADA"/>
    <s v="Import"/>
    <s v="Non EU"/>
    <x v="0"/>
    <x v="0"/>
    <x v="31"/>
    <x v="3"/>
    <b v="1"/>
    <s v="United Kingdom"/>
    <x v="9"/>
    <n v="5"/>
    <n v="1700"/>
    <n v="8500"/>
    <n v="76507"/>
    <n v="76507"/>
    <n v="7.6507000000000006E-2"/>
    <n v="7.6507000000000006E-2"/>
    <n v="8.5"/>
  </r>
  <r>
    <s v="Total"/>
    <n v="2019"/>
    <b v="1"/>
    <s v="Non EU"/>
    <s v="CANADA"/>
    <s v="Import"/>
    <s v="Non EU"/>
    <x v="1"/>
    <x v="3"/>
    <x v="13"/>
    <x v="0"/>
    <b v="1"/>
    <s v="United Kingdom"/>
    <x v="9"/>
    <n v="1"/>
    <n v="30"/>
    <n v="30"/>
    <n v="1445"/>
    <n v="1445"/>
    <n v="1.4450000000000001E-3"/>
    <n v="1.4450000000000001E-3"/>
    <n v="0.03"/>
  </r>
  <r>
    <s v="Total"/>
    <n v="2019"/>
    <b v="1"/>
    <s v="Non EU"/>
    <s v="CANADA"/>
    <s v="Import"/>
    <s v="Non EU"/>
    <x v="4"/>
    <x v="0"/>
    <x v="18"/>
    <x v="10"/>
    <b v="1"/>
    <s v="United Kingdom"/>
    <x v="9"/>
    <n v="0"/>
    <n v="28125"/>
    <n v="0"/>
    <n v="54774"/>
    <n v="54774"/>
    <n v="5.4774000000000003E-2"/>
    <n v="5.4774000000000003E-2"/>
    <n v="0"/>
  </r>
  <r>
    <s v="Total"/>
    <n v="2019"/>
    <b v="1"/>
    <s v="Non EU"/>
    <s v="CANADA"/>
    <s v="Import"/>
    <s v="Non EU"/>
    <x v="4"/>
    <x v="0"/>
    <x v="18"/>
    <x v="10"/>
    <b v="1"/>
    <s v="United Kingdom"/>
    <x v="9"/>
    <n v="0"/>
    <n v="21137"/>
    <n v="0"/>
    <n v="64176"/>
    <n v="64176"/>
    <n v="6.4175999999999997E-2"/>
    <n v="6.4175999999999997E-2"/>
    <n v="0"/>
  </r>
  <r>
    <s v="Total"/>
    <n v="2019"/>
    <b v="1"/>
    <s v="Non EU"/>
    <s v="CANADA"/>
    <s v="Import"/>
    <s v="Non EU"/>
    <x v="4"/>
    <x v="0"/>
    <x v="18"/>
    <x v="10"/>
    <b v="1"/>
    <s v="United Kingdom"/>
    <x v="9"/>
    <n v="0"/>
    <n v="1380"/>
    <n v="0"/>
    <n v="70677"/>
    <n v="70677"/>
    <n v="7.0677000000000004E-2"/>
    <n v="7.0677000000000004E-2"/>
    <n v="0"/>
  </r>
  <r>
    <s v="Total"/>
    <n v="2019"/>
    <b v="1"/>
    <s v="Non EU"/>
    <s v="CANADA"/>
    <s v="Import"/>
    <s v="Non EU"/>
    <x v="4"/>
    <x v="0"/>
    <x v="18"/>
    <x v="10"/>
    <b v="1"/>
    <s v="United Kingdom"/>
    <x v="9"/>
    <n v="0"/>
    <n v="600"/>
    <n v="0"/>
    <n v="29317"/>
    <n v="29317"/>
    <n v="2.9316999999999999E-2"/>
    <n v="2.9316999999999999E-2"/>
    <n v="0"/>
  </r>
  <r>
    <s v="Total"/>
    <n v="2019"/>
    <b v="1"/>
    <s v="Non EU"/>
    <s v="CANADA"/>
    <s v="Import"/>
    <s v="Non EU"/>
    <x v="4"/>
    <x v="0"/>
    <x v="18"/>
    <x v="10"/>
    <b v="1"/>
    <s v="United Kingdom"/>
    <x v="9"/>
    <n v="0"/>
    <n v="30"/>
    <n v="0"/>
    <n v="927"/>
    <n v="927"/>
    <n v="9.2699999999999998E-4"/>
    <n v="9.2699999999999998E-4"/>
    <n v="0"/>
  </r>
  <r>
    <s v="Total"/>
    <n v="2019"/>
    <b v="1"/>
    <s v="Non EU"/>
    <s v="CHILE"/>
    <s v="Import"/>
    <s v="Non EU"/>
    <x v="1"/>
    <x v="2"/>
    <x v="3"/>
    <x v="3"/>
    <b v="1"/>
    <s v="United Kingdom"/>
    <x v="10"/>
    <n v="1.36"/>
    <n v="1530"/>
    <n v="2080.8000000000002"/>
    <n v="58084"/>
    <n v="58084"/>
    <n v="5.8083999999999997E-2"/>
    <n v="5.8083999999999997E-2"/>
    <n v="2.0808"/>
  </r>
  <r>
    <s v="Total"/>
    <n v="2019"/>
    <b v="1"/>
    <s v="Non EU"/>
    <s v="CHILE"/>
    <s v="Import"/>
    <s v="Non EU"/>
    <x v="1"/>
    <x v="2"/>
    <x v="5"/>
    <x v="3"/>
    <b v="1"/>
    <s v="United Kingdom"/>
    <x v="10"/>
    <n v="1.36"/>
    <n v="1530"/>
    <n v="2080.8000000000002"/>
    <n v="25542"/>
    <n v="25542"/>
    <n v="2.5541999999999999E-2"/>
    <n v="2.5541999999999999E-2"/>
    <n v="2.0808"/>
  </r>
  <r>
    <s v="Total"/>
    <n v="2019"/>
    <b v="1"/>
    <s v="Non EU"/>
    <s v="CHILE"/>
    <s v="Import"/>
    <s v="Non EU"/>
    <x v="1"/>
    <x v="2"/>
    <x v="30"/>
    <x v="3"/>
    <b v="1"/>
    <s v="United Kingdom"/>
    <x v="10"/>
    <n v="2.61"/>
    <n v="548202"/>
    <n v="1430807.22"/>
    <n v="1219850"/>
    <n v="1219850"/>
    <n v="1.2198500000000001"/>
    <n v="1.2198500000000001"/>
    <n v="1430.8072199999999"/>
  </r>
  <r>
    <s v="Total"/>
    <n v="2019"/>
    <b v="1"/>
    <s v="Non EU"/>
    <s v="CHILE"/>
    <s v="Import"/>
    <s v="Non EU"/>
    <x v="1"/>
    <x v="2"/>
    <x v="30"/>
    <x v="3"/>
    <b v="1"/>
    <s v="United Kingdom"/>
    <x v="10"/>
    <n v="2.61"/>
    <n v="355529"/>
    <n v="927930.69"/>
    <n v="807466"/>
    <n v="807466"/>
    <n v="0.80746600000000002"/>
    <n v="0.80746600000000002"/>
    <n v="927.93069000000003"/>
  </r>
  <r>
    <s v="Total"/>
    <n v="2019"/>
    <b v="1"/>
    <s v="Non EU"/>
    <s v="CHILE"/>
    <s v="Import"/>
    <s v="Non EU"/>
    <x v="1"/>
    <x v="2"/>
    <x v="30"/>
    <x v="3"/>
    <b v="1"/>
    <s v="United Kingdom"/>
    <x v="10"/>
    <n v="2.61"/>
    <n v="169331"/>
    <n v="441953.91"/>
    <n v="414260"/>
    <n v="414260"/>
    <n v="0.41426000000000002"/>
    <n v="0.41426000000000002"/>
    <n v="441.95391000000001"/>
  </r>
  <r>
    <s v="Total"/>
    <n v="2019"/>
    <b v="1"/>
    <s v="Non EU"/>
    <s v="CHILE"/>
    <s v="Import"/>
    <s v="Non EU"/>
    <x v="1"/>
    <x v="2"/>
    <x v="30"/>
    <x v="3"/>
    <b v="1"/>
    <s v="United Kingdom"/>
    <x v="10"/>
    <n v="2.61"/>
    <n v="144000"/>
    <n v="375840"/>
    <n v="335763"/>
    <n v="335763"/>
    <n v="0.33576299999999998"/>
    <n v="0.33576299999999998"/>
    <n v="375.84"/>
  </r>
  <r>
    <s v="Total"/>
    <n v="2019"/>
    <b v="1"/>
    <s v="Non EU"/>
    <s v="CHILE"/>
    <s v="Import"/>
    <s v="Non EU"/>
    <x v="1"/>
    <x v="2"/>
    <x v="30"/>
    <x v="3"/>
    <b v="1"/>
    <s v="United Kingdom"/>
    <x v="10"/>
    <n v="2.61"/>
    <n v="119933"/>
    <n v="313025.13"/>
    <n v="212444"/>
    <n v="212444"/>
    <n v="0.21244399999999999"/>
    <n v="0.21244399999999999"/>
    <n v="313.02512999999999"/>
  </r>
  <r>
    <s v="Total"/>
    <n v="2019"/>
    <b v="1"/>
    <s v="Non EU"/>
    <s v="CHILE"/>
    <s v="Import"/>
    <s v="Non EU"/>
    <x v="3"/>
    <x v="0"/>
    <x v="2"/>
    <x v="2"/>
    <b v="1"/>
    <s v="United Kingdom"/>
    <x v="10"/>
    <n v="0"/>
    <n v="42118"/>
    <n v="0"/>
    <n v="272935"/>
    <n v="272935"/>
    <n v="0.27293499999999998"/>
    <n v="0.27293499999999998"/>
    <n v="0"/>
  </r>
  <r>
    <s v="Total"/>
    <n v="2019"/>
    <b v="1"/>
    <s v="Non EU"/>
    <s v="CHILE"/>
    <s v="Import"/>
    <s v="Non EU"/>
    <x v="3"/>
    <x v="0"/>
    <x v="2"/>
    <x v="2"/>
    <b v="1"/>
    <s v="United Kingdom"/>
    <x v="10"/>
    <n v="0"/>
    <n v="22005"/>
    <n v="0"/>
    <n v="143373"/>
    <n v="143373"/>
    <n v="0.143373"/>
    <n v="0.143373"/>
    <n v="0"/>
  </r>
  <r>
    <s v="Total"/>
    <n v="2019"/>
    <b v="1"/>
    <s v="Non EU"/>
    <s v="CHILE"/>
    <s v="Import"/>
    <s v="Non EU"/>
    <x v="2"/>
    <x v="1"/>
    <x v="48"/>
    <x v="7"/>
    <b v="1"/>
    <s v="United Kingdom"/>
    <x v="10"/>
    <n v="2.6"/>
    <n v="9892"/>
    <n v="25719.200000000001"/>
    <n v="81861"/>
    <n v="81861"/>
    <n v="8.1861000000000003E-2"/>
    <n v="8.1861000000000003E-2"/>
    <n v="25.719200000000001"/>
  </r>
  <r>
    <s v="Total"/>
    <n v="2019"/>
    <b v="1"/>
    <s v="Non EU"/>
    <s v="CHILE"/>
    <s v="Import"/>
    <s v="Non EU"/>
    <x v="0"/>
    <x v="0"/>
    <x v="6"/>
    <x v="5"/>
    <b v="1"/>
    <s v="United Kingdom"/>
    <x v="10"/>
    <n v="1.1599999999999999"/>
    <n v="84117"/>
    <n v="97575.72"/>
    <n v="244571"/>
    <n v="244571"/>
    <n v="0.24457100000000001"/>
    <n v="0.24457100000000001"/>
    <n v="97.575720000000004"/>
  </r>
  <r>
    <s v="Total"/>
    <n v="2019"/>
    <b v="1"/>
    <s v="Non EU"/>
    <s v="CHILE"/>
    <s v="Import"/>
    <s v="Non EU"/>
    <x v="0"/>
    <x v="0"/>
    <x v="6"/>
    <x v="5"/>
    <b v="1"/>
    <s v="United Kingdom"/>
    <x v="10"/>
    <n v="1.1599999999999999"/>
    <n v="37957"/>
    <n v="44030.12"/>
    <n v="186842"/>
    <n v="186842"/>
    <n v="0.18684200000000001"/>
    <n v="0.18684200000000001"/>
    <n v="44.030119999999997"/>
  </r>
  <r>
    <s v="Total"/>
    <n v="2019"/>
    <b v="1"/>
    <s v="Non EU"/>
    <s v="CHILE"/>
    <s v="Import"/>
    <s v="Non EU"/>
    <x v="1"/>
    <x v="2"/>
    <x v="30"/>
    <x v="3"/>
    <b v="1"/>
    <s v="United Kingdom"/>
    <x v="10"/>
    <n v="2.61"/>
    <n v="83975"/>
    <n v="219174.75"/>
    <n v="161402"/>
    <n v="161402"/>
    <n v="0.16140199999999999"/>
    <n v="0.16140199999999999"/>
    <n v="219.17474999999999"/>
  </r>
  <r>
    <s v="Total"/>
    <n v="2019"/>
    <b v="1"/>
    <s v="Non EU"/>
    <s v="CHILE"/>
    <s v="Import"/>
    <s v="Non EU"/>
    <x v="1"/>
    <x v="2"/>
    <x v="30"/>
    <x v="3"/>
    <b v="1"/>
    <s v="United Kingdom"/>
    <x v="10"/>
    <n v="2.61"/>
    <n v="39600"/>
    <n v="103356"/>
    <n v="64537"/>
    <n v="64537"/>
    <n v="6.4536999999999997E-2"/>
    <n v="6.4536999999999997E-2"/>
    <n v="103.35599999999999"/>
  </r>
  <r>
    <s v="Total"/>
    <n v="2019"/>
    <b v="1"/>
    <s v="Non EU"/>
    <s v="CHILE"/>
    <s v="Import"/>
    <s v="Non EU"/>
    <x v="3"/>
    <x v="2"/>
    <x v="2"/>
    <x v="2"/>
    <b v="1"/>
    <s v="United Kingdom"/>
    <x v="10"/>
    <n v="1.84"/>
    <n v="94350"/>
    <n v="173604"/>
    <n v="168649"/>
    <n v="168649"/>
    <n v="0.16864899999999999"/>
    <n v="0.16864899999999999"/>
    <n v="173.60400000000001"/>
  </r>
  <r>
    <s v="Total"/>
    <n v="2019"/>
    <b v="1"/>
    <s v="Non EU"/>
    <s v="CHILE"/>
    <s v="Import"/>
    <s v="Non EU"/>
    <x v="3"/>
    <x v="2"/>
    <x v="2"/>
    <x v="2"/>
    <b v="1"/>
    <s v="United Kingdom"/>
    <x v="10"/>
    <n v="1.84"/>
    <n v="18972"/>
    <n v="34908.480000000003"/>
    <n v="45384"/>
    <n v="45384"/>
    <n v="4.5384000000000001E-2"/>
    <n v="4.5384000000000001E-2"/>
    <n v="34.908479999999997"/>
  </r>
  <r>
    <s v="Total"/>
    <n v="2019"/>
    <b v="1"/>
    <s v="Non EU"/>
    <s v="CHILE"/>
    <s v="Import"/>
    <s v="Non EU"/>
    <x v="3"/>
    <x v="2"/>
    <x v="2"/>
    <x v="2"/>
    <b v="1"/>
    <s v="United Kingdom"/>
    <x v="10"/>
    <n v="1.64"/>
    <n v="227664"/>
    <n v="373368.96"/>
    <n v="404202"/>
    <n v="404202"/>
    <n v="0.40420200000000001"/>
    <n v="0.40420200000000001"/>
    <n v="373.36896000000002"/>
  </r>
  <r>
    <s v="Total"/>
    <n v="2019"/>
    <b v="1"/>
    <s v="Non EU"/>
    <s v="CHILE"/>
    <s v="Import"/>
    <s v="Non EU"/>
    <x v="3"/>
    <x v="2"/>
    <x v="2"/>
    <x v="2"/>
    <b v="1"/>
    <s v="United Kingdom"/>
    <x v="10"/>
    <n v="1.64"/>
    <n v="37944"/>
    <n v="62228.160000000003"/>
    <n v="72630"/>
    <n v="72630"/>
    <n v="7.263E-2"/>
    <n v="7.263E-2"/>
    <n v="62.228160000000003"/>
  </r>
  <r>
    <s v="Total"/>
    <n v="2019"/>
    <b v="1"/>
    <s v="Non EU"/>
    <s v="CHILE"/>
    <s v="Import"/>
    <s v="Non EU"/>
    <x v="3"/>
    <x v="2"/>
    <x v="2"/>
    <x v="2"/>
    <b v="1"/>
    <s v="United Kingdom"/>
    <x v="10"/>
    <n v="1.64"/>
    <n v="37944"/>
    <n v="62228.160000000003"/>
    <n v="75495"/>
    <n v="75495"/>
    <n v="7.5495000000000007E-2"/>
    <n v="7.5495000000000007E-2"/>
    <n v="62.228160000000003"/>
  </r>
  <r>
    <s v="Total"/>
    <n v="2019"/>
    <b v="1"/>
    <s v="Non EU"/>
    <s v="CHILE"/>
    <s v="Import"/>
    <s v="Non EU"/>
    <x v="2"/>
    <x v="0"/>
    <x v="6"/>
    <x v="5"/>
    <b v="1"/>
    <s v="United Kingdom"/>
    <x v="10"/>
    <n v="1.8"/>
    <n v="530465"/>
    <n v="954837"/>
    <n v="3971211"/>
    <n v="3971211"/>
    <n v="3.9712109999999998"/>
    <n v="3.9712109999999998"/>
    <n v="954.83699999999999"/>
  </r>
  <r>
    <s v="Total"/>
    <n v="2019"/>
    <b v="1"/>
    <s v="Non EU"/>
    <s v="CHILE"/>
    <s v="Import"/>
    <s v="Non EU"/>
    <x v="2"/>
    <x v="0"/>
    <x v="6"/>
    <x v="5"/>
    <b v="1"/>
    <s v="United Kingdom"/>
    <x v="10"/>
    <n v="1.8"/>
    <n v="104290"/>
    <n v="187722"/>
    <n v="780631"/>
    <n v="780631"/>
    <n v="0.78063099999999996"/>
    <n v="0.78063099999999996"/>
    <n v="187.72200000000001"/>
  </r>
  <r>
    <s v="Total"/>
    <n v="2019"/>
    <b v="1"/>
    <s v="Non EU"/>
    <s v="CHILE"/>
    <s v="Import"/>
    <s v="Non EU"/>
    <x v="2"/>
    <x v="0"/>
    <x v="6"/>
    <x v="5"/>
    <b v="1"/>
    <s v="United Kingdom"/>
    <x v="10"/>
    <n v="1.8"/>
    <n v="66015"/>
    <n v="118827"/>
    <n v="380633"/>
    <n v="380633"/>
    <n v="0.380633"/>
    <n v="0.380633"/>
    <n v="118.827"/>
  </r>
  <r>
    <s v="Total"/>
    <n v="2019"/>
    <b v="1"/>
    <s v="Non EU"/>
    <s v="CHILE"/>
    <s v="Import"/>
    <s v="Non EU"/>
    <x v="2"/>
    <x v="0"/>
    <x v="6"/>
    <x v="5"/>
    <b v="1"/>
    <s v="United Kingdom"/>
    <x v="10"/>
    <n v="1.8"/>
    <n v="6220"/>
    <n v="11196"/>
    <n v="50095"/>
    <n v="50095"/>
    <n v="5.0095000000000001E-2"/>
    <n v="5.0095000000000001E-2"/>
    <n v="11.196"/>
  </r>
  <r>
    <s v="Total"/>
    <n v="2019"/>
    <b v="1"/>
    <s v="Non EU"/>
    <s v="CHILE"/>
    <s v="Import"/>
    <s v="Non EU"/>
    <x v="0"/>
    <x v="1"/>
    <x v="11"/>
    <x v="0"/>
    <b v="1"/>
    <s v="United Kingdom"/>
    <x v="10"/>
    <n v="1"/>
    <n v="611"/>
    <n v="611"/>
    <n v="5801"/>
    <n v="5801"/>
    <n v="5.8009999999999997E-3"/>
    <n v="5.8009999999999997E-3"/>
    <n v="0.61099999999999999"/>
  </r>
  <r>
    <s v="Total"/>
    <n v="2019"/>
    <b v="1"/>
    <s v="Non EU"/>
    <s v="CHILE"/>
    <s v="Import"/>
    <s v="Non EU"/>
    <x v="0"/>
    <x v="0"/>
    <x v="24"/>
    <x v="8"/>
    <b v="1"/>
    <s v="United Kingdom"/>
    <x v="10"/>
    <n v="1.33"/>
    <n v="72000"/>
    <n v="95760"/>
    <n v="62827"/>
    <n v="62827"/>
    <n v="6.2826999999999994E-2"/>
    <n v="6.2826999999999994E-2"/>
    <n v="95.76"/>
  </r>
  <r>
    <s v="Total"/>
    <n v="2019"/>
    <b v="1"/>
    <s v="Non EU"/>
    <s v="CHILE"/>
    <s v="Import"/>
    <s v="Non EU"/>
    <x v="0"/>
    <x v="0"/>
    <x v="24"/>
    <x v="8"/>
    <b v="1"/>
    <s v="United Kingdom"/>
    <x v="10"/>
    <n v="1.33"/>
    <n v="47990"/>
    <n v="63826.7"/>
    <n v="44842"/>
    <n v="44842"/>
    <n v="4.4842E-2"/>
    <n v="4.4842E-2"/>
    <n v="63.826700000000002"/>
  </r>
  <r>
    <s v="Total"/>
    <n v="2019"/>
    <b v="1"/>
    <s v="Non EU"/>
    <s v="CHINA"/>
    <s v="Import"/>
    <s v="Non EU"/>
    <x v="0"/>
    <x v="0"/>
    <x v="10"/>
    <x v="0"/>
    <b v="1"/>
    <s v="United Kingdom"/>
    <x v="11"/>
    <n v="1.21"/>
    <n v="217958"/>
    <n v="263729.18"/>
    <n v="1114104"/>
    <n v="1114104"/>
    <n v="1.114104"/>
    <n v="1.114104"/>
    <n v="263.72917999999999"/>
  </r>
  <r>
    <s v="Total"/>
    <n v="2019"/>
    <b v="1"/>
    <s v="Non EU"/>
    <s v="CHINA"/>
    <s v="Import"/>
    <s v="Non EU"/>
    <x v="0"/>
    <x v="0"/>
    <x v="10"/>
    <x v="0"/>
    <b v="1"/>
    <s v="United Kingdom"/>
    <x v="11"/>
    <n v="1.21"/>
    <n v="138392"/>
    <n v="167454.32"/>
    <n v="660207"/>
    <n v="660207"/>
    <n v="0.66020699999999999"/>
    <n v="0.66020699999999999"/>
    <n v="167.45432"/>
  </r>
  <r>
    <s v="Total"/>
    <n v="2019"/>
    <b v="1"/>
    <s v="Non EU"/>
    <s v="CHINA"/>
    <s v="Import"/>
    <s v="Non EU"/>
    <x v="0"/>
    <x v="0"/>
    <x v="10"/>
    <x v="0"/>
    <b v="1"/>
    <s v="United Kingdom"/>
    <x v="11"/>
    <n v="1.21"/>
    <n v="14000"/>
    <n v="16940"/>
    <n v="105574"/>
    <n v="105574"/>
    <n v="0.105574"/>
    <n v="0.105574"/>
    <n v="16.940000000000001"/>
  </r>
  <r>
    <s v="Total"/>
    <n v="2019"/>
    <b v="1"/>
    <s v="Non EU"/>
    <s v="CHINA"/>
    <s v="Import"/>
    <s v="Non EU"/>
    <x v="0"/>
    <x v="0"/>
    <x v="0"/>
    <x v="0"/>
    <b v="1"/>
    <s v="United Kingdom"/>
    <x v="11"/>
    <n v="1.38"/>
    <n v="16637"/>
    <n v="22959.06"/>
    <n v="76291"/>
    <n v="76291"/>
    <n v="7.6290999999999998E-2"/>
    <n v="7.6290999999999998E-2"/>
    <n v="22.959060000000001"/>
  </r>
  <r>
    <s v="Total"/>
    <n v="2019"/>
    <b v="1"/>
    <s v="Non EU"/>
    <s v="CHINA"/>
    <s v="Import"/>
    <s v="Non EU"/>
    <x v="0"/>
    <x v="0"/>
    <x v="11"/>
    <x v="0"/>
    <b v="1"/>
    <s v="United Kingdom"/>
    <x v="11"/>
    <n v="2.58"/>
    <n v="90703"/>
    <n v="234013.74"/>
    <n v="317725"/>
    <n v="317725"/>
    <n v="0.31772499999999998"/>
    <n v="0.31772499999999998"/>
    <n v="234.01374000000001"/>
  </r>
  <r>
    <s v="Total"/>
    <n v="2019"/>
    <b v="1"/>
    <s v="Non EU"/>
    <s v="CHINA"/>
    <s v="Import"/>
    <s v="Non EU"/>
    <x v="0"/>
    <x v="0"/>
    <x v="11"/>
    <x v="0"/>
    <b v="1"/>
    <s v="United Kingdom"/>
    <x v="11"/>
    <n v="2.58"/>
    <n v="9756"/>
    <n v="25170.48"/>
    <n v="37558"/>
    <n v="37558"/>
    <n v="3.7558000000000001E-2"/>
    <n v="3.7558000000000001E-2"/>
    <n v="25.170480000000001"/>
  </r>
  <r>
    <s v="Total"/>
    <n v="2019"/>
    <b v="1"/>
    <s v="Non EU"/>
    <s v="CHINA"/>
    <s v="Import"/>
    <s v="Non EU"/>
    <x v="0"/>
    <x v="0"/>
    <x v="11"/>
    <x v="0"/>
    <b v="1"/>
    <s v="United Kingdom"/>
    <x v="11"/>
    <n v="2.58"/>
    <n v="1790"/>
    <n v="4618.2"/>
    <n v="8221"/>
    <n v="8221"/>
    <n v="8.2209999999999991E-3"/>
    <n v="8.2209999999999991E-3"/>
    <n v="4.6181999999999999"/>
  </r>
  <r>
    <s v="Total"/>
    <n v="2019"/>
    <b v="1"/>
    <s v="Non EU"/>
    <s v="CHINA"/>
    <s v="Import"/>
    <s v="Non EU"/>
    <x v="0"/>
    <x v="0"/>
    <x v="34"/>
    <x v="1"/>
    <b v="1"/>
    <s v="United Kingdom"/>
    <x v="11"/>
    <n v="1.61"/>
    <n v="401"/>
    <n v="645.61"/>
    <n v="3591"/>
    <n v="3591"/>
    <n v="3.591E-3"/>
    <n v="3.591E-3"/>
    <n v="0.64561000000000002"/>
  </r>
  <r>
    <s v="Total"/>
    <n v="2019"/>
    <b v="1"/>
    <s v="Non EU"/>
    <s v="CHINA"/>
    <s v="Import"/>
    <s v="Non EU"/>
    <x v="0"/>
    <x v="7"/>
    <x v="2"/>
    <x v="2"/>
    <b v="1"/>
    <s v="United Kingdom"/>
    <x v="11"/>
    <n v="1.86"/>
    <n v="111331"/>
    <n v="207075.66"/>
    <n v="408131"/>
    <n v="408131"/>
    <n v="0.40813100000000002"/>
    <n v="0.40813100000000002"/>
    <n v="207.07566"/>
  </r>
  <r>
    <s v="Total"/>
    <n v="2019"/>
    <b v="1"/>
    <s v="Non EU"/>
    <s v="CHINA"/>
    <s v="Import"/>
    <s v="Non EU"/>
    <x v="0"/>
    <x v="7"/>
    <x v="2"/>
    <x v="2"/>
    <b v="1"/>
    <s v="United Kingdom"/>
    <x v="11"/>
    <n v="1.86"/>
    <n v="44016"/>
    <n v="81869.759999999995"/>
    <n v="82004"/>
    <n v="82004"/>
    <n v="8.2003999999999994E-2"/>
    <n v="8.2003999999999994E-2"/>
    <n v="81.869759999999999"/>
  </r>
  <r>
    <s v="Total"/>
    <n v="2019"/>
    <b v="1"/>
    <s v="Non EU"/>
    <s v="CHINA"/>
    <s v="Import"/>
    <s v="Non EU"/>
    <x v="0"/>
    <x v="0"/>
    <x v="2"/>
    <x v="2"/>
    <b v="1"/>
    <s v="United Kingdom"/>
    <x v="11"/>
    <n v="1.33"/>
    <n v="533774"/>
    <n v="709919.42"/>
    <n v="1517481"/>
    <n v="1517481"/>
    <n v="1.5174810000000001"/>
    <n v="1.5174810000000001"/>
    <n v="709.91941999999995"/>
  </r>
  <r>
    <s v="Total"/>
    <n v="2019"/>
    <b v="1"/>
    <s v="Non EU"/>
    <s v="CHINA"/>
    <s v="Import"/>
    <s v="Non EU"/>
    <x v="0"/>
    <x v="0"/>
    <x v="2"/>
    <x v="2"/>
    <b v="1"/>
    <s v="United Kingdom"/>
    <x v="11"/>
    <n v="1.33"/>
    <n v="44617"/>
    <n v="59340.61"/>
    <n v="71283"/>
    <n v="71283"/>
    <n v="7.1282999999999999E-2"/>
    <n v="7.1282999999999999E-2"/>
    <n v="59.340609999999998"/>
  </r>
  <r>
    <s v="Total"/>
    <n v="2019"/>
    <b v="1"/>
    <s v="Non EU"/>
    <s v="CHINA"/>
    <s v="Import"/>
    <s v="Non EU"/>
    <x v="0"/>
    <x v="0"/>
    <x v="2"/>
    <x v="2"/>
    <b v="1"/>
    <s v="United Kingdom"/>
    <x v="11"/>
    <n v="1.33"/>
    <n v="18256"/>
    <n v="24280.48"/>
    <n v="54281"/>
    <n v="54281"/>
    <n v="5.4281000000000003E-2"/>
    <n v="5.4281000000000003E-2"/>
    <n v="24.280480000000001"/>
  </r>
  <r>
    <s v="Total"/>
    <n v="2019"/>
    <b v="1"/>
    <s v="Non EU"/>
    <s v="CHINA"/>
    <s v="Import"/>
    <s v="Non EU"/>
    <x v="0"/>
    <x v="0"/>
    <x v="12"/>
    <x v="9"/>
    <b v="1"/>
    <s v="United Kingdom"/>
    <x v="11"/>
    <n v="1.1200000000000001"/>
    <n v="376627"/>
    <n v="421822.24"/>
    <n v="553903"/>
    <n v="553903"/>
    <n v="0.55390300000000003"/>
    <n v="0.55390300000000003"/>
    <n v="421.82224000000002"/>
  </r>
  <r>
    <s v="Total"/>
    <n v="2019"/>
    <b v="1"/>
    <s v="Non EU"/>
    <s v="CHINA"/>
    <s v="Import"/>
    <s v="Non EU"/>
    <x v="1"/>
    <x v="2"/>
    <x v="0"/>
    <x v="0"/>
    <b v="1"/>
    <s v="United Kingdom"/>
    <x v="11"/>
    <n v="1.66"/>
    <n v="4242"/>
    <n v="7041.72"/>
    <n v="15339"/>
    <n v="15339"/>
    <n v="1.5339E-2"/>
    <n v="1.5339E-2"/>
    <n v="7.0417199999999998"/>
  </r>
  <r>
    <s v="Total"/>
    <n v="2019"/>
    <b v="1"/>
    <s v="Non EU"/>
    <s v="CHINA"/>
    <s v="Import"/>
    <s v="Non EU"/>
    <x v="1"/>
    <x v="2"/>
    <x v="0"/>
    <x v="0"/>
    <b v="1"/>
    <s v="United Kingdom"/>
    <x v="11"/>
    <n v="1.66"/>
    <n v="290097"/>
    <n v="481561.02"/>
    <n v="2047624"/>
    <n v="2047624"/>
    <n v="2.0476239999999999"/>
    <n v="2.0476239999999999"/>
    <n v="481.56101999999998"/>
  </r>
  <r>
    <s v="Total"/>
    <n v="2019"/>
    <b v="1"/>
    <s v="Non EU"/>
    <s v="CHINA"/>
    <s v="Import"/>
    <s v="Non EU"/>
    <x v="1"/>
    <x v="2"/>
    <x v="0"/>
    <x v="0"/>
    <b v="1"/>
    <s v="United Kingdom"/>
    <x v="11"/>
    <n v="1.66"/>
    <n v="2000"/>
    <n v="3320"/>
    <n v="22400"/>
    <n v="22400"/>
    <n v="2.24E-2"/>
    <n v="2.24E-2"/>
    <n v="3.32"/>
  </r>
  <r>
    <s v="Total"/>
    <n v="2019"/>
    <b v="1"/>
    <s v="Non EU"/>
    <s v="CHINA"/>
    <s v="Import"/>
    <s v="Non EU"/>
    <x v="1"/>
    <x v="2"/>
    <x v="13"/>
    <x v="0"/>
    <b v="1"/>
    <s v="United Kingdom"/>
    <x v="11"/>
    <n v="2.4"/>
    <n v="57312"/>
    <n v="137548.79999999999"/>
    <n v="669538"/>
    <n v="669538"/>
    <n v="0.66953799999999997"/>
    <n v="0.66953799999999997"/>
    <n v="137.5488"/>
  </r>
  <r>
    <s v="Total"/>
    <n v="2019"/>
    <b v="1"/>
    <s v="Non EU"/>
    <s v="CHINA"/>
    <s v="Import"/>
    <s v="Non EU"/>
    <x v="1"/>
    <x v="2"/>
    <x v="13"/>
    <x v="0"/>
    <b v="1"/>
    <s v="United Kingdom"/>
    <x v="11"/>
    <n v="2.4"/>
    <n v="41700"/>
    <n v="100080"/>
    <n v="460291"/>
    <n v="460291"/>
    <n v="0.46029100000000001"/>
    <n v="0.46029100000000001"/>
    <n v="100.08"/>
  </r>
  <r>
    <s v="Total"/>
    <n v="2019"/>
    <b v="1"/>
    <s v="Non EU"/>
    <s v="CHINA"/>
    <s v="Import"/>
    <s v="Non EU"/>
    <x v="1"/>
    <x v="2"/>
    <x v="13"/>
    <x v="0"/>
    <b v="1"/>
    <s v="United Kingdom"/>
    <x v="11"/>
    <n v="2.4"/>
    <n v="11152"/>
    <n v="26764.799999999999"/>
    <n v="64095"/>
    <n v="64095"/>
    <n v="6.4094999999999999E-2"/>
    <n v="6.4094999999999999E-2"/>
    <n v="26.764800000000001"/>
  </r>
  <r>
    <s v="Total"/>
    <n v="2019"/>
    <b v="1"/>
    <s v="Non EU"/>
    <s v="CHINA"/>
    <s v="Import"/>
    <s v="Non EU"/>
    <x v="1"/>
    <x v="2"/>
    <x v="13"/>
    <x v="0"/>
    <b v="1"/>
    <s v="United Kingdom"/>
    <x v="11"/>
    <n v="2.4"/>
    <n v="3000"/>
    <n v="7200"/>
    <n v="30056"/>
    <n v="30056"/>
    <n v="3.0055999999999999E-2"/>
    <n v="3.0055999999999999E-2"/>
    <n v="7.2"/>
  </r>
  <r>
    <s v="Total"/>
    <n v="2019"/>
    <b v="1"/>
    <s v="Non EU"/>
    <s v="CHINA"/>
    <s v="Import"/>
    <s v="Non EU"/>
    <x v="1"/>
    <x v="2"/>
    <x v="28"/>
    <x v="6"/>
    <b v="1"/>
    <s v="United Kingdom"/>
    <x v="11"/>
    <n v="1.36"/>
    <n v="203114"/>
    <n v="276235.03999999998"/>
    <n v="736877"/>
    <n v="736877"/>
    <n v="0.736877"/>
    <n v="0.736877"/>
    <n v="276.23504000000003"/>
  </r>
  <r>
    <s v="Total"/>
    <n v="2019"/>
    <b v="1"/>
    <s v="Non EU"/>
    <s v="CHINA"/>
    <s v="Import"/>
    <s v="Non EU"/>
    <x v="1"/>
    <x v="2"/>
    <x v="28"/>
    <x v="6"/>
    <b v="1"/>
    <s v="United Kingdom"/>
    <x v="11"/>
    <n v="1.36"/>
    <n v="139454"/>
    <n v="189657.44"/>
    <n v="571058"/>
    <n v="571058"/>
    <n v="0.57105799999999995"/>
    <n v="0.57105799999999995"/>
    <n v="189.65744000000001"/>
  </r>
  <r>
    <s v="Total"/>
    <n v="2019"/>
    <b v="1"/>
    <s v="Non EU"/>
    <s v="CHINA"/>
    <s v="Import"/>
    <s v="Non EU"/>
    <x v="1"/>
    <x v="2"/>
    <x v="28"/>
    <x v="6"/>
    <b v="1"/>
    <s v="United Kingdom"/>
    <x v="11"/>
    <n v="1.36"/>
    <n v="15135"/>
    <n v="20583.599999999999"/>
    <n v="71794"/>
    <n v="71794"/>
    <n v="7.1793999999999997E-2"/>
    <n v="7.1793999999999997E-2"/>
    <n v="20.583600000000001"/>
  </r>
  <r>
    <s v="Total"/>
    <n v="2019"/>
    <b v="1"/>
    <s v="Non EU"/>
    <s v="CHINA"/>
    <s v="Import"/>
    <s v="Non EU"/>
    <x v="1"/>
    <x v="2"/>
    <x v="28"/>
    <x v="6"/>
    <b v="1"/>
    <s v="United Kingdom"/>
    <x v="11"/>
    <n v="1.36"/>
    <n v="1670"/>
    <n v="2271.1999999999998"/>
    <n v="47157"/>
    <n v="47157"/>
    <n v="4.7156999999999998E-2"/>
    <n v="4.7156999999999998E-2"/>
    <n v="2.2711999999999999"/>
  </r>
  <r>
    <s v="Total"/>
    <n v="2019"/>
    <b v="1"/>
    <s v="Non EU"/>
    <s v="CHINA"/>
    <s v="Import"/>
    <s v="Non EU"/>
    <x v="1"/>
    <x v="2"/>
    <x v="5"/>
    <x v="3"/>
    <b v="1"/>
    <s v="United Kingdom"/>
    <x v="11"/>
    <n v="1.36"/>
    <n v="63940"/>
    <n v="86958.399999999994"/>
    <n v="257162"/>
    <n v="257162"/>
    <n v="0.257162"/>
    <n v="0.257162"/>
    <n v="86.958399999999997"/>
  </r>
  <r>
    <s v="Total"/>
    <n v="2019"/>
    <b v="1"/>
    <s v="Non EU"/>
    <s v="CHINA"/>
    <s v="Import"/>
    <s v="Non EU"/>
    <x v="1"/>
    <x v="4"/>
    <x v="2"/>
    <x v="2"/>
    <b v="1"/>
    <s v="United Kingdom"/>
    <x v="11"/>
    <n v="3.31"/>
    <n v="1011223"/>
    <n v="3347148.13"/>
    <n v="2171181"/>
    <n v="2171181"/>
    <n v="2.1711809999999998"/>
    <n v="2.1711809999999998"/>
    <n v="3347.14813"/>
  </r>
  <r>
    <s v="Total"/>
    <n v="2019"/>
    <b v="1"/>
    <s v="Non EU"/>
    <s v="CHINA"/>
    <s v="Import"/>
    <s v="Non EU"/>
    <x v="1"/>
    <x v="4"/>
    <x v="2"/>
    <x v="2"/>
    <b v="1"/>
    <s v="United Kingdom"/>
    <x v="11"/>
    <n v="3.31"/>
    <n v="840983"/>
    <n v="2783653.73"/>
    <n v="4058630"/>
    <n v="4058630"/>
    <n v="4.05863"/>
    <n v="4.05863"/>
    <n v="2783.65373"/>
  </r>
  <r>
    <s v="Total"/>
    <n v="2019"/>
    <b v="1"/>
    <s v="Non EU"/>
    <s v="CHINA"/>
    <s v="Import"/>
    <s v="Non EU"/>
    <x v="1"/>
    <x v="4"/>
    <x v="2"/>
    <x v="2"/>
    <b v="1"/>
    <s v="United Kingdom"/>
    <x v="11"/>
    <n v="3.31"/>
    <n v="212656"/>
    <n v="703891.36"/>
    <n v="801535"/>
    <n v="801535"/>
    <n v="0.801535"/>
    <n v="0.801535"/>
    <n v="703.89135999999996"/>
  </r>
  <r>
    <s v="Total"/>
    <n v="2019"/>
    <b v="1"/>
    <s v="Non EU"/>
    <s v="CHINA"/>
    <s v="Import"/>
    <s v="Non EU"/>
    <x v="3"/>
    <x v="2"/>
    <x v="49"/>
    <x v="1"/>
    <b v="1"/>
    <s v="United Kingdom"/>
    <x v="11"/>
    <n v="1.8"/>
    <n v="30228"/>
    <n v="54410.400000000001"/>
    <n v="136599"/>
    <n v="136599"/>
    <n v="0.136599"/>
    <n v="0.136599"/>
    <n v="54.410400000000003"/>
  </r>
  <r>
    <s v="Total"/>
    <n v="2019"/>
    <b v="1"/>
    <s v="Non EU"/>
    <s v="CHINA"/>
    <s v="Import"/>
    <s v="Non EU"/>
    <x v="3"/>
    <x v="0"/>
    <x v="33"/>
    <x v="2"/>
    <b v="1"/>
    <s v="United Kingdom"/>
    <x v="11"/>
    <n v="2.5"/>
    <n v="898"/>
    <n v="2245"/>
    <n v="3481"/>
    <n v="3481"/>
    <n v="3.4810000000000002E-3"/>
    <n v="3.4810000000000002E-3"/>
    <n v="2.2450000000000001"/>
  </r>
  <r>
    <s v="Total"/>
    <n v="2019"/>
    <b v="1"/>
    <s v="Non EU"/>
    <s v="CHINA"/>
    <s v="Import"/>
    <s v="Non EU"/>
    <x v="3"/>
    <x v="0"/>
    <x v="46"/>
    <x v="1"/>
    <b v="1"/>
    <s v="United Kingdom"/>
    <x v="11"/>
    <n v="0"/>
    <n v="16150"/>
    <n v="0"/>
    <n v="27325"/>
    <n v="27325"/>
    <n v="2.7324999999999999E-2"/>
    <n v="2.7324999999999999E-2"/>
    <n v="0"/>
  </r>
  <r>
    <s v="Total"/>
    <n v="2019"/>
    <b v="1"/>
    <s v="Non EU"/>
    <s v="CHINA"/>
    <s v="Import"/>
    <s v="Non EU"/>
    <x v="3"/>
    <x v="0"/>
    <x v="46"/>
    <x v="1"/>
    <b v="1"/>
    <s v="United Kingdom"/>
    <x v="11"/>
    <n v="0"/>
    <n v="9976"/>
    <n v="0"/>
    <n v="35606"/>
    <n v="35606"/>
    <n v="3.5605999999999999E-2"/>
    <n v="3.5605999999999999E-2"/>
    <n v="0"/>
  </r>
  <r>
    <s v="Total"/>
    <n v="2019"/>
    <b v="1"/>
    <s v="Non EU"/>
    <s v="CHINA"/>
    <s v="Import"/>
    <s v="Non EU"/>
    <x v="3"/>
    <x v="0"/>
    <x v="46"/>
    <x v="1"/>
    <b v="1"/>
    <s v="United Kingdom"/>
    <x v="11"/>
    <n v="0"/>
    <n v="9350"/>
    <n v="0"/>
    <n v="33697"/>
    <n v="33697"/>
    <n v="3.3696999999999998E-2"/>
    <n v="3.3696999999999998E-2"/>
    <n v="0"/>
  </r>
  <r>
    <s v="Total"/>
    <n v="2019"/>
    <b v="1"/>
    <s v="Non EU"/>
    <s v="CHINA"/>
    <s v="Import"/>
    <s v="Non EU"/>
    <x v="3"/>
    <x v="0"/>
    <x v="34"/>
    <x v="1"/>
    <b v="1"/>
    <s v="United Kingdom"/>
    <x v="11"/>
    <n v="1.03"/>
    <n v="416939"/>
    <n v="429447.17"/>
    <n v="1210638"/>
    <n v="1210638"/>
    <n v="1.2106380000000001"/>
    <n v="1.2106380000000001"/>
    <n v="429.44717000000003"/>
  </r>
  <r>
    <s v="Total"/>
    <n v="2019"/>
    <b v="1"/>
    <s v="Non EU"/>
    <s v="CHINA"/>
    <s v="Import"/>
    <s v="Non EU"/>
    <x v="3"/>
    <x v="0"/>
    <x v="34"/>
    <x v="1"/>
    <b v="1"/>
    <s v="United Kingdom"/>
    <x v="11"/>
    <n v="1.03"/>
    <n v="53653"/>
    <n v="55262.59"/>
    <n v="160167"/>
    <n v="160167"/>
    <n v="0.160167"/>
    <n v="0.160167"/>
    <n v="55.262590000000003"/>
  </r>
  <r>
    <s v="Total"/>
    <n v="2019"/>
    <b v="1"/>
    <s v="Non EU"/>
    <s v="CHINA"/>
    <s v="Import"/>
    <s v="Non EU"/>
    <x v="3"/>
    <x v="0"/>
    <x v="26"/>
    <x v="1"/>
    <b v="1"/>
    <s v="United Kingdom"/>
    <x v="11"/>
    <n v="0"/>
    <n v="189955"/>
    <n v="0"/>
    <n v="323042"/>
    <n v="323042"/>
    <n v="0.323042"/>
    <n v="0.323042"/>
    <n v="0"/>
  </r>
  <r>
    <s v="Total"/>
    <n v="2019"/>
    <b v="1"/>
    <s v="Non EU"/>
    <s v="CHINA"/>
    <s v="Import"/>
    <s v="Non EU"/>
    <x v="3"/>
    <x v="0"/>
    <x v="26"/>
    <x v="1"/>
    <b v="1"/>
    <s v="United Kingdom"/>
    <x v="11"/>
    <n v="0"/>
    <n v="20432"/>
    <n v="0"/>
    <n v="41017"/>
    <n v="41017"/>
    <n v="4.1016999999999998E-2"/>
    <n v="4.1016999999999998E-2"/>
    <n v="0"/>
  </r>
  <r>
    <s v="Total"/>
    <n v="2019"/>
    <b v="1"/>
    <s v="Non EU"/>
    <s v="CHINA"/>
    <s v="Import"/>
    <s v="Non EU"/>
    <x v="3"/>
    <x v="2"/>
    <x v="32"/>
    <x v="10"/>
    <b v="1"/>
    <s v="United Kingdom"/>
    <x v="11"/>
    <n v="2.0099999999999998"/>
    <n v="367863"/>
    <n v="739404.63"/>
    <n v="577807"/>
    <n v="577807"/>
    <n v="0.57780699999999996"/>
    <n v="0.57780699999999996"/>
    <n v="739.40463"/>
  </r>
  <r>
    <s v="Total"/>
    <n v="2019"/>
    <b v="1"/>
    <s v="Non EU"/>
    <s v="CHINA"/>
    <s v="Import"/>
    <s v="Non EU"/>
    <x v="3"/>
    <x v="2"/>
    <x v="32"/>
    <x v="10"/>
    <b v="1"/>
    <s v="United Kingdom"/>
    <x v="11"/>
    <n v="2.0099999999999998"/>
    <n v="203542"/>
    <n v="409119.42"/>
    <n v="270120"/>
    <n v="270120"/>
    <n v="0.27012000000000003"/>
    <n v="0.27012000000000003"/>
    <n v="409.11941999999999"/>
  </r>
  <r>
    <s v="Total"/>
    <n v="2019"/>
    <b v="1"/>
    <s v="Non EU"/>
    <s v="CHINA"/>
    <s v="Import"/>
    <s v="Non EU"/>
    <x v="3"/>
    <x v="0"/>
    <x v="2"/>
    <x v="2"/>
    <b v="1"/>
    <s v="United Kingdom"/>
    <x v="11"/>
    <n v="0"/>
    <n v="101400"/>
    <n v="0"/>
    <n v="186347"/>
    <n v="186347"/>
    <n v="0.18634700000000001"/>
    <n v="0.18634700000000001"/>
    <n v="0"/>
  </r>
  <r>
    <s v="Total"/>
    <n v="2019"/>
    <b v="1"/>
    <s v="Non EU"/>
    <s v="CHINA"/>
    <s v="Import"/>
    <s v="Non EU"/>
    <x v="3"/>
    <x v="0"/>
    <x v="2"/>
    <x v="2"/>
    <b v="1"/>
    <s v="United Kingdom"/>
    <x v="11"/>
    <n v="0"/>
    <n v="5400"/>
    <n v="0"/>
    <n v="14638"/>
    <n v="14638"/>
    <n v="1.4638E-2"/>
    <n v="1.4638E-2"/>
    <n v="0"/>
  </r>
  <r>
    <s v="Total"/>
    <n v="2019"/>
    <b v="1"/>
    <s v="Non EU"/>
    <s v="CHINA"/>
    <s v="Import"/>
    <s v="Non EU"/>
    <x v="2"/>
    <x v="0"/>
    <x v="50"/>
    <x v="8"/>
    <b v="1"/>
    <s v="United Kingdom"/>
    <x v="11"/>
    <n v="2.6"/>
    <n v="153389"/>
    <n v="398811.4"/>
    <n v="541927"/>
    <n v="541927"/>
    <n v="0.54192700000000005"/>
    <n v="0.54192700000000005"/>
    <n v="398.81139999999999"/>
  </r>
  <r>
    <s v="Total"/>
    <n v="2019"/>
    <b v="1"/>
    <s v="Non EU"/>
    <s v="CHINA"/>
    <s v="Import"/>
    <s v="Non EU"/>
    <x v="2"/>
    <x v="0"/>
    <x v="50"/>
    <x v="8"/>
    <b v="1"/>
    <s v="United Kingdom"/>
    <x v="11"/>
    <n v="2.6"/>
    <n v="9996"/>
    <n v="25989.599999999999"/>
    <n v="44838"/>
    <n v="44838"/>
    <n v="4.4838000000000003E-2"/>
    <n v="4.4838000000000003E-2"/>
    <n v="25.989599999999999"/>
  </r>
  <r>
    <s v="Total"/>
    <n v="2019"/>
    <b v="1"/>
    <s v="Non EU"/>
    <s v="CHINA"/>
    <s v="Import"/>
    <s v="Non EU"/>
    <x v="2"/>
    <x v="0"/>
    <x v="50"/>
    <x v="8"/>
    <b v="1"/>
    <s v="United Kingdom"/>
    <x v="11"/>
    <n v="2.6"/>
    <n v="4988"/>
    <n v="12968.8"/>
    <n v="12537"/>
    <n v="12537"/>
    <n v="1.2537E-2"/>
    <n v="1.2537E-2"/>
    <n v="12.9688"/>
  </r>
  <r>
    <s v="Total"/>
    <n v="2019"/>
    <b v="1"/>
    <s v="Non EU"/>
    <s v="CHINA"/>
    <s v="Import"/>
    <s v="Non EU"/>
    <x v="2"/>
    <x v="3"/>
    <x v="26"/>
    <x v="1"/>
    <b v="1"/>
    <s v="United Kingdom"/>
    <x v="11"/>
    <n v="3.45"/>
    <n v="6000"/>
    <n v="20700"/>
    <n v="41801"/>
    <n v="41801"/>
    <n v="4.1800999999999998E-2"/>
    <n v="4.1800999999999998E-2"/>
    <n v="20.7"/>
  </r>
  <r>
    <s v="Total"/>
    <n v="2019"/>
    <b v="1"/>
    <s v="Non EU"/>
    <s v="CHINA"/>
    <s v="Import"/>
    <s v="Non EU"/>
    <x v="2"/>
    <x v="3"/>
    <x v="26"/>
    <x v="1"/>
    <b v="1"/>
    <s v="United Kingdom"/>
    <x v="11"/>
    <n v="3.45"/>
    <n v="52000"/>
    <n v="179400"/>
    <n v="339805"/>
    <n v="339805"/>
    <n v="0.33980500000000002"/>
    <n v="0.33980500000000002"/>
    <n v="179.4"/>
  </r>
  <r>
    <s v="Total"/>
    <n v="2019"/>
    <b v="1"/>
    <s v="Non EU"/>
    <s v="CHINA"/>
    <s v="Import"/>
    <s v="Non EU"/>
    <x v="2"/>
    <x v="3"/>
    <x v="26"/>
    <x v="1"/>
    <b v="1"/>
    <s v="United Kingdom"/>
    <x v="11"/>
    <n v="3.45"/>
    <n v="6500"/>
    <n v="22425"/>
    <n v="32026"/>
    <n v="32026"/>
    <n v="3.2025999999999999E-2"/>
    <n v="3.2025999999999999E-2"/>
    <n v="22.425000000000001"/>
  </r>
  <r>
    <s v="Total"/>
    <n v="2019"/>
    <b v="1"/>
    <s v="Non EU"/>
    <s v="CHINA"/>
    <s v="Import"/>
    <s v="Non EU"/>
    <x v="2"/>
    <x v="0"/>
    <x v="46"/>
    <x v="1"/>
    <b v="1"/>
    <s v="United Kingdom"/>
    <x v="11"/>
    <n v="4.3"/>
    <n v="40835"/>
    <n v="175590.5"/>
    <n v="107573"/>
    <n v="107573"/>
    <n v="0.107573"/>
    <n v="0.107573"/>
    <n v="175.59049999999999"/>
  </r>
  <r>
    <s v="Total"/>
    <n v="2019"/>
    <b v="1"/>
    <s v="Non EU"/>
    <s v="CHINA"/>
    <s v="Import"/>
    <s v="Non EU"/>
    <x v="2"/>
    <x v="0"/>
    <x v="46"/>
    <x v="1"/>
    <b v="1"/>
    <s v="United Kingdom"/>
    <x v="11"/>
    <n v="4.3"/>
    <n v="22950"/>
    <n v="98685"/>
    <n v="63007"/>
    <n v="63007"/>
    <n v="6.3006999999999994E-2"/>
    <n v="6.3006999999999994E-2"/>
    <n v="98.685000000000002"/>
  </r>
  <r>
    <s v="Total"/>
    <n v="2019"/>
    <b v="1"/>
    <s v="Non EU"/>
    <s v="CHINA"/>
    <s v="Import"/>
    <s v="Non EU"/>
    <x v="2"/>
    <x v="0"/>
    <x v="46"/>
    <x v="1"/>
    <b v="1"/>
    <s v="United Kingdom"/>
    <x v="11"/>
    <n v="4.3"/>
    <n v="4250"/>
    <n v="18275"/>
    <n v="6950"/>
    <n v="6950"/>
    <n v="6.9499999999999996E-3"/>
    <n v="6.9499999999999996E-3"/>
    <n v="18.274999999999999"/>
  </r>
  <r>
    <s v="Total"/>
    <n v="2019"/>
    <b v="1"/>
    <s v="Non EU"/>
    <s v="CHINA"/>
    <s v="Import"/>
    <s v="Non EU"/>
    <x v="2"/>
    <x v="0"/>
    <x v="46"/>
    <x v="1"/>
    <b v="1"/>
    <s v="United Kingdom"/>
    <x v="11"/>
    <n v="4.3"/>
    <n v="2810"/>
    <n v="12083"/>
    <n v="8714"/>
    <n v="8714"/>
    <n v="8.7139999999999995E-3"/>
    <n v="8.7139999999999995E-3"/>
    <n v="12.083"/>
  </r>
  <r>
    <s v="Total"/>
    <n v="2019"/>
    <b v="1"/>
    <s v="Non EU"/>
    <s v="CHINA"/>
    <s v="Import"/>
    <s v="Non EU"/>
    <x v="2"/>
    <x v="0"/>
    <x v="34"/>
    <x v="1"/>
    <b v="1"/>
    <s v="United Kingdom"/>
    <x v="11"/>
    <n v="2.95"/>
    <n v="6381200"/>
    <n v="18824540"/>
    <n v="15651822"/>
    <n v="15651822"/>
    <n v="15.651821999999999"/>
    <n v="15.651821999999999"/>
    <n v="18824.54"/>
  </r>
  <r>
    <s v="Total"/>
    <n v="2019"/>
    <b v="1"/>
    <s v="Non EU"/>
    <s v="CHINA"/>
    <s v="Import"/>
    <s v="Non EU"/>
    <x v="2"/>
    <x v="0"/>
    <x v="34"/>
    <x v="1"/>
    <b v="1"/>
    <s v="United Kingdom"/>
    <x v="11"/>
    <n v="2.95"/>
    <n v="5372229"/>
    <n v="15848075.550000001"/>
    <n v="14281035"/>
    <n v="14281035"/>
    <n v="14.281034999999999"/>
    <n v="14.281034999999999"/>
    <n v="15848.07555"/>
  </r>
  <r>
    <s v="Total"/>
    <n v="2019"/>
    <b v="1"/>
    <s v="Non EU"/>
    <s v="CHINA"/>
    <s v="Import"/>
    <s v="Non EU"/>
    <x v="2"/>
    <x v="0"/>
    <x v="34"/>
    <x v="1"/>
    <b v="1"/>
    <s v="United Kingdom"/>
    <x v="11"/>
    <n v="2.95"/>
    <n v="4282746"/>
    <n v="12634100.699999999"/>
    <n v="11464985"/>
    <n v="11464985"/>
    <n v="11.464985"/>
    <n v="11.464985"/>
    <n v="12634.100700000001"/>
  </r>
  <r>
    <s v="Total"/>
    <n v="2019"/>
    <b v="1"/>
    <s v="Non EU"/>
    <s v="CHINA"/>
    <s v="Import"/>
    <s v="Non EU"/>
    <x v="2"/>
    <x v="0"/>
    <x v="34"/>
    <x v="1"/>
    <b v="1"/>
    <s v="United Kingdom"/>
    <x v="11"/>
    <n v="2.95"/>
    <n v="4208476"/>
    <n v="12415004.199999999"/>
    <n v="11485942"/>
    <n v="11485942"/>
    <n v="11.485942"/>
    <n v="11.485942"/>
    <n v="12415.004199999999"/>
  </r>
  <r>
    <s v="Total"/>
    <n v="2019"/>
    <b v="1"/>
    <s v="Non EU"/>
    <s v="CHINA"/>
    <s v="Import"/>
    <s v="Non EU"/>
    <x v="2"/>
    <x v="0"/>
    <x v="1"/>
    <x v="1"/>
    <b v="1"/>
    <s v="United Kingdom"/>
    <x v="11"/>
    <n v="2.4700000000000002"/>
    <n v="78031"/>
    <n v="192736.57"/>
    <n v="137057"/>
    <n v="137057"/>
    <n v="0.13705700000000001"/>
    <n v="0.13705700000000001"/>
    <n v="192.73657"/>
  </r>
  <r>
    <s v="Total"/>
    <n v="2019"/>
    <b v="1"/>
    <s v="Non EU"/>
    <s v="CHINA"/>
    <s v="Import"/>
    <s v="Non EU"/>
    <x v="2"/>
    <x v="0"/>
    <x v="1"/>
    <x v="1"/>
    <b v="1"/>
    <s v="United Kingdom"/>
    <x v="11"/>
    <n v="2.4700000000000002"/>
    <n v="42594"/>
    <n v="105207.18"/>
    <n v="123342"/>
    <n v="123342"/>
    <n v="0.12334199999999999"/>
    <n v="0.12334199999999999"/>
    <n v="105.20717999999999"/>
  </r>
  <r>
    <s v="Total"/>
    <n v="2019"/>
    <b v="1"/>
    <s v="Non EU"/>
    <s v="CHINA"/>
    <s v="Import"/>
    <s v="Non EU"/>
    <x v="2"/>
    <x v="0"/>
    <x v="1"/>
    <x v="1"/>
    <b v="1"/>
    <s v="United Kingdom"/>
    <x v="11"/>
    <n v="2.4700000000000002"/>
    <n v="30240"/>
    <n v="74692.800000000003"/>
    <n v="88272"/>
    <n v="88272"/>
    <n v="8.8272000000000003E-2"/>
    <n v="8.8272000000000003E-2"/>
    <n v="74.692800000000005"/>
  </r>
  <r>
    <s v="Total"/>
    <n v="2019"/>
    <b v="1"/>
    <s v="Non EU"/>
    <s v="CHINA"/>
    <s v="Import"/>
    <s v="Non EU"/>
    <x v="2"/>
    <x v="0"/>
    <x v="47"/>
    <x v="1"/>
    <b v="1"/>
    <s v="United Kingdom"/>
    <x v="11"/>
    <n v="3.06"/>
    <n v="3417731"/>
    <n v="10458256.859999999"/>
    <n v="8991704"/>
    <n v="8991704"/>
    <n v="8.9917040000000004"/>
    <n v="8.9917040000000004"/>
    <n v="10458.25686"/>
  </r>
  <r>
    <s v="Total"/>
    <n v="2019"/>
    <b v="1"/>
    <s v="Non EU"/>
    <s v="CHINA"/>
    <s v="Import"/>
    <s v="Non EU"/>
    <x v="2"/>
    <x v="0"/>
    <x v="47"/>
    <x v="1"/>
    <b v="1"/>
    <s v="United Kingdom"/>
    <x v="11"/>
    <n v="3.06"/>
    <n v="2052216"/>
    <n v="6279780.96"/>
    <n v="8670885"/>
    <n v="8670885"/>
    <n v="8.6708850000000002"/>
    <n v="8.6708850000000002"/>
    <n v="6279.7809600000001"/>
  </r>
  <r>
    <s v="Total"/>
    <n v="2019"/>
    <b v="1"/>
    <s v="Non EU"/>
    <s v="CHINA"/>
    <s v="Import"/>
    <s v="Non EU"/>
    <x v="2"/>
    <x v="0"/>
    <x v="47"/>
    <x v="1"/>
    <b v="1"/>
    <s v="United Kingdom"/>
    <x v="11"/>
    <n v="3.06"/>
    <n v="758434"/>
    <n v="2320808.04"/>
    <n v="2669033"/>
    <n v="2669033"/>
    <n v="2.6690330000000002"/>
    <n v="2.6690330000000002"/>
    <n v="2320.8080399999999"/>
  </r>
  <r>
    <s v="Total"/>
    <n v="2019"/>
    <b v="1"/>
    <s v="Non EU"/>
    <s v="CHINA"/>
    <s v="Import"/>
    <s v="Non EU"/>
    <x v="2"/>
    <x v="0"/>
    <x v="47"/>
    <x v="1"/>
    <b v="1"/>
    <s v="United Kingdom"/>
    <x v="11"/>
    <n v="3.06"/>
    <n v="129415"/>
    <n v="396009.9"/>
    <n v="487821"/>
    <n v="487821"/>
    <n v="0.487821"/>
    <n v="0.487821"/>
    <n v="396.00990000000002"/>
  </r>
  <r>
    <s v="Total"/>
    <n v="2019"/>
    <b v="1"/>
    <s v="Non EU"/>
    <s v="CHINA"/>
    <s v="Import"/>
    <s v="Non EU"/>
    <x v="2"/>
    <x v="0"/>
    <x v="51"/>
    <x v="1"/>
    <b v="1"/>
    <s v="United Kingdom"/>
    <x v="11"/>
    <n v="3"/>
    <n v="52303"/>
    <n v="156909"/>
    <n v="171593"/>
    <n v="171593"/>
    <n v="0.171593"/>
    <n v="0.171593"/>
    <n v="156.90899999999999"/>
  </r>
  <r>
    <s v="Total"/>
    <n v="2019"/>
    <b v="1"/>
    <s v="Non EU"/>
    <s v="CHINA"/>
    <s v="Import"/>
    <s v="Non EU"/>
    <x v="2"/>
    <x v="0"/>
    <x v="52"/>
    <x v="1"/>
    <b v="1"/>
    <s v="United Kingdom"/>
    <x v="11"/>
    <n v="2.5499999999999998"/>
    <n v="11420"/>
    <n v="29121"/>
    <n v="20229"/>
    <n v="20229"/>
    <n v="2.0229E-2"/>
    <n v="2.0229E-2"/>
    <n v="29.120999999999999"/>
  </r>
  <r>
    <s v="Total"/>
    <n v="2019"/>
    <b v="1"/>
    <s v="Non EU"/>
    <s v="CHINA"/>
    <s v="Import"/>
    <s v="Non EU"/>
    <x v="2"/>
    <x v="0"/>
    <x v="52"/>
    <x v="1"/>
    <b v="1"/>
    <s v="United Kingdom"/>
    <x v="11"/>
    <n v="2.5499999999999998"/>
    <n v="10000"/>
    <n v="25500"/>
    <n v="25445"/>
    <n v="25445"/>
    <n v="2.5444999999999999E-2"/>
    <n v="2.5444999999999999E-2"/>
    <n v="25.5"/>
  </r>
  <r>
    <s v="Total"/>
    <n v="2019"/>
    <b v="1"/>
    <s v="Non EU"/>
    <s v="CHINA"/>
    <s v="Import"/>
    <s v="Non EU"/>
    <x v="2"/>
    <x v="0"/>
    <x v="26"/>
    <x v="1"/>
    <b v="1"/>
    <s v="United Kingdom"/>
    <x v="11"/>
    <n v="2.85"/>
    <n v="10413694"/>
    <n v="29679027.899999999"/>
    <n v="48474447"/>
    <n v="48474447"/>
    <n v="48.474446999999998"/>
    <n v="48.474446999999998"/>
    <n v="29679.027900000001"/>
  </r>
  <r>
    <s v="Total"/>
    <n v="2019"/>
    <b v="1"/>
    <s v="Non EU"/>
    <s v="CHINA"/>
    <s v="Import"/>
    <s v="Non EU"/>
    <x v="2"/>
    <x v="0"/>
    <x v="26"/>
    <x v="1"/>
    <b v="1"/>
    <s v="United Kingdom"/>
    <x v="11"/>
    <n v="2.85"/>
    <n v="5629690"/>
    <n v="16044616.5"/>
    <n v="30844370"/>
    <n v="30844370"/>
    <n v="30.844370000000001"/>
    <n v="30.844370000000001"/>
    <n v="16044.6165"/>
  </r>
  <r>
    <s v="Total"/>
    <n v="2019"/>
    <b v="1"/>
    <s v="Non EU"/>
    <s v="CHINA"/>
    <s v="Import"/>
    <s v="Non EU"/>
    <x v="2"/>
    <x v="0"/>
    <x v="26"/>
    <x v="1"/>
    <b v="1"/>
    <s v="United Kingdom"/>
    <x v="11"/>
    <n v="2.85"/>
    <n v="2898634"/>
    <n v="8261106.9000000004"/>
    <n v="15271135"/>
    <n v="15271135"/>
    <n v="15.271134999999999"/>
    <n v="15.271134999999999"/>
    <n v="8261.1069000000007"/>
  </r>
  <r>
    <s v="Total"/>
    <n v="2019"/>
    <b v="1"/>
    <s v="Non EU"/>
    <s v="CHINA"/>
    <s v="Import"/>
    <s v="Non EU"/>
    <x v="2"/>
    <x v="0"/>
    <x v="26"/>
    <x v="1"/>
    <b v="1"/>
    <s v="United Kingdom"/>
    <x v="11"/>
    <n v="2.85"/>
    <n v="2230928"/>
    <n v="6358144.7999999998"/>
    <n v="11222979"/>
    <n v="11222979"/>
    <n v="11.222979"/>
    <n v="11.222979"/>
    <n v="6358.1448"/>
  </r>
  <r>
    <s v="Total"/>
    <n v="2019"/>
    <b v="1"/>
    <s v="Non EU"/>
    <s v="CHINA"/>
    <s v="Import"/>
    <s v="Non EU"/>
    <x v="2"/>
    <x v="0"/>
    <x v="26"/>
    <x v="1"/>
    <b v="1"/>
    <s v="United Kingdom"/>
    <x v="11"/>
    <n v="2.85"/>
    <n v="101400"/>
    <n v="288990"/>
    <n v="492836"/>
    <n v="492836"/>
    <n v="0.492836"/>
    <n v="0.492836"/>
    <n v="288.99"/>
  </r>
  <r>
    <s v="Total"/>
    <n v="2019"/>
    <b v="1"/>
    <s v="Non EU"/>
    <s v="CHINA"/>
    <s v="Import"/>
    <s v="Non EU"/>
    <x v="2"/>
    <x v="0"/>
    <x v="26"/>
    <x v="1"/>
    <b v="1"/>
    <s v="United Kingdom"/>
    <x v="11"/>
    <n v="2.85"/>
    <n v="35200"/>
    <n v="100320"/>
    <n v="147757"/>
    <n v="147757"/>
    <n v="0.147757"/>
    <n v="0.147757"/>
    <n v="100.32"/>
  </r>
  <r>
    <s v="Total"/>
    <n v="2019"/>
    <b v="1"/>
    <s v="Non EU"/>
    <s v="CHINA"/>
    <s v="Import"/>
    <s v="Non EU"/>
    <x v="2"/>
    <x v="0"/>
    <x v="26"/>
    <x v="1"/>
    <b v="1"/>
    <s v="United Kingdom"/>
    <x v="11"/>
    <n v="2.85"/>
    <n v="1888837"/>
    <n v="5383185.4500000002"/>
    <n v="8650775"/>
    <n v="8650775"/>
    <n v="8.6507749999999994"/>
    <n v="8.6507749999999994"/>
    <n v="5383.1854499999999"/>
  </r>
  <r>
    <s v="Total"/>
    <n v="2019"/>
    <b v="1"/>
    <s v="Non EU"/>
    <s v="CHINA"/>
    <s v="Import"/>
    <s v="Non EU"/>
    <x v="2"/>
    <x v="0"/>
    <x v="26"/>
    <x v="1"/>
    <b v="1"/>
    <s v="United Kingdom"/>
    <x v="11"/>
    <n v="2.85"/>
    <n v="1321738"/>
    <n v="3766953.3"/>
    <n v="7113370"/>
    <n v="7113370"/>
    <n v="7.1133699999999997"/>
    <n v="7.1133699999999997"/>
    <n v="3766.9533000000001"/>
  </r>
  <r>
    <s v="Total"/>
    <n v="2019"/>
    <b v="1"/>
    <s v="Non EU"/>
    <s v="CHINA"/>
    <s v="Import"/>
    <s v="Non EU"/>
    <x v="2"/>
    <x v="0"/>
    <x v="26"/>
    <x v="1"/>
    <b v="1"/>
    <s v="United Kingdom"/>
    <x v="11"/>
    <n v="2.85"/>
    <n v="414679"/>
    <n v="1181835.1499999999"/>
    <n v="1785781"/>
    <n v="1785781"/>
    <n v="1.7857810000000001"/>
    <n v="1.7857810000000001"/>
    <n v="1181.8351500000001"/>
  </r>
  <r>
    <s v="Total"/>
    <n v="2019"/>
    <b v="1"/>
    <s v="Non EU"/>
    <s v="CHINA"/>
    <s v="Import"/>
    <s v="Non EU"/>
    <x v="2"/>
    <x v="0"/>
    <x v="26"/>
    <x v="1"/>
    <b v="1"/>
    <s v="United Kingdom"/>
    <x v="11"/>
    <n v="2.85"/>
    <n v="204751"/>
    <n v="583540.35"/>
    <n v="707042"/>
    <n v="707042"/>
    <n v="0.70704199999999995"/>
    <n v="0.70704199999999995"/>
    <n v="583.54034999999999"/>
  </r>
  <r>
    <s v="Total"/>
    <n v="2019"/>
    <b v="1"/>
    <s v="Non EU"/>
    <s v="CHINA"/>
    <s v="Import"/>
    <s v="Non EU"/>
    <x v="2"/>
    <x v="0"/>
    <x v="26"/>
    <x v="1"/>
    <b v="1"/>
    <s v="United Kingdom"/>
    <x v="11"/>
    <n v="2.85"/>
    <n v="11400"/>
    <n v="32490"/>
    <n v="33399"/>
    <n v="33399"/>
    <n v="3.3398999999999998E-2"/>
    <n v="3.3398999999999998E-2"/>
    <n v="32.49"/>
  </r>
  <r>
    <s v="Total"/>
    <n v="2019"/>
    <b v="1"/>
    <s v="Non EU"/>
    <s v="CHINA"/>
    <s v="Import"/>
    <s v="Non EU"/>
    <x v="2"/>
    <x v="0"/>
    <x v="35"/>
    <x v="11"/>
    <b v="1"/>
    <s v="United Kingdom"/>
    <x v="11"/>
    <n v="2.65"/>
    <n v="200140"/>
    <n v="530371"/>
    <n v="1005187"/>
    <n v="1005187"/>
    <n v="1.0051870000000001"/>
    <n v="1.0051870000000001"/>
    <n v="530.37099999999998"/>
  </r>
  <r>
    <s v="Total"/>
    <n v="2019"/>
    <b v="1"/>
    <s v="Non EU"/>
    <s v="CHINA"/>
    <s v="Import"/>
    <s v="Non EU"/>
    <x v="2"/>
    <x v="0"/>
    <x v="35"/>
    <x v="11"/>
    <b v="1"/>
    <s v="United Kingdom"/>
    <x v="11"/>
    <n v="2.65"/>
    <n v="156308"/>
    <n v="414216.2"/>
    <n v="809262"/>
    <n v="809262"/>
    <n v="0.80926200000000004"/>
    <n v="0.80926200000000004"/>
    <n v="414.21620000000001"/>
  </r>
  <r>
    <s v="Total"/>
    <n v="2019"/>
    <b v="1"/>
    <s v="Non EU"/>
    <s v="CHINA"/>
    <s v="Import"/>
    <s v="Non EU"/>
    <x v="2"/>
    <x v="0"/>
    <x v="35"/>
    <x v="11"/>
    <b v="1"/>
    <s v="United Kingdom"/>
    <x v="11"/>
    <n v="2.65"/>
    <n v="96600"/>
    <n v="255990"/>
    <n v="475661"/>
    <n v="475661"/>
    <n v="0.475661"/>
    <n v="0.475661"/>
    <n v="255.99"/>
  </r>
  <r>
    <s v="Total"/>
    <n v="2019"/>
    <b v="1"/>
    <s v="Non EU"/>
    <s v="CHINA"/>
    <s v="Import"/>
    <s v="Non EU"/>
    <x v="2"/>
    <x v="0"/>
    <x v="35"/>
    <x v="11"/>
    <b v="1"/>
    <s v="United Kingdom"/>
    <x v="11"/>
    <n v="2.65"/>
    <n v="2100"/>
    <n v="5565"/>
    <n v="11952"/>
    <n v="11952"/>
    <n v="1.1952000000000001E-2"/>
    <n v="1.1952000000000001E-2"/>
    <n v="5.5650000000000004"/>
  </r>
  <r>
    <s v="Total"/>
    <n v="2019"/>
    <b v="1"/>
    <s v="Non EU"/>
    <s v="CHINA"/>
    <s v="Import"/>
    <s v="Non EU"/>
    <x v="2"/>
    <x v="0"/>
    <x v="2"/>
    <x v="2"/>
    <b v="1"/>
    <s v="United Kingdom"/>
    <x v="11"/>
    <n v="2.65"/>
    <n v="53187"/>
    <n v="140945.54999999999"/>
    <n v="257762"/>
    <n v="257762"/>
    <n v="0.25776199999999999"/>
    <n v="0.25776199999999999"/>
    <n v="140.94555"/>
  </r>
  <r>
    <s v="Total"/>
    <n v="2019"/>
    <b v="1"/>
    <s v="Non EU"/>
    <s v="CHINA"/>
    <s v="Import"/>
    <s v="Non EU"/>
    <x v="2"/>
    <x v="0"/>
    <x v="2"/>
    <x v="2"/>
    <b v="1"/>
    <s v="United Kingdom"/>
    <x v="11"/>
    <n v="1.64"/>
    <n v="55130"/>
    <n v="90413.2"/>
    <n v="154471"/>
    <n v="154471"/>
    <n v="0.154471"/>
    <n v="0.154471"/>
    <n v="90.413200000000003"/>
  </r>
  <r>
    <s v="Total"/>
    <n v="2019"/>
    <b v="1"/>
    <s v="Non EU"/>
    <s v="CHINA"/>
    <s v="Import"/>
    <s v="Non EU"/>
    <x v="2"/>
    <x v="0"/>
    <x v="2"/>
    <x v="2"/>
    <b v="1"/>
    <s v="United Kingdom"/>
    <x v="11"/>
    <n v="1.64"/>
    <n v="5535"/>
    <n v="9077.4"/>
    <n v="36289"/>
    <n v="36289"/>
    <n v="3.6289000000000002E-2"/>
    <n v="3.6289000000000002E-2"/>
    <n v="9.0774000000000008"/>
  </r>
  <r>
    <s v="Total"/>
    <n v="2019"/>
    <b v="1"/>
    <s v="Non EU"/>
    <s v="CHINA"/>
    <s v="Import"/>
    <s v="Non EU"/>
    <x v="0"/>
    <x v="0"/>
    <x v="36"/>
    <x v="0"/>
    <b v="1"/>
    <s v="United Kingdom"/>
    <x v="11"/>
    <n v="2"/>
    <n v="238200"/>
    <n v="476400"/>
    <n v="3894924"/>
    <n v="3894924"/>
    <n v="3.8949240000000001"/>
    <n v="3.8949240000000001"/>
    <n v="476.4"/>
  </r>
  <r>
    <s v="Total"/>
    <n v="2019"/>
    <b v="1"/>
    <s v="Non EU"/>
    <s v="CHINA"/>
    <s v="Import"/>
    <s v="Non EU"/>
    <x v="0"/>
    <x v="0"/>
    <x v="38"/>
    <x v="3"/>
    <b v="1"/>
    <s v="United Kingdom"/>
    <x v="11"/>
    <n v="1"/>
    <n v="10425"/>
    <n v="10425"/>
    <n v="49504"/>
    <n v="49504"/>
    <n v="4.9503999999999999E-2"/>
    <n v="4.9503999999999999E-2"/>
    <n v="10.425000000000001"/>
  </r>
  <r>
    <s v="Total"/>
    <n v="2019"/>
    <b v="1"/>
    <s v="Non EU"/>
    <s v="CHINA"/>
    <s v="Import"/>
    <s v="Non EU"/>
    <x v="0"/>
    <x v="1"/>
    <x v="4"/>
    <x v="4"/>
    <b v="1"/>
    <s v="United Kingdom"/>
    <x v="11"/>
    <n v="0"/>
    <n v="140"/>
    <n v="0"/>
    <n v="11269"/>
    <n v="11269"/>
    <n v="1.1269E-2"/>
    <n v="1.1269E-2"/>
    <n v="0"/>
  </r>
  <r>
    <s v="Total"/>
    <n v="2019"/>
    <b v="1"/>
    <s v="Non EU"/>
    <s v="CHINA"/>
    <s v="Import"/>
    <s v="Non EU"/>
    <x v="0"/>
    <x v="1"/>
    <x v="4"/>
    <x v="4"/>
    <b v="1"/>
    <s v="United Kingdom"/>
    <x v="11"/>
    <n v="0"/>
    <n v="100"/>
    <n v="0"/>
    <n v="7554"/>
    <n v="7554"/>
    <n v="7.554E-3"/>
    <n v="7.554E-3"/>
    <n v="0"/>
  </r>
  <r>
    <s v="Total"/>
    <n v="2019"/>
    <b v="1"/>
    <s v="Non EU"/>
    <s v="CHINA"/>
    <s v="Import"/>
    <s v="Non EU"/>
    <x v="0"/>
    <x v="0"/>
    <x v="6"/>
    <x v="5"/>
    <b v="1"/>
    <s v="United Kingdom"/>
    <x v="11"/>
    <n v="1.3"/>
    <n v="29688"/>
    <n v="38594.400000000001"/>
    <n v="213834"/>
    <n v="213834"/>
    <n v="0.213834"/>
    <n v="0.213834"/>
    <n v="38.5944"/>
  </r>
  <r>
    <s v="Total"/>
    <n v="2019"/>
    <b v="1"/>
    <s v="Non EU"/>
    <s v="CHINA"/>
    <s v="Import"/>
    <s v="Non EU"/>
    <x v="0"/>
    <x v="0"/>
    <x v="15"/>
    <x v="9"/>
    <b v="1"/>
    <s v="United Kingdom"/>
    <x v="11"/>
    <n v="1.1200000000000001"/>
    <n v="1657495"/>
    <n v="1856394.4"/>
    <n v="2405386"/>
    <n v="2405386"/>
    <n v="2.405386"/>
    <n v="2.405386"/>
    <n v="1856.3943999999999"/>
  </r>
  <r>
    <s v="Total"/>
    <n v="2019"/>
    <b v="1"/>
    <s v="Non EU"/>
    <s v="CHINA"/>
    <s v="Import"/>
    <s v="Non EU"/>
    <x v="0"/>
    <x v="0"/>
    <x v="15"/>
    <x v="9"/>
    <b v="1"/>
    <s v="United Kingdom"/>
    <x v="11"/>
    <n v="1.1200000000000001"/>
    <n v="533269"/>
    <n v="597261.28"/>
    <n v="591613"/>
    <n v="591613"/>
    <n v="0.59161300000000006"/>
    <n v="0.59161300000000006"/>
    <n v="597.26128000000006"/>
  </r>
  <r>
    <s v="Total"/>
    <n v="2019"/>
    <b v="1"/>
    <s v="Non EU"/>
    <s v="CHINA"/>
    <s v="Import"/>
    <s v="Non EU"/>
    <x v="0"/>
    <x v="0"/>
    <x v="15"/>
    <x v="9"/>
    <b v="1"/>
    <s v="United Kingdom"/>
    <x v="11"/>
    <n v="1.1200000000000001"/>
    <n v="103200"/>
    <n v="115584"/>
    <n v="119638"/>
    <n v="119638"/>
    <n v="0.11963799999999999"/>
    <n v="0.11963799999999999"/>
    <n v="115.584"/>
  </r>
  <r>
    <s v="Total"/>
    <n v="2019"/>
    <b v="1"/>
    <s v="Non EU"/>
    <s v="CHINA"/>
    <s v="Import"/>
    <s v="Non EU"/>
    <x v="0"/>
    <x v="0"/>
    <x v="15"/>
    <x v="9"/>
    <b v="1"/>
    <s v="United Kingdom"/>
    <x v="11"/>
    <n v="1.1200000000000001"/>
    <n v="68482"/>
    <n v="76699.839999999997"/>
    <n v="114555"/>
    <n v="114555"/>
    <n v="0.114555"/>
    <n v="0.114555"/>
    <n v="76.699839999999995"/>
  </r>
  <r>
    <s v="Total"/>
    <n v="2019"/>
    <b v="1"/>
    <s v="Non EU"/>
    <s v="CHINA"/>
    <s v="Import"/>
    <s v="Non EU"/>
    <x v="0"/>
    <x v="0"/>
    <x v="15"/>
    <x v="9"/>
    <b v="1"/>
    <s v="United Kingdom"/>
    <x v="11"/>
    <n v="1.1200000000000001"/>
    <n v="50149"/>
    <n v="56166.879999999997"/>
    <n v="72512"/>
    <n v="72512"/>
    <n v="7.2511999999999993E-2"/>
    <n v="7.2511999999999993E-2"/>
    <n v="56.166879999999999"/>
  </r>
  <r>
    <s v="Total"/>
    <n v="2019"/>
    <b v="1"/>
    <s v="Non EU"/>
    <s v="CHINA"/>
    <s v="Import"/>
    <s v="Non EU"/>
    <x v="0"/>
    <x v="0"/>
    <x v="15"/>
    <x v="9"/>
    <b v="1"/>
    <s v="United Kingdom"/>
    <x v="11"/>
    <n v="1.1200000000000001"/>
    <n v="46989"/>
    <n v="52627.68"/>
    <n v="1590"/>
    <n v="1590"/>
    <n v="1.5900000000000001E-3"/>
    <n v="1.5900000000000001E-3"/>
    <n v="52.627679999999998"/>
  </r>
  <r>
    <s v="Total"/>
    <n v="2019"/>
    <b v="1"/>
    <s v="Non EU"/>
    <s v="CHINA"/>
    <s v="Import"/>
    <s v="Non EU"/>
    <x v="0"/>
    <x v="0"/>
    <x v="12"/>
    <x v="9"/>
    <b v="1"/>
    <s v="United Kingdom"/>
    <x v="11"/>
    <n v="1.1200000000000001"/>
    <n v="23828"/>
    <n v="26687.360000000001"/>
    <n v="52019"/>
    <n v="52019"/>
    <n v="5.2019000000000003E-2"/>
    <n v="5.2019000000000003E-2"/>
    <n v="26.687360000000002"/>
  </r>
  <r>
    <s v="Total"/>
    <n v="2019"/>
    <b v="1"/>
    <s v="Non EU"/>
    <s v="CHINA"/>
    <s v="Import"/>
    <s v="Non EU"/>
    <x v="0"/>
    <x v="0"/>
    <x v="12"/>
    <x v="9"/>
    <b v="1"/>
    <s v="United Kingdom"/>
    <x v="11"/>
    <n v="1.1200000000000001"/>
    <n v="16800"/>
    <n v="18816"/>
    <n v="23552"/>
    <n v="23552"/>
    <n v="2.3552E-2"/>
    <n v="2.3552E-2"/>
    <n v="18.815999999999999"/>
  </r>
  <r>
    <s v="Total"/>
    <n v="2019"/>
    <b v="1"/>
    <s v="Non EU"/>
    <s v="CHINA"/>
    <s v="Import"/>
    <s v="Non EU"/>
    <x v="1"/>
    <x v="2"/>
    <x v="0"/>
    <x v="0"/>
    <b v="1"/>
    <s v="United Kingdom"/>
    <x v="11"/>
    <n v="1.66"/>
    <n v="21600"/>
    <n v="35856"/>
    <n v="119232"/>
    <n v="119232"/>
    <n v="0.119232"/>
    <n v="0.119232"/>
    <n v="35.856000000000002"/>
  </r>
  <r>
    <s v="Total"/>
    <n v="2019"/>
    <b v="1"/>
    <s v="Non EU"/>
    <s v="CHINA"/>
    <s v="Import"/>
    <s v="Non EU"/>
    <x v="1"/>
    <x v="2"/>
    <x v="0"/>
    <x v="0"/>
    <b v="1"/>
    <s v="United Kingdom"/>
    <x v="11"/>
    <n v="1.66"/>
    <n v="16200"/>
    <n v="26892"/>
    <n v="99767"/>
    <n v="99767"/>
    <n v="9.9766999999999995E-2"/>
    <n v="9.9766999999999995E-2"/>
    <n v="26.891999999999999"/>
  </r>
  <r>
    <s v="Total"/>
    <n v="2019"/>
    <b v="1"/>
    <s v="Non EU"/>
    <s v="CHINA"/>
    <s v="Import"/>
    <s v="Non EU"/>
    <x v="1"/>
    <x v="2"/>
    <x v="11"/>
    <x v="0"/>
    <b v="1"/>
    <s v="United Kingdom"/>
    <x v="11"/>
    <n v="1.8"/>
    <n v="6410"/>
    <n v="11538"/>
    <n v="210236"/>
    <n v="210236"/>
    <n v="0.21023600000000001"/>
    <n v="0.21023600000000001"/>
    <n v="11.538"/>
  </r>
  <r>
    <s v="Total"/>
    <n v="2019"/>
    <b v="1"/>
    <s v="Non EU"/>
    <s v="CHINA"/>
    <s v="Import"/>
    <s v="Non EU"/>
    <x v="1"/>
    <x v="2"/>
    <x v="11"/>
    <x v="0"/>
    <b v="1"/>
    <s v="United Kingdom"/>
    <x v="11"/>
    <n v="1.8"/>
    <n v="55"/>
    <n v="99"/>
    <n v="2916"/>
    <n v="2916"/>
    <n v="2.9160000000000002E-3"/>
    <n v="2.9160000000000002E-3"/>
    <n v="9.9000000000000005E-2"/>
  </r>
  <r>
    <s v="Total"/>
    <n v="2019"/>
    <b v="1"/>
    <s v="Non EU"/>
    <s v="CHINA"/>
    <s v="Import"/>
    <s v="Non EU"/>
    <x v="3"/>
    <x v="2"/>
    <x v="50"/>
    <x v="8"/>
    <b v="1"/>
    <s v="United Kingdom"/>
    <x v="11"/>
    <n v="1.7"/>
    <n v="195185"/>
    <n v="331814.5"/>
    <n v="240046"/>
    <n v="240046"/>
    <n v="0.24004600000000001"/>
    <n v="0.24004600000000001"/>
    <n v="331.81450000000001"/>
  </r>
  <r>
    <s v="Total"/>
    <n v="2019"/>
    <b v="1"/>
    <s v="Non EU"/>
    <s v="CHINA"/>
    <s v="Import"/>
    <s v="Non EU"/>
    <x v="3"/>
    <x v="2"/>
    <x v="53"/>
    <x v="8"/>
    <b v="1"/>
    <s v="United Kingdom"/>
    <x v="11"/>
    <n v="2"/>
    <n v="1628"/>
    <n v="3256"/>
    <n v="9683"/>
    <n v="9683"/>
    <n v="9.6830000000000006E-3"/>
    <n v="9.6830000000000006E-3"/>
    <n v="3.2559999999999998"/>
  </r>
  <r>
    <s v="Total"/>
    <n v="2019"/>
    <b v="1"/>
    <s v="Non EU"/>
    <s v="CHINA"/>
    <s v="Import"/>
    <s v="Non EU"/>
    <x v="3"/>
    <x v="2"/>
    <x v="2"/>
    <x v="2"/>
    <b v="1"/>
    <s v="United Kingdom"/>
    <x v="11"/>
    <n v="1.7"/>
    <n v="18289"/>
    <n v="31091.3"/>
    <n v="22369"/>
    <n v="22369"/>
    <n v="2.2369E-2"/>
    <n v="2.2369E-2"/>
    <n v="31.0913"/>
  </r>
  <r>
    <s v="Total"/>
    <n v="2019"/>
    <b v="1"/>
    <s v="Non EU"/>
    <s v="CHINA"/>
    <s v="Import"/>
    <s v="Non EU"/>
    <x v="3"/>
    <x v="2"/>
    <x v="6"/>
    <x v="5"/>
    <b v="1"/>
    <s v="United Kingdom"/>
    <x v="11"/>
    <n v="1.52"/>
    <n v="14104"/>
    <n v="21438.080000000002"/>
    <n v="129229"/>
    <n v="129229"/>
    <n v="0.12922900000000001"/>
    <n v="0.12922900000000001"/>
    <n v="21.438079999999999"/>
  </r>
  <r>
    <s v="Total"/>
    <n v="2019"/>
    <b v="1"/>
    <s v="Non EU"/>
    <s v="CHINA"/>
    <s v="Import"/>
    <s v="Non EU"/>
    <x v="3"/>
    <x v="2"/>
    <x v="6"/>
    <x v="5"/>
    <b v="1"/>
    <s v="United Kingdom"/>
    <x v="11"/>
    <n v="1.52"/>
    <n v="60171"/>
    <n v="91459.92"/>
    <n v="241629"/>
    <n v="241629"/>
    <n v="0.24162900000000001"/>
    <n v="0.24162900000000001"/>
    <n v="91.459919999999997"/>
  </r>
  <r>
    <s v="Total"/>
    <n v="2019"/>
    <b v="1"/>
    <s v="Non EU"/>
    <s v="CHINA"/>
    <s v="Import"/>
    <s v="Non EU"/>
    <x v="3"/>
    <x v="2"/>
    <x v="6"/>
    <x v="5"/>
    <b v="1"/>
    <s v="United Kingdom"/>
    <x v="11"/>
    <n v="1.52"/>
    <n v="33767"/>
    <n v="51325.84"/>
    <n v="99230"/>
    <n v="99230"/>
    <n v="9.9229999999999999E-2"/>
    <n v="9.9229999999999999E-2"/>
    <n v="51.325839999999999"/>
  </r>
  <r>
    <s v="Total"/>
    <n v="2019"/>
    <b v="1"/>
    <s v="Non EU"/>
    <s v="CHINA"/>
    <s v="Import"/>
    <s v="Non EU"/>
    <x v="3"/>
    <x v="2"/>
    <x v="2"/>
    <x v="2"/>
    <b v="1"/>
    <s v="United Kingdom"/>
    <x v="11"/>
    <n v="1.84"/>
    <n v="116682"/>
    <n v="214694.88"/>
    <n v="229398"/>
    <n v="229398"/>
    <n v="0.22939799999999999"/>
    <n v="0.22939799999999999"/>
    <n v="214.69488000000001"/>
  </r>
  <r>
    <s v="Total"/>
    <n v="2019"/>
    <b v="1"/>
    <s v="Non EU"/>
    <s v="CHINA"/>
    <s v="Import"/>
    <s v="Non EU"/>
    <x v="3"/>
    <x v="2"/>
    <x v="2"/>
    <x v="2"/>
    <b v="1"/>
    <s v="United Kingdom"/>
    <x v="11"/>
    <n v="1.64"/>
    <n v="107551"/>
    <n v="176383.64"/>
    <n v="193656"/>
    <n v="193656"/>
    <n v="0.19365599999999999"/>
    <n v="0.19365599999999999"/>
    <n v="176.38364000000001"/>
  </r>
  <r>
    <s v="Total"/>
    <n v="2019"/>
    <b v="1"/>
    <s v="Non EU"/>
    <s v="CHINA"/>
    <s v="Import"/>
    <s v="Non EU"/>
    <x v="3"/>
    <x v="2"/>
    <x v="2"/>
    <x v="2"/>
    <b v="1"/>
    <s v="United Kingdom"/>
    <x v="11"/>
    <n v="1.64"/>
    <n v="979"/>
    <n v="1605.56"/>
    <n v="12548"/>
    <n v="12548"/>
    <n v="1.2548E-2"/>
    <n v="1.2548E-2"/>
    <n v="1.6055600000000001"/>
  </r>
  <r>
    <s v="Total"/>
    <n v="2019"/>
    <b v="1"/>
    <s v="Non EU"/>
    <s v="CHINA"/>
    <s v="Import"/>
    <s v="Non EU"/>
    <x v="3"/>
    <x v="2"/>
    <x v="37"/>
    <x v="9"/>
    <b v="1"/>
    <s v="United Kingdom"/>
    <x v="11"/>
    <n v="1.64"/>
    <n v="59875"/>
    <n v="98195"/>
    <n v="1092649"/>
    <n v="1092649"/>
    <n v="1.092649"/>
    <n v="1.092649"/>
    <n v="98.194999999999993"/>
  </r>
  <r>
    <s v="Total"/>
    <n v="2019"/>
    <b v="1"/>
    <s v="Non EU"/>
    <s v="CHINA"/>
    <s v="Import"/>
    <s v="Non EU"/>
    <x v="3"/>
    <x v="2"/>
    <x v="37"/>
    <x v="9"/>
    <b v="1"/>
    <s v="United Kingdom"/>
    <x v="11"/>
    <n v="1.64"/>
    <n v="13416"/>
    <n v="22002.240000000002"/>
    <n v="293808"/>
    <n v="293808"/>
    <n v="0.29380800000000001"/>
    <n v="0.29380800000000001"/>
    <n v="22.00224"/>
  </r>
  <r>
    <s v="Total"/>
    <n v="2019"/>
    <b v="1"/>
    <s v="Non EU"/>
    <s v="CHINA"/>
    <s v="Import"/>
    <s v="Non EU"/>
    <x v="2"/>
    <x v="2"/>
    <x v="50"/>
    <x v="8"/>
    <b v="1"/>
    <s v="United Kingdom"/>
    <x v="11"/>
    <n v="1.87"/>
    <n v="114648"/>
    <n v="214391.76"/>
    <n v="123373"/>
    <n v="123373"/>
    <n v="0.123373"/>
    <n v="0.123373"/>
    <n v="214.39176"/>
  </r>
  <r>
    <s v="Total"/>
    <n v="2019"/>
    <b v="1"/>
    <s v="Non EU"/>
    <s v="CHINA"/>
    <s v="Import"/>
    <s v="Non EU"/>
    <x v="2"/>
    <x v="3"/>
    <x v="2"/>
    <x v="2"/>
    <b v="1"/>
    <s v="United Kingdom"/>
    <x v="11"/>
    <n v="3.76"/>
    <n v="384295"/>
    <n v="1444949.2"/>
    <n v="1050069"/>
    <n v="1050069"/>
    <n v="1.0500689999999999"/>
    <n v="1.0500689999999999"/>
    <n v="1444.9492"/>
  </r>
  <r>
    <s v="Total"/>
    <n v="2019"/>
    <b v="1"/>
    <s v="Non EU"/>
    <s v="CHINA"/>
    <s v="Import"/>
    <s v="Non EU"/>
    <x v="2"/>
    <x v="3"/>
    <x v="2"/>
    <x v="2"/>
    <b v="1"/>
    <s v="United Kingdom"/>
    <x v="11"/>
    <n v="3.76"/>
    <n v="46755"/>
    <n v="175798.8"/>
    <n v="169330"/>
    <n v="169330"/>
    <n v="0.16933000000000001"/>
    <n v="0.16933000000000001"/>
    <n v="175.7988"/>
  </r>
  <r>
    <s v="Total"/>
    <n v="2019"/>
    <b v="1"/>
    <s v="Non EU"/>
    <s v="CHINA"/>
    <s v="Import"/>
    <s v="Non EU"/>
    <x v="2"/>
    <x v="1"/>
    <x v="15"/>
    <x v="9"/>
    <b v="1"/>
    <s v="United Kingdom"/>
    <x v="11"/>
    <n v="2.48"/>
    <n v="36000"/>
    <n v="89280"/>
    <n v="77057"/>
    <n v="77057"/>
    <n v="7.7057E-2"/>
    <n v="7.7057E-2"/>
    <n v="89.28"/>
  </r>
  <r>
    <s v="Total"/>
    <n v="2019"/>
    <b v="1"/>
    <s v="Non EU"/>
    <s v="CHINA"/>
    <s v="Import"/>
    <s v="Non EU"/>
    <x v="2"/>
    <x v="0"/>
    <x v="6"/>
    <x v="5"/>
    <b v="1"/>
    <s v="United Kingdom"/>
    <x v="11"/>
    <n v="1.8"/>
    <n v="1801608"/>
    <n v="3242894.4"/>
    <n v="8885324"/>
    <n v="8885324"/>
    <n v="8.8853240000000007"/>
    <n v="8.8853240000000007"/>
    <n v="3242.8944000000001"/>
  </r>
  <r>
    <s v="Total"/>
    <n v="2019"/>
    <b v="1"/>
    <s v="Non EU"/>
    <s v="CHINA"/>
    <s v="Import"/>
    <s v="Non EU"/>
    <x v="2"/>
    <x v="0"/>
    <x v="6"/>
    <x v="5"/>
    <b v="1"/>
    <s v="United Kingdom"/>
    <x v="11"/>
    <n v="1.8"/>
    <n v="1687891"/>
    <n v="3038203.8"/>
    <n v="9207031"/>
    <n v="9207031"/>
    <n v="9.2070310000000006"/>
    <n v="9.2070310000000006"/>
    <n v="3038.2037999999998"/>
  </r>
  <r>
    <s v="Total"/>
    <n v="2019"/>
    <b v="1"/>
    <s v="Non EU"/>
    <s v="CHINA"/>
    <s v="Import"/>
    <s v="Non EU"/>
    <x v="2"/>
    <x v="0"/>
    <x v="6"/>
    <x v="5"/>
    <b v="1"/>
    <s v="United Kingdom"/>
    <x v="11"/>
    <n v="1.8"/>
    <n v="1167474"/>
    <n v="2101453.2000000002"/>
    <n v="6515932"/>
    <n v="6515932"/>
    <n v="6.5159320000000003"/>
    <n v="6.5159320000000003"/>
    <n v="2101.4531999999999"/>
  </r>
  <r>
    <s v="Total"/>
    <n v="2019"/>
    <b v="1"/>
    <s v="Non EU"/>
    <s v="CHINA"/>
    <s v="Import"/>
    <s v="Non EU"/>
    <x v="2"/>
    <x v="0"/>
    <x v="15"/>
    <x v="9"/>
    <b v="1"/>
    <s v="United Kingdom"/>
    <x v="11"/>
    <n v="2.86"/>
    <n v="625324"/>
    <n v="1788426.64"/>
    <n v="1587964"/>
    <n v="1587964"/>
    <n v="1.5879639999999999"/>
    <n v="1.5879639999999999"/>
    <n v="1788.4266399999999"/>
  </r>
  <r>
    <s v="Total"/>
    <n v="2019"/>
    <b v="1"/>
    <s v="Non EU"/>
    <s v="CHINA"/>
    <s v="Import"/>
    <s v="Non EU"/>
    <x v="2"/>
    <x v="0"/>
    <x v="15"/>
    <x v="9"/>
    <b v="1"/>
    <s v="United Kingdom"/>
    <x v="11"/>
    <n v="2.86"/>
    <n v="66828"/>
    <n v="191128.08"/>
    <n v="114833"/>
    <n v="114833"/>
    <n v="0.114833"/>
    <n v="0.114833"/>
    <n v="191.12808000000001"/>
  </r>
  <r>
    <s v="Total"/>
    <n v="2019"/>
    <b v="1"/>
    <s v="Non EU"/>
    <s v="CHINA"/>
    <s v="Import"/>
    <s v="Non EU"/>
    <x v="2"/>
    <x v="0"/>
    <x v="15"/>
    <x v="9"/>
    <b v="1"/>
    <s v="United Kingdom"/>
    <x v="11"/>
    <n v="2.86"/>
    <n v="16000"/>
    <n v="45760"/>
    <n v="45024"/>
    <n v="45024"/>
    <n v="4.5024000000000002E-2"/>
    <n v="4.5024000000000002E-2"/>
    <n v="45.76"/>
  </r>
  <r>
    <s v="Total"/>
    <n v="2019"/>
    <b v="1"/>
    <s v="Non EU"/>
    <s v="CHINA"/>
    <s v="Import"/>
    <s v="Non EU"/>
    <x v="2"/>
    <x v="0"/>
    <x v="12"/>
    <x v="9"/>
    <b v="1"/>
    <s v="United Kingdom"/>
    <x v="11"/>
    <n v="2.2200000000000002"/>
    <n v="15168"/>
    <n v="33672.959999999999"/>
    <n v="47228"/>
    <n v="47228"/>
    <n v="4.7227999999999999E-2"/>
    <n v="4.7227999999999999E-2"/>
    <n v="33.672960000000003"/>
  </r>
  <r>
    <s v="Total"/>
    <n v="2019"/>
    <b v="1"/>
    <s v="Non EU"/>
    <s v="CHINA"/>
    <s v="Import"/>
    <s v="Non EU"/>
    <x v="4"/>
    <x v="2"/>
    <x v="18"/>
    <x v="10"/>
    <b v="1"/>
    <s v="United Kingdom"/>
    <x v="11"/>
    <n v="0"/>
    <n v="530"/>
    <n v="0"/>
    <n v="133166"/>
    <n v="133166"/>
    <n v="0.13316600000000001"/>
    <n v="0.13316600000000001"/>
    <n v="0"/>
  </r>
  <r>
    <s v="Total"/>
    <n v="2019"/>
    <b v="1"/>
    <s v="Non EU"/>
    <s v="CHINA"/>
    <s v="Import"/>
    <s v="Non EU"/>
    <x v="4"/>
    <x v="2"/>
    <x v="18"/>
    <x v="10"/>
    <b v="1"/>
    <s v="United Kingdom"/>
    <x v="11"/>
    <n v="0"/>
    <n v="148"/>
    <n v="0"/>
    <n v="14332"/>
    <n v="14332"/>
    <n v="1.4331999999999999E-2"/>
    <n v="1.4331999999999999E-2"/>
    <n v="0"/>
  </r>
  <r>
    <s v="Total"/>
    <n v="2019"/>
    <b v="1"/>
    <s v="Non EU"/>
    <s v="CHINA"/>
    <s v="Import"/>
    <s v="Non EU"/>
    <x v="4"/>
    <x v="2"/>
    <x v="18"/>
    <x v="10"/>
    <b v="1"/>
    <s v="United Kingdom"/>
    <x v="11"/>
    <n v="0"/>
    <n v="1458"/>
    <n v="0"/>
    <n v="270872"/>
    <n v="270872"/>
    <n v="0.270872"/>
    <n v="0.270872"/>
    <n v="0"/>
  </r>
  <r>
    <s v="Total"/>
    <n v="2019"/>
    <b v="1"/>
    <s v="Non EU"/>
    <s v="CHINA"/>
    <s v="Import"/>
    <s v="Non EU"/>
    <x v="4"/>
    <x v="2"/>
    <x v="18"/>
    <x v="10"/>
    <b v="1"/>
    <s v="United Kingdom"/>
    <x v="11"/>
    <n v="0"/>
    <n v="1305"/>
    <n v="0"/>
    <n v="124561"/>
    <n v="124561"/>
    <n v="0.12456100000000001"/>
    <n v="0.12456100000000001"/>
    <n v="0"/>
  </r>
  <r>
    <s v="Total"/>
    <n v="2019"/>
    <b v="1"/>
    <s v="Non EU"/>
    <s v="CHINA"/>
    <s v="Import"/>
    <s v="Non EU"/>
    <x v="0"/>
    <x v="3"/>
    <x v="0"/>
    <x v="0"/>
    <b v="1"/>
    <s v="United Kingdom"/>
    <x v="11"/>
    <n v="1.1499999999999999"/>
    <n v="20439"/>
    <n v="23504.85"/>
    <n v="201299"/>
    <n v="201299"/>
    <n v="0.20129900000000001"/>
    <n v="0.20129900000000001"/>
    <n v="23.504850000000001"/>
  </r>
  <r>
    <s v="Total"/>
    <n v="2019"/>
    <b v="1"/>
    <s v="Non EU"/>
    <s v="CHINA"/>
    <s v="Import"/>
    <s v="Non EU"/>
    <x v="0"/>
    <x v="3"/>
    <x v="0"/>
    <x v="0"/>
    <b v="1"/>
    <s v="United Kingdom"/>
    <x v="11"/>
    <n v="1.1499999999999999"/>
    <n v="5468"/>
    <n v="6288.2"/>
    <n v="127021"/>
    <n v="127021"/>
    <n v="0.127021"/>
    <n v="0.127021"/>
    <n v="6.2881999999999998"/>
  </r>
  <r>
    <s v="Total"/>
    <n v="2019"/>
    <b v="1"/>
    <s v="Non EU"/>
    <s v="CHINA"/>
    <s v="Import"/>
    <s v="Non EU"/>
    <x v="0"/>
    <x v="3"/>
    <x v="0"/>
    <x v="0"/>
    <b v="1"/>
    <s v="United Kingdom"/>
    <x v="11"/>
    <n v="1.1499999999999999"/>
    <n v="1175"/>
    <n v="1351.25"/>
    <n v="14585"/>
    <n v="14585"/>
    <n v="1.4585000000000001E-2"/>
    <n v="1.4585000000000001E-2"/>
    <n v="1.3512500000000001"/>
  </r>
  <r>
    <s v="Total"/>
    <n v="2019"/>
    <b v="1"/>
    <s v="Non EU"/>
    <s v="CHINA"/>
    <s v="Import"/>
    <s v="Non EU"/>
    <x v="0"/>
    <x v="3"/>
    <x v="42"/>
    <x v="6"/>
    <b v="1"/>
    <s v="United Kingdom"/>
    <x v="11"/>
    <n v="1.25"/>
    <n v="9990"/>
    <n v="12487.5"/>
    <n v="63608"/>
    <n v="63608"/>
    <n v="6.3607999999999998E-2"/>
    <n v="6.3607999999999998E-2"/>
    <n v="12.487500000000001"/>
  </r>
  <r>
    <s v="Total"/>
    <n v="2019"/>
    <b v="1"/>
    <s v="Non EU"/>
    <s v="CHINA"/>
    <s v="Import"/>
    <s v="Non EU"/>
    <x v="0"/>
    <x v="3"/>
    <x v="42"/>
    <x v="6"/>
    <b v="1"/>
    <s v="United Kingdom"/>
    <x v="11"/>
    <n v="1.25"/>
    <n v="16112"/>
    <n v="20140"/>
    <n v="65460"/>
    <n v="65460"/>
    <n v="6.5460000000000004E-2"/>
    <n v="6.5460000000000004E-2"/>
    <n v="20.14"/>
  </r>
  <r>
    <s v="Total"/>
    <n v="2019"/>
    <b v="1"/>
    <s v="Non EU"/>
    <s v="CHINA"/>
    <s v="Import"/>
    <s v="Non EU"/>
    <x v="0"/>
    <x v="3"/>
    <x v="42"/>
    <x v="6"/>
    <b v="1"/>
    <s v="United Kingdom"/>
    <x v="11"/>
    <n v="1.25"/>
    <n v="7120"/>
    <n v="8900"/>
    <n v="29694"/>
    <n v="29694"/>
    <n v="2.9694000000000002E-2"/>
    <n v="2.9694000000000002E-2"/>
    <n v="8.9"/>
  </r>
  <r>
    <s v="Total"/>
    <n v="2019"/>
    <b v="1"/>
    <s v="Non EU"/>
    <s v="CHINA"/>
    <s v="Import"/>
    <s v="Non EU"/>
    <x v="0"/>
    <x v="3"/>
    <x v="28"/>
    <x v="6"/>
    <b v="1"/>
    <s v="United Kingdom"/>
    <x v="11"/>
    <n v="1.33"/>
    <n v="67750"/>
    <n v="90107.5"/>
    <n v="337501"/>
    <n v="337501"/>
    <n v="0.337501"/>
    <n v="0.337501"/>
    <n v="90.107500000000002"/>
  </r>
  <r>
    <s v="Total"/>
    <n v="2019"/>
    <b v="1"/>
    <s v="Non EU"/>
    <s v="CHINA"/>
    <s v="Import"/>
    <s v="Non EU"/>
    <x v="0"/>
    <x v="3"/>
    <x v="28"/>
    <x v="6"/>
    <b v="1"/>
    <s v="United Kingdom"/>
    <x v="11"/>
    <n v="1.33"/>
    <n v="27260"/>
    <n v="36255.800000000003"/>
    <n v="108052"/>
    <n v="108052"/>
    <n v="0.108052"/>
    <n v="0.108052"/>
    <n v="36.255800000000001"/>
  </r>
  <r>
    <s v="Total"/>
    <n v="2019"/>
    <b v="1"/>
    <s v="Non EU"/>
    <s v="CHINA"/>
    <s v="Import"/>
    <s v="Non EU"/>
    <x v="0"/>
    <x v="3"/>
    <x v="7"/>
    <x v="6"/>
    <b v="1"/>
    <s v="United Kingdom"/>
    <x v="11"/>
    <n v="1.28"/>
    <n v="763"/>
    <n v="976.64"/>
    <n v="4494"/>
    <n v="4494"/>
    <n v="4.4939999999999997E-3"/>
    <n v="4.4939999999999997E-3"/>
    <n v="0.97663999999999995"/>
  </r>
  <r>
    <s v="Total"/>
    <n v="2019"/>
    <b v="1"/>
    <s v="Non EU"/>
    <s v="CHINA"/>
    <s v="Import"/>
    <s v="Non EU"/>
    <x v="0"/>
    <x v="3"/>
    <x v="38"/>
    <x v="3"/>
    <b v="1"/>
    <s v="United Kingdom"/>
    <x v="11"/>
    <n v="5"/>
    <n v="29721"/>
    <n v="148605"/>
    <n v="99212"/>
    <n v="99212"/>
    <n v="9.9211999999999995E-2"/>
    <n v="9.9211999999999995E-2"/>
    <n v="148.60499999999999"/>
  </r>
  <r>
    <s v="Total"/>
    <n v="2019"/>
    <b v="1"/>
    <s v="Non EU"/>
    <s v="CHINA"/>
    <s v="Import"/>
    <s v="Non EU"/>
    <x v="0"/>
    <x v="1"/>
    <x v="0"/>
    <x v="0"/>
    <b v="1"/>
    <s v="United Kingdom"/>
    <x v="11"/>
    <n v="1.1499999999999999"/>
    <n v="785"/>
    <n v="902.75"/>
    <n v="13695"/>
    <n v="13695"/>
    <n v="1.3695000000000001E-2"/>
    <n v="1.3695000000000001E-2"/>
    <n v="0.90275000000000005"/>
  </r>
  <r>
    <s v="Total"/>
    <n v="2019"/>
    <b v="1"/>
    <s v="Non EU"/>
    <s v="CHINA"/>
    <s v="Import"/>
    <s v="Non EU"/>
    <x v="0"/>
    <x v="1"/>
    <x v="11"/>
    <x v="0"/>
    <b v="1"/>
    <s v="United Kingdom"/>
    <x v="11"/>
    <n v="1"/>
    <n v="7200"/>
    <n v="7200"/>
    <n v="27873"/>
    <n v="27873"/>
    <n v="2.7872999999999998E-2"/>
    <n v="2.7872999999999998E-2"/>
    <n v="7.2"/>
  </r>
  <r>
    <s v="Total"/>
    <n v="2019"/>
    <b v="1"/>
    <s v="Non EU"/>
    <s v="CHINA"/>
    <s v="Import"/>
    <s v="Non EU"/>
    <x v="0"/>
    <x v="1"/>
    <x v="42"/>
    <x v="6"/>
    <b v="1"/>
    <s v="United Kingdom"/>
    <x v="11"/>
    <n v="1.36"/>
    <n v="360"/>
    <n v="489.6"/>
    <n v="3686"/>
    <n v="3686"/>
    <n v="3.686E-3"/>
    <n v="3.686E-3"/>
    <n v="0.48959999999999998"/>
  </r>
  <r>
    <s v="Total"/>
    <n v="2019"/>
    <b v="1"/>
    <s v="Non EU"/>
    <s v="CHINA"/>
    <s v="Import"/>
    <s v="Non EU"/>
    <x v="0"/>
    <x v="0"/>
    <x v="54"/>
    <x v="0"/>
    <b v="1"/>
    <s v="United Kingdom"/>
    <x v="11"/>
    <n v="2.4"/>
    <n v="19326"/>
    <n v="46382.400000000001"/>
    <n v="135069"/>
    <n v="135069"/>
    <n v="0.13506899999999999"/>
    <n v="0.13506899999999999"/>
    <n v="46.382399999999997"/>
  </r>
  <r>
    <s v="Total"/>
    <n v="2019"/>
    <b v="1"/>
    <s v="Non EU"/>
    <s v="CHINA"/>
    <s v="Import"/>
    <s v="Non EU"/>
    <x v="0"/>
    <x v="0"/>
    <x v="42"/>
    <x v="6"/>
    <b v="1"/>
    <s v="United Kingdom"/>
    <x v="11"/>
    <n v="1.36"/>
    <n v="10000"/>
    <n v="13600"/>
    <n v="62663"/>
    <n v="62663"/>
    <n v="6.2662999999999996E-2"/>
    <n v="6.2662999999999996E-2"/>
    <n v="13.6"/>
  </r>
  <r>
    <s v="Total"/>
    <n v="2019"/>
    <b v="1"/>
    <s v="Non EU"/>
    <s v="CHINA"/>
    <s v="Import"/>
    <s v="Non EU"/>
    <x v="0"/>
    <x v="0"/>
    <x v="42"/>
    <x v="6"/>
    <b v="1"/>
    <s v="United Kingdom"/>
    <x v="11"/>
    <n v="1.36"/>
    <n v="8330"/>
    <n v="11328.8"/>
    <n v="53485"/>
    <n v="53485"/>
    <n v="5.3484999999999998E-2"/>
    <n v="5.3484999999999998E-2"/>
    <n v="11.328799999999999"/>
  </r>
  <r>
    <s v="Total"/>
    <n v="2019"/>
    <b v="1"/>
    <s v="Non EU"/>
    <s v="CHINA"/>
    <s v="Import"/>
    <s v="Non EU"/>
    <x v="0"/>
    <x v="0"/>
    <x v="42"/>
    <x v="6"/>
    <b v="1"/>
    <s v="United Kingdom"/>
    <x v="11"/>
    <n v="1.36"/>
    <n v="16140"/>
    <n v="21950.400000000001"/>
    <n v="74085"/>
    <n v="74085"/>
    <n v="7.4084999999999998E-2"/>
    <n v="7.4084999999999998E-2"/>
    <n v="21.950399999999998"/>
  </r>
  <r>
    <s v="Total"/>
    <n v="2019"/>
    <b v="1"/>
    <s v="Non EU"/>
    <s v="CHINA"/>
    <s v="Import"/>
    <s v="Non EU"/>
    <x v="0"/>
    <x v="0"/>
    <x v="42"/>
    <x v="6"/>
    <b v="1"/>
    <s v="United Kingdom"/>
    <x v="11"/>
    <n v="1.36"/>
    <n v="894177"/>
    <n v="1216080.72"/>
    <n v="3208796"/>
    <n v="3208796"/>
    <n v="3.208796"/>
    <n v="3.208796"/>
    <n v="1216.0807199999999"/>
  </r>
  <r>
    <s v="Total"/>
    <n v="2019"/>
    <b v="1"/>
    <s v="Non EU"/>
    <s v="CHINA"/>
    <s v="Import"/>
    <s v="Non EU"/>
    <x v="0"/>
    <x v="0"/>
    <x v="42"/>
    <x v="6"/>
    <b v="1"/>
    <s v="United Kingdom"/>
    <x v="11"/>
    <n v="1.36"/>
    <n v="271400"/>
    <n v="369104"/>
    <n v="813015"/>
    <n v="813015"/>
    <n v="0.81301500000000004"/>
    <n v="0.81301500000000004"/>
    <n v="369.10399999999998"/>
  </r>
  <r>
    <s v="Total"/>
    <n v="2019"/>
    <b v="1"/>
    <s v="Non EU"/>
    <s v="CHINA"/>
    <s v="Import"/>
    <s v="Non EU"/>
    <x v="0"/>
    <x v="0"/>
    <x v="42"/>
    <x v="6"/>
    <b v="1"/>
    <s v="United Kingdom"/>
    <x v="11"/>
    <n v="1.36"/>
    <n v="68970"/>
    <n v="93799.2"/>
    <n v="238017"/>
    <n v="238017"/>
    <n v="0.23801700000000001"/>
    <n v="0.23801700000000001"/>
    <n v="93.799199999999999"/>
  </r>
  <r>
    <s v="Total"/>
    <n v="2019"/>
    <b v="1"/>
    <s v="Non EU"/>
    <s v="CHINA"/>
    <s v="Import"/>
    <s v="Non EU"/>
    <x v="0"/>
    <x v="0"/>
    <x v="42"/>
    <x v="6"/>
    <b v="1"/>
    <s v="United Kingdom"/>
    <x v="11"/>
    <n v="1.36"/>
    <n v="1000"/>
    <n v="1360"/>
    <n v="2571"/>
    <n v="2571"/>
    <n v="2.5709999999999999E-3"/>
    <n v="2.5709999999999999E-3"/>
    <n v="1.36"/>
  </r>
  <r>
    <s v="Total"/>
    <n v="2019"/>
    <b v="1"/>
    <s v="Non EU"/>
    <s v="CHINA"/>
    <s v="Import"/>
    <s v="Non EU"/>
    <x v="0"/>
    <x v="0"/>
    <x v="42"/>
    <x v="6"/>
    <b v="1"/>
    <s v="United Kingdom"/>
    <x v="11"/>
    <n v="1.36"/>
    <n v="6000"/>
    <n v="8160"/>
    <n v="37691"/>
    <n v="37691"/>
    <n v="3.7691000000000002E-2"/>
    <n v="3.7691000000000002E-2"/>
    <n v="8.16"/>
  </r>
  <r>
    <s v="Total"/>
    <n v="2019"/>
    <b v="1"/>
    <s v="Non EU"/>
    <s v="CHINA"/>
    <s v="Import"/>
    <s v="Non EU"/>
    <x v="0"/>
    <x v="0"/>
    <x v="28"/>
    <x v="6"/>
    <b v="1"/>
    <s v="United Kingdom"/>
    <x v="11"/>
    <n v="1"/>
    <n v="3199115"/>
    <n v="3199115"/>
    <n v="12377042"/>
    <n v="12377042"/>
    <n v="12.377041999999999"/>
    <n v="12.377041999999999"/>
    <n v="3199.1149999999998"/>
  </r>
  <r>
    <s v="Total"/>
    <n v="2019"/>
    <b v="1"/>
    <s v="Non EU"/>
    <s v="CHINA"/>
    <s v="Import"/>
    <s v="Non EU"/>
    <x v="0"/>
    <x v="0"/>
    <x v="28"/>
    <x v="6"/>
    <b v="1"/>
    <s v="United Kingdom"/>
    <x v="11"/>
    <n v="1"/>
    <n v="454450"/>
    <n v="454450"/>
    <n v="2614364"/>
    <n v="2614364"/>
    <n v="2.6143640000000001"/>
    <n v="2.6143640000000001"/>
    <n v="454.45"/>
  </r>
  <r>
    <s v="Total"/>
    <n v="2019"/>
    <b v="1"/>
    <s v="Non EU"/>
    <s v="CHINA"/>
    <s v="Import"/>
    <s v="Non EU"/>
    <x v="0"/>
    <x v="0"/>
    <x v="28"/>
    <x v="6"/>
    <b v="1"/>
    <s v="United Kingdom"/>
    <x v="11"/>
    <n v="1"/>
    <n v="292849"/>
    <n v="292849"/>
    <n v="1169240"/>
    <n v="1169240"/>
    <n v="1.1692400000000001"/>
    <n v="1.1692400000000001"/>
    <n v="292.84899999999999"/>
  </r>
  <r>
    <s v="Total"/>
    <n v="2019"/>
    <b v="1"/>
    <s v="Non EU"/>
    <s v="CHINA"/>
    <s v="Import"/>
    <s v="Non EU"/>
    <x v="0"/>
    <x v="0"/>
    <x v="28"/>
    <x v="6"/>
    <b v="1"/>
    <s v="United Kingdom"/>
    <x v="11"/>
    <n v="1"/>
    <n v="243710"/>
    <n v="243710"/>
    <n v="955827"/>
    <n v="955827"/>
    <n v="0.95582699999999998"/>
    <n v="0.95582699999999998"/>
    <n v="243.71"/>
  </r>
  <r>
    <s v="Total"/>
    <n v="2019"/>
    <b v="1"/>
    <s v="Non EU"/>
    <s v="CHINA"/>
    <s v="Import"/>
    <s v="Non EU"/>
    <x v="0"/>
    <x v="0"/>
    <x v="28"/>
    <x v="6"/>
    <b v="1"/>
    <s v="United Kingdom"/>
    <x v="11"/>
    <n v="1"/>
    <n v="4989"/>
    <n v="4989"/>
    <n v="11077"/>
    <n v="11077"/>
    <n v="1.1077E-2"/>
    <n v="1.1077E-2"/>
    <n v="4.9889999999999999"/>
  </r>
  <r>
    <s v="Total"/>
    <n v="2019"/>
    <b v="1"/>
    <s v="Non EU"/>
    <s v="CHINA"/>
    <s v="Import"/>
    <s v="Non EU"/>
    <x v="0"/>
    <x v="0"/>
    <x v="28"/>
    <x v="6"/>
    <b v="1"/>
    <s v="United Kingdom"/>
    <x v="11"/>
    <n v="1"/>
    <n v="200"/>
    <n v="200"/>
    <n v="4407"/>
    <n v="4407"/>
    <n v="4.4070000000000003E-3"/>
    <n v="4.4070000000000003E-3"/>
    <n v="0.2"/>
  </r>
  <r>
    <s v="Total"/>
    <n v="2019"/>
    <b v="1"/>
    <s v="Non EU"/>
    <s v="CHINA"/>
    <s v="Import"/>
    <s v="Non EU"/>
    <x v="0"/>
    <x v="0"/>
    <x v="7"/>
    <x v="6"/>
    <b v="1"/>
    <s v="United Kingdom"/>
    <x v="11"/>
    <n v="1.28"/>
    <n v="7868"/>
    <n v="10071.040000000001"/>
    <n v="60273"/>
    <n v="60273"/>
    <n v="6.0273E-2"/>
    <n v="6.0273E-2"/>
    <n v="10.07104"/>
  </r>
  <r>
    <s v="Total"/>
    <n v="2019"/>
    <b v="1"/>
    <s v="Non EU"/>
    <s v="CHINA"/>
    <s v="Import"/>
    <s v="Non EU"/>
    <x v="0"/>
    <x v="0"/>
    <x v="7"/>
    <x v="6"/>
    <b v="1"/>
    <s v="United Kingdom"/>
    <x v="11"/>
    <n v="1.28"/>
    <n v="381"/>
    <n v="487.68"/>
    <n v="2320"/>
    <n v="2320"/>
    <n v="2.32E-3"/>
    <n v="2.32E-3"/>
    <n v="0.48768"/>
  </r>
  <r>
    <s v="Total"/>
    <n v="2019"/>
    <b v="1"/>
    <s v="Non EU"/>
    <s v="CHINA"/>
    <s v="Import"/>
    <s v="Non EU"/>
    <x v="0"/>
    <x v="5"/>
    <x v="53"/>
    <x v="8"/>
    <b v="1"/>
    <s v="United Kingdom"/>
    <x v="11"/>
    <n v="3.33"/>
    <n v="1438"/>
    <n v="4788.54"/>
    <n v="12386"/>
    <n v="12386"/>
    <n v="1.2385999999999999E-2"/>
    <n v="1.2385999999999999E-2"/>
    <n v="4.7885400000000002"/>
  </r>
  <r>
    <s v="Total"/>
    <n v="2019"/>
    <b v="1"/>
    <s v="Non EU"/>
    <s v="CHINA"/>
    <s v="Import"/>
    <s v="Non EU"/>
    <x v="0"/>
    <x v="5"/>
    <x v="53"/>
    <x v="8"/>
    <b v="1"/>
    <s v="United Kingdom"/>
    <x v="11"/>
    <n v="3.33"/>
    <n v="1300"/>
    <n v="4329"/>
    <n v="7891"/>
    <n v="7891"/>
    <n v="7.8910000000000004E-3"/>
    <n v="7.8910000000000004E-3"/>
    <n v="4.3289999999999997"/>
  </r>
  <r>
    <s v="Total"/>
    <n v="2019"/>
    <b v="1"/>
    <s v="Non EU"/>
    <s v="CHINA"/>
    <s v="Import"/>
    <s v="Non EU"/>
    <x v="0"/>
    <x v="0"/>
    <x v="2"/>
    <x v="2"/>
    <b v="1"/>
    <s v="United Kingdom"/>
    <x v="11"/>
    <n v="1.04"/>
    <n v="660"/>
    <n v="686.4"/>
    <n v="3136"/>
    <n v="3136"/>
    <n v="3.1359999999999999E-3"/>
    <n v="3.1359999999999999E-3"/>
    <n v="0.68640000000000001"/>
  </r>
  <r>
    <s v="Total"/>
    <n v="2019"/>
    <b v="1"/>
    <s v="Non EU"/>
    <s v="CHINA"/>
    <s v="Import"/>
    <s v="Non EU"/>
    <x v="0"/>
    <x v="5"/>
    <x v="2"/>
    <x v="2"/>
    <b v="1"/>
    <s v="United Kingdom"/>
    <x v="11"/>
    <n v="3.19"/>
    <n v="20149"/>
    <n v="64275.31"/>
    <n v="98283"/>
    <n v="98283"/>
    <n v="9.8282999999999995E-2"/>
    <n v="9.8282999999999995E-2"/>
    <n v="64.275310000000005"/>
  </r>
  <r>
    <s v="Total"/>
    <n v="2019"/>
    <b v="1"/>
    <s v="Non EU"/>
    <s v="CHINA"/>
    <s v="Import"/>
    <s v="Non EU"/>
    <x v="1"/>
    <x v="3"/>
    <x v="13"/>
    <x v="0"/>
    <b v="1"/>
    <s v="United Kingdom"/>
    <x v="11"/>
    <n v="1"/>
    <n v="40"/>
    <n v="40"/>
    <n v="2278"/>
    <n v="2278"/>
    <n v="2.2780000000000001E-3"/>
    <n v="2.2780000000000001E-3"/>
    <n v="0.04"/>
  </r>
  <r>
    <s v="Total"/>
    <n v="2019"/>
    <b v="1"/>
    <s v="Non EU"/>
    <s v="CHINA"/>
    <s v="Import"/>
    <s v="Non EU"/>
    <x v="1"/>
    <x v="3"/>
    <x v="5"/>
    <x v="3"/>
    <b v="1"/>
    <s v="United Kingdom"/>
    <x v="11"/>
    <n v="5"/>
    <n v="115262"/>
    <n v="576310"/>
    <n v="451194"/>
    <n v="451194"/>
    <n v="0.45119399999999998"/>
    <n v="0.45119399999999998"/>
    <n v="576.30999999999995"/>
  </r>
  <r>
    <s v="Total"/>
    <n v="2019"/>
    <b v="1"/>
    <s v="Non EU"/>
    <s v="CHINA"/>
    <s v="Import"/>
    <s v="Non EU"/>
    <x v="1"/>
    <x v="3"/>
    <x v="5"/>
    <x v="3"/>
    <b v="1"/>
    <s v="United Kingdom"/>
    <x v="11"/>
    <n v="5"/>
    <n v="5200"/>
    <n v="26000"/>
    <n v="22384"/>
    <n v="22384"/>
    <n v="2.2384000000000001E-2"/>
    <n v="2.2384000000000001E-2"/>
    <n v="26"/>
  </r>
  <r>
    <s v="Total"/>
    <n v="2019"/>
    <b v="1"/>
    <s v="Non EU"/>
    <s v="CHINA"/>
    <s v="Import"/>
    <s v="Non EU"/>
    <x v="1"/>
    <x v="0"/>
    <x v="5"/>
    <x v="3"/>
    <b v="1"/>
    <s v="United Kingdom"/>
    <x v="11"/>
    <n v="1"/>
    <n v="59028"/>
    <n v="59028"/>
    <n v="212592"/>
    <n v="212592"/>
    <n v="0.212592"/>
    <n v="0.212592"/>
    <n v="59.027999999999999"/>
  </r>
  <r>
    <s v="Total"/>
    <n v="2019"/>
    <b v="1"/>
    <s v="Non EU"/>
    <s v="COLOMBIA"/>
    <s v="Import"/>
    <s v="Non EU"/>
    <x v="0"/>
    <x v="1"/>
    <x v="4"/>
    <x v="4"/>
    <b v="1"/>
    <s v="United Kingdom"/>
    <x v="12"/>
    <n v="0"/>
    <n v="23752"/>
    <n v="0"/>
    <n v="293618"/>
    <n v="293618"/>
    <n v="0.29361799999999999"/>
    <n v="0.29361799999999999"/>
    <n v="0"/>
  </r>
  <r>
    <s v="Total"/>
    <n v="2019"/>
    <b v="1"/>
    <s v="Non EU"/>
    <s v="COLOMBIA"/>
    <s v="Import"/>
    <s v="Non EU"/>
    <x v="0"/>
    <x v="1"/>
    <x v="4"/>
    <x v="4"/>
    <b v="1"/>
    <s v="United Kingdom"/>
    <x v="12"/>
    <n v="0"/>
    <n v="11215"/>
    <n v="0"/>
    <n v="121002"/>
    <n v="121002"/>
    <n v="0.121002"/>
    <n v="0.121002"/>
    <n v="0"/>
  </r>
  <r>
    <s v="Total"/>
    <n v="2019"/>
    <b v="1"/>
    <s v="Non EU"/>
    <s v="COLOMBIA"/>
    <s v="Import"/>
    <s v="Non EU"/>
    <x v="0"/>
    <x v="1"/>
    <x v="4"/>
    <x v="4"/>
    <b v="1"/>
    <s v="United Kingdom"/>
    <x v="12"/>
    <n v="0"/>
    <n v="100"/>
    <n v="0"/>
    <n v="2978"/>
    <n v="2978"/>
    <n v="2.9780000000000002E-3"/>
    <n v="2.9780000000000002E-3"/>
    <n v="0"/>
  </r>
  <r>
    <s v="Total"/>
    <n v="2019"/>
    <b v="1"/>
    <s v="Non EU"/>
    <s v="COLOMBIA"/>
    <s v="Import"/>
    <s v="Non EU"/>
    <x v="0"/>
    <x v="1"/>
    <x v="15"/>
    <x v="9"/>
    <b v="1"/>
    <s v="United Kingdom"/>
    <x v="12"/>
    <n v="1"/>
    <n v="1900"/>
    <n v="1900"/>
    <n v="17266"/>
    <n v="17266"/>
    <n v="1.7266E-2"/>
    <n v="1.7266E-2"/>
    <n v="1.9"/>
  </r>
  <r>
    <s v="Total"/>
    <n v="2019"/>
    <b v="1"/>
    <s v="Non EU"/>
    <s v="COLOMBIA"/>
    <s v="Import"/>
    <s v="Non EU"/>
    <x v="0"/>
    <x v="1"/>
    <x v="15"/>
    <x v="9"/>
    <b v="1"/>
    <s v="United Kingdom"/>
    <x v="12"/>
    <n v="1"/>
    <n v="200"/>
    <n v="200"/>
    <n v="1209"/>
    <n v="1209"/>
    <n v="1.209E-3"/>
    <n v="1.209E-3"/>
    <n v="0.2"/>
  </r>
  <r>
    <s v="Total"/>
    <n v="2019"/>
    <b v="1"/>
    <s v="Non EU"/>
    <s v="COLOMBIA"/>
    <s v="Import"/>
    <s v="Non EU"/>
    <x v="2"/>
    <x v="1"/>
    <x v="15"/>
    <x v="9"/>
    <b v="1"/>
    <s v="United Kingdom"/>
    <x v="12"/>
    <n v="2.48"/>
    <n v="70506"/>
    <n v="174854.88"/>
    <n v="508058"/>
    <n v="508058"/>
    <n v="0.50805800000000001"/>
    <n v="0.50805800000000001"/>
    <n v="174.85488000000001"/>
  </r>
  <r>
    <s v="Total"/>
    <n v="2019"/>
    <b v="1"/>
    <s v="Non EU"/>
    <s v="COLOMBIA"/>
    <s v="Import"/>
    <s v="Non EU"/>
    <x v="2"/>
    <x v="1"/>
    <x v="15"/>
    <x v="9"/>
    <b v="1"/>
    <s v="United Kingdom"/>
    <x v="12"/>
    <n v="2.48"/>
    <n v="740"/>
    <n v="1835.2"/>
    <n v="7346"/>
    <n v="7346"/>
    <n v="7.3460000000000001E-3"/>
    <n v="7.3460000000000001E-3"/>
    <n v="1.8351999999999999"/>
  </r>
  <r>
    <s v="Total"/>
    <n v="2019"/>
    <b v="1"/>
    <s v="Non EU"/>
    <s v="CONGO DEM. REP. (ZAIRE)"/>
    <s v="Import"/>
    <s v="Non EU"/>
    <x v="0"/>
    <x v="1"/>
    <x v="4"/>
    <x v="4"/>
    <b v="1"/>
    <s v="United Kingdom"/>
    <x v="13"/>
    <n v="0"/>
    <n v="99"/>
    <n v="0"/>
    <n v="5119"/>
    <n v="5119"/>
    <n v="5.1190000000000003E-3"/>
    <n v="5.1190000000000003E-3"/>
    <n v="0"/>
  </r>
  <r>
    <s v="Total"/>
    <n v="2019"/>
    <b v="1"/>
    <s v="Non EU"/>
    <s v="CONGO DEM. REP. (ZAIRE)"/>
    <s v="Import"/>
    <s v="Non EU"/>
    <x v="0"/>
    <x v="1"/>
    <x v="4"/>
    <x v="4"/>
    <b v="1"/>
    <s v="United Kingdom"/>
    <x v="13"/>
    <n v="0"/>
    <n v="80"/>
    <n v="0"/>
    <n v="3052"/>
    <n v="3052"/>
    <n v="3.052E-3"/>
    <n v="3.052E-3"/>
    <n v="0"/>
  </r>
  <r>
    <s v="Total"/>
    <n v="2019"/>
    <b v="1"/>
    <s v="Non EU"/>
    <s v="CONGO REPUBLIC"/>
    <s v="Import"/>
    <s v="Non EU"/>
    <x v="0"/>
    <x v="1"/>
    <x v="4"/>
    <x v="4"/>
    <b v="1"/>
    <s v="United Kingdom"/>
    <x v="14"/>
    <n v="0"/>
    <n v="345"/>
    <n v="0"/>
    <n v="9771"/>
    <n v="9771"/>
    <n v="9.7710000000000002E-3"/>
    <n v="9.7710000000000002E-3"/>
    <n v="0"/>
  </r>
  <r>
    <s v="Total"/>
    <n v="2019"/>
    <b v="1"/>
    <s v="Non EU"/>
    <s v="COSTA RICA"/>
    <s v="Import"/>
    <s v="Non EU"/>
    <x v="0"/>
    <x v="1"/>
    <x v="4"/>
    <x v="4"/>
    <b v="1"/>
    <s v="United Kingdom"/>
    <x v="15"/>
    <n v="0"/>
    <n v="614"/>
    <n v="0"/>
    <n v="7589"/>
    <n v="7589"/>
    <n v="7.5890000000000003E-3"/>
    <n v="7.5890000000000003E-3"/>
    <n v="0"/>
  </r>
  <r>
    <s v="Total"/>
    <n v="2019"/>
    <b v="1"/>
    <s v="EU"/>
    <s v="CROATIA"/>
    <s v="Import"/>
    <s v="EU"/>
    <x v="3"/>
    <x v="2"/>
    <x v="8"/>
    <x v="7"/>
    <b v="1"/>
    <s v="United Kingdom"/>
    <x v="16"/>
    <n v="2.08"/>
    <n v="2628"/>
    <n v="5466.24"/>
    <n v="19138"/>
    <n v="19138"/>
    <n v="1.9137999999999999E-2"/>
    <n v="1.9137999999999999E-2"/>
    <n v="5.46624"/>
  </r>
  <r>
    <s v="Total"/>
    <n v="2019"/>
    <b v="1"/>
    <s v="EU"/>
    <s v="CZECH REPUBLIC"/>
    <s v="Import"/>
    <s v="EU"/>
    <x v="1"/>
    <x v="2"/>
    <x v="0"/>
    <x v="0"/>
    <b v="1"/>
    <s v="United Kingdom"/>
    <x v="17"/>
    <n v="1.66"/>
    <n v="1"/>
    <n v="1.66"/>
    <n v="8"/>
    <n v="8"/>
    <n v="7.9999999999999996E-6"/>
    <n v="7.9999999999999996E-6"/>
    <n v="1.66E-3"/>
  </r>
  <r>
    <s v="Total"/>
    <n v="2019"/>
    <b v="1"/>
    <s v="EU"/>
    <s v="CZECH REPUBLIC"/>
    <s v="Import"/>
    <s v="EU"/>
    <x v="3"/>
    <x v="2"/>
    <x v="32"/>
    <x v="10"/>
    <b v="1"/>
    <s v="United Kingdom"/>
    <x v="17"/>
    <n v="2.0099999999999998"/>
    <n v="1"/>
    <n v="2.0099999999999998"/>
    <n v="24"/>
    <n v="24"/>
    <n v="2.4000000000000001E-5"/>
    <n v="2.4000000000000001E-5"/>
    <n v="2.0100000000000001E-3"/>
  </r>
  <r>
    <s v="Total"/>
    <n v="2019"/>
    <b v="1"/>
    <s v="EU"/>
    <s v="CZECH REPUBLIC"/>
    <s v="Import"/>
    <s v="EU"/>
    <x v="0"/>
    <x v="1"/>
    <x v="4"/>
    <x v="4"/>
    <b v="1"/>
    <s v="United Kingdom"/>
    <x v="17"/>
    <n v="0"/>
    <n v="4971"/>
    <n v="0"/>
    <n v="26821"/>
    <n v="26821"/>
    <n v="2.6821000000000001E-2"/>
    <n v="2.6821000000000001E-2"/>
    <n v="0"/>
  </r>
  <r>
    <s v="Total"/>
    <n v="2019"/>
    <b v="1"/>
    <s v="EU"/>
    <s v="CZECH REPUBLIC"/>
    <s v="Import"/>
    <s v="EU"/>
    <x v="0"/>
    <x v="0"/>
    <x v="14"/>
    <x v="5"/>
    <b v="1"/>
    <s v="United Kingdom"/>
    <x v="17"/>
    <n v="1.18"/>
    <n v="849"/>
    <n v="1001.82"/>
    <n v="2349"/>
    <n v="2349"/>
    <n v="2.349E-3"/>
    <n v="2.349E-3"/>
    <n v="1.0018199999999999"/>
  </r>
  <r>
    <s v="Total"/>
    <n v="2019"/>
    <b v="1"/>
    <s v="EU"/>
    <s v="CZECH REPUBLIC"/>
    <s v="Import"/>
    <s v="EU"/>
    <x v="0"/>
    <x v="0"/>
    <x v="17"/>
    <x v="9"/>
    <b v="1"/>
    <s v="United Kingdom"/>
    <x v="17"/>
    <n v="1"/>
    <n v="75"/>
    <n v="75"/>
    <n v="376"/>
    <n v="376"/>
    <n v="3.7599999999999998E-4"/>
    <n v="3.7599999999999998E-4"/>
    <n v="7.4999999999999997E-2"/>
  </r>
  <r>
    <s v="Total"/>
    <n v="2019"/>
    <b v="1"/>
    <s v="EU"/>
    <s v="CZECH REPUBLIC"/>
    <s v="Import"/>
    <s v="EU"/>
    <x v="3"/>
    <x v="2"/>
    <x v="2"/>
    <x v="2"/>
    <b v="1"/>
    <s v="United Kingdom"/>
    <x v="17"/>
    <n v="1.64"/>
    <n v="11"/>
    <n v="18.04"/>
    <n v="20"/>
    <n v="20"/>
    <n v="2.0000000000000002E-5"/>
    <n v="2.0000000000000002E-5"/>
    <n v="1.804E-2"/>
  </r>
  <r>
    <s v="Total"/>
    <n v="2019"/>
    <b v="1"/>
    <s v="EU"/>
    <s v="CZECH REPUBLIC"/>
    <s v="Import"/>
    <s v="EU"/>
    <x v="2"/>
    <x v="1"/>
    <x v="6"/>
    <x v="5"/>
    <b v="1"/>
    <s v="United Kingdom"/>
    <x v="17"/>
    <n v="1.6"/>
    <n v="117"/>
    <n v="187.2"/>
    <n v="1463"/>
    <n v="1463"/>
    <n v="1.4630000000000001E-3"/>
    <n v="1.4630000000000001E-3"/>
    <n v="0.18720000000000001"/>
  </r>
  <r>
    <s v="Total"/>
    <n v="2019"/>
    <b v="1"/>
    <s v="EU"/>
    <s v="DENMARK"/>
    <s v="Import"/>
    <s v="EU"/>
    <x v="0"/>
    <x v="1"/>
    <x v="30"/>
    <x v="3"/>
    <b v="1"/>
    <s v="United Kingdom"/>
    <x v="18"/>
    <n v="1"/>
    <n v="44151"/>
    <n v="44151"/>
    <n v="114180"/>
    <n v="114180"/>
    <n v="0.11418"/>
    <n v="0.11418"/>
    <n v="44.151000000000003"/>
  </r>
  <r>
    <s v="Total"/>
    <n v="2019"/>
    <b v="1"/>
    <s v="EU"/>
    <s v="DENMARK"/>
    <s v="Import"/>
    <s v="EU"/>
    <x v="0"/>
    <x v="0"/>
    <x v="10"/>
    <x v="0"/>
    <b v="1"/>
    <s v="United Kingdom"/>
    <x v="18"/>
    <n v="1.21"/>
    <n v="175026"/>
    <n v="211781.46"/>
    <n v="1355080"/>
    <n v="1355080"/>
    <n v="1.3550800000000001"/>
    <n v="1.3550800000000001"/>
    <n v="211.78146000000001"/>
  </r>
  <r>
    <s v="Total"/>
    <n v="2019"/>
    <b v="1"/>
    <s v="EU"/>
    <s v="DENMARK"/>
    <s v="Import"/>
    <s v="EU"/>
    <x v="0"/>
    <x v="0"/>
    <x v="0"/>
    <x v="0"/>
    <b v="1"/>
    <s v="United Kingdom"/>
    <x v="18"/>
    <n v="1.38"/>
    <n v="787123"/>
    <n v="1086229.74"/>
    <n v="6886578"/>
    <n v="6886578"/>
    <n v="6.8865780000000001"/>
    <n v="6.8865780000000001"/>
    <n v="1086.22974"/>
  </r>
  <r>
    <s v="Total"/>
    <n v="2019"/>
    <b v="1"/>
    <s v="EU"/>
    <s v="DENMARK"/>
    <s v="Import"/>
    <s v="EU"/>
    <x v="0"/>
    <x v="0"/>
    <x v="20"/>
    <x v="0"/>
    <b v="1"/>
    <s v="United Kingdom"/>
    <x v="18"/>
    <n v="1"/>
    <n v="7542"/>
    <n v="7542"/>
    <n v="85839"/>
    <n v="85839"/>
    <n v="8.5838999999999999E-2"/>
    <n v="8.5838999999999999E-2"/>
    <n v="7.5419999999999998"/>
  </r>
  <r>
    <s v="Total"/>
    <n v="2019"/>
    <b v="1"/>
    <s v="EU"/>
    <s v="DENMARK"/>
    <s v="Import"/>
    <s v="EU"/>
    <x v="0"/>
    <x v="0"/>
    <x v="11"/>
    <x v="0"/>
    <b v="1"/>
    <s v="United Kingdom"/>
    <x v="18"/>
    <n v="4"/>
    <n v="8270"/>
    <n v="33080"/>
    <n v="84229"/>
    <n v="84229"/>
    <n v="8.4228999999999998E-2"/>
    <n v="8.4228999999999998E-2"/>
    <n v="33.08"/>
  </r>
  <r>
    <s v="Total"/>
    <n v="2019"/>
    <b v="1"/>
    <s v="EU"/>
    <s v="DENMARK"/>
    <s v="Import"/>
    <s v="EU"/>
    <x v="0"/>
    <x v="0"/>
    <x v="11"/>
    <x v="0"/>
    <b v="1"/>
    <s v="United Kingdom"/>
    <x v="18"/>
    <n v="2.58"/>
    <n v="623244"/>
    <n v="1607969.52"/>
    <n v="5334527"/>
    <n v="5334527"/>
    <n v="5.3345269999999996"/>
    <n v="5.3345269999999996"/>
    <n v="1607.9695200000001"/>
  </r>
  <r>
    <s v="Total"/>
    <n v="2019"/>
    <b v="1"/>
    <s v="EU"/>
    <s v="DENMARK"/>
    <s v="Import"/>
    <s v="EU"/>
    <x v="0"/>
    <x v="0"/>
    <x v="11"/>
    <x v="0"/>
    <b v="1"/>
    <s v="United Kingdom"/>
    <x v="18"/>
    <n v="1.1499999999999999"/>
    <n v="2231"/>
    <n v="2565.65"/>
    <n v="6595"/>
    <n v="6595"/>
    <n v="6.5950000000000002E-3"/>
    <n v="6.5950000000000002E-3"/>
    <n v="2.5656500000000002"/>
  </r>
  <r>
    <s v="Total"/>
    <n v="2019"/>
    <b v="1"/>
    <s v="EU"/>
    <s v="DENMARK"/>
    <s v="Import"/>
    <s v="EU"/>
    <x v="0"/>
    <x v="0"/>
    <x v="21"/>
    <x v="0"/>
    <b v="1"/>
    <s v="United Kingdom"/>
    <x v="18"/>
    <n v="1.61"/>
    <n v="10464"/>
    <n v="16847.04"/>
    <n v="74661"/>
    <n v="74661"/>
    <n v="7.4661000000000005E-2"/>
    <n v="7.4661000000000005E-2"/>
    <n v="16.84704"/>
  </r>
  <r>
    <s v="Total"/>
    <n v="2019"/>
    <b v="1"/>
    <s v="EU"/>
    <s v="DENMARK"/>
    <s v="Import"/>
    <s v="EU"/>
    <x v="0"/>
    <x v="0"/>
    <x v="21"/>
    <x v="0"/>
    <b v="1"/>
    <s v="United Kingdom"/>
    <x v="18"/>
    <n v="1.61"/>
    <n v="666266"/>
    <n v="1072688.26"/>
    <n v="3941479"/>
    <n v="3941479"/>
    <n v="3.9414790000000002"/>
    <n v="3.9414790000000002"/>
    <n v="1072.6882599999999"/>
  </r>
  <r>
    <s v="Total"/>
    <n v="2019"/>
    <b v="1"/>
    <s v="EU"/>
    <s v="DENMARK"/>
    <s v="Import"/>
    <s v="EU"/>
    <x v="0"/>
    <x v="0"/>
    <x v="22"/>
    <x v="0"/>
    <b v="1"/>
    <s v="United Kingdom"/>
    <x v="18"/>
    <n v="1.18"/>
    <n v="428106"/>
    <n v="505165.08"/>
    <n v="3780004"/>
    <n v="3780004"/>
    <n v="3.7800039999999999"/>
    <n v="3.7800039999999999"/>
    <n v="505.16507999999999"/>
  </r>
  <r>
    <s v="Total"/>
    <n v="2019"/>
    <b v="1"/>
    <s v="EU"/>
    <s v="DENMARK"/>
    <s v="Import"/>
    <s v="EU"/>
    <x v="0"/>
    <x v="1"/>
    <x v="50"/>
    <x v="8"/>
    <b v="1"/>
    <s v="United Kingdom"/>
    <x v="18"/>
    <n v="1"/>
    <n v="2270810"/>
    <n v="2270810"/>
    <n v="2789492"/>
    <n v="2789492"/>
    <n v="2.7894920000000001"/>
    <n v="2.7894920000000001"/>
    <n v="2270.81"/>
  </r>
  <r>
    <s v="Total"/>
    <n v="2019"/>
    <b v="1"/>
    <s v="EU"/>
    <s v="DENMARK"/>
    <s v="Import"/>
    <s v="EU"/>
    <x v="0"/>
    <x v="1"/>
    <x v="43"/>
    <x v="8"/>
    <b v="1"/>
    <s v="United Kingdom"/>
    <x v="18"/>
    <n v="1"/>
    <n v="397"/>
    <n v="397"/>
    <n v="772"/>
    <n v="772"/>
    <n v="7.7200000000000001E-4"/>
    <n v="7.7200000000000001E-4"/>
    <n v="0.39700000000000002"/>
  </r>
  <r>
    <s v="Total"/>
    <n v="2019"/>
    <b v="1"/>
    <s v="EU"/>
    <s v="DENMARK"/>
    <s v="Import"/>
    <s v="EU"/>
    <x v="0"/>
    <x v="0"/>
    <x v="55"/>
    <x v="7"/>
    <b v="1"/>
    <s v="United Kingdom"/>
    <x v="18"/>
    <n v="1.1499999999999999"/>
    <n v="107"/>
    <n v="123.05"/>
    <n v="1422"/>
    <n v="1422"/>
    <n v="1.4220000000000001E-3"/>
    <n v="1.4220000000000001E-3"/>
    <n v="0.12305000000000001"/>
  </r>
  <r>
    <s v="Total"/>
    <n v="2019"/>
    <b v="1"/>
    <s v="EU"/>
    <s v="DENMARK"/>
    <s v="Import"/>
    <s v="EU"/>
    <x v="0"/>
    <x v="0"/>
    <x v="48"/>
    <x v="7"/>
    <b v="1"/>
    <s v="United Kingdom"/>
    <x v="18"/>
    <n v="1.1499999999999999"/>
    <n v="1376"/>
    <n v="1582.4"/>
    <n v="20676"/>
    <n v="20676"/>
    <n v="2.0676E-2"/>
    <n v="2.0676E-2"/>
    <n v="1.5824"/>
  </r>
  <r>
    <s v="Total"/>
    <n v="2019"/>
    <b v="1"/>
    <s v="EU"/>
    <s v="DENMARK"/>
    <s v="Import"/>
    <s v="EU"/>
    <x v="0"/>
    <x v="0"/>
    <x v="24"/>
    <x v="8"/>
    <b v="1"/>
    <s v="United Kingdom"/>
    <x v="18"/>
    <n v="1"/>
    <n v="3178"/>
    <n v="3178"/>
    <n v="8682"/>
    <n v="8682"/>
    <n v="8.6820000000000005E-3"/>
    <n v="8.6820000000000005E-3"/>
    <n v="3.1779999999999999"/>
  </r>
  <r>
    <s v="Total"/>
    <n v="2019"/>
    <b v="1"/>
    <s v="EU"/>
    <s v="DENMARK"/>
    <s v="Import"/>
    <s v="EU"/>
    <x v="0"/>
    <x v="0"/>
    <x v="43"/>
    <x v="8"/>
    <b v="1"/>
    <s v="United Kingdom"/>
    <x v="18"/>
    <n v="1"/>
    <n v="20769"/>
    <n v="20769"/>
    <n v="35277"/>
    <n v="35277"/>
    <n v="3.5277000000000003E-2"/>
    <n v="3.5277000000000003E-2"/>
    <n v="20.768999999999998"/>
  </r>
  <r>
    <s v="Total"/>
    <n v="2019"/>
    <b v="1"/>
    <s v="EU"/>
    <s v="DENMARK"/>
    <s v="Import"/>
    <s v="EU"/>
    <x v="0"/>
    <x v="1"/>
    <x v="56"/>
    <x v="2"/>
    <b v="1"/>
    <s v="United Kingdom"/>
    <x v="18"/>
    <n v="1"/>
    <n v="19869"/>
    <n v="19869"/>
    <n v="112350"/>
    <n v="112350"/>
    <n v="0.11235000000000001"/>
    <n v="0.11235000000000001"/>
    <n v="19.869"/>
  </r>
  <r>
    <s v="Total"/>
    <n v="2019"/>
    <b v="1"/>
    <s v="EU"/>
    <s v="DENMARK"/>
    <s v="Import"/>
    <s v="EU"/>
    <x v="0"/>
    <x v="1"/>
    <x v="33"/>
    <x v="2"/>
    <b v="1"/>
    <s v="United Kingdom"/>
    <x v="18"/>
    <n v="1.25"/>
    <n v="12"/>
    <n v="15"/>
    <n v="79"/>
    <n v="79"/>
    <n v="7.8999999999999996E-5"/>
    <n v="7.8999999999999996E-5"/>
    <n v="1.4999999999999999E-2"/>
  </r>
  <r>
    <s v="Total"/>
    <n v="2019"/>
    <b v="1"/>
    <s v="EU"/>
    <s v="DENMARK"/>
    <s v="Import"/>
    <s v="EU"/>
    <x v="0"/>
    <x v="1"/>
    <x v="57"/>
    <x v="1"/>
    <b v="1"/>
    <s v="United Kingdom"/>
    <x v="18"/>
    <n v="1.18"/>
    <n v="314"/>
    <n v="370.52"/>
    <n v="349"/>
    <n v="349"/>
    <n v="3.4900000000000003E-4"/>
    <n v="3.4900000000000003E-4"/>
    <n v="0.37052000000000002"/>
  </r>
  <r>
    <s v="Total"/>
    <n v="2019"/>
    <b v="1"/>
    <s v="EU"/>
    <s v="DENMARK"/>
    <s v="Import"/>
    <s v="EU"/>
    <x v="0"/>
    <x v="1"/>
    <x v="46"/>
    <x v="1"/>
    <b v="1"/>
    <s v="United Kingdom"/>
    <x v="18"/>
    <n v="1.07"/>
    <n v="10268"/>
    <n v="10986.76"/>
    <n v="24135"/>
    <n v="24135"/>
    <n v="2.4135E-2"/>
    <n v="2.4135E-2"/>
    <n v="10.98676"/>
  </r>
  <r>
    <s v="Total"/>
    <n v="2019"/>
    <b v="1"/>
    <s v="EU"/>
    <s v="DENMARK"/>
    <s v="Import"/>
    <s v="EU"/>
    <x v="0"/>
    <x v="1"/>
    <x v="58"/>
    <x v="1"/>
    <b v="1"/>
    <s v="United Kingdom"/>
    <x v="18"/>
    <n v="1.1599999999999999"/>
    <n v="133"/>
    <n v="154.28"/>
    <n v="300"/>
    <n v="300"/>
    <n v="2.9999999999999997E-4"/>
    <n v="2.9999999999999997E-4"/>
    <n v="0.15428"/>
  </r>
  <r>
    <s v="Total"/>
    <n v="2019"/>
    <b v="1"/>
    <s v="EU"/>
    <s v="DENMARK"/>
    <s v="Import"/>
    <s v="EU"/>
    <x v="0"/>
    <x v="1"/>
    <x v="49"/>
    <x v="1"/>
    <b v="1"/>
    <s v="United Kingdom"/>
    <x v="18"/>
    <n v="1.17"/>
    <n v="16"/>
    <n v="18.72"/>
    <n v="10"/>
    <n v="10"/>
    <n v="1.0000000000000001E-5"/>
    <n v="1.0000000000000001E-5"/>
    <n v="1.8720000000000001E-2"/>
  </r>
  <r>
    <s v="Total"/>
    <n v="2019"/>
    <b v="1"/>
    <s v="EU"/>
    <s v="DENMARK"/>
    <s v="Import"/>
    <s v="EU"/>
    <x v="0"/>
    <x v="1"/>
    <x v="59"/>
    <x v="1"/>
    <b v="1"/>
    <s v="United Kingdom"/>
    <x v="18"/>
    <n v="1.1499999999999999"/>
    <n v="114"/>
    <n v="131.1"/>
    <n v="168"/>
    <n v="168"/>
    <n v="1.6799999999999999E-4"/>
    <n v="1.6799999999999999E-4"/>
    <n v="0.13109999999999999"/>
  </r>
  <r>
    <s v="Total"/>
    <n v="2019"/>
    <b v="1"/>
    <s v="EU"/>
    <s v="DENMARK"/>
    <s v="Import"/>
    <s v="EU"/>
    <x v="0"/>
    <x v="1"/>
    <x v="1"/>
    <x v="1"/>
    <b v="1"/>
    <s v="United Kingdom"/>
    <x v="18"/>
    <n v="1.46"/>
    <n v="1849"/>
    <n v="2699.54"/>
    <n v="13587"/>
    <n v="13587"/>
    <n v="1.3587E-2"/>
    <n v="1.3587E-2"/>
    <n v="2.6995399999999998"/>
  </r>
  <r>
    <s v="Total"/>
    <n v="2019"/>
    <b v="1"/>
    <s v="EU"/>
    <s v="DENMARK"/>
    <s v="Import"/>
    <s v="EU"/>
    <x v="0"/>
    <x v="1"/>
    <x v="1"/>
    <x v="1"/>
    <b v="1"/>
    <s v="United Kingdom"/>
    <x v="18"/>
    <n v="1.1200000000000001"/>
    <n v="4609"/>
    <n v="5162.08"/>
    <n v="18665"/>
    <n v="18665"/>
    <n v="1.8665000000000001E-2"/>
    <n v="1.8665000000000001E-2"/>
    <n v="5.1620799999999996"/>
  </r>
  <r>
    <s v="Total"/>
    <n v="2019"/>
    <b v="1"/>
    <s v="EU"/>
    <s v="DENMARK"/>
    <s v="Import"/>
    <s v="EU"/>
    <x v="0"/>
    <x v="1"/>
    <x v="47"/>
    <x v="1"/>
    <b v="1"/>
    <s v="United Kingdom"/>
    <x v="18"/>
    <n v="1.1399999999999999"/>
    <n v="3833558"/>
    <n v="4370256.12"/>
    <n v="8207978"/>
    <n v="8207978"/>
    <n v="8.2079780000000007"/>
    <n v="8.2079780000000007"/>
    <n v="4370.25612"/>
  </r>
  <r>
    <s v="Total"/>
    <n v="2019"/>
    <b v="1"/>
    <s v="EU"/>
    <s v="DENMARK"/>
    <s v="Import"/>
    <s v="EU"/>
    <x v="0"/>
    <x v="1"/>
    <x v="52"/>
    <x v="1"/>
    <b v="1"/>
    <s v="United Kingdom"/>
    <x v="18"/>
    <n v="1.19"/>
    <n v="43099"/>
    <n v="51287.81"/>
    <n v="72718"/>
    <n v="72718"/>
    <n v="7.2718000000000005E-2"/>
    <n v="7.2718000000000005E-2"/>
    <n v="51.28781"/>
  </r>
  <r>
    <s v="Total"/>
    <n v="2019"/>
    <b v="1"/>
    <s v="EU"/>
    <s v="DENMARK"/>
    <s v="Import"/>
    <s v="EU"/>
    <x v="0"/>
    <x v="1"/>
    <x v="26"/>
    <x v="1"/>
    <b v="1"/>
    <s v="United Kingdom"/>
    <x v="18"/>
    <n v="1.34"/>
    <n v="493930"/>
    <n v="661866.19999999995"/>
    <n v="1652605"/>
    <n v="1652605"/>
    <n v="1.6526050000000001"/>
    <n v="1.6526050000000001"/>
    <n v="661.86620000000005"/>
  </r>
  <r>
    <s v="Total"/>
    <n v="2019"/>
    <b v="1"/>
    <s v="EU"/>
    <s v="DENMARK"/>
    <s v="Import"/>
    <s v="EU"/>
    <x v="0"/>
    <x v="1"/>
    <x v="60"/>
    <x v="11"/>
    <b v="1"/>
    <s v="United Kingdom"/>
    <x v="18"/>
    <n v="1.1000000000000001"/>
    <n v="7399"/>
    <n v="8138.9"/>
    <n v="63930"/>
    <n v="63930"/>
    <n v="6.3930000000000001E-2"/>
    <n v="6.3930000000000001E-2"/>
    <n v="8.1388999999999996"/>
  </r>
  <r>
    <s v="Total"/>
    <n v="2019"/>
    <b v="1"/>
    <s v="EU"/>
    <s v="DENMARK"/>
    <s v="Import"/>
    <s v="EU"/>
    <x v="0"/>
    <x v="1"/>
    <x v="27"/>
    <x v="11"/>
    <b v="1"/>
    <s v="United Kingdom"/>
    <x v="18"/>
    <n v="1.04"/>
    <n v="50553"/>
    <n v="52575.12"/>
    <n v="265060"/>
    <n v="265060"/>
    <n v="0.26506000000000002"/>
    <n v="0.26506000000000002"/>
    <n v="52.575119999999998"/>
  </r>
  <r>
    <s v="Total"/>
    <n v="2019"/>
    <b v="1"/>
    <s v="EU"/>
    <s v="DENMARK"/>
    <s v="Import"/>
    <s v="EU"/>
    <x v="0"/>
    <x v="1"/>
    <x v="61"/>
    <x v="11"/>
    <b v="1"/>
    <s v="United Kingdom"/>
    <x v="18"/>
    <n v="1.07"/>
    <n v="2189"/>
    <n v="2342.23"/>
    <n v="4657"/>
    <n v="4657"/>
    <n v="4.6569999999999997E-3"/>
    <n v="4.6569999999999997E-3"/>
    <n v="2.3422299999999998"/>
  </r>
  <r>
    <s v="Total"/>
    <n v="2019"/>
    <b v="1"/>
    <s v="EU"/>
    <s v="DENMARK"/>
    <s v="Import"/>
    <s v="EU"/>
    <x v="0"/>
    <x v="1"/>
    <x v="62"/>
    <x v="11"/>
    <b v="1"/>
    <s v="United Kingdom"/>
    <x v="18"/>
    <n v="1.0900000000000001"/>
    <n v="15748"/>
    <n v="17165.32"/>
    <n v="149435"/>
    <n v="149435"/>
    <n v="0.14943500000000001"/>
    <n v="0.14943500000000001"/>
    <n v="17.165320000000001"/>
  </r>
  <r>
    <s v="Total"/>
    <n v="2019"/>
    <b v="1"/>
    <s v="EU"/>
    <s v="DENMARK"/>
    <s v="Import"/>
    <s v="EU"/>
    <x v="0"/>
    <x v="1"/>
    <x v="63"/>
    <x v="11"/>
    <b v="1"/>
    <s v="United Kingdom"/>
    <x v="18"/>
    <n v="1.1399999999999999"/>
    <n v="273385"/>
    <n v="311658.90000000002"/>
    <n v="2398205"/>
    <n v="2398205"/>
    <n v="2.3982049999999999"/>
    <n v="2.3982049999999999"/>
    <n v="311.65890000000002"/>
  </r>
  <r>
    <s v="Total"/>
    <n v="2019"/>
    <b v="1"/>
    <s v="EU"/>
    <s v="DENMARK"/>
    <s v="Import"/>
    <s v="EU"/>
    <x v="0"/>
    <x v="0"/>
    <x v="64"/>
    <x v="2"/>
    <b v="1"/>
    <s v="United Kingdom"/>
    <x v="18"/>
    <n v="1.33"/>
    <n v="4504"/>
    <n v="5990.32"/>
    <n v="38486"/>
    <n v="38486"/>
    <n v="3.8485999999999999E-2"/>
    <n v="3.8485999999999999E-2"/>
    <n v="5.9903199999999996"/>
  </r>
  <r>
    <s v="Total"/>
    <n v="2019"/>
    <b v="1"/>
    <s v="EU"/>
    <s v="DENMARK"/>
    <s v="Import"/>
    <s v="EU"/>
    <x v="0"/>
    <x v="0"/>
    <x v="34"/>
    <x v="1"/>
    <b v="1"/>
    <s v="United Kingdom"/>
    <x v="18"/>
    <n v="1.61"/>
    <n v="3869"/>
    <n v="6229.09"/>
    <n v="10202"/>
    <n v="10202"/>
    <n v="1.0201999999999999E-2"/>
    <n v="1.0201999999999999E-2"/>
    <n v="6.2290900000000002"/>
  </r>
  <r>
    <s v="Total"/>
    <n v="2019"/>
    <b v="1"/>
    <s v="EU"/>
    <s v="DENMARK"/>
    <s v="Import"/>
    <s v="EU"/>
    <x v="0"/>
    <x v="0"/>
    <x v="49"/>
    <x v="1"/>
    <b v="1"/>
    <s v="United Kingdom"/>
    <x v="18"/>
    <n v="1.33"/>
    <n v="1410"/>
    <n v="1875.3"/>
    <n v="7049"/>
    <n v="7049"/>
    <n v="7.0489999999999997E-3"/>
    <n v="7.0489999999999997E-3"/>
    <n v="1.8753"/>
  </r>
  <r>
    <s v="Total"/>
    <n v="2019"/>
    <b v="1"/>
    <s v="EU"/>
    <s v="DENMARK"/>
    <s v="Import"/>
    <s v="EU"/>
    <x v="0"/>
    <x v="0"/>
    <x v="47"/>
    <x v="1"/>
    <b v="1"/>
    <s v="United Kingdom"/>
    <x v="18"/>
    <n v="1.4"/>
    <n v="217832"/>
    <n v="304964.8"/>
    <n v="742719"/>
    <n v="742719"/>
    <n v="0.74271900000000002"/>
    <n v="0.74271900000000002"/>
    <n v="304.96480000000003"/>
  </r>
  <r>
    <s v="Total"/>
    <n v="2019"/>
    <b v="1"/>
    <s v="EU"/>
    <s v="DENMARK"/>
    <s v="Import"/>
    <s v="EU"/>
    <x v="0"/>
    <x v="0"/>
    <x v="26"/>
    <x v="1"/>
    <b v="1"/>
    <s v="United Kingdom"/>
    <x v="18"/>
    <n v="1.5"/>
    <n v="561728"/>
    <n v="842592"/>
    <n v="3418506"/>
    <n v="3418506"/>
    <n v="3.4185059999999998"/>
    <n v="3.4185059999999998"/>
    <n v="842.59199999999998"/>
  </r>
  <r>
    <s v="Total"/>
    <n v="2019"/>
    <b v="1"/>
    <s v="EU"/>
    <s v="DENMARK"/>
    <s v="Import"/>
    <s v="EU"/>
    <x v="0"/>
    <x v="0"/>
    <x v="62"/>
    <x v="11"/>
    <b v="1"/>
    <s v="United Kingdom"/>
    <x v="18"/>
    <n v="1.34"/>
    <n v="9420"/>
    <n v="12622.8"/>
    <n v="103937"/>
    <n v="103937"/>
    <n v="0.103937"/>
    <n v="0.103937"/>
    <n v="12.6228"/>
  </r>
  <r>
    <s v="Total"/>
    <n v="2019"/>
    <b v="1"/>
    <s v="EU"/>
    <s v="DENMARK"/>
    <s v="Import"/>
    <s v="EU"/>
    <x v="0"/>
    <x v="1"/>
    <x v="2"/>
    <x v="2"/>
    <b v="1"/>
    <s v="United Kingdom"/>
    <x v="18"/>
    <n v="1.17"/>
    <n v="806264"/>
    <n v="943328.88"/>
    <n v="271024"/>
    <n v="271024"/>
    <n v="0.27102399999999999"/>
    <n v="0.27102399999999999"/>
    <n v="943.32888000000003"/>
  </r>
  <r>
    <s v="Total"/>
    <n v="2019"/>
    <b v="1"/>
    <s v="EU"/>
    <s v="DENMARK"/>
    <s v="Import"/>
    <s v="EU"/>
    <x v="0"/>
    <x v="0"/>
    <x v="2"/>
    <x v="2"/>
    <b v="1"/>
    <s v="United Kingdom"/>
    <x v="18"/>
    <n v="1.33"/>
    <n v="650"/>
    <n v="864.5"/>
    <n v="4225"/>
    <n v="4225"/>
    <n v="4.2249999999999996E-3"/>
    <n v="4.2249999999999996E-3"/>
    <n v="0.86450000000000005"/>
  </r>
  <r>
    <s v="Total"/>
    <n v="2019"/>
    <b v="1"/>
    <s v="EU"/>
    <s v="DENMARK"/>
    <s v="Import"/>
    <s v="EU"/>
    <x v="0"/>
    <x v="0"/>
    <x v="12"/>
    <x v="9"/>
    <b v="1"/>
    <s v="United Kingdom"/>
    <x v="18"/>
    <n v="1.1200000000000001"/>
    <n v="4440"/>
    <n v="4972.8"/>
    <n v="43340"/>
    <n v="43340"/>
    <n v="4.3339999999999997E-2"/>
    <n v="4.3339999999999997E-2"/>
    <n v="4.9728000000000003"/>
  </r>
  <r>
    <s v="Total"/>
    <n v="2019"/>
    <b v="1"/>
    <s v="EU"/>
    <s v="DENMARK"/>
    <s v="Import"/>
    <s v="EU"/>
    <x v="1"/>
    <x v="2"/>
    <x v="0"/>
    <x v="0"/>
    <b v="1"/>
    <s v="United Kingdom"/>
    <x v="18"/>
    <n v="1.66"/>
    <n v="309136"/>
    <n v="513165.76"/>
    <n v="2692857"/>
    <n v="2692857"/>
    <n v="2.6928570000000001"/>
    <n v="2.6928570000000001"/>
    <n v="513.16575999999998"/>
  </r>
  <r>
    <s v="Total"/>
    <n v="2019"/>
    <b v="1"/>
    <s v="EU"/>
    <s v="DENMARK"/>
    <s v="Import"/>
    <s v="EU"/>
    <x v="1"/>
    <x v="2"/>
    <x v="0"/>
    <x v="0"/>
    <b v="1"/>
    <s v="United Kingdom"/>
    <x v="18"/>
    <n v="1.66"/>
    <n v="49476"/>
    <n v="82130.16"/>
    <n v="1395913"/>
    <n v="1395913"/>
    <n v="1.395913"/>
    <n v="1.395913"/>
    <n v="82.130160000000004"/>
  </r>
  <r>
    <s v="Total"/>
    <n v="2019"/>
    <b v="1"/>
    <s v="EU"/>
    <s v="DENMARK"/>
    <s v="Import"/>
    <s v="EU"/>
    <x v="1"/>
    <x v="2"/>
    <x v="13"/>
    <x v="0"/>
    <b v="1"/>
    <s v="United Kingdom"/>
    <x v="18"/>
    <n v="2.4"/>
    <n v="62269"/>
    <n v="149445.6"/>
    <n v="598370"/>
    <n v="598370"/>
    <n v="0.59836999999999996"/>
    <n v="0.59836999999999996"/>
    <n v="149.44560000000001"/>
  </r>
  <r>
    <s v="Total"/>
    <n v="2019"/>
    <b v="1"/>
    <s v="EU"/>
    <s v="DENMARK"/>
    <s v="Import"/>
    <s v="EU"/>
    <x v="1"/>
    <x v="2"/>
    <x v="19"/>
    <x v="0"/>
    <b v="1"/>
    <s v="United Kingdom"/>
    <x v="18"/>
    <n v="2.16"/>
    <n v="94068"/>
    <n v="203186.88"/>
    <n v="1386386"/>
    <n v="1386386"/>
    <n v="1.3863859999999999"/>
    <n v="1.3863859999999999"/>
    <n v="203.18688"/>
  </r>
  <r>
    <s v="Total"/>
    <n v="2019"/>
    <b v="1"/>
    <s v="EU"/>
    <s v="DENMARK"/>
    <s v="Import"/>
    <s v="EU"/>
    <x v="1"/>
    <x v="2"/>
    <x v="28"/>
    <x v="6"/>
    <b v="1"/>
    <s v="United Kingdom"/>
    <x v="18"/>
    <n v="1.36"/>
    <n v="99477"/>
    <n v="135288.72"/>
    <n v="588993"/>
    <n v="588993"/>
    <n v="0.58899299999999999"/>
    <n v="0.58899299999999999"/>
    <n v="135.28872000000001"/>
  </r>
  <r>
    <s v="Total"/>
    <n v="2019"/>
    <b v="1"/>
    <s v="EU"/>
    <s v="DENMARK"/>
    <s v="Import"/>
    <s v="EU"/>
    <x v="1"/>
    <x v="2"/>
    <x v="7"/>
    <x v="6"/>
    <b v="1"/>
    <s v="United Kingdom"/>
    <x v="18"/>
    <n v="1.36"/>
    <n v="4"/>
    <n v="5.44"/>
    <n v="102"/>
    <n v="102"/>
    <n v="1.02E-4"/>
    <n v="1.02E-4"/>
    <n v="5.4400000000000004E-3"/>
  </r>
  <r>
    <s v="Total"/>
    <n v="2019"/>
    <b v="1"/>
    <s v="EU"/>
    <s v="DENMARK"/>
    <s v="Import"/>
    <s v="EU"/>
    <x v="1"/>
    <x v="2"/>
    <x v="30"/>
    <x v="3"/>
    <b v="1"/>
    <s v="United Kingdom"/>
    <x v="18"/>
    <n v="2.61"/>
    <n v="19124"/>
    <n v="49913.64"/>
    <n v="183740"/>
    <n v="183740"/>
    <n v="0.18373999999999999"/>
    <n v="0.18373999999999999"/>
    <n v="49.913640000000001"/>
  </r>
  <r>
    <s v="Total"/>
    <n v="2019"/>
    <b v="1"/>
    <s v="EU"/>
    <s v="DENMARK"/>
    <s v="Import"/>
    <s v="EU"/>
    <x v="1"/>
    <x v="2"/>
    <x v="31"/>
    <x v="3"/>
    <b v="1"/>
    <s v="United Kingdom"/>
    <x v="18"/>
    <n v="1.36"/>
    <n v="10649"/>
    <n v="14482.64"/>
    <n v="66677"/>
    <n v="66677"/>
    <n v="6.6677E-2"/>
    <n v="6.6677E-2"/>
    <n v="14.48264"/>
  </r>
  <r>
    <s v="Total"/>
    <n v="2019"/>
    <b v="1"/>
    <s v="EU"/>
    <s v="DENMARK"/>
    <s v="Import"/>
    <s v="EU"/>
    <x v="1"/>
    <x v="0"/>
    <x v="13"/>
    <x v="0"/>
    <b v="1"/>
    <s v="United Kingdom"/>
    <x v="18"/>
    <n v="1.98"/>
    <n v="25453"/>
    <n v="50396.94"/>
    <n v="275313"/>
    <n v="275313"/>
    <n v="0.27531299999999997"/>
    <n v="0.27531299999999997"/>
    <n v="50.396940000000001"/>
  </r>
  <r>
    <s v="Total"/>
    <n v="2019"/>
    <b v="1"/>
    <s v="EU"/>
    <s v="DENMARK"/>
    <s v="Import"/>
    <s v="EU"/>
    <x v="1"/>
    <x v="4"/>
    <x v="62"/>
    <x v="11"/>
    <b v="1"/>
    <s v="United Kingdom"/>
    <x v="18"/>
    <n v="5"/>
    <n v="13051"/>
    <n v="65255"/>
    <n v="193083"/>
    <n v="193083"/>
    <n v="0.193083"/>
    <n v="0.193083"/>
    <n v="65.254999999999995"/>
  </r>
  <r>
    <s v="Total"/>
    <n v="2019"/>
    <b v="1"/>
    <s v="EU"/>
    <s v="DENMARK"/>
    <s v="Import"/>
    <s v="EU"/>
    <x v="1"/>
    <x v="4"/>
    <x v="2"/>
    <x v="2"/>
    <b v="1"/>
    <s v="United Kingdom"/>
    <x v="18"/>
    <n v="3.31"/>
    <n v="220385"/>
    <n v="729474.35"/>
    <n v="1073501"/>
    <n v="1073501"/>
    <n v="1.073501"/>
    <n v="1.073501"/>
    <n v="729.47434999999996"/>
  </r>
  <r>
    <s v="Total"/>
    <n v="2019"/>
    <b v="1"/>
    <s v="EU"/>
    <s v="DENMARK"/>
    <s v="Import"/>
    <s v="EU"/>
    <x v="3"/>
    <x v="0"/>
    <x v="19"/>
    <x v="0"/>
    <b v="1"/>
    <s v="United Kingdom"/>
    <x v="18"/>
    <n v="2.9"/>
    <n v="133552"/>
    <n v="387300.8"/>
    <n v="1328337"/>
    <n v="1328337"/>
    <n v="1.3283370000000001"/>
    <n v="1.3283370000000001"/>
    <n v="387.30079999999998"/>
  </r>
  <r>
    <s v="Total"/>
    <n v="2019"/>
    <b v="1"/>
    <s v="EU"/>
    <s v="DENMARK"/>
    <s v="Import"/>
    <s v="EU"/>
    <x v="3"/>
    <x v="2"/>
    <x v="43"/>
    <x v="8"/>
    <b v="1"/>
    <s v="United Kingdom"/>
    <x v="18"/>
    <n v="1.33"/>
    <n v="31108"/>
    <n v="41373.64"/>
    <n v="80187"/>
    <n v="80187"/>
    <n v="8.0186999999999994E-2"/>
    <n v="8.0186999999999994E-2"/>
    <n v="41.373640000000002"/>
  </r>
  <r>
    <s v="Total"/>
    <n v="2019"/>
    <b v="1"/>
    <s v="EU"/>
    <s v="DENMARK"/>
    <s v="Import"/>
    <s v="EU"/>
    <x v="3"/>
    <x v="2"/>
    <x v="49"/>
    <x v="1"/>
    <b v="1"/>
    <s v="United Kingdom"/>
    <x v="18"/>
    <n v="1.8"/>
    <n v="2349936"/>
    <n v="4229884.8"/>
    <n v="8809472"/>
    <n v="8809472"/>
    <n v="8.8094719999999995"/>
    <n v="8.8094719999999995"/>
    <n v="4229.8847999999998"/>
  </r>
  <r>
    <s v="Total"/>
    <n v="2019"/>
    <b v="1"/>
    <s v="EU"/>
    <s v="DENMARK"/>
    <s v="Import"/>
    <s v="EU"/>
    <x v="3"/>
    <x v="2"/>
    <x v="1"/>
    <x v="1"/>
    <b v="1"/>
    <s v="United Kingdom"/>
    <x v="18"/>
    <n v="1.48"/>
    <n v="27237"/>
    <n v="40310.76"/>
    <n v="162894"/>
    <n v="162894"/>
    <n v="0.16289400000000001"/>
    <n v="0.16289400000000001"/>
    <n v="40.310760000000002"/>
  </r>
  <r>
    <s v="Total"/>
    <n v="2019"/>
    <b v="1"/>
    <s v="EU"/>
    <s v="DENMARK"/>
    <s v="Import"/>
    <s v="EU"/>
    <x v="3"/>
    <x v="2"/>
    <x v="26"/>
    <x v="1"/>
    <b v="1"/>
    <s v="United Kingdom"/>
    <x v="18"/>
    <n v="1.71"/>
    <n v="479702"/>
    <n v="820290.42"/>
    <n v="1886020"/>
    <n v="1886020"/>
    <n v="1.88602"/>
    <n v="1.88602"/>
    <n v="820.29042000000004"/>
  </r>
  <r>
    <s v="Total"/>
    <n v="2019"/>
    <b v="1"/>
    <s v="EU"/>
    <s v="DENMARK"/>
    <s v="Import"/>
    <s v="EU"/>
    <x v="3"/>
    <x v="0"/>
    <x v="26"/>
    <x v="1"/>
    <b v="1"/>
    <s v="United Kingdom"/>
    <x v="18"/>
    <n v="0"/>
    <n v="254750"/>
    <n v="0"/>
    <n v="1143185"/>
    <n v="1143185"/>
    <n v="1.1431849999999999"/>
    <n v="1.1431849999999999"/>
    <n v="0"/>
  </r>
  <r>
    <s v="Total"/>
    <n v="2019"/>
    <b v="1"/>
    <s v="EU"/>
    <s v="DENMARK"/>
    <s v="Import"/>
    <s v="EU"/>
    <x v="3"/>
    <x v="2"/>
    <x v="32"/>
    <x v="10"/>
    <b v="1"/>
    <s v="United Kingdom"/>
    <x v="18"/>
    <n v="2.0099999999999998"/>
    <n v="5063"/>
    <n v="10176.629999999999"/>
    <n v="60743"/>
    <n v="60743"/>
    <n v="6.0742999999999998E-2"/>
    <n v="6.0742999999999998E-2"/>
    <n v="10.176629999999999"/>
  </r>
  <r>
    <s v="Total"/>
    <n v="2019"/>
    <b v="1"/>
    <s v="EU"/>
    <s v="DENMARK"/>
    <s v="Import"/>
    <s v="EU"/>
    <x v="3"/>
    <x v="1"/>
    <x v="2"/>
    <x v="2"/>
    <b v="1"/>
    <s v="United Kingdom"/>
    <x v="18"/>
    <n v="1.39"/>
    <n v="426"/>
    <n v="592.14"/>
    <n v="3836"/>
    <n v="3836"/>
    <n v="3.836E-3"/>
    <n v="3.836E-3"/>
    <n v="0.59214"/>
  </r>
  <r>
    <s v="Total"/>
    <n v="2019"/>
    <b v="1"/>
    <s v="EU"/>
    <s v="DENMARK"/>
    <s v="Import"/>
    <s v="EU"/>
    <x v="3"/>
    <x v="0"/>
    <x v="2"/>
    <x v="2"/>
    <b v="1"/>
    <s v="United Kingdom"/>
    <x v="18"/>
    <n v="0"/>
    <n v="20202"/>
    <n v="0"/>
    <n v="128058"/>
    <n v="128058"/>
    <n v="0.12805800000000001"/>
    <n v="0.12805800000000001"/>
    <n v="0"/>
  </r>
  <r>
    <s v="Total"/>
    <n v="2019"/>
    <b v="1"/>
    <s v="EU"/>
    <s v="DENMARK"/>
    <s v="Import"/>
    <s v="EU"/>
    <x v="2"/>
    <x v="1"/>
    <x v="48"/>
    <x v="7"/>
    <b v="1"/>
    <s v="United Kingdom"/>
    <x v="18"/>
    <n v="2.6"/>
    <n v="19594"/>
    <n v="50944.4"/>
    <n v="37662"/>
    <n v="37662"/>
    <n v="3.7662000000000001E-2"/>
    <n v="3.7662000000000001E-2"/>
    <n v="50.944400000000002"/>
  </r>
  <r>
    <s v="Total"/>
    <n v="2019"/>
    <b v="1"/>
    <s v="EU"/>
    <s v="DENMARK"/>
    <s v="Import"/>
    <s v="EU"/>
    <x v="2"/>
    <x v="0"/>
    <x v="8"/>
    <x v="7"/>
    <b v="1"/>
    <s v="United Kingdom"/>
    <x v="18"/>
    <n v="2.5"/>
    <n v="16931"/>
    <n v="42327.5"/>
    <n v="147250"/>
    <n v="147250"/>
    <n v="0.14724999999999999"/>
    <n v="0.14724999999999999"/>
    <n v="42.327500000000001"/>
  </r>
  <r>
    <s v="Total"/>
    <n v="2019"/>
    <b v="1"/>
    <s v="EU"/>
    <s v="DENMARK"/>
    <s v="Import"/>
    <s v="EU"/>
    <x v="2"/>
    <x v="0"/>
    <x v="50"/>
    <x v="8"/>
    <b v="1"/>
    <s v="United Kingdom"/>
    <x v="18"/>
    <n v="2.6"/>
    <n v="2805"/>
    <n v="7293"/>
    <n v="12281"/>
    <n v="12281"/>
    <n v="1.2281E-2"/>
    <n v="1.2281E-2"/>
    <n v="7.2930000000000001"/>
  </r>
  <r>
    <s v="Total"/>
    <n v="2019"/>
    <b v="1"/>
    <s v="EU"/>
    <s v="DENMARK"/>
    <s v="Import"/>
    <s v="EU"/>
    <x v="2"/>
    <x v="0"/>
    <x v="43"/>
    <x v="8"/>
    <b v="1"/>
    <s v="United Kingdom"/>
    <x v="18"/>
    <n v="1.64"/>
    <n v="522"/>
    <n v="856.08"/>
    <n v="3196"/>
    <n v="3196"/>
    <n v="3.1960000000000001E-3"/>
    <n v="3.1960000000000001E-3"/>
    <n v="0.85607999999999995"/>
  </r>
  <r>
    <s v="Total"/>
    <n v="2019"/>
    <b v="1"/>
    <s v="EU"/>
    <s v="DENMARK"/>
    <s v="Import"/>
    <s v="EU"/>
    <x v="2"/>
    <x v="3"/>
    <x v="26"/>
    <x v="1"/>
    <b v="1"/>
    <s v="United Kingdom"/>
    <x v="18"/>
    <n v="3.45"/>
    <n v="44196"/>
    <n v="152476.20000000001"/>
    <n v="174922"/>
    <n v="174922"/>
    <n v="0.17492199999999999"/>
    <n v="0.17492199999999999"/>
    <n v="152.47620000000001"/>
  </r>
  <r>
    <s v="Total"/>
    <n v="2019"/>
    <b v="1"/>
    <s v="EU"/>
    <s v="DENMARK"/>
    <s v="Import"/>
    <s v="EU"/>
    <x v="2"/>
    <x v="1"/>
    <x v="49"/>
    <x v="1"/>
    <b v="1"/>
    <s v="United Kingdom"/>
    <x v="18"/>
    <n v="2.77"/>
    <n v="1020"/>
    <n v="2825.4"/>
    <n v="5694"/>
    <n v="5694"/>
    <n v="5.6940000000000003E-3"/>
    <n v="5.6940000000000003E-3"/>
    <n v="2.8254000000000001"/>
  </r>
  <r>
    <s v="Total"/>
    <n v="2019"/>
    <b v="1"/>
    <s v="EU"/>
    <s v="DENMARK"/>
    <s v="Import"/>
    <s v="EU"/>
    <x v="2"/>
    <x v="1"/>
    <x v="26"/>
    <x v="1"/>
    <b v="1"/>
    <s v="United Kingdom"/>
    <x v="18"/>
    <n v="2.85"/>
    <n v="111794"/>
    <n v="318612.90000000002"/>
    <n v="683485"/>
    <n v="683485"/>
    <n v="0.68348500000000001"/>
    <n v="0.68348500000000001"/>
    <n v="318.61290000000002"/>
  </r>
  <r>
    <s v="Total"/>
    <n v="2019"/>
    <b v="1"/>
    <s v="EU"/>
    <s v="DENMARK"/>
    <s v="Import"/>
    <s v="EU"/>
    <x v="2"/>
    <x v="1"/>
    <x v="35"/>
    <x v="11"/>
    <b v="1"/>
    <s v="United Kingdom"/>
    <x v="18"/>
    <n v="2.77"/>
    <n v="135658"/>
    <n v="375772.66"/>
    <n v="586589"/>
    <n v="586589"/>
    <n v="0.58658900000000003"/>
    <n v="0.58658900000000003"/>
    <n v="375.77265999999997"/>
  </r>
  <r>
    <s v="Total"/>
    <n v="2019"/>
    <b v="1"/>
    <s v="EU"/>
    <s v="DENMARK"/>
    <s v="Import"/>
    <s v="EU"/>
    <x v="2"/>
    <x v="0"/>
    <x v="33"/>
    <x v="2"/>
    <b v="1"/>
    <s v="United Kingdom"/>
    <x v="18"/>
    <n v="5.12"/>
    <n v="3199"/>
    <n v="16378.88"/>
    <n v="23970"/>
    <n v="23970"/>
    <n v="2.3970000000000002E-2"/>
    <n v="2.3970000000000002E-2"/>
    <n v="16.378879999999999"/>
  </r>
  <r>
    <s v="Total"/>
    <n v="2019"/>
    <b v="1"/>
    <s v="EU"/>
    <s v="DENMARK"/>
    <s v="Import"/>
    <s v="EU"/>
    <x v="2"/>
    <x v="0"/>
    <x v="46"/>
    <x v="1"/>
    <b v="1"/>
    <s v="United Kingdom"/>
    <x v="18"/>
    <n v="4.3"/>
    <n v="83403"/>
    <n v="358632.9"/>
    <n v="281417"/>
    <n v="281417"/>
    <n v="0.28141699999999997"/>
    <n v="0.28141699999999997"/>
    <n v="358.63290000000001"/>
  </r>
  <r>
    <s v="Total"/>
    <n v="2019"/>
    <b v="1"/>
    <s v="EU"/>
    <s v="DENMARK"/>
    <s v="Import"/>
    <s v="EU"/>
    <x v="2"/>
    <x v="0"/>
    <x v="34"/>
    <x v="1"/>
    <b v="1"/>
    <s v="United Kingdom"/>
    <x v="18"/>
    <n v="2.95"/>
    <n v="504620"/>
    <n v="1488629"/>
    <n v="1290395"/>
    <n v="1290395"/>
    <n v="1.290395"/>
    <n v="1.290395"/>
    <n v="1488.6289999999999"/>
  </r>
  <r>
    <s v="Total"/>
    <n v="2019"/>
    <b v="1"/>
    <s v="EU"/>
    <s v="DENMARK"/>
    <s v="Import"/>
    <s v="EU"/>
    <x v="2"/>
    <x v="0"/>
    <x v="49"/>
    <x v="1"/>
    <b v="1"/>
    <s v="United Kingdom"/>
    <x v="18"/>
    <n v="2.65"/>
    <n v="404554"/>
    <n v="1072068.1000000001"/>
    <n v="2328222"/>
    <n v="2328222"/>
    <n v="2.3282219999999998"/>
    <n v="2.3282219999999998"/>
    <n v="1072.0681"/>
  </r>
  <r>
    <s v="Total"/>
    <n v="2019"/>
    <b v="1"/>
    <s v="EU"/>
    <s v="DENMARK"/>
    <s v="Import"/>
    <s v="EU"/>
    <x v="2"/>
    <x v="0"/>
    <x v="1"/>
    <x v="1"/>
    <b v="1"/>
    <s v="United Kingdom"/>
    <x v="18"/>
    <n v="2.4700000000000002"/>
    <n v="12586"/>
    <n v="31087.42"/>
    <n v="113648"/>
    <n v="113648"/>
    <n v="0.113648"/>
    <n v="0.113648"/>
    <n v="31.087420000000002"/>
  </r>
  <r>
    <s v="Total"/>
    <n v="2019"/>
    <b v="1"/>
    <s v="EU"/>
    <s v="DENMARK"/>
    <s v="Import"/>
    <s v="EU"/>
    <x v="2"/>
    <x v="0"/>
    <x v="1"/>
    <x v="1"/>
    <b v="1"/>
    <s v="United Kingdom"/>
    <x v="18"/>
    <n v="2.4700000000000002"/>
    <n v="38935"/>
    <n v="96169.45"/>
    <n v="296148"/>
    <n v="296148"/>
    <n v="0.29614800000000002"/>
    <n v="0.29614800000000002"/>
    <n v="96.169449999999998"/>
  </r>
  <r>
    <s v="Total"/>
    <n v="2019"/>
    <b v="1"/>
    <s v="EU"/>
    <s v="DENMARK"/>
    <s v="Import"/>
    <s v="EU"/>
    <x v="2"/>
    <x v="0"/>
    <x v="1"/>
    <x v="1"/>
    <b v="1"/>
    <s v="United Kingdom"/>
    <x v="18"/>
    <n v="2.25"/>
    <n v="3442"/>
    <n v="7744.5"/>
    <n v="15345"/>
    <n v="15345"/>
    <n v="1.5344999999999999E-2"/>
    <n v="1.5344999999999999E-2"/>
    <n v="7.7445000000000004"/>
  </r>
  <r>
    <s v="Total"/>
    <n v="2019"/>
    <b v="1"/>
    <s v="EU"/>
    <s v="DENMARK"/>
    <s v="Import"/>
    <s v="EU"/>
    <x v="2"/>
    <x v="0"/>
    <x v="47"/>
    <x v="1"/>
    <b v="1"/>
    <s v="United Kingdom"/>
    <x v="18"/>
    <n v="3.06"/>
    <n v="987387"/>
    <n v="3021404.22"/>
    <n v="5050106"/>
    <n v="5050106"/>
    <n v="5.0501060000000004"/>
    <n v="5.0501060000000004"/>
    <n v="3021.4042199999999"/>
  </r>
  <r>
    <s v="Total"/>
    <n v="2019"/>
    <b v="1"/>
    <s v="EU"/>
    <s v="DENMARK"/>
    <s v="Import"/>
    <s v="EU"/>
    <x v="2"/>
    <x v="0"/>
    <x v="51"/>
    <x v="1"/>
    <b v="1"/>
    <s v="United Kingdom"/>
    <x v="18"/>
    <n v="3"/>
    <n v="6750"/>
    <n v="20250"/>
    <n v="16649"/>
    <n v="16649"/>
    <n v="1.6649000000000001E-2"/>
    <n v="1.6649000000000001E-2"/>
    <n v="20.25"/>
  </r>
  <r>
    <s v="Total"/>
    <n v="2019"/>
    <b v="1"/>
    <s v="EU"/>
    <s v="DENMARK"/>
    <s v="Import"/>
    <s v="EU"/>
    <x v="2"/>
    <x v="0"/>
    <x v="52"/>
    <x v="1"/>
    <b v="1"/>
    <s v="United Kingdom"/>
    <x v="18"/>
    <n v="2.5499999999999998"/>
    <n v="1269"/>
    <n v="3235.95"/>
    <n v="6103"/>
    <n v="6103"/>
    <n v="6.1029999999999999E-3"/>
    <n v="6.1029999999999999E-3"/>
    <n v="3.2359499999999999"/>
  </r>
  <r>
    <s v="Total"/>
    <n v="2019"/>
    <b v="1"/>
    <s v="EU"/>
    <s v="DENMARK"/>
    <s v="Import"/>
    <s v="EU"/>
    <x v="2"/>
    <x v="0"/>
    <x v="26"/>
    <x v="1"/>
    <b v="1"/>
    <s v="United Kingdom"/>
    <x v="18"/>
    <n v="2.85"/>
    <n v="4144985"/>
    <n v="11813207.25"/>
    <n v="21875246"/>
    <n v="21875246"/>
    <n v="21.875246000000001"/>
    <n v="21.875246000000001"/>
    <n v="11813.207249999999"/>
  </r>
  <r>
    <s v="Total"/>
    <n v="2019"/>
    <b v="1"/>
    <s v="EU"/>
    <s v="DENMARK"/>
    <s v="Import"/>
    <s v="EU"/>
    <x v="2"/>
    <x v="0"/>
    <x v="26"/>
    <x v="1"/>
    <b v="1"/>
    <s v="United Kingdom"/>
    <x v="18"/>
    <n v="2.85"/>
    <n v="226707"/>
    <n v="646114.94999999995"/>
    <n v="1329483"/>
    <n v="1329483"/>
    <n v="1.329483"/>
    <n v="1.329483"/>
    <n v="646.11495000000002"/>
  </r>
  <r>
    <s v="Total"/>
    <n v="2019"/>
    <b v="1"/>
    <s v="EU"/>
    <s v="DENMARK"/>
    <s v="Import"/>
    <s v="EU"/>
    <x v="2"/>
    <x v="0"/>
    <x v="61"/>
    <x v="11"/>
    <b v="1"/>
    <s v="United Kingdom"/>
    <x v="18"/>
    <n v="3"/>
    <n v="7664"/>
    <n v="22992"/>
    <n v="60715"/>
    <n v="60715"/>
    <n v="6.0714999999999998E-2"/>
    <n v="6.0714999999999998E-2"/>
    <n v="22.992000000000001"/>
  </r>
  <r>
    <s v="Total"/>
    <n v="2019"/>
    <b v="1"/>
    <s v="EU"/>
    <s v="DENMARK"/>
    <s v="Import"/>
    <s v="EU"/>
    <x v="2"/>
    <x v="0"/>
    <x v="35"/>
    <x v="11"/>
    <b v="1"/>
    <s v="United Kingdom"/>
    <x v="18"/>
    <n v="2.65"/>
    <n v="2225"/>
    <n v="5896.25"/>
    <n v="19567"/>
    <n v="19567"/>
    <n v="1.9567000000000001E-2"/>
    <n v="1.9567000000000001E-2"/>
    <n v="5.8962500000000002"/>
  </r>
  <r>
    <s v="Total"/>
    <n v="2019"/>
    <b v="1"/>
    <s v="EU"/>
    <s v="DENMARK"/>
    <s v="Import"/>
    <s v="EU"/>
    <x v="2"/>
    <x v="1"/>
    <x v="2"/>
    <x v="2"/>
    <b v="1"/>
    <s v="United Kingdom"/>
    <x v="18"/>
    <n v="2.77"/>
    <n v="357932"/>
    <n v="991471.64"/>
    <n v="1172730"/>
    <n v="1172730"/>
    <n v="1.1727300000000001"/>
    <n v="1.1727300000000001"/>
    <n v="991.47163999999998"/>
  </r>
  <r>
    <s v="Total"/>
    <n v="2019"/>
    <b v="1"/>
    <s v="EU"/>
    <s v="DENMARK"/>
    <s v="Import"/>
    <s v="EU"/>
    <x v="2"/>
    <x v="0"/>
    <x v="2"/>
    <x v="2"/>
    <b v="1"/>
    <s v="United Kingdom"/>
    <x v="18"/>
    <n v="2.65"/>
    <n v="13049"/>
    <n v="34579.85"/>
    <n v="124312"/>
    <n v="124312"/>
    <n v="0.12431200000000001"/>
    <n v="0.12431200000000001"/>
    <n v="34.57985"/>
  </r>
  <r>
    <s v="Total"/>
    <n v="2019"/>
    <b v="1"/>
    <s v="EU"/>
    <s v="DENMARK"/>
    <s v="Import"/>
    <s v="EU"/>
    <x v="2"/>
    <x v="0"/>
    <x v="2"/>
    <x v="2"/>
    <b v="1"/>
    <s v="United Kingdom"/>
    <x v="18"/>
    <n v="1.64"/>
    <n v="375944"/>
    <n v="616548.16"/>
    <n v="1609282"/>
    <n v="1609282"/>
    <n v="1.6092820000000001"/>
    <n v="1.6092820000000001"/>
    <n v="616.54816000000005"/>
  </r>
  <r>
    <s v="Total"/>
    <n v="2019"/>
    <b v="1"/>
    <s v="EU"/>
    <s v="DENMARK"/>
    <s v="Import"/>
    <s v="EU"/>
    <x v="4"/>
    <x v="3"/>
    <x v="18"/>
    <x v="10"/>
    <b v="1"/>
    <s v="United Kingdom"/>
    <x v="18"/>
    <n v="0"/>
    <n v="93315"/>
    <n v="0"/>
    <n v="567296"/>
    <n v="567296"/>
    <n v="0.56729600000000002"/>
    <n v="0.56729600000000002"/>
    <n v="0"/>
  </r>
  <r>
    <s v="Total"/>
    <n v="2019"/>
    <b v="1"/>
    <s v="EU"/>
    <s v="DENMARK"/>
    <s v="Import"/>
    <s v="EU"/>
    <x v="0"/>
    <x v="1"/>
    <x v="65"/>
    <x v="5"/>
    <b v="1"/>
    <s v="United Kingdom"/>
    <x v="18"/>
    <n v="1.1499999999999999"/>
    <n v="17761"/>
    <n v="20425.150000000001"/>
    <n v="96398"/>
    <n v="96398"/>
    <n v="9.6397999999999998E-2"/>
    <n v="9.6397999999999998E-2"/>
    <n v="20.425149999999999"/>
  </r>
  <r>
    <s v="Total"/>
    <n v="2019"/>
    <b v="1"/>
    <s v="EU"/>
    <s v="DENMARK"/>
    <s v="Import"/>
    <s v="EU"/>
    <x v="0"/>
    <x v="1"/>
    <x v="65"/>
    <x v="5"/>
    <b v="1"/>
    <s v="United Kingdom"/>
    <x v="18"/>
    <n v="1.05"/>
    <n v="112687"/>
    <n v="118321.35"/>
    <n v="590824"/>
    <n v="590824"/>
    <n v="0.59082400000000002"/>
    <n v="0.59082400000000002"/>
    <n v="118.32135"/>
  </r>
  <r>
    <s v="Total"/>
    <n v="2019"/>
    <b v="1"/>
    <s v="EU"/>
    <s v="DENMARK"/>
    <s v="Import"/>
    <s v="EU"/>
    <x v="0"/>
    <x v="1"/>
    <x v="65"/>
    <x v="5"/>
    <b v="1"/>
    <s v="United Kingdom"/>
    <x v="18"/>
    <n v="1"/>
    <n v="100"/>
    <n v="100"/>
    <n v="1448"/>
    <n v="1448"/>
    <n v="1.4480000000000001E-3"/>
    <n v="1.4480000000000001E-3"/>
    <n v="0.1"/>
  </r>
  <r>
    <s v="Total"/>
    <n v="2019"/>
    <b v="1"/>
    <s v="EU"/>
    <s v="DENMARK"/>
    <s v="Import"/>
    <s v="EU"/>
    <x v="0"/>
    <x v="1"/>
    <x v="65"/>
    <x v="5"/>
    <b v="1"/>
    <s v="United Kingdom"/>
    <x v="18"/>
    <n v="1"/>
    <n v="22146"/>
    <n v="22146"/>
    <n v="122850"/>
    <n v="122850"/>
    <n v="0.12285"/>
    <n v="0.12285"/>
    <n v="22.146000000000001"/>
  </r>
  <r>
    <s v="Total"/>
    <n v="2019"/>
    <b v="1"/>
    <s v="EU"/>
    <s v="DENMARK"/>
    <s v="Import"/>
    <s v="EU"/>
    <x v="0"/>
    <x v="1"/>
    <x v="6"/>
    <x v="5"/>
    <b v="1"/>
    <s v="United Kingdom"/>
    <x v="18"/>
    <n v="1.1399999999999999"/>
    <n v="881888"/>
    <n v="1005352.32"/>
    <n v="5925485"/>
    <n v="5925485"/>
    <n v="5.9254850000000001"/>
    <n v="5.9254850000000001"/>
    <n v="1005.35232"/>
  </r>
  <r>
    <s v="Total"/>
    <n v="2019"/>
    <b v="1"/>
    <s v="EU"/>
    <s v="DENMARK"/>
    <s v="Import"/>
    <s v="EU"/>
    <x v="0"/>
    <x v="1"/>
    <x v="6"/>
    <x v="5"/>
    <b v="1"/>
    <s v="United Kingdom"/>
    <x v="18"/>
    <n v="1.1399999999999999"/>
    <n v="1137821"/>
    <n v="1297115.94"/>
    <n v="6870345"/>
    <n v="6870345"/>
    <n v="6.8703450000000004"/>
    <n v="6.8703450000000004"/>
    <n v="1297.1159399999999"/>
  </r>
  <r>
    <s v="Total"/>
    <n v="2019"/>
    <b v="1"/>
    <s v="EU"/>
    <s v="DENMARK"/>
    <s v="Import"/>
    <s v="EU"/>
    <x v="0"/>
    <x v="1"/>
    <x v="14"/>
    <x v="5"/>
    <b v="1"/>
    <s v="United Kingdom"/>
    <x v="18"/>
    <n v="1.1399999999999999"/>
    <n v="37"/>
    <n v="42.18"/>
    <n v="238"/>
    <n v="238"/>
    <n v="2.3800000000000001E-4"/>
    <n v="2.3800000000000001E-4"/>
    <n v="4.2180000000000002E-2"/>
  </r>
  <r>
    <s v="Total"/>
    <n v="2019"/>
    <b v="1"/>
    <s v="EU"/>
    <s v="DENMARK"/>
    <s v="Import"/>
    <s v="EU"/>
    <x v="0"/>
    <x v="1"/>
    <x v="16"/>
    <x v="9"/>
    <b v="1"/>
    <s v="United Kingdom"/>
    <x v="18"/>
    <n v="1.1200000000000001"/>
    <n v="135458"/>
    <n v="151712.95999999999"/>
    <n v="579653"/>
    <n v="579653"/>
    <n v="0.57965299999999997"/>
    <n v="0.57965299999999997"/>
    <n v="151.71296000000001"/>
  </r>
  <r>
    <s v="Total"/>
    <n v="2019"/>
    <b v="1"/>
    <s v="EU"/>
    <s v="DENMARK"/>
    <s v="Import"/>
    <s v="EU"/>
    <x v="0"/>
    <x v="0"/>
    <x v="65"/>
    <x v="5"/>
    <b v="1"/>
    <s v="United Kingdom"/>
    <x v="18"/>
    <n v="1.1299999999999999"/>
    <n v="4918"/>
    <n v="5557.34"/>
    <n v="13748"/>
    <n v="13748"/>
    <n v="1.3748E-2"/>
    <n v="1.3748E-2"/>
    <n v="5.5573399999999999"/>
  </r>
  <r>
    <s v="Total"/>
    <n v="2019"/>
    <b v="1"/>
    <s v="EU"/>
    <s v="DENMARK"/>
    <s v="Import"/>
    <s v="EU"/>
    <x v="0"/>
    <x v="0"/>
    <x v="6"/>
    <x v="5"/>
    <b v="1"/>
    <s v="United Kingdom"/>
    <x v="18"/>
    <n v="1.3"/>
    <n v="900"/>
    <n v="1170"/>
    <n v="12094"/>
    <n v="12094"/>
    <n v="1.2094000000000001E-2"/>
    <n v="1.2094000000000001E-2"/>
    <n v="1.17"/>
  </r>
  <r>
    <s v="Total"/>
    <n v="2019"/>
    <b v="1"/>
    <s v="EU"/>
    <s v="DENMARK"/>
    <s v="Import"/>
    <s v="EU"/>
    <x v="0"/>
    <x v="0"/>
    <x v="6"/>
    <x v="5"/>
    <b v="1"/>
    <s v="United Kingdom"/>
    <x v="18"/>
    <n v="1.3"/>
    <n v="10127"/>
    <n v="13165.1"/>
    <n v="86895"/>
    <n v="86895"/>
    <n v="8.6895E-2"/>
    <n v="8.6895E-2"/>
    <n v="13.165100000000001"/>
  </r>
  <r>
    <s v="Total"/>
    <n v="2019"/>
    <b v="1"/>
    <s v="EU"/>
    <s v="DENMARK"/>
    <s v="Import"/>
    <s v="EU"/>
    <x v="0"/>
    <x v="0"/>
    <x v="6"/>
    <x v="5"/>
    <b v="1"/>
    <s v="United Kingdom"/>
    <x v="18"/>
    <n v="1.1599999999999999"/>
    <n v="59413"/>
    <n v="68919.08"/>
    <n v="550955"/>
    <n v="550955"/>
    <n v="0.55095499999999997"/>
    <n v="0.55095499999999997"/>
    <n v="68.919079999999994"/>
  </r>
  <r>
    <s v="Total"/>
    <n v="2019"/>
    <b v="1"/>
    <s v="EU"/>
    <s v="DENMARK"/>
    <s v="Import"/>
    <s v="EU"/>
    <x v="0"/>
    <x v="0"/>
    <x v="15"/>
    <x v="9"/>
    <b v="1"/>
    <s v="United Kingdom"/>
    <x v="18"/>
    <n v="1.1200000000000001"/>
    <n v="10555"/>
    <n v="11821.6"/>
    <n v="55118"/>
    <n v="55118"/>
    <n v="5.5118E-2"/>
    <n v="5.5118E-2"/>
    <n v="11.8216"/>
  </r>
  <r>
    <s v="Total"/>
    <n v="2019"/>
    <b v="1"/>
    <s v="EU"/>
    <s v="DENMARK"/>
    <s v="Import"/>
    <s v="EU"/>
    <x v="0"/>
    <x v="0"/>
    <x v="12"/>
    <x v="9"/>
    <b v="1"/>
    <s v="United Kingdom"/>
    <x v="18"/>
    <n v="1.1200000000000001"/>
    <n v="1407"/>
    <n v="1575.84"/>
    <n v="3800"/>
    <n v="3800"/>
    <n v="3.8E-3"/>
    <n v="3.8E-3"/>
    <n v="1.5758399999999999"/>
  </r>
  <r>
    <s v="Total"/>
    <n v="2019"/>
    <b v="1"/>
    <s v="EU"/>
    <s v="DENMARK"/>
    <s v="Import"/>
    <s v="EU"/>
    <x v="0"/>
    <x v="0"/>
    <x v="37"/>
    <x v="9"/>
    <b v="1"/>
    <s v="United Kingdom"/>
    <x v="18"/>
    <n v="1"/>
    <n v="15742"/>
    <n v="15742"/>
    <n v="210149"/>
    <n v="210149"/>
    <n v="0.210149"/>
    <n v="0.210149"/>
    <n v="15.742000000000001"/>
  </r>
  <r>
    <s v="Total"/>
    <n v="2019"/>
    <b v="1"/>
    <s v="EU"/>
    <s v="DENMARK"/>
    <s v="Import"/>
    <s v="EU"/>
    <x v="1"/>
    <x v="3"/>
    <x v="5"/>
    <x v="3"/>
    <b v="1"/>
    <s v="United Kingdom"/>
    <x v="18"/>
    <n v="5"/>
    <n v="41617"/>
    <n v="208085"/>
    <n v="140595"/>
    <n v="140595"/>
    <n v="0.140595"/>
    <n v="0.140595"/>
    <n v="208.08500000000001"/>
  </r>
  <r>
    <s v="Total"/>
    <n v="2019"/>
    <b v="1"/>
    <s v="EU"/>
    <s v="DENMARK"/>
    <s v="Import"/>
    <s v="EU"/>
    <x v="1"/>
    <x v="2"/>
    <x v="0"/>
    <x v="0"/>
    <b v="1"/>
    <s v="United Kingdom"/>
    <x v="18"/>
    <n v="1.66"/>
    <n v="4659728"/>
    <n v="7735148.4800000004"/>
    <n v="33548515"/>
    <n v="33548515"/>
    <n v="33.548515000000002"/>
    <n v="33.548515000000002"/>
    <n v="7735.1484799999998"/>
  </r>
  <r>
    <s v="Total"/>
    <n v="2019"/>
    <b v="1"/>
    <s v="EU"/>
    <s v="DENMARK"/>
    <s v="Import"/>
    <s v="EU"/>
    <x v="1"/>
    <x v="2"/>
    <x v="11"/>
    <x v="0"/>
    <b v="1"/>
    <s v="United Kingdom"/>
    <x v="18"/>
    <n v="1.8"/>
    <n v="6"/>
    <n v="10.8"/>
    <n v="139"/>
    <n v="139"/>
    <n v="1.3899999999999999E-4"/>
    <n v="1.3899999999999999E-4"/>
    <n v="1.0800000000000001E-2"/>
  </r>
  <r>
    <s v="Total"/>
    <n v="2019"/>
    <b v="1"/>
    <s v="EU"/>
    <s v="DENMARK"/>
    <s v="Import"/>
    <s v="EU"/>
    <x v="1"/>
    <x v="2"/>
    <x v="5"/>
    <x v="3"/>
    <b v="1"/>
    <s v="United Kingdom"/>
    <x v="18"/>
    <n v="1"/>
    <n v="261435"/>
    <n v="261435"/>
    <n v="1736939"/>
    <n v="1736939"/>
    <n v="1.736939"/>
    <n v="1.736939"/>
    <n v="261.435"/>
  </r>
  <r>
    <s v="Total"/>
    <n v="2019"/>
    <b v="1"/>
    <s v="EU"/>
    <s v="DENMARK"/>
    <s v="Import"/>
    <s v="EU"/>
    <x v="1"/>
    <x v="2"/>
    <x v="30"/>
    <x v="3"/>
    <b v="1"/>
    <s v="United Kingdom"/>
    <x v="18"/>
    <n v="2.61"/>
    <n v="131213"/>
    <n v="342465.93"/>
    <n v="438749"/>
    <n v="438749"/>
    <n v="0.438749"/>
    <n v="0.438749"/>
    <n v="342.46593000000001"/>
  </r>
  <r>
    <s v="Total"/>
    <n v="2019"/>
    <b v="1"/>
    <s v="EU"/>
    <s v="DENMARK"/>
    <s v="Import"/>
    <s v="EU"/>
    <x v="1"/>
    <x v="3"/>
    <x v="44"/>
    <x v="10"/>
    <b v="1"/>
    <s v="United Kingdom"/>
    <x v="18"/>
    <n v="0"/>
    <n v="891"/>
    <n v="0"/>
    <n v="12995"/>
    <n v="12995"/>
    <n v="1.2995E-2"/>
    <n v="1.2995E-2"/>
    <n v="0"/>
  </r>
  <r>
    <s v="Total"/>
    <n v="2019"/>
    <b v="1"/>
    <s v="EU"/>
    <s v="DENMARK"/>
    <s v="Import"/>
    <s v="EU"/>
    <x v="1"/>
    <x v="4"/>
    <x v="65"/>
    <x v="5"/>
    <b v="1"/>
    <s v="United Kingdom"/>
    <x v="18"/>
    <n v="2.11"/>
    <n v="117345"/>
    <n v="247597.95"/>
    <n v="2076513"/>
    <n v="2076513"/>
    <n v="2.0765129999999998"/>
    <n v="2.0765129999999998"/>
    <n v="247.59795"/>
  </r>
  <r>
    <s v="Total"/>
    <n v="2019"/>
    <b v="1"/>
    <s v="EU"/>
    <s v="DENMARK"/>
    <s v="Import"/>
    <s v="EU"/>
    <x v="1"/>
    <x v="4"/>
    <x v="6"/>
    <x v="5"/>
    <b v="1"/>
    <s v="United Kingdom"/>
    <x v="18"/>
    <n v="2.1"/>
    <n v="159719"/>
    <n v="335409.90000000002"/>
    <n v="1017102"/>
    <n v="1017102"/>
    <n v="1.017102"/>
    <n v="1.017102"/>
    <n v="335.40989999999999"/>
  </r>
  <r>
    <s v="Total"/>
    <n v="2019"/>
    <b v="1"/>
    <s v="EU"/>
    <s v="DENMARK"/>
    <s v="Import"/>
    <s v="EU"/>
    <x v="3"/>
    <x v="2"/>
    <x v="39"/>
    <x v="8"/>
    <b v="1"/>
    <s v="United Kingdom"/>
    <x v="18"/>
    <n v="2.09"/>
    <n v="4403"/>
    <n v="9202.27"/>
    <n v="23194"/>
    <n v="23194"/>
    <n v="2.3193999999999999E-2"/>
    <n v="2.3193999999999999E-2"/>
    <n v="9.2022700000000004"/>
  </r>
  <r>
    <s v="Total"/>
    <n v="2019"/>
    <b v="1"/>
    <s v="EU"/>
    <s v="DENMARK"/>
    <s v="Import"/>
    <s v="EU"/>
    <x v="3"/>
    <x v="2"/>
    <x v="50"/>
    <x v="8"/>
    <b v="1"/>
    <s v="United Kingdom"/>
    <x v="18"/>
    <n v="1.7"/>
    <n v="4829"/>
    <n v="8209.2999999999993"/>
    <n v="36284"/>
    <n v="36284"/>
    <n v="3.6283999999999997E-2"/>
    <n v="3.6283999999999997E-2"/>
    <n v="8.2093000000000007"/>
  </r>
  <r>
    <s v="Total"/>
    <n v="2019"/>
    <b v="1"/>
    <s v="EU"/>
    <s v="DENMARK"/>
    <s v="Import"/>
    <s v="EU"/>
    <x v="3"/>
    <x v="2"/>
    <x v="43"/>
    <x v="8"/>
    <b v="1"/>
    <s v="United Kingdom"/>
    <x v="18"/>
    <n v="1.33"/>
    <n v="167404"/>
    <n v="222647.32"/>
    <n v="499965"/>
    <n v="499965"/>
    <n v="0.49996499999999999"/>
    <n v="0.49996499999999999"/>
    <n v="222.64732000000001"/>
  </r>
  <r>
    <s v="Total"/>
    <n v="2019"/>
    <b v="1"/>
    <s v="EU"/>
    <s v="DENMARK"/>
    <s v="Import"/>
    <s v="EU"/>
    <x v="3"/>
    <x v="2"/>
    <x v="6"/>
    <x v="5"/>
    <b v="1"/>
    <s v="United Kingdom"/>
    <x v="18"/>
    <n v="1.52"/>
    <n v="100426"/>
    <n v="152647.51999999999"/>
    <n v="572645"/>
    <n v="572645"/>
    <n v="0.57264499999999996"/>
    <n v="0.57264499999999996"/>
    <n v="152.64751999999999"/>
  </r>
  <r>
    <s v="Total"/>
    <n v="2019"/>
    <b v="1"/>
    <s v="EU"/>
    <s v="DENMARK"/>
    <s v="Import"/>
    <s v="EU"/>
    <x v="3"/>
    <x v="2"/>
    <x v="6"/>
    <x v="5"/>
    <b v="1"/>
    <s v="United Kingdom"/>
    <x v="18"/>
    <n v="1.52"/>
    <n v="43614"/>
    <n v="66293.279999999999"/>
    <n v="239217"/>
    <n v="239217"/>
    <n v="0.23921700000000001"/>
    <n v="0.23921700000000001"/>
    <n v="66.293279999999996"/>
  </r>
  <r>
    <s v="Total"/>
    <n v="2019"/>
    <b v="1"/>
    <s v="EU"/>
    <s v="DENMARK"/>
    <s v="Import"/>
    <s v="EU"/>
    <x v="3"/>
    <x v="2"/>
    <x v="2"/>
    <x v="2"/>
    <b v="1"/>
    <s v="United Kingdom"/>
    <x v="18"/>
    <n v="1.84"/>
    <n v="254284"/>
    <n v="467882.56"/>
    <n v="1960902"/>
    <n v="1960902"/>
    <n v="1.9609019999999999"/>
    <n v="1.9609019999999999"/>
    <n v="467.88256000000001"/>
  </r>
  <r>
    <s v="Total"/>
    <n v="2019"/>
    <b v="1"/>
    <s v="EU"/>
    <s v="DENMARK"/>
    <s v="Import"/>
    <s v="EU"/>
    <x v="3"/>
    <x v="2"/>
    <x v="2"/>
    <x v="2"/>
    <b v="1"/>
    <s v="United Kingdom"/>
    <x v="18"/>
    <n v="1.64"/>
    <n v="10422"/>
    <n v="17092.080000000002"/>
    <n v="26354"/>
    <n v="26354"/>
    <n v="2.6353999999999999E-2"/>
    <n v="2.6353999999999999E-2"/>
    <n v="17.092079999999999"/>
  </r>
  <r>
    <s v="Total"/>
    <n v="2019"/>
    <b v="1"/>
    <s v="EU"/>
    <s v="DENMARK"/>
    <s v="Import"/>
    <s v="EU"/>
    <x v="3"/>
    <x v="1"/>
    <x v="12"/>
    <x v="9"/>
    <b v="1"/>
    <s v="United Kingdom"/>
    <x v="18"/>
    <n v="1"/>
    <n v="189072"/>
    <n v="189072"/>
    <n v="585672"/>
    <n v="585672"/>
    <n v="0.58567199999999997"/>
    <n v="0.58567199999999997"/>
    <n v="189.072"/>
  </r>
  <r>
    <s v="Total"/>
    <n v="2019"/>
    <b v="1"/>
    <s v="EU"/>
    <s v="DENMARK"/>
    <s v="Import"/>
    <s v="EU"/>
    <x v="2"/>
    <x v="2"/>
    <x v="66"/>
    <x v="7"/>
    <b v="1"/>
    <s v="United Kingdom"/>
    <x v="18"/>
    <n v="2.38"/>
    <n v="52"/>
    <n v="123.76"/>
    <n v="567"/>
    <n v="567"/>
    <n v="5.6700000000000001E-4"/>
    <n v="5.6700000000000001E-4"/>
    <n v="0.12376"/>
  </r>
  <r>
    <s v="Total"/>
    <n v="2019"/>
    <b v="1"/>
    <s v="EU"/>
    <s v="DENMARK"/>
    <s v="Import"/>
    <s v="EU"/>
    <x v="2"/>
    <x v="2"/>
    <x v="50"/>
    <x v="8"/>
    <b v="1"/>
    <s v="United Kingdom"/>
    <x v="18"/>
    <n v="1.87"/>
    <n v="3803218"/>
    <n v="7112017.6600000001"/>
    <n v="18070748"/>
    <n v="18070748"/>
    <n v="18.070747999999998"/>
    <n v="18.070747999999998"/>
    <n v="7112.0176600000004"/>
  </r>
  <r>
    <s v="Total"/>
    <n v="2019"/>
    <b v="1"/>
    <s v="EU"/>
    <s v="DENMARK"/>
    <s v="Import"/>
    <s v="EU"/>
    <x v="2"/>
    <x v="1"/>
    <x v="65"/>
    <x v="5"/>
    <b v="1"/>
    <s v="United Kingdom"/>
    <x v="18"/>
    <n v="1.8"/>
    <n v="844"/>
    <n v="1519.2"/>
    <n v="6721"/>
    <n v="6721"/>
    <n v="6.7210000000000004E-3"/>
    <n v="6.7210000000000004E-3"/>
    <n v="1.5192000000000001"/>
  </r>
  <r>
    <s v="Total"/>
    <n v="2019"/>
    <b v="1"/>
    <s v="EU"/>
    <s v="DENMARK"/>
    <s v="Import"/>
    <s v="EU"/>
    <x v="2"/>
    <x v="1"/>
    <x v="6"/>
    <x v="5"/>
    <b v="1"/>
    <s v="United Kingdom"/>
    <x v="18"/>
    <n v="1.6"/>
    <n v="1074863"/>
    <n v="1719780.8"/>
    <n v="4401973"/>
    <n v="4401973"/>
    <n v="4.4019729999999999"/>
    <n v="4.4019729999999999"/>
    <n v="1719.7808"/>
  </r>
  <r>
    <s v="Total"/>
    <n v="2019"/>
    <b v="1"/>
    <s v="EU"/>
    <s v="DENMARK"/>
    <s v="Import"/>
    <s v="EU"/>
    <x v="2"/>
    <x v="1"/>
    <x v="16"/>
    <x v="9"/>
    <b v="1"/>
    <s v="United Kingdom"/>
    <x v="18"/>
    <n v="2.2999999999999998"/>
    <n v="1903"/>
    <n v="4376.8999999999996"/>
    <n v="5518"/>
    <n v="5518"/>
    <n v="5.5180000000000003E-3"/>
    <n v="5.5180000000000003E-3"/>
    <n v="4.3769"/>
  </r>
  <r>
    <s v="Total"/>
    <n v="2019"/>
    <b v="1"/>
    <s v="EU"/>
    <s v="DENMARK"/>
    <s v="Import"/>
    <s v="EU"/>
    <x v="2"/>
    <x v="0"/>
    <x v="65"/>
    <x v="5"/>
    <b v="1"/>
    <s v="United Kingdom"/>
    <x v="18"/>
    <n v="1.8"/>
    <n v="622"/>
    <n v="1119.5999999999999"/>
    <n v="6394"/>
    <n v="6394"/>
    <n v="6.3940000000000004E-3"/>
    <n v="6.3940000000000004E-3"/>
    <n v="1.1195999999999999"/>
  </r>
  <r>
    <s v="Total"/>
    <n v="2019"/>
    <b v="1"/>
    <s v="EU"/>
    <s v="DENMARK"/>
    <s v="Import"/>
    <s v="EU"/>
    <x v="2"/>
    <x v="0"/>
    <x v="6"/>
    <x v="5"/>
    <b v="1"/>
    <s v="United Kingdom"/>
    <x v="18"/>
    <n v="1.8"/>
    <n v="34844"/>
    <n v="62719.199999999997"/>
    <n v="432383"/>
    <n v="432383"/>
    <n v="0.43238300000000002"/>
    <n v="0.43238300000000002"/>
    <n v="62.719200000000001"/>
  </r>
  <r>
    <s v="Total"/>
    <n v="2019"/>
    <b v="1"/>
    <s v="EU"/>
    <s v="DENMARK"/>
    <s v="Import"/>
    <s v="EU"/>
    <x v="2"/>
    <x v="0"/>
    <x v="15"/>
    <x v="9"/>
    <b v="1"/>
    <s v="United Kingdom"/>
    <x v="18"/>
    <n v="2.86"/>
    <n v="20889"/>
    <n v="59742.54"/>
    <n v="244565"/>
    <n v="244565"/>
    <n v="0.244565"/>
    <n v="0.244565"/>
    <n v="59.742539999999998"/>
  </r>
  <r>
    <s v="Total"/>
    <n v="2019"/>
    <b v="1"/>
    <s v="EU"/>
    <s v="DENMARK"/>
    <s v="Import"/>
    <s v="EU"/>
    <x v="2"/>
    <x v="0"/>
    <x v="16"/>
    <x v="9"/>
    <b v="1"/>
    <s v="United Kingdom"/>
    <x v="18"/>
    <n v="2.2999999999999998"/>
    <n v="521"/>
    <n v="1198.3"/>
    <n v="2017"/>
    <n v="2017"/>
    <n v="2.0170000000000001E-3"/>
    <n v="2.0170000000000001E-3"/>
    <n v="1.1982999999999999"/>
  </r>
  <r>
    <s v="Total"/>
    <n v="2019"/>
    <b v="1"/>
    <s v="EU"/>
    <s v="DENMARK"/>
    <s v="Import"/>
    <s v="EU"/>
    <x v="4"/>
    <x v="2"/>
    <x v="18"/>
    <x v="10"/>
    <b v="1"/>
    <s v="United Kingdom"/>
    <x v="18"/>
    <n v="0"/>
    <n v="24976"/>
    <n v="0"/>
    <n v="470488"/>
    <n v="470488"/>
    <n v="0.47048800000000002"/>
    <n v="0.47048800000000002"/>
    <n v="0"/>
  </r>
  <r>
    <s v="Total"/>
    <n v="2019"/>
    <b v="1"/>
    <s v="EU"/>
    <s v="DENMARK"/>
    <s v="Import"/>
    <s v="EU"/>
    <x v="4"/>
    <x v="2"/>
    <x v="18"/>
    <x v="10"/>
    <b v="1"/>
    <s v="United Kingdom"/>
    <x v="18"/>
    <n v="0"/>
    <n v="5114"/>
    <n v="0"/>
    <n v="157404"/>
    <n v="157404"/>
    <n v="0.15740399999999999"/>
    <n v="0.15740399999999999"/>
    <n v="0"/>
  </r>
  <r>
    <s v="Total"/>
    <n v="2019"/>
    <b v="1"/>
    <s v="EU"/>
    <s v="DENMARK"/>
    <s v="Import"/>
    <s v="EU"/>
    <x v="0"/>
    <x v="3"/>
    <x v="36"/>
    <x v="0"/>
    <b v="1"/>
    <s v="United Kingdom"/>
    <x v="18"/>
    <n v="1"/>
    <n v="20355"/>
    <n v="20355"/>
    <n v="338308"/>
    <n v="338308"/>
    <n v="0.338308"/>
    <n v="0.338308"/>
    <n v="20.355"/>
  </r>
  <r>
    <s v="Total"/>
    <n v="2019"/>
    <b v="1"/>
    <s v="EU"/>
    <s v="DENMARK"/>
    <s v="Import"/>
    <s v="EU"/>
    <x v="0"/>
    <x v="3"/>
    <x v="21"/>
    <x v="0"/>
    <b v="1"/>
    <s v="United Kingdom"/>
    <x v="18"/>
    <n v="1.1499999999999999"/>
    <n v="9833"/>
    <n v="11307.95"/>
    <n v="129981"/>
    <n v="129981"/>
    <n v="0.12998100000000001"/>
    <n v="0.12998100000000001"/>
    <n v="11.30795"/>
  </r>
  <r>
    <s v="Total"/>
    <n v="2019"/>
    <b v="1"/>
    <s v="EU"/>
    <s v="DENMARK"/>
    <s v="Import"/>
    <s v="EU"/>
    <x v="0"/>
    <x v="3"/>
    <x v="28"/>
    <x v="6"/>
    <b v="1"/>
    <s v="United Kingdom"/>
    <x v="18"/>
    <n v="1.33"/>
    <n v="27194"/>
    <n v="36168.019999999997"/>
    <n v="151564"/>
    <n v="151564"/>
    <n v="0.151564"/>
    <n v="0.151564"/>
    <n v="36.168019999999999"/>
  </r>
  <r>
    <s v="Total"/>
    <n v="2019"/>
    <b v="1"/>
    <s v="EU"/>
    <s v="DENMARK"/>
    <s v="Import"/>
    <s v="EU"/>
    <x v="0"/>
    <x v="3"/>
    <x v="41"/>
    <x v="6"/>
    <b v="1"/>
    <s v="United Kingdom"/>
    <x v="18"/>
    <n v="1.33"/>
    <n v="700"/>
    <n v="931"/>
    <n v="1582"/>
    <n v="1582"/>
    <n v="1.5820000000000001E-3"/>
    <n v="1.5820000000000001E-3"/>
    <n v="0.93100000000000005"/>
  </r>
  <r>
    <s v="Total"/>
    <n v="2019"/>
    <b v="1"/>
    <s v="EU"/>
    <s v="DENMARK"/>
    <s v="Import"/>
    <s v="EU"/>
    <x v="0"/>
    <x v="3"/>
    <x v="29"/>
    <x v="3"/>
    <b v="1"/>
    <s v="United Kingdom"/>
    <x v="18"/>
    <n v="6.22"/>
    <n v="2604"/>
    <n v="16196.88"/>
    <n v="16137"/>
    <n v="16137"/>
    <n v="1.6136999999999999E-2"/>
    <n v="1.6136999999999999E-2"/>
    <n v="16.19688"/>
  </r>
  <r>
    <s v="Total"/>
    <n v="2019"/>
    <b v="1"/>
    <s v="EU"/>
    <s v="DENMARK"/>
    <s v="Import"/>
    <s v="EU"/>
    <x v="0"/>
    <x v="3"/>
    <x v="67"/>
    <x v="3"/>
    <b v="1"/>
    <s v="United Kingdom"/>
    <x v="18"/>
    <n v="4.5"/>
    <n v="1260"/>
    <n v="5670"/>
    <n v="3628"/>
    <n v="3628"/>
    <n v="3.6280000000000001E-3"/>
    <n v="3.6280000000000001E-3"/>
    <n v="5.67"/>
  </r>
  <r>
    <s v="Total"/>
    <n v="2019"/>
    <b v="1"/>
    <s v="EU"/>
    <s v="DENMARK"/>
    <s v="Import"/>
    <s v="EU"/>
    <x v="0"/>
    <x v="1"/>
    <x v="54"/>
    <x v="0"/>
    <b v="1"/>
    <s v="United Kingdom"/>
    <x v="18"/>
    <n v="1"/>
    <n v="460"/>
    <n v="460"/>
    <n v="3097"/>
    <n v="3097"/>
    <n v="3.0969999999999999E-3"/>
    <n v="3.0969999999999999E-3"/>
    <n v="0.46"/>
  </r>
  <r>
    <s v="Total"/>
    <n v="2019"/>
    <b v="1"/>
    <s v="EU"/>
    <s v="DENMARK"/>
    <s v="Import"/>
    <s v="EU"/>
    <x v="0"/>
    <x v="1"/>
    <x v="36"/>
    <x v="0"/>
    <b v="1"/>
    <s v="United Kingdom"/>
    <x v="18"/>
    <n v="1"/>
    <n v="17375"/>
    <n v="17375"/>
    <n v="179528"/>
    <n v="179528"/>
    <n v="0.17952799999999999"/>
    <n v="0.17952799999999999"/>
    <n v="17.375"/>
  </r>
  <r>
    <s v="Total"/>
    <n v="2019"/>
    <b v="1"/>
    <s v="EU"/>
    <s v="DENMARK"/>
    <s v="Import"/>
    <s v="EU"/>
    <x v="0"/>
    <x v="1"/>
    <x v="11"/>
    <x v="0"/>
    <b v="1"/>
    <s v="United Kingdom"/>
    <x v="18"/>
    <n v="1"/>
    <n v="16144"/>
    <n v="16144"/>
    <n v="154218"/>
    <n v="154218"/>
    <n v="0.15421799999999999"/>
    <n v="0.15421799999999999"/>
    <n v="16.143999999999998"/>
  </r>
  <r>
    <s v="Total"/>
    <n v="2019"/>
    <b v="1"/>
    <s v="EU"/>
    <s v="DENMARK"/>
    <s v="Import"/>
    <s v="EU"/>
    <x v="0"/>
    <x v="1"/>
    <x v="21"/>
    <x v="0"/>
    <b v="1"/>
    <s v="United Kingdom"/>
    <x v="18"/>
    <n v="1.1499999999999999"/>
    <n v="41529"/>
    <n v="47758.35"/>
    <n v="454709"/>
    <n v="454709"/>
    <n v="0.45470899999999997"/>
    <n v="0.45470899999999997"/>
    <n v="47.75835"/>
  </r>
  <r>
    <s v="Total"/>
    <n v="2019"/>
    <b v="1"/>
    <s v="EU"/>
    <s v="DENMARK"/>
    <s v="Import"/>
    <s v="EU"/>
    <x v="0"/>
    <x v="1"/>
    <x v="21"/>
    <x v="0"/>
    <b v="1"/>
    <s v="United Kingdom"/>
    <x v="18"/>
    <n v="1.1499999999999999"/>
    <n v="55920"/>
    <n v="64308"/>
    <n v="523903"/>
    <n v="523903"/>
    <n v="0.52390300000000001"/>
    <n v="0.52390300000000001"/>
    <n v="64.308000000000007"/>
  </r>
  <r>
    <s v="Total"/>
    <n v="2019"/>
    <b v="1"/>
    <s v="EU"/>
    <s v="DENMARK"/>
    <s v="Import"/>
    <s v="EU"/>
    <x v="0"/>
    <x v="1"/>
    <x v="22"/>
    <x v="0"/>
    <b v="1"/>
    <s v="United Kingdom"/>
    <x v="18"/>
    <n v="1.1499999999999999"/>
    <n v="45360"/>
    <n v="52164"/>
    <n v="497893"/>
    <n v="497893"/>
    <n v="0.49789299999999997"/>
    <n v="0.49789299999999997"/>
    <n v="52.164000000000001"/>
  </r>
  <r>
    <s v="Total"/>
    <n v="2019"/>
    <b v="1"/>
    <s v="EU"/>
    <s v="DENMARK"/>
    <s v="Import"/>
    <s v="EU"/>
    <x v="0"/>
    <x v="1"/>
    <x v="22"/>
    <x v="0"/>
    <b v="1"/>
    <s v="United Kingdom"/>
    <x v="18"/>
    <n v="1.1499999999999999"/>
    <n v="288509"/>
    <n v="331785.34999999998"/>
    <n v="1648139"/>
    <n v="1648139"/>
    <n v="1.648139"/>
    <n v="1.648139"/>
    <n v="331.78534999999999"/>
  </r>
  <r>
    <s v="Total"/>
    <n v="2019"/>
    <b v="1"/>
    <s v="EU"/>
    <s v="DENMARK"/>
    <s v="Import"/>
    <s v="EU"/>
    <x v="0"/>
    <x v="1"/>
    <x v="42"/>
    <x v="6"/>
    <b v="1"/>
    <s v="United Kingdom"/>
    <x v="18"/>
    <n v="1.36"/>
    <n v="23274"/>
    <n v="31652.639999999999"/>
    <n v="82406"/>
    <n v="82406"/>
    <n v="8.2405999999999993E-2"/>
    <n v="8.2405999999999993E-2"/>
    <n v="31.652640000000002"/>
  </r>
  <r>
    <s v="Total"/>
    <n v="2019"/>
    <b v="1"/>
    <s v="EU"/>
    <s v="DENMARK"/>
    <s v="Import"/>
    <s v="EU"/>
    <x v="0"/>
    <x v="0"/>
    <x v="54"/>
    <x v="0"/>
    <b v="1"/>
    <s v="United Kingdom"/>
    <x v="18"/>
    <n v="2.4"/>
    <n v="161240"/>
    <n v="386976"/>
    <n v="1316589"/>
    <n v="1316589"/>
    <n v="1.316589"/>
    <n v="1.316589"/>
    <n v="386.976"/>
  </r>
  <r>
    <s v="Total"/>
    <n v="2019"/>
    <b v="1"/>
    <s v="EU"/>
    <s v="DENMARK"/>
    <s v="Import"/>
    <s v="EU"/>
    <x v="0"/>
    <x v="0"/>
    <x v="42"/>
    <x v="6"/>
    <b v="1"/>
    <s v="United Kingdom"/>
    <x v="18"/>
    <n v="1.36"/>
    <n v="60084"/>
    <n v="81714.240000000005"/>
    <n v="365383"/>
    <n v="365383"/>
    <n v="0.36538300000000001"/>
    <n v="0.36538300000000001"/>
    <n v="81.714240000000004"/>
  </r>
  <r>
    <s v="Total"/>
    <n v="2019"/>
    <b v="1"/>
    <s v="EU"/>
    <s v="DENMARK"/>
    <s v="Import"/>
    <s v="EU"/>
    <x v="0"/>
    <x v="0"/>
    <x v="42"/>
    <x v="6"/>
    <b v="1"/>
    <s v="United Kingdom"/>
    <x v="18"/>
    <n v="1.36"/>
    <n v="2"/>
    <n v="2.72"/>
    <n v="12"/>
    <n v="12"/>
    <n v="1.2E-5"/>
    <n v="1.2E-5"/>
    <n v="2.7200000000000002E-3"/>
  </r>
  <r>
    <s v="Total"/>
    <n v="2019"/>
    <b v="1"/>
    <s v="EU"/>
    <s v="DENMARK"/>
    <s v="Import"/>
    <s v="EU"/>
    <x v="0"/>
    <x v="0"/>
    <x v="42"/>
    <x v="6"/>
    <b v="1"/>
    <s v="United Kingdom"/>
    <x v="18"/>
    <n v="1.36"/>
    <n v="21680"/>
    <n v="29484.799999999999"/>
    <n v="8453"/>
    <n v="8453"/>
    <n v="8.4530000000000004E-3"/>
    <n v="8.4530000000000004E-3"/>
    <n v="29.4848"/>
  </r>
  <r>
    <s v="Total"/>
    <n v="2019"/>
    <b v="1"/>
    <s v="EU"/>
    <s v="DENMARK"/>
    <s v="Import"/>
    <s v="EU"/>
    <x v="0"/>
    <x v="0"/>
    <x v="28"/>
    <x v="6"/>
    <b v="1"/>
    <s v="United Kingdom"/>
    <x v="18"/>
    <n v="1"/>
    <n v="66119"/>
    <n v="66119"/>
    <n v="383391"/>
    <n v="383391"/>
    <n v="0.38339099999999998"/>
    <n v="0.38339099999999998"/>
    <n v="66.119"/>
  </r>
  <r>
    <s v="Total"/>
    <n v="2019"/>
    <b v="1"/>
    <s v="EU"/>
    <s v="DENMARK"/>
    <s v="Import"/>
    <s v="EU"/>
    <x v="0"/>
    <x v="0"/>
    <x v="7"/>
    <x v="6"/>
    <b v="1"/>
    <s v="United Kingdom"/>
    <x v="18"/>
    <n v="1.28"/>
    <n v="1856"/>
    <n v="2375.6799999999998"/>
    <n v="8356"/>
    <n v="8356"/>
    <n v="8.3560000000000006E-3"/>
    <n v="8.3560000000000006E-3"/>
    <n v="2.37568"/>
  </r>
  <r>
    <s v="Total"/>
    <n v="2019"/>
    <b v="1"/>
    <s v="EU"/>
    <s v="DENMARK"/>
    <s v="Import"/>
    <s v="EU"/>
    <x v="0"/>
    <x v="0"/>
    <x v="29"/>
    <x v="3"/>
    <b v="1"/>
    <s v="United Kingdom"/>
    <x v="18"/>
    <n v="6.5"/>
    <n v="2333"/>
    <n v="15164.5"/>
    <n v="33047"/>
    <n v="33047"/>
    <n v="3.3047E-2"/>
    <n v="3.3047E-2"/>
    <n v="15.1645"/>
  </r>
  <r>
    <s v="Total"/>
    <n v="2019"/>
    <b v="1"/>
    <s v="EU"/>
    <s v="DENMARK"/>
    <s v="Import"/>
    <s v="EU"/>
    <x v="0"/>
    <x v="0"/>
    <x v="29"/>
    <x v="3"/>
    <b v="1"/>
    <s v="United Kingdom"/>
    <x v="18"/>
    <n v="6.22"/>
    <n v="2960"/>
    <n v="18411.2"/>
    <n v="168807"/>
    <n v="168807"/>
    <n v="0.16880700000000001"/>
    <n v="0.16880700000000001"/>
    <n v="18.411200000000001"/>
  </r>
  <r>
    <s v="Total"/>
    <n v="2019"/>
    <b v="1"/>
    <s v="EU"/>
    <s v="DENMARK"/>
    <s v="Import"/>
    <s v="EU"/>
    <x v="0"/>
    <x v="0"/>
    <x v="30"/>
    <x v="3"/>
    <b v="1"/>
    <s v="United Kingdom"/>
    <x v="18"/>
    <n v="4.5"/>
    <n v="2652"/>
    <n v="11934"/>
    <n v="12301"/>
    <n v="12301"/>
    <n v="1.2300999999999999E-2"/>
    <n v="1.2300999999999999E-2"/>
    <n v="11.933999999999999"/>
  </r>
  <r>
    <s v="Total"/>
    <n v="2019"/>
    <b v="1"/>
    <s v="EU"/>
    <s v="DENMARK"/>
    <s v="Import"/>
    <s v="EU"/>
    <x v="0"/>
    <x v="0"/>
    <x v="67"/>
    <x v="3"/>
    <b v="1"/>
    <s v="United Kingdom"/>
    <x v="18"/>
    <n v="4.5"/>
    <n v="1492226"/>
    <n v="6715017"/>
    <n v="1406102"/>
    <n v="1406102"/>
    <n v="1.406102"/>
    <n v="1.406102"/>
    <n v="6715.0169999999998"/>
  </r>
  <r>
    <s v="Total"/>
    <n v="2019"/>
    <b v="1"/>
    <s v="EU"/>
    <s v="DENMARK"/>
    <s v="Import"/>
    <s v="EU"/>
    <x v="0"/>
    <x v="0"/>
    <x v="31"/>
    <x v="3"/>
    <b v="1"/>
    <s v="United Kingdom"/>
    <x v="18"/>
    <n v="5"/>
    <n v="447128"/>
    <n v="2235640"/>
    <n v="348845"/>
    <n v="348845"/>
    <n v="0.34884500000000002"/>
    <n v="0.34884500000000002"/>
    <n v="2235.64"/>
  </r>
  <r>
    <s v="Total"/>
    <n v="2019"/>
    <b v="1"/>
    <s v="EU"/>
    <s v="DENMARK"/>
    <s v="Import"/>
    <s v="EU"/>
    <x v="0"/>
    <x v="1"/>
    <x v="2"/>
    <x v="2"/>
    <b v="1"/>
    <s v="United Kingdom"/>
    <x v="18"/>
    <n v="1"/>
    <n v="4604"/>
    <n v="4604"/>
    <n v="56897"/>
    <n v="56897"/>
    <n v="5.6897000000000003E-2"/>
    <n v="5.6897000000000003E-2"/>
    <n v="4.6040000000000001"/>
  </r>
  <r>
    <s v="Total"/>
    <n v="2019"/>
    <b v="1"/>
    <s v="EU"/>
    <s v="DENMARK"/>
    <s v="Import"/>
    <s v="EU"/>
    <x v="0"/>
    <x v="5"/>
    <x v="2"/>
    <x v="2"/>
    <b v="1"/>
    <s v="United Kingdom"/>
    <x v="18"/>
    <n v="3.19"/>
    <n v="2371"/>
    <n v="7563.49"/>
    <n v="5261"/>
    <n v="5261"/>
    <n v="5.2610000000000001E-3"/>
    <n v="5.2610000000000001E-3"/>
    <n v="7.5634899999999998"/>
  </r>
  <r>
    <s v="Total"/>
    <n v="2019"/>
    <b v="1"/>
    <s v="EU"/>
    <s v="DENMARK"/>
    <s v="Import"/>
    <s v="EU"/>
    <x v="1"/>
    <x v="3"/>
    <x v="13"/>
    <x v="0"/>
    <b v="1"/>
    <s v="United Kingdom"/>
    <x v="18"/>
    <n v="1"/>
    <n v="6133"/>
    <n v="6133"/>
    <n v="102586"/>
    <n v="102586"/>
    <n v="0.102586"/>
    <n v="0.102586"/>
    <n v="6.133"/>
  </r>
  <r>
    <s v="Total"/>
    <n v="2019"/>
    <b v="1"/>
    <s v="EU"/>
    <s v="DENMARK"/>
    <s v="Import"/>
    <s v="EU"/>
    <x v="1"/>
    <x v="3"/>
    <x v="5"/>
    <x v="3"/>
    <b v="1"/>
    <s v="United Kingdom"/>
    <x v="18"/>
    <n v="5"/>
    <n v="1892"/>
    <n v="9460"/>
    <n v="8815"/>
    <n v="8815"/>
    <n v="8.8149999999999999E-3"/>
    <n v="8.8149999999999999E-3"/>
    <n v="9.4600000000000009"/>
  </r>
  <r>
    <s v="Total"/>
    <n v="2019"/>
    <b v="1"/>
    <s v="EU"/>
    <s v="DENMARK"/>
    <s v="Import"/>
    <s v="EU"/>
    <x v="1"/>
    <x v="0"/>
    <x v="5"/>
    <x v="3"/>
    <b v="1"/>
    <s v="United Kingdom"/>
    <x v="18"/>
    <n v="1"/>
    <n v="6462"/>
    <n v="6462"/>
    <n v="32347"/>
    <n v="32347"/>
    <n v="3.2347000000000001E-2"/>
    <n v="3.2347000000000001E-2"/>
    <n v="6.4619999999999997"/>
  </r>
  <r>
    <s v="Total"/>
    <n v="2019"/>
    <b v="1"/>
    <s v="EU"/>
    <s v="DENMARK"/>
    <s v="Import"/>
    <s v="EU"/>
    <x v="2"/>
    <x v="1"/>
    <x v="68"/>
    <x v="2"/>
    <b v="1"/>
    <s v="United Kingdom"/>
    <x v="18"/>
    <n v="2.5499999999999998"/>
    <n v="36"/>
    <n v="91.8"/>
    <n v="29"/>
    <n v="29"/>
    <n v="2.9E-5"/>
    <n v="2.9E-5"/>
    <n v="9.1800000000000007E-2"/>
  </r>
  <r>
    <s v="Total"/>
    <n v="2019"/>
    <b v="1"/>
    <s v="EU"/>
    <s v="DENMARK"/>
    <s v="Import"/>
    <s v="EU"/>
    <x v="4"/>
    <x v="1"/>
    <x v="18"/>
    <x v="10"/>
    <b v="1"/>
    <s v="United Kingdom"/>
    <x v="18"/>
    <n v="0"/>
    <n v="1812"/>
    <n v="0"/>
    <n v="5935"/>
    <n v="5935"/>
    <n v="5.9350000000000002E-3"/>
    <n v="5.9350000000000002E-3"/>
    <n v="0"/>
  </r>
  <r>
    <s v="Total"/>
    <n v="2019"/>
    <b v="1"/>
    <s v="EU"/>
    <s v="DENMARK"/>
    <s v="Import"/>
    <s v="EU"/>
    <x v="4"/>
    <x v="0"/>
    <x v="44"/>
    <x v="10"/>
    <b v="1"/>
    <s v="United Kingdom"/>
    <x v="18"/>
    <n v="0"/>
    <n v="909"/>
    <n v="0"/>
    <n v="14134"/>
    <n v="14134"/>
    <n v="1.4134000000000001E-2"/>
    <n v="1.4134000000000001E-2"/>
    <n v="0"/>
  </r>
  <r>
    <s v="Total"/>
    <n v="2019"/>
    <b v="1"/>
    <s v="Non EU"/>
    <s v="DJIBOUTI"/>
    <s v="Import"/>
    <s v="Non EU"/>
    <x v="0"/>
    <x v="1"/>
    <x v="4"/>
    <x v="4"/>
    <b v="1"/>
    <s v="United Kingdom"/>
    <x v="19"/>
    <n v="0"/>
    <n v="1772"/>
    <n v="0"/>
    <n v="32405"/>
    <n v="32405"/>
    <n v="3.2405000000000003E-2"/>
    <n v="3.2405000000000003E-2"/>
    <n v="0"/>
  </r>
  <r>
    <s v="Total"/>
    <n v="2019"/>
    <b v="1"/>
    <s v="Non EU"/>
    <s v="DOMINICAN REP."/>
    <s v="Import"/>
    <s v="Non EU"/>
    <x v="0"/>
    <x v="1"/>
    <x v="4"/>
    <x v="4"/>
    <b v="1"/>
    <s v="United Kingdom"/>
    <x v="20"/>
    <n v="0"/>
    <n v="5387"/>
    <n v="0"/>
    <n v="54328"/>
    <n v="54328"/>
    <n v="5.4328000000000001E-2"/>
    <n v="5.4328000000000001E-2"/>
    <n v="0"/>
  </r>
  <r>
    <s v="Total"/>
    <n v="2019"/>
    <b v="1"/>
    <s v="Non EU"/>
    <s v="DOMINICAN REP."/>
    <s v="Import"/>
    <s v="Non EU"/>
    <x v="1"/>
    <x v="1"/>
    <x v="5"/>
    <x v="3"/>
    <b v="1"/>
    <s v="United Kingdom"/>
    <x v="20"/>
    <n v="1"/>
    <n v="186"/>
    <n v="186"/>
    <n v="2560"/>
    <n v="2560"/>
    <n v="2.5600000000000002E-3"/>
    <n v="2.5600000000000002E-3"/>
    <n v="0.186"/>
  </r>
  <r>
    <s v="Total"/>
    <n v="2019"/>
    <b v="1"/>
    <s v="Non EU"/>
    <s v="DOMINICAN REP."/>
    <s v="Import"/>
    <s v="Non EU"/>
    <x v="1"/>
    <x v="3"/>
    <x v="13"/>
    <x v="0"/>
    <b v="1"/>
    <s v="United Kingdom"/>
    <x v="20"/>
    <n v="1"/>
    <n v="2738"/>
    <n v="2738"/>
    <n v="44053"/>
    <n v="44053"/>
    <n v="4.4053000000000002E-2"/>
    <n v="4.4053000000000002E-2"/>
    <n v="2.738"/>
  </r>
  <r>
    <s v="Total"/>
    <n v="2019"/>
    <b v="1"/>
    <s v="Non EU"/>
    <s v="ECUADOR"/>
    <s v="Import"/>
    <s v="Non EU"/>
    <x v="0"/>
    <x v="0"/>
    <x v="10"/>
    <x v="0"/>
    <b v="1"/>
    <s v="United Kingdom"/>
    <x v="21"/>
    <n v="1.21"/>
    <n v="1855713"/>
    <n v="2245412.73"/>
    <n v="13010618"/>
    <n v="13010618"/>
    <n v="13.010617999999999"/>
    <n v="13.010617999999999"/>
    <n v="2245.41273"/>
  </r>
  <r>
    <s v="Total"/>
    <n v="2019"/>
    <b v="1"/>
    <s v="Non EU"/>
    <s v="ECUADOR"/>
    <s v="Import"/>
    <s v="Non EU"/>
    <x v="0"/>
    <x v="0"/>
    <x v="10"/>
    <x v="0"/>
    <b v="1"/>
    <s v="United Kingdom"/>
    <x v="21"/>
    <n v="1.21"/>
    <n v="1439414"/>
    <n v="1741690.94"/>
    <n v="8109455"/>
    <n v="8109455"/>
    <n v="8.1094550000000005"/>
    <n v="8.1094550000000005"/>
    <n v="1741.69094"/>
  </r>
  <r>
    <s v="Total"/>
    <n v="2019"/>
    <b v="1"/>
    <s v="Non EU"/>
    <s v="ECUADOR"/>
    <s v="Import"/>
    <s v="Non EU"/>
    <x v="0"/>
    <x v="0"/>
    <x v="10"/>
    <x v="0"/>
    <b v="1"/>
    <s v="United Kingdom"/>
    <x v="21"/>
    <n v="1.21"/>
    <n v="565808"/>
    <n v="684627.68"/>
    <n v="3295558"/>
    <n v="3295558"/>
    <n v="3.2955580000000002"/>
    <n v="3.2955580000000002"/>
    <n v="684.62768000000005"/>
  </r>
  <r>
    <s v="Total"/>
    <n v="2019"/>
    <b v="1"/>
    <s v="Non EU"/>
    <s v="ECUADOR"/>
    <s v="Import"/>
    <s v="Non EU"/>
    <x v="0"/>
    <x v="0"/>
    <x v="10"/>
    <x v="0"/>
    <b v="1"/>
    <s v="United Kingdom"/>
    <x v="21"/>
    <n v="1.21"/>
    <n v="19440"/>
    <n v="23522.400000000001"/>
    <n v="102839"/>
    <n v="102839"/>
    <n v="0.102839"/>
    <n v="0.102839"/>
    <n v="23.522400000000001"/>
  </r>
  <r>
    <s v="Total"/>
    <n v="2019"/>
    <b v="1"/>
    <s v="Non EU"/>
    <s v="ECUADOR"/>
    <s v="Import"/>
    <s v="Non EU"/>
    <x v="0"/>
    <x v="0"/>
    <x v="1"/>
    <x v="1"/>
    <b v="1"/>
    <s v="United Kingdom"/>
    <x v="21"/>
    <n v="1.5"/>
    <n v="20190"/>
    <n v="30285"/>
    <n v="28816"/>
    <n v="28816"/>
    <n v="2.8816000000000001E-2"/>
    <n v="2.8816000000000001E-2"/>
    <n v="30.285"/>
  </r>
  <r>
    <s v="Total"/>
    <n v="2019"/>
    <b v="1"/>
    <s v="Non EU"/>
    <s v="ECUADOR"/>
    <s v="Import"/>
    <s v="Non EU"/>
    <x v="2"/>
    <x v="0"/>
    <x v="1"/>
    <x v="1"/>
    <b v="1"/>
    <s v="United Kingdom"/>
    <x v="21"/>
    <n v="2.4700000000000002"/>
    <n v="24000"/>
    <n v="59280"/>
    <n v="35316"/>
    <n v="35316"/>
    <n v="3.5316E-2"/>
    <n v="3.5316E-2"/>
    <n v="59.28"/>
  </r>
  <r>
    <s v="Total"/>
    <n v="2019"/>
    <b v="1"/>
    <s v="Non EU"/>
    <s v="ECUADOR"/>
    <s v="Import"/>
    <s v="Non EU"/>
    <x v="1"/>
    <x v="2"/>
    <x v="0"/>
    <x v="0"/>
    <b v="1"/>
    <s v="United Kingdom"/>
    <x v="21"/>
    <n v="1.66"/>
    <n v="1037"/>
    <n v="1721.42"/>
    <n v="7466"/>
    <n v="7466"/>
    <n v="7.4660000000000004E-3"/>
    <n v="7.4660000000000004E-3"/>
    <n v="1.72142"/>
  </r>
  <r>
    <s v="Total"/>
    <n v="2019"/>
    <b v="1"/>
    <s v="Non EU"/>
    <s v="ECUADOR"/>
    <s v="Import"/>
    <s v="Non EU"/>
    <x v="3"/>
    <x v="2"/>
    <x v="40"/>
    <x v="7"/>
    <b v="1"/>
    <s v="United Kingdom"/>
    <x v="21"/>
    <n v="2.08"/>
    <n v="82070"/>
    <n v="170705.6"/>
    <n v="282319"/>
    <n v="282319"/>
    <n v="0.28231899999999999"/>
    <n v="0.28231899999999999"/>
    <n v="170.7056"/>
  </r>
  <r>
    <s v="Total"/>
    <n v="2019"/>
    <b v="1"/>
    <s v="Non EU"/>
    <s v="ECUADOR"/>
    <s v="Import"/>
    <s v="Non EU"/>
    <x v="3"/>
    <x v="2"/>
    <x v="40"/>
    <x v="7"/>
    <b v="1"/>
    <s v="United Kingdom"/>
    <x v="21"/>
    <n v="2.08"/>
    <n v="9504"/>
    <n v="19768.32"/>
    <n v="34479"/>
    <n v="34479"/>
    <n v="3.4479000000000003E-2"/>
    <n v="3.4479000000000003E-2"/>
    <n v="19.768319999999999"/>
  </r>
  <r>
    <s v="Total"/>
    <n v="2019"/>
    <b v="1"/>
    <s v="Non EU"/>
    <s v="ECUADOR"/>
    <s v="Import"/>
    <s v="Non EU"/>
    <x v="3"/>
    <x v="2"/>
    <x v="66"/>
    <x v="7"/>
    <b v="1"/>
    <s v="United Kingdom"/>
    <x v="21"/>
    <n v="2.08"/>
    <n v="9504841"/>
    <n v="19770069.280000001"/>
    <n v="33638069"/>
    <n v="33638069"/>
    <n v="33.638069000000002"/>
    <n v="33.638069000000002"/>
    <n v="19770.06928"/>
  </r>
  <r>
    <s v="Total"/>
    <n v="2019"/>
    <b v="1"/>
    <s v="Non EU"/>
    <s v="ECUADOR"/>
    <s v="Import"/>
    <s v="Non EU"/>
    <x v="3"/>
    <x v="2"/>
    <x v="66"/>
    <x v="7"/>
    <b v="1"/>
    <s v="United Kingdom"/>
    <x v="21"/>
    <n v="2.08"/>
    <n v="234816"/>
    <n v="488417.28000000003"/>
    <n v="966932"/>
    <n v="966932"/>
    <n v="0.96693200000000001"/>
    <n v="0.96693200000000001"/>
    <n v="488.41728000000001"/>
  </r>
  <r>
    <s v="Total"/>
    <n v="2019"/>
    <b v="1"/>
    <s v="Non EU"/>
    <s v="ECUADOR"/>
    <s v="Import"/>
    <s v="Non EU"/>
    <x v="3"/>
    <x v="2"/>
    <x v="66"/>
    <x v="7"/>
    <b v="1"/>
    <s v="United Kingdom"/>
    <x v="21"/>
    <n v="2.08"/>
    <n v="206313"/>
    <n v="429131.04"/>
    <n v="685119"/>
    <n v="685119"/>
    <n v="0.68511900000000003"/>
    <n v="0.68511900000000003"/>
    <n v="429.13103999999998"/>
  </r>
  <r>
    <s v="Total"/>
    <n v="2019"/>
    <b v="1"/>
    <s v="Non EU"/>
    <s v="ECUADOR"/>
    <s v="Import"/>
    <s v="Non EU"/>
    <x v="3"/>
    <x v="2"/>
    <x v="66"/>
    <x v="7"/>
    <b v="1"/>
    <s v="United Kingdom"/>
    <x v="21"/>
    <n v="2.08"/>
    <n v="87318"/>
    <n v="181621.44"/>
    <n v="308718"/>
    <n v="308718"/>
    <n v="0.30871799999999999"/>
    <n v="0.30871799999999999"/>
    <n v="181.62144000000001"/>
  </r>
  <r>
    <s v="Total"/>
    <n v="2019"/>
    <b v="1"/>
    <s v="Non EU"/>
    <s v="ECUADOR"/>
    <s v="Import"/>
    <s v="Non EU"/>
    <x v="3"/>
    <x v="2"/>
    <x v="66"/>
    <x v="7"/>
    <b v="1"/>
    <s v="United Kingdom"/>
    <x v="21"/>
    <n v="2.08"/>
    <n v="1145111"/>
    <n v="2381830.88"/>
    <n v="4608728"/>
    <n v="4608728"/>
    <n v="4.6087280000000002"/>
    <n v="4.6087280000000002"/>
    <n v="2381.83088"/>
  </r>
  <r>
    <s v="Total"/>
    <n v="2019"/>
    <b v="1"/>
    <s v="Non EU"/>
    <s v="ECUADOR"/>
    <s v="Import"/>
    <s v="Non EU"/>
    <x v="3"/>
    <x v="2"/>
    <x v="66"/>
    <x v="7"/>
    <b v="1"/>
    <s v="United Kingdom"/>
    <x v="21"/>
    <n v="2.08"/>
    <n v="221017"/>
    <n v="459715.36"/>
    <n v="919729"/>
    <n v="919729"/>
    <n v="0.91972900000000002"/>
    <n v="0.91972900000000002"/>
    <n v="459.71535999999998"/>
  </r>
  <r>
    <s v="Total"/>
    <n v="2019"/>
    <b v="1"/>
    <s v="Non EU"/>
    <s v="ECUADOR"/>
    <s v="Import"/>
    <s v="Non EU"/>
    <x v="3"/>
    <x v="2"/>
    <x v="66"/>
    <x v="7"/>
    <b v="1"/>
    <s v="United Kingdom"/>
    <x v="21"/>
    <n v="2.08"/>
    <n v="74076"/>
    <n v="154078.07999999999"/>
    <n v="263100"/>
    <n v="263100"/>
    <n v="0.2631"/>
    <n v="0.2631"/>
    <n v="154.07808"/>
  </r>
  <r>
    <s v="Total"/>
    <n v="2019"/>
    <b v="1"/>
    <s v="Non EU"/>
    <s v="ECUADOR"/>
    <s v="Import"/>
    <s v="Non EU"/>
    <x v="3"/>
    <x v="2"/>
    <x v="8"/>
    <x v="7"/>
    <b v="1"/>
    <s v="United Kingdom"/>
    <x v="21"/>
    <n v="2.08"/>
    <n v="51081"/>
    <n v="106248.48"/>
    <n v="133390"/>
    <n v="133390"/>
    <n v="0.13339000000000001"/>
    <n v="0.13339000000000001"/>
    <n v="106.24848"/>
  </r>
  <r>
    <s v="Total"/>
    <n v="2019"/>
    <b v="1"/>
    <s v="Non EU"/>
    <s v="ECUADOR"/>
    <s v="Import"/>
    <s v="Non EU"/>
    <x v="3"/>
    <x v="2"/>
    <x v="8"/>
    <x v="7"/>
    <b v="1"/>
    <s v="United Kingdom"/>
    <x v="21"/>
    <n v="2.08"/>
    <n v="25000"/>
    <n v="52000"/>
    <n v="68483"/>
    <n v="68483"/>
    <n v="6.8483000000000002E-2"/>
    <n v="6.8483000000000002E-2"/>
    <n v="52"/>
  </r>
  <r>
    <s v="Total"/>
    <n v="2019"/>
    <b v="1"/>
    <s v="Non EU"/>
    <s v="ECUADOR"/>
    <s v="Import"/>
    <s v="Non EU"/>
    <x v="3"/>
    <x v="2"/>
    <x v="8"/>
    <x v="7"/>
    <b v="1"/>
    <s v="United Kingdom"/>
    <x v="21"/>
    <n v="2.08"/>
    <n v="358728"/>
    <n v="746154.24"/>
    <n v="1228464"/>
    <n v="1228464"/>
    <n v="1.228464"/>
    <n v="1.228464"/>
    <n v="746.15423999999996"/>
  </r>
  <r>
    <s v="Total"/>
    <n v="2019"/>
    <b v="1"/>
    <s v="Non EU"/>
    <s v="ECUADOR"/>
    <s v="Import"/>
    <s v="Non EU"/>
    <x v="3"/>
    <x v="2"/>
    <x v="8"/>
    <x v="7"/>
    <b v="1"/>
    <s v="United Kingdom"/>
    <x v="21"/>
    <n v="2.08"/>
    <n v="24192"/>
    <n v="50319.360000000001"/>
    <n v="77304"/>
    <n v="77304"/>
    <n v="7.7303999999999998E-2"/>
    <n v="7.7303999999999998E-2"/>
    <n v="50.319360000000003"/>
  </r>
  <r>
    <s v="Total"/>
    <n v="2019"/>
    <b v="1"/>
    <s v="Non EU"/>
    <s v="ECUADOR"/>
    <s v="Import"/>
    <s v="Non EU"/>
    <x v="0"/>
    <x v="0"/>
    <x v="28"/>
    <x v="6"/>
    <b v="1"/>
    <s v="United Kingdom"/>
    <x v="21"/>
    <n v="1"/>
    <n v="50000"/>
    <n v="50000"/>
    <n v="67128"/>
    <n v="67128"/>
    <n v="6.7127999999999993E-2"/>
    <n v="6.7127999999999993E-2"/>
    <n v="50"/>
  </r>
  <r>
    <s v="Total"/>
    <n v="2019"/>
    <b v="1"/>
    <s v="Non EU"/>
    <s v="EGYPT"/>
    <s v="Import"/>
    <s v="Non EU"/>
    <x v="0"/>
    <x v="1"/>
    <x v="2"/>
    <x v="2"/>
    <b v="1"/>
    <s v="United Kingdom"/>
    <x v="22"/>
    <n v="1.17"/>
    <n v="14983"/>
    <n v="17530.11"/>
    <n v="78573"/>
    <n v="78573"/>
    <n v="7.8573000000000004E-2"/>
    <n v="7.8573000000000004E-2"/>
    <n v="17.530110000000001"/>
  </r>
  <r>
    <s v="Total"/>
    <n v="2019"/>
    <b v="1"/>
    <s v="Non EU"/>
    <s v="EL SALVADOR"/>
    <s v="Import"/>
    <s v="Non EU"/>
    <x v="3"/>
    <x v="2"/>
    <x v="66"/>
    <x v="7"/>
    <b v="1"/>
    <s v="United Kingdom"/>
    <x v="23"/>
    <n v="2.08"/>
    <n v="83044"/>
    <n v="172731.51999999999"/>
    <n v="284522"/>
    <n v="284522"/>
    <n v="0.284522"/>
    <n v="0.284522"/>
    <n v="172.73151999999999"/>
  </r>
  <r>
    <s v="Total"/>
    <n v="2019"/>
    <b v="1"/>
    <s v="EU"/>
    <s v="ESTONIA"/>
    <s v="Import"/>
    <s v="EU"/>
    <x v="0"/>
    <x v="0"/>
    <x v="69"/>
    <x v="8"/>
    <b v="1"/>
    <s v="United Kingdom"/>
    <x v="24"/>
    <n v="1"/>
    <n v="471624"/>
    <n v="471624"/>
    <n v="534683"/>
    <n v="534683"/>
    <n v="0.53468300000000002"/>
    <n v="0.53468300000000002"/>
    <n v="471.62400000000002"/>
  </r>
  <r>
    <s v="Total"/>
    <n v="2019"/>
    <b v="1"/>
    <s v="EU"/>
    <s v="ESTONIA"/>
    <s v="Import"/>
    <s v="EU"/>
    <x v="3"/>
    <x v="2"/>
    <x v="43"/>
    <x v="8"/>
    <b v="1"/>
    <s v="United Kingdom"/>
    <x v="24"/>
    <n v="1.33"/>
    <n v="6990"/>
    <n v="9296.7000000000007"/>
    <n v="11759"/>
    <n v="11759"/>
    <n v="1.1759E-2"/>
    <n v="1.1759E-2"/>
    <n v="9.2966999999999995"/>
  </r>
  <r>
    <s v="Total"/>
    <n v="2019"/>
    <b v="1"/>
    <s v="EU"/>
    <s v="ESTONIA"/>
    <s v="Import"/>
    <s v="EU"/>
    <x v="3"/>
    <x v="2"/>
    <x v="43"/>
    <x v="8"/>
    <b v="1"/>
    <s v="United Kingdom"/>
    <x v="24"/>
    <n v="1.33"/>
    <n v="486"/>
    <n v="646.38"/>
    <n v="1238"/>
    <n v="1238"/>
    <n v="1.238E-3"/>
    <n v="1.238E-3"/>
    <n v="0.64637999999999995"/>
  </r>
  <r>
    <s v="Total"/>
    <n v="2019"/>
    <b v="1"/>
    <s v="Non EU"/>
    <s v="FALKLAND ISLANDS"/>
    <s v="Import"/>
    <s v="Non EU"/>
    <x v="0"/>
    <x v="0"/>
    <x v="70"/>
    <x v="1"/>
    <b v="1"/>
    <s v="United Kingdom"/>
    <x v="25"/>
    <n v="1.7"/>
    <n v="22070"/>
    <n v="37519"/>
    <n v="463125"/>
    <n v="463125"/>
    <n v="0.46312500000000001"/>
    <n v="0.46312500000000001"/>
    <n v="37.518999999999998"/>
  </r>
  <r>
    <s v="Total"/>
    <n v="2019"/>
    <b v="1"/>
    <s v="Non EU"/>
    <s v="FAROE ISLANDS"/>
    <s v="Import"/>
    <s v="Non EU"/>
    <x v="0"/>
    <x v="1"/>
    <x v="68"/>
    <x v="2"/>
    <b v="1"/>
    <s v="United Kingdom"/>
    <x v="26"/>
    <n v="1.17"/>
    <n v="84040"/>
    <n v="98326.8"/>
    <n v="172742"/>
    <n v="172742"/>
    <n v="0.17274200000000001"/>
    <n v="0.17274200000000001"/>
    <n v="98.326800000000006"/>
  </r>
  <r>
    <s v="Total"/>
    <n v="2019"/>
    <b v="1"/>
    <s v="Non EU"/>
    <s v="FAROE ISLANDS"/>
    <s v="Import"/>
    <s v="Non EU"/>
    <x v="0"/>
    <x v="1"/>
    <x v="68"/>
    <x v="2"/>
    <b v="1"/>
    <s v="United Kingdom"/>
    <x v="26"/>
    <n v="1.17"/>
    <n v="39490"/>
    <n v="46203.3"/>
    <n v="84993"/>
    <n v="84993"/>
    <n v="8.4992999999999999E-2"/>
    <n v="8.4992999999999999E-2"/>
    <n v="46.203299999999999"/>
  </r>
  <r>
    <s v="Total"/>
    <n v="2019"/>
    <b v="1"/>
    <s v="Non EU"/>
    <s v="FAROE ISLANDS"/>
    <s v="Import"/>
    <s v="Non EU"/>
    <x v="0"/>
    <x v="1"/>
    <x v="33"/>
    <x v="2"/>
    <b v="1"/>
    <s v="United Kingdom"/>
    <x v="26"/>
    <n v="1.25"/>
    <n v="481505"/>
    <n v="601881.25"/>
    <n v="1864894"/>
    <n v="1864894"/>
    <n v="1.8648940000000001"/>
    <n v="1.8648940000000001"/>
    <n v="601.88125000000002"/>
  </r>
  <r>
    <s v="Total"/>
    <n v="2019"/>
    <b v="1"/>
    <s v="Non EU"/>
    <s v="FAROE ISLANDS"/>
    <s v="Import"/>
    <s v="Non EU"/>
    <x v="0"/>
    <x v="1"/>
    <x v="33"/>
    <x v="2"/>
    <b v="1"/>
    <s v="United Kingdom"/>
    <x v="26"/>
    <n v="1.25"/>
    <n v="305027"/>
    <n v="381283.75"/>
    <n v="1342668"/>
    <n v="1342668"/>
    <n v="1.342668"/>
    <n v="1.342668"/>
    <n v="381.28375"/>
  </r>
  <r>
    <s v="Total"/>
    <n v="2019"/>
    <b v="1"/>
    <s v="Non EU"/>
    <s v="FAROE ISLANDS"/>
    <s v="Import"/>
    <s v="Non EU"/>
    <x v="0"/>
    <x v="1"/>
    <x v="33"/>
    <x v="2"/>
    <b v="1"/>
    <s v="United Kingdom"/>
    <x v="26"/>
    <n v="1.25"/>
    <n v="3150"/>
    <n v="3937.5"/>
    <n v="11655"/>
    <n v="11655"/>
    <n v="1.1655E-2"/>
    <n v="1.1655E-2"/>
    <n v="3.9375"/>
  </r>
  <r>
    <s v="Total"/>
    <n v="2019"/>
    <b v="1"/>
    <s v="Non EU"/>
    <s v="FAROE ISLANDS"/>
    <s v="Import"/>
    <s v="Non EU"/>
    <x v="0"/>
    <x v="1"/>
    <x v="57"/>
    <x v="1"/>
    <b v="1"/>
    <s v="United Kingdom"/>
    <x v="26"/>
    <n v="1.18"/>
    <n v="49194"/>
    <n v="58048.92"/>
    <n v="84522"/>
    <n v="84522"/>
    <n v="8.4522E-2"/>
    <n v="8.4522E-2"/>
    <n v="58.048920000000003"/>
  </r>
  <r>
    <s v="Total"/>
    <n v="2019"/>
    <b v="1"/>
    <s v="Non EU"/>
    <s v="FAROE ISLANDS"/>
    <s v="Import"/>
    <s v="Non EU"/>
    <x v="0"/>
    <x v="1"/>
    <x v="57"/>
    <x v="1"/>
    <b v="1"/>
    <s v="United Kingdom"/>
    <x v="26"/>
    <n v="1.18"/>
    <n v="37426"/>
    <n v="44162.68"/>
    <n v="70260"/>
    <n v="70260"/>
    <n v="7.0260000000000003E-2"/>
    <n v="7.0260000000000003E-2"/>
    <n v="44.162680000000002"/>
  </r>
  <r>
    <s v="Total"/>
    <n v="2019"/>
    <b v="1"/>
    <s v="Non EU"/>
    <s v="FAROE ISLANDS"/>
    <s v="Import"/>
    <s v="Non EU"/>
    <x v="0"/>
    <x v="1"/>
    <x v="46"/>
    <x v="1"/>
    <b v="1"/>
    <s v="United Kingdom"/>
    <x v="26"/>
    <n v="1.07"/>
    <n v="93855"/>
    <n v="100424.85"/>
    <n v="182974"/>
    <n v="182974"/>
    <n v="0.182974"/>
    <n v="0.182974"/>
    <n v="100.42485000000001"/>
  </r>
  <r>
    <s v="Total"/>
    <n v="2019"/>
    <b v="1"/>
    <s v="Non EU"/>
    <s v="FAROE ISLANDS"/>
    <s v="Import"/>
    <s v="Non EU"/>
    <x v="0"/>
    <x v="1"/>
    <x v="46"/>
    <x v="1"/>
    <b v="1"/>
    <s v="United Kingdom"/>
    <x v="26"/>
    <n v="1.07"/>
    <n v="67995"/>
    <n v="72754.649999999994"/>
    <n v="84073"/>
    <n v="84073"/>
    <n v="8.4072999999999995E-2"/>
    <n v="8.4072999999999995E-2"/>
    <n v="72.754649999999998"/>
  </r>
  <r>
    <s v="Total"/>
    <n v="2019"/>
    <b v="1"/>
    <s v="Non EU"/>
    <s v="FAROE ISLANDS"/>
    <s v="Import"/>
    <s v="Non EU"/>
    <x v="0"/>
    <x v="1"/>
    <x v="49"/>
    <x v="1"/>
    <b v="1"/>
    <s v="United Kingdom"/>
    <x v="26"/>
    <n v="1.17"/>
    <n v="45842"/>
    <n v="53635.14"/>
    <n v="72420"/>
    <n v="72420"/>
    <n v="7.2419999999999998E-2"/>
    <n v="7.2419999999999998E-2"/>
    <n v="53.63514"/>
  </r>
  <r>
    <s v="Total"/>
    <n v="2019"/>
    <b v="1"/>
    <s v="Non EU"/>
    <s v="FAROE ISLANDS"/>
    <s v="Import"/>
    <s v="Non EU"/>
    <x v="0"/>
    <x v="1"/>
    <x v="59"/>
    <x v="1"/>
    <b v="1"/>
    <s v="United Kingdom"/>
    <x v="26"/>
    <n v="1.1499999999999999"/>
    <n v="86130"/>
    <n v="99049.5"/>
    <n v="167043"/>
    <n v="167043"/>
    <n v="0.167043"/>
    <n v="0.167043"/>
    <n v="99.049499999999995"/>
  </r>
  <r>
    <s v="Total"/>
    <n v="2019"/>
    <b v="1"/>
    <s v="Non EU"/>
    <s v="FAROE ISLANDS"/>
    <s v="Import"/>
    <s v="Non EU"/>
    <x v="0"/>
    <x v="1"/>
    <x v="59"/>
    <x v="1"/>
    <b v="1"/>
    <s v="United Kingdom"/>
    <x v="26"/>
    <n v="1.1499999999999999"/>
    <n v="52615"/>
    <n v="60507.25"/>
    <n v="101811"/>
    <n v="101811"/>
    <n v="0.101811"/>
    <n v="0.101811"/>
    <n v="60.507249999999999"/>
  </r>
  <r>
    <s v="Total"/>
    <n v="2019"/>
    <b v="1"/>
    <s v="Non EU"/>
    <s v="FAROE ISLANDS"/>
    <s v="Import"/>
    <s v="Non EU"/>
    <x v="0"/>
    <x v="1"/>
    <x v="47"/>
    <x v="1"/>
    <b v="1"/>
    <s v="United Kingdom"/>
    <x v="26"/>
    <n v="1.1399999999999999"/>
    <n v="3419582"/>
    <n v="3898323.48"/>
    <n v="8843874"/>
    <n v="8843874"/>
    <n v="8.8438739999999996"/>
    <n v="8.8438739999999996"/>
    <n v="3898.32348"/>
  </r>
  <r>
    <s v="Total"/>
    <n v="2019"/>
    <b v="1"/>
    <s v="Non EU"/>
    <s v="FAROE ISLANDS"/>
    <s v="Import"/>
    <s v="Non EU"/>
    <x v="0"/>
    <x v="1"/>
    <x v="47"/>
    <x v="1"/>
    <b v="1"/>
    <s v="United Kingdom"/>
    <x v="26"/>
    <n v="1.1399999999999999"/>
    <n v="1754649"/>
    <n v="2000299.86"/>
    <n v="4339775"/>
    <n v="4339775"/>
    <n v="4.3397750000000004"/>
    <n v="4.3397750000000004"/>
    <n v="2000.2998600000001"/>
  </r>
  <r>
    <s v="Total"/>
    <n v="2019"/>
    <b v="1"/>
    <s v="Non EU"/>
    <s v="FAROE ISLANDS"/>
    <s v="Import"/>
    <s v="Non EU"/>
    <x v="0"/>
    <x v="1"/>
    <x v="47"/>
    <x v="1"/>
    <b v="1"/>
    <s v="United Kingdom"/>
    <x v="26"/>
    <n v="1.1399999999999999"/>
    <n v="52651"/>
    <n v="60022.14"/>
    <n v="115832"/>
    <n v="115832"/>
    <n v="0.115832"/>
    <n v="0.115832"/>
    <n v="60.02214"/>
  </r>
  <r>
    <s v="Total"/>
    <n v="2019"/>
    <b v="1"/>
    <s v="Non EU"/>
    <s v="FAROE ISLANDS"/>
    <s v="Import"/>
    <s v="Non EU"/>
    <x v="0"/>
    <x v="1"/>
    <x v="52"/>
    <x v="1"/>
    <b v="1"/>
    <s v="United Kingdom"/>
    <x v="26"/>
    <n v="1.19"/>
    <n v="2455"/>
    <n v="2921.45"/>
    <n v="3330"/>
    <n v="3330"/>
    <n v="3.3300000000000001E-3"/>
    <n v="3.3300000000000001E-3"/>
    <n v="2.9214500000000001"/>
  </r>
  <r>
    <s v="Total"/>
    <n v="2019"/>
    <b v="1"/>
    <s v="Non EU"/>
    <s v="FAROE ISLANDS"/>
    <s v="Import"/>
    <s v="Non EU"/>
    <x v="0"/>
    <x v="1"/>
    <x v="52"/>
    <x v="1"/>
    <b v="1"/>
    <s v="United Kingdom"/>
    <x v="26"/>
    <n v="1.19"/>
    <n v="441"/>
    <n v="524.79"/>
    <n v="882"/>
    <n v="882"/>
    <n v="8.8199999999999997E-4"/>
    <n v="8.8199999999999997E-4"/>
    <n v="0.52478999999999998"/>
  </r>
  <r>
    <s v="Total"/>
    <n v="2019"/>
    <b v="1"/>
    <s v="Non EU"/>
    <s v="FAROE ISLANDS"/>
    <s v="Import"/>
    <s v="Non EU"/>
    <x v="0"/>
    <x v="1"/>
    <x v="26"/>
    <x v="1"/>
    <b v="1"/>
    <s v="United Kingdom"/>
    <x v="26"/>
    <n v="1.34"/>
    <n v="1460495"/>
    <n v="1957063.3"/>
    <n v="4439915"/>
    <n v="4439915"/>
    <n v="4.4399150000000001"/>
    <n v="4.4399150000000001"/>
    <n v="1957.0633"/>
  </r>
  <r>
    <s v="Total"/>
    <n v="2019"/>
    <b v="1"/>
    <s v="Non EU"/>
    <s v="FAROE ISLANDS"/>
    <s v="Import"/>
    <s v="Non EU"/>
    <x v="0"/>
    <x v="1"/>
    <x v="26"/>
    <x v="1"/>
    <b v="1"/>
    <s v="United Kingdom"/>
    <x v="26"/>
    <n v="1.34"/>
    <n v="609737"/>
    <n v="817047.58"/>
    <n v="1908522"/>
    <n v="1908522"/>
    <n v="1.9085220000000001"/>
    <n v="1.9085220000000001"/>
    <n v="817.04758000000004"/>
  </r>
  <r>
    <s v="Total"/>
    <n v="2019"/>
    <b v="1"/>
    <s v="Non EU"/>
    <s v="FAROE ISLANDS"/>
    <s v="Import"/>
    <s v="Non EU"/>
    <x v="0"/>
    <x v="1"/>
    <x v="27"/>
    <x v="11"/>
    <b v="1"/>
    <s v="United Kingdom"/>
    <x v="26"/>
    <n v="1.04"/>
    <n v="42268"/>
    <n v="43958.720000000001"/>
    <n v="150202"/>
    <n v="150202"/>
    <n v="0.150202"/>
    <n v="0.150202"/>
    <n v="43.95872"/>
  </r>
  <r>
    <s v="Total"/>
    <n v="2019"/>
    <b v="1"/>
    <s v="Non EU"/>
    <s v="FAROE ISLANDS"/>
    <s v="Import"/>
    <s v="Non EU"/>
    <x v="0"/>
    <x v="1"/>
    <x v="27"/>
    <x v="11"/>
    <b v="1"/>
    <s v="United Kingdom"/>
    <x v="26"/>
    <n v="1.04"/>
    <n v="13750"/>
    <n v="14300"/>
    <n v="35044"/>
    <n v="35044"/>
    <n v="3.5043999999999999E-2"/>
    <n v="3.5043999999999999E-2"/>
    <n v="14.3"/>
  </r>
  <r>
    <s v="Total"/>
    <n v="2019"/>
    <b v="1"/>
    <s v="Non EU"/>
    <s v="FAROE ISLANDS"/>
    <s v="Import"/>
    <s v="Non EU"/>
    <x v="0"/>
    <x v="1"/>
    <x v="61"/>
    <x v="11"/>
    <b v="1"/>
    <s v="United Kingdom"/>
    <x v="26"/>
    <n v="1.07"/>
    <n v="152689"/>
    <n v="163377.23000000001"/>
    <n v="501037"/>
    <n v="501037"/>
    <n v="0.50103699999999995"/>
    <n v="0.50103699999999995"/>
    <n v="163.37723"/>
  </r>
  <r>
    <s v="Total"/>
    <n v="2019"/>
    <b v="1"/>
    <s v="Non EU"/>
    <s v="FAROE ISLANDS"/>
    <s v="Import"/>
    <s v="Non EU"/>
    <x v="0"/>
    <x v="1"/>
    <x v="61"/>
    <x v="11"/>
    <b v="1"/>
    <s v="United Kingdom"/>
    <x v="26"/>
    <n v="1.07"/>
    <n v="68216"/>
    <n v="72991.12"/>
    <n v="220377"/>
    <n v="220377"/>
    <n v="0.22037699999999999"/>
    <n v="0.22037699999999999"/>
    <n v="72.991119999999995"/>
  </r>
  <r>
    <s v="Total"/>
    <n v="2019"/>
    <b v="1"/>
    <s v="Non EU"/>
    <s v="FAROE ISLANDS"/>
    <s v="Import"/>
    <s v="Non EU"/>
    <x v="0"/>
    <x v="1"/>
    <x v="35"/>
    <x v="11"/>
    <b v="1"/>
    <s v="United Kingdom"/>
    <x v="26"/>
    <n v="1.1000000000000001"/>
    <n v="152130"/>
    <n v="167343"/>
    <n v="499488"/>
    <n v="499488"/>
    <n v="0.49948799999999999"/>
    <n v="0.49948799999999999"/>
    <n v="167.34299999999999"/>
  </r>
  <r>
    <s v="Total"/>
    <n v="2019"/>
    <b v="1"/>
    <s v="Non EU"/>
    <s v="FAROE ISLANDS"/>
    <s v="Import"/>
    <s v="Non EU"/>
    <x v="0"/>
    <x v="1"/>
    <x v="35"/>
    <x v="11"/>
    <b v="1"/>
    <s v="United Kingdom"/>
    <x v="26"/>
    <n v="1.1000000000000001"/>
    <n v="56775"/>
    <n v="62452.5"/>
    <n v="175656"/>
    <n v="175656"/>
    <n v="0.17565600000000001"/>
    <n v="0.17565600000000001"/>
    <n v="62.452500000000001"/>
  </r>
  <r>
    <s v="Total"/>
    <n v="2019"/>
    <b v="1"/>
    <s v="Non EU"/>
    <s v="FAROE ISLANDS"/>
    <s v="Import"/>
    <s v="Non EU"/>
    <x v="0"/>
    <x v="1"/>
    <x v="62"/>
    <x v="11"/>
    <b v="1"/>
    <s v="United Kingdom"/>
    <x v="26"/>
    <n v="1.0900000000000001"/>
    <n v="360543"/>
    <n v="392991.87"/>
    <n v="1750167"/>
    <n v="1750167"/>
    <n v="1.750167"/>
    <n v="1.750167"/>
    <n v="392.99187000000001"/>
  </r>
  <r>
    <s v="Total"/>
    <n v="2019"/>
    <b v="1"/>
    <s v="Non EU"/>
    <s v="FAROE ISLANDS"/>
    <s v="Import"/>
    <s v="Non EU"/>
    <x v="0"/>
    <x v="1"/>
    <x v="62"/>
    <x v="11"/>
    <b v="1"/>
    <s v="United Kingdom"/>
    <x v="26"/>
    <n v="1.0900000000000001"/>
    <n v="158029"/>
    <n v="172251.61"/>
    <n v="761435"/>
    <n v="761435"/>
    <n v="0.76143499999999997"/>
    <n v="0.76143499999999997"/>
    <n v="172.25161"/>
  </r>
  <r>
    <s v="Total"/>
    <n v="2019"/>
    <b v="1"/>
    <s v="Non EU"/>
    <s v="FAROE ISLANDS"/>
    <s v="Import"/>
    <s v="Non EU"/>
    <x v="0"/>
    <x v="1"/>
    <x v="63"/>
    <x v="11"/>
    <b v="1"/>
    <s v="United Kingdom"/>
    <x v="26"/>
    <n v="1.1399999999999999"/>
    <n v="11459"/>
    <n v="13063.26"/>
    <n v="61806"/>
    <n v="61806"/>
    <n v="6.1806E-2"/>
    <n v="6.1806E-2"/>
    <n v="13.06326"/>
  </r>
  <r>
    <s v="Total"/>
    <n v="2019"/>
    <b v="1"/>
    <s v="Non EU"/>
    <s v="FAROE ISLANDS"/>
    <s v="Import"/>
    <s v="Non EU"/>
    <x v="0"/>
    <x v="0"/>
    <x v="68"/>
    <x v="2"/>
    <b v="1"/>
    <s v="United Kingdom"/>
    <x v="26"/>
    <n v="1.33"/>
    <n v="24732"/>
    <n v="32893.56"/>
    <n v="56988"/>
    <n v="56988"/>
    <n v="5.6987999999999997E-2"/>
    <n v="5.6987999999999997E-2"/>
    <n v="32.893560000000001"/>
  </r>
  <r>
    <s v="Total"/>
    <n v="2019"/>
    <b v="1"/>
    <s v="Non EU"/>
    <s v="FAROE ISLANDS"/>
    <s v="Import"/>
    <s v="Non EU"/>
    <x v="0"/>
    <x v="0"/>
    <x v="33"/>
    <x v="2"/>
    <b v="1"/>
    <s v="United Kingdom"/>
    <x v="26"/>
    <n v="3.07"/>
    <n v="36578"/>
    <n v="112294.46"/>
    <n v="153511"/>
    <n v="153511"/>
    <n v="0.15351100000000001"/>
    <n v="0.15351100000000001"/>
    <n v="112.29446"/>
  </r>
  <r>
    <s v="Total"/>
    <n v="2019"/>
    <b v="1"/>
    <s v="Non EU"/>
    <s v="FAROE ISLANDS"/>
    <s v="Import"/>
    <s v="Non EU"/>
    <x v="0"/>
    <x v="0"/>
    <x v="33"/>
    <x v="2"/>
    <b v="1"/>
    <s v="United Kingdom"/>
    <x v="26"/>
    <n v="3.07"/>
    <n v="3203"/>
    <n v="9833.2099999999991"/>
    <n v="11211"/>
    <n v="11211"/>
    <n v="1.1211E-2"/>
    <n v="1.1211E-2"/>
    <n v="9.8332099999999993"/>
  </r>
  <r>
    <s v="Total"/>
    <n v="2019"/>
    <b v="1"/>
    <s v="Non EU"/>
    <s v="FAROE ISLANDS"/>
    <s v="Import"/>
    <s v="Non EU"/>
    <x v="0"/>
    <x v="0"/>
    <x v="57"/>
    <x v="1"/>
    <b v="1"/>
    <s v="United Kingdom"/>
    <x v="26"/>
    <n v="1.18"/>
    <n v="1203"/>
    <n v="1419.54"/>
    <n v="1444"/>
    <n v="1444"/>
    <n v="1.444E-3"/>
    <n v="1.444E-3"/>
    <n v="1.41954"/>
  </r>
  <r>
    <s v="Total"/>
    <n v="2019"/>
    <b v="1"/>
    <s v="Non EU"/>
    <s v="FAROE ISLANDS"/>
    <s v="Import"/>
    <s v="Non EU"/>
    <x v="0"/>
    <x v="0"/>
    <x v="59"/>
    <x v="1"/>
    <b v="1"/>
    <s v="United Kingdom"/>
    <x v="26"/>
    <n v="1.41"/>
    <n v="4168"/>
    <n v="5876.88"/>
    <n v="10589"/>
    <n v="10589"/>
    <n v="1.0588999999999999E-2"/>
    <n v="1.0588999999999999E-2"/>
    <n v="5.8768799999999999"/>
  </r>
  <r>
    <s v="Total"/>
    <n v="2019"/>
    <b v="1"/>
    <s v="Non EU"/>
    <s v="FAROE ISLANDS"/>
    <s v="Import"/>
    <s v="Non EU"/>
    <x v="0"/>
    <x v="0"/>
    <x v="59"/>
    <x v="1"/>
    <b v="1"/>
    <s v="United Kingdom"/>
    <x v="26"/>
    <n v="1.41"/>
    <n v="2531"/>
    <n v="3568.71"/>
    <n v="6736"/>
    <n v="6736"/>
    <n v="6.7359999999999998E-3"/>
    <n v="6.7359999999999998E-3"/>
    <n v="3.5687099999999998"/>
  </r>
  <r>
    <s v="Total"/>
    <n v="2019"/>
    <b v="1"/>
    <s v="Non EU"/>
    <s v="FAROE ISLANDS"/>
    <s v="Import"/>
    <s v="Non EU"/>
    <x v="0"/>
    <x v="0"/>
    <x v="47"/>
    <x v="1"/>
    <b v="1"/>
    <s v="United Kingdom"/>
    <x v="26"/>
    <n v="1.4"/>
    <n v="199766"/>
    <n v="279672.40000000002"/>
    <n v="539472"/>
    <n v="539472"/>
    <n v="0.53947199999999995"/>
    <n v="0.53947199999999995"/>
    <n v="279.67239999999998"/>
  </r>
  <r>
    <s v="Total"/>
    <n v="2019"/>
    <b v="1"/>
    <s v="Non EU"/>
    <s v="FAROE ISLANDS"/>
    <s v="Import"/>
    <s v="Non EU"/>
    <x v="0"/>
    <x v="0"/>
    <x v="47"/>
    <x v="1"/>
    <b v="1"/>
    <s v="United Kingdom"/>
    <x v="26"/>
    <n v="1.4"/>
    <n v="27816"/>
    <n v="38942.400000000001"/>
    <n v="55395"/>
    <n v="55395"/>
    <n v="5.5395E-2"/>
    <n v="5.5395E-2"/>
    <n v="38.942399999999999"/>
  </r>
  <r>
    <s v="Total"/>
    <n v="2019"/>
    <b v="1"/>
    <s v="Non EU"/>
    <s v="FAROE ISLANDS"/>
    <s v="Import"/>
    <s v="Non EU"/>
    <x v="0"/>
    <x v="0"/>
    <x v="26"/>
    <x v="1"/>
    <b v="1"/>
    <s v="United Kingdom"/>
    <x v="26"/>
    <n v="1.5"/>
    <n v="1149259"/>
    <n v="1723888.5"/>
    <n v="3700013"/>
    <n v="3700013"/>
    <n v="3.7000130000000002"/>
    <n v="3.7000130000000002"/>
    <n v="1723.8885"/>
  </r>
  <r>
    <s v="Total"/>
    <n v="2019"/>
    <b v="1"/>
    <s v="Non EU"/>
    <s v="FAROE ISLANDS"/>
    <s v="Import"/>
    <s v="Non EU"/>
    <x v="0"/>
    <x v="0"/>
    <x v="26"/>
    <x v="1"/>
    <b v="1"/>
    <s v="United Kingdom"/>
    <x v="26"/>
    <n v="1.5"/>
    <n v="56059"/>
    <n v="84088.5"/>
    <n v="182111"/>
    <n v="182111"/>
    <n v="0.182111"/>
    <n v="0.182111"/>
    <n v="84.088499999999996"/>
  </r>
  <r>
    <s v="Total"/>
    <n v="2019"/>
    <b v="1"/>
    <s v="Non EU"/>
    <s v="FAROE ISLANDS"/>
    <s v="Import"/>
    <s v="Non EU"/>
    <x v="0"/>
    <x v="0"/>
    <x v="27"/>
    <x v="11"/>
    <b v="1"/>
    <s v="United Kingdom"/>
    <x v="26"/>
    <n v="1.05"/>
    <n v="1800"/>
    <n v="1890"/>
    <n v="6300"/>
    <n v="6300"/>
    <n v="6.3E-3"/>
    <n v="6.3E-3"/>
    <n v="1.89"/>
  </r>
  <r>
    <s v="Total"/>
    <n v="2019"/>
    <b v="1"/>
    <s v="Non EU"/>
    <s v="FAROE ISLANDS"/>
    <s v="Import"/>
    <s v="Non EU"/>
    <x v="0"/>
    <x v="0"/>
    <x v="63"/>
    <x v="11"/>
    <b v="1"/>
    <s v="United Kingdom"/>
    <x v="26"/>
    <n v="1.26"/>
    <n v="1938"/>
    <n v="2441.88"/>
    <n v="16667"/>
    <n v="16667"/>
    <n v="1.6667000000000001E-2"/>
    <n v="1.6667000000000001E-2"/>
    <n v="2.4418799999999998"/>
  </r>
  <r>
    <s v="Total"/>
    <n v="2019"/>
    <b v="1"/>
    <s v="Non EU"/>
    <s v="FAROE ISLANDS"/>
    <s v="Import"/>
    <s v="Non EU"/>
    <x v="0"/>
    <x v="1"/>
    <x v="2"/>
    <x v="2"/>
    <b v="1"/>
    <s v="United Kingdom"/>
    <x v="26"/>
    <n v="1.17"/>
    <n v="9277"/>
    <n v="10854.09"/>
    <n v="23789"/>
    <n v="23789"/>
    <n v="2.3789000000000001E-2"/>
    <n v="2.3789000000000001E-2"/>
    <n v="10.854089999999999"/>
  </r>
  <r>
    <s v="Total"/>
    <n v="2019"/>
    <b v="1"/>
    <s v="Non EU"/>
    <s v="FAROE ISLANDS"/>
    <s v="Import"/>
    <s v="Non EU"/>
    <x v="0"/>
    <x v="1"/>
    <x v="2"/>
    <x v="2"/>
    <b v="1"/>
    <s v="United Kingdom"/>
    <x v="26"/>
    <n v="1.17"/>
    <n v="4146"/>
    <n v="4850.82"/>
    <n v="10696"/>
    <n v="10696"/>
    <n v="1.0696000000000001E-2"/>
    <n v="1.0696000000000001E-2"/>
    <n v="4.8508199999999997"/>
  </r>
  <r>
    <s v="Total"/>
    <n v="2019"/>
    <b v="1"/>
    <s v="Non EU"/>
    <s v="FAROE ISLANDS"/>
    <s v="Import"/>
    <s v="Non EU"/>
    <x v="0"/>
    <x v="0"/>
    <x v="2"/>
    <x v="2"/>
    <b v="1"/>
    <s v="United Kingdom"/>
    <x v="26"/>
    <n v="1.33"/>
    <n v="4563"/>
    <n v="6068.79"/>
    <n v="10717"/>
    <n v="10717"/>
    <n v="1.0717000000000001E-2"/>
    <n v="1.0717000000000001E-2"/>
    <n v="6.0687899999999999"/>
  </r>
  <r>
    <s v="Total"/>
    <n v="2019"/>
    <b v="1"/>
    <s v="Non EU"/>
    <s v="FAROE ISLANDS"/>
    <s v="Import"/>
    <s v="Non EU"/>
    <x v="3"/>
    <x v="0"/>
    <x v="26"/>
    <x v="1"/>
    <b v="1"/>
    <s v="United Kingdom"/>
    <x v="26"/>
    <n v="0"/>
    <n v="48325"/>
    <n v="0"/>
    <n v="49820"/>
    <n v="49820"/>
    <n v="4.9820000000000003E-2"/>
    <n v="4.9820000000000003E-2"/>
    <n v="0"/>
  </r>
  <r>
    <s v="Total"/>
    <n v="2019"/>
    <b v="1"/>
    <s v="Non EU"/>
    <s v="FAROE ISLANDS"/>
    <s v="Import"/>
    <s v="Non EU"/>
    <x v="3"/>
    <x v="0"/>
    <x v="2"/>
    <x v="2"/>
    <b v="1"/>
    <s v="United Kingdom"/>
    <x v="26"/>
    <n v="0"/>
    <n v="54000"/>
    <n v="0"/>
    <n v="131810"/>
    <n v="131810"/>
    <n v="0.13181000000000001"/>
    <n v="0.13181000000000001"/>
    <n v="0"/>
  </r>
  <r>
    <s v="Total"/>
    <n v="2019"/>
    <b v="1"/>
    <s v="Non EU"/>
    <s v="FAROE ISLANDS"/>
    <s v="Import"/>
    <s v="Non EU"/>
    <x v="2"/>
    <x v="1"/>
    <x v="52"/>
    <x v="1"/>
    <b v="1"/>
    <s v="United Kingdom"/>
    <x v="26"/>
    <n v="2.5499999999999998"/>
    <n v="129680"/>
    <n v="330684"/>
    <n v="659600"/>
    <n v="659600"/>
    <n v="0.65959999999999996"/>
    <n v="0.65959999999999996"/>
    <n v="330.68400000000003"/>
  </r>
  <r>
    <s v="Total"/>
    <n v="2019"/>
    <b v="1"/>
    <s v="Non EU"/>
    <s v="FAROE ISLANDS"/>
    <s v="Import"/>
    <s v="Non EU"/>
    <x v="2"/>
    <x v="1"/>
    <x v="52"/>
    <x v="1"/>
    <b v="1"/>
    <s v="United Kingdom"/>
    <x v="26"/>
    <n v="2.5499999999999998"/>
    <n v="41650"/>
    <n v="106207.5"/>
    <n v="216153"/>
    <n v="216153"/>
    <n v="0.21615300000000001"/>
    <n v="0.21615300000000001"/>
    <n v="106.2075"/>
  </r>
  <r>
    <s v="Total"/>
    <n v="2019"/>
    <b v="1"/>
    <s v="Non EU"/>
    <s v="FAROE ISLANDS"/>
    <s v="Import"/>
    <s v="Non EU"/>
    <x v="2"/>
    <x v="1"/>
    <x v="26"/>
    <x v="1"/>
    <b v="1"/>
    <s v="United Kingdom"/>
    <x v="26"/>
    <n v="2.85"/>
    <n v="164"/>
    <n v="467.4"/>
    <n v="1368"/>
    <n v="1368"/>
    <n v="1.3680000000000001E-3"/>
    <n v="1.3680000000000001E-3"/>
    <n v="0.46739999999999998"/>
  </r>
  <r>
    <s v="Total"/>
    <n v="2019"/>
    <b v="1"/>
    <s v="Non EU"/>
    <s v="FAROE ISLANDS"/>
    <s v="Import"/>
    <s v="Non EU"/>
    <x v="2"/>
    <x v="1"/>
    <x v="26"/>
    <x v="1"/>
    <b v="1"/>
    <s v="United Kingdom"/>
    <x v="26"/>
    <n v="2.85"/>
    <n v="144"/>
    <n v="410.4"/>
    <n v="1712"/>
    <n v="1712"/>
    <n v="1.712E-3"/>
    <n v="1.712E-3"/>
    <n v="0.41039999999999999"/>
  </r>
  <r>
    <s v="Total"/>
    <n v="2019"/>
    <b v="1"/>
    <s v="Non EU"/>
    <s v="FAROE ISLANDS"/>
    <s v="Import"/>
    <s v="Non EU"/>
    <x v="2"/>
    <x v="0"/>
    <x v="57"/>
    <x v="1"/>
    <b v="1"/>
    <s v="United Kingdom"/>
    <x v="26"/>
    <n v="2.8"/>
    <n v="11113"/>
    <n v="31116.400000000001"/>
    <n v="40131"/>
    <n v="40131"/>
    <n v="4.0131E-2"/>
    <n v="4.0131E-2"/>
    <n v="31.116399999999999"/>
  </r>
  <r>
    <s v="Total"/>
    <n v="2019"/>
    <b v="1"/>
    <s v="Non EU"/>
    <s v="FAROE ISLANDS"/>
    <s v="Import"/>
    <s v="Non EU"/>
    <x v="2"/>
    <x v="0"/>
    <x v="47"/>
    <x v="1"/>
    <b v="1"/>
    <s v="United Kingdom"/>
    <x v="26"/>
    <n v="3.06"/>
    <n v="413050"/>
    <n v="1263933"/>
    <n v="2298366"/>
    <n v="2298366"/>
    <n v="2.2983660000000001"/>
    <n v="2.2983660000000001"/>
    <n v="1263.933"/>
  </r>
  <r>
    <s v="Total"/>
    <n v="2019"/>
    <b v="1"/>
    <s v="Non EU"/>
    <s v="FAROE ISLANDS"/>
    <s v="Import"/>
    <s v="Non EU"/>
    <x v="2"/>
    <x v="0"/>
    <x v="26"/>
    <x v="1"/>
    <b v="1"/>
    <s v="United Kingdom"/>
    <x v="26"/>
    <n v="2.85"/>
    <n v="4906382"/>
    <n v="13983188.699999999"/>
    <n v="30870415"/>
    <n v="30870415"/>
    <n v="30.870415000000001"/>
    <n v="30.870415000000001"/>
    <n v="13983.188700000001"/>
  </r>
  <r>
    <s v="Total"/>
    <n v="2019"/>
    <b v="1"/>
    <s v="Non EU"/>
    <s v="FAROE ISLANDS"/>
    <s v="Import"/>
    <s v="Non EU"/>
    <x v="2"/>
    <x v="0"/>
    <x v="26"/>
    <x v="1"/>
    <b v="1"/>
    <s v="United Kingdom"/>
    <x v="26"/>
    <n v="2.85"/>
    <n v="49032"/>
    <n v="139741.20000000001"/>
    <n v="329740"/>
    <n v="329740"/>
    <n v="0.32973999999999998"/>
    <n v="0.32973999999999998"/>
    <n v="139.74119999999999"/>
  </r>
  <r>
    <s v="Total"/>
    <n v="2019"/>
    <b v="1"/>
    <s v="Non EU"/>
    <s v="FAROE ISLANDS"/>
    <s v="Import"/>
    <s v="Non EU"/>
    <x v="2"/>
    <x v="1"/>
    <x v="2"/>
    <x v="2"/>
    <b v="1"/>
    <s v="United Kingdom"/>
    <x v="26"/>
    <n v="2.77"/>
    <n v="10396"/>
    <n v="28796.92"/>
    <n v="13980"/>
    <n v="13980"/>
    <n v="1.3979999999999999E-2"/>
    <n v="1.3979999999999999E-2"/>
    <n v="28.79692"/>
  </r>
  <r>
    <s v="Total"/>
    <n v="2019"/>
    <b v="1"/>
    <s v="Non EU"/>
    <s v="FAROE ISLANDS"/>
    <s v="Import"/>
    <s v="Non EU"/>
    <x v="0"/>
    <x v="1"/>
    <x v="6"/>
    <x v="5"/>
    <b v="1"/>
    <s v="United Kingdom"/>
    <x v="26"/>
    <n v="1.1399999999999999"/>
    <n v="13643592"/>
    <n v="15553694.880000001"/>
    <n v="93175142"/>
    <n v="93175142"/>
    <n v="93.175141999999994"/>
    <n v="93.175141999999994"/>
    <n v="15553.694879999999"/>
  </r>
  <r>
    <s v="Total"/>
    <n v="2019"/>
    <b v="1"/>
    <s v="Non EU"/>
    <s v="FAROE ISLANDS"/>
    <s v="Import"/>
    <s v="Non EU"/>
    <x v="0"/>
    <x v="1"/>
    <x v="6"/>
    <x v="5"/>
    <b v="1"/>
    <s v="United Kingdom"/>
    <x v="26"/>
    <n v="1.1399999999999999"/>
    <n v="9887694"/>
    <n v="11271971.16"/>
    <n v="68351877"/>
    <n v="68351877"/>
    <n v="68.351877000000002"/>
    <n v="68.351877000000002"/>
    <n v="11271.971159999999"/>
  </r>
  <r>
    <s v="Total"/>
    <n v="2019"/>
    <b v="1"/>
    <s v="Non EU"/>
    <s v="FAROE ISLANDS"/>
    <s v="Import"/>
    <s v="Non EU"/>
    <x v="3"/>
    <x v="0"/>
    <x v="12"/>
    <x v="9"/>
    <b v="1"/>
    <s v="United Kingdom"/>
    <x v="26"/>
    <n v="0"/>
    <n v="84663"/>
    <n v="0"/>
    <n v="492498"/>
    <n v="492498"/>
    <n v="0.49249799999999999"/>
    <n v="0.49249799999999999"/>
    <n v="0"/>
  </r>
  <r>
    <s v="Total"/>
    <n v="2019"/>
    <b v="1"/>
    <s v="Non EU"/>
    <s v="FAROE ISLANDS"/>
    <s v="Import"/>
    <s v="Non EU"/>
    <x v="2"/>
    <x v="1"/>
    <x v="6"/>
    <x v="5"/>
    <b v="1"/>
    <s v="United Kingdom"/>
    <x v="26"/>
    <n v="1.6"/>
    <n v="563588"/>
    <n v="901740.8"/>
    <n v="5080562"/>
    <n v="5080562"/>
    <n v="5.0805619999999996"/>
    <n v="5.0805619999999996"/>
    <n v="901.74080000000004"/>
  </r>
  <r>
    <s v="Total"/>
    <n v="2019"/>
    <b v="1"/>
    <s v="Non EU"/>
    <s v="FAROE ISLANDS"/>
    <s v="Import"/>
    <s v="Non EU"/>
    <x v="2"/>
    <x v="1"/>
    <x v="6"/>
    <x v="5"/>
    <b v="1"/>
    <s v="United Kingdom"/>
    <x v="26"/>
    <n v="1.6"/>
    <n v="359176"/>
    <n v="574681.59999999998"/>
    <n v="3335910"/>
    <n v="3335910"/>
    <n v="3.3359100000000002"/>
    <n v="3.3359100000000002"/>
    <n v="574.6816"/>
  </r>
  <r>
    <s v="Total"/>
    <n v="2019"/>
    <b v="1"/>
    <s v="Non EU"/>
    <s v="FAROE ISLANDS"/>
    <s v="Import"/>
    <s v="Non EU"/>
    <x v="2"/>
    <x v="0"/>
    <x v="6"/>
    <x v="5"/>
    <b v="1"/>
    <s v="United Kingdom"/>
    <x v="26"/>
    <n v="1.8"/>
    <n v="193856"/>
    <n v="348940.79999999999"/>
    <n v="1443615"/>
    <n v="1443615"/>
    <n v="1.4436150000000001"/>
    <n v="1.4436150000000001"/>
    <n v="348.94080000000002"/>
  </r>
  <r>
    <s v="Total"/>
    <n v="2019"/>
    <b v="1"/>
    <s v="Non EU"/>
    <s v="FAROE ISLANDS"/>
    <s v="Import"/>
    <s v="Non EU"/>
    <x v="2"/>
    <x v="0"/>
    <x v="6"/>
    <x v="5"/>
    <b v="1"/>
    <s v="United Kingdom"/>
    <x v="26"/>
    <n v="1.8"/>
    <n v="9031"/>
    <n v="16255.8"/>
    <n v="102419"/>
    <n v="102419"/>
    <n v="0.102419"/>
    <n v="0.102419"/>
    <n v="16.255800000000001"/>
  </r>
  <r>
    <s v="Total"/>
    <n v="2019"/>
    <b v="1"/>
    <s v="Non EU"/>
    <s v="FAROE ISLANDS"/>
    <s v="Import"/>
    <s v="Non EU"/>
    <x v="0"/>
    <x v="1"/>
    <x v="54"/>
    <x v="0"/>
    <b v="1"/>
    <s v="United Kingdom"/>
    <x v="26"/>
    <n v="1"/>
    <n v="209"/>
    <n v="209"/>
    <n v="2134"/>
    <n v="2134"/>
    <n v="2.134E-3"/>
    <n v="2.134E-3"/>
    <n v="0.20899999999999999"/>
  </r>
  <r>
    <s v="Total"/>
    <n v="2019"/>
    <b v="1"/>
    <s v="Non EU"/>
    <s v="FAROE ISLANDS"/>
    <s v="Import"/>
    <s v="Non EU"/>
    <x v="0"/>
    <x v="1"/>
    <x v="71"/>
    <x v="2"/>
    <b v="1"/>
    <s v="United Kingdom"/>
    <x v="26"/>
    <n v="1.34"/>
    <n v="11433"/>
    <n v="15320.22"/>
    <n v="10803"/>
    <n v="10803"/>
    <n v="1.0803E-2"/>
    <n v="1.0803E-2"/>
    <n v="15.320220000000001"/>
  </r>
  <r>
    <s v="Total"/>
    <n v="2019"/>
    <b v="1"/>
    <s v="Non EU"/>
    <s v="FAROE ISLANDS"/>
    <s v="Import"/>
    <s v="Non EU"/>
    <x v="0"/>
    <x v="1"/>
    <x v="71"/>
    <x v="2"/>
    <b v="1"/>
    <s v="United Kingdom"/>
    <x v="26"/>
    <n v="1.34"/>
    <n v="3000"/>
    <n v="4020"/>
    <n v="2794"/>
    <n v="2794"/>
    <n v="2.794E-3"/>
    <n v="2.794E-3"/>
    <n v="4.0199999999999996"/>
  </r>
  <r>
    <s v="Total"/>
    <n v="2019"/>
    <b v="1"/>
    <s v="Non EU"/>
    <s v="FAROE ISLANDS"/>
    <s v="Import"/>
    <s v="Non EU"/>
    <x v="0"/>
    <x v="0"/>
    <x v="43"/>
    <x v="8"/>
    <b v="1"/>
    <s v="United Kingdom"/>
    <x v="26"/>
    <n v="1"/>
    <n v="22400"/>
    <n v="22400"/>
    <n v="7707"/>
    <n v="7707"/>
    <n v="7.7070000000000003E-3"/>
    <n v="7.7070000000000003E-3"/>
    <n v="22.4"/>
  </r>
  <r>
    <s v="Total"/>
    <n v="2019"/>
    <b v="1"/>
    <s v="Non EU"/>
    <s v="FIJI"/>
    <s v="Import"/>
    <s v="Non EU"/>
    <x v="0"/>
    <x v="1"/>
    <x v="4"/>
    <x v="4"/>
    <b v="1"/>
    <s v="United Kingdom"/>
    <x v="27"/>
    <n v="0"/>
    <n v="18603"/>
    <n v="0"/>
    <n v="160561"/>
    <n v="160561"/>
    <n v="0.16056100000000001"/>
    <n v="0.16056100000000001"/>
    <n v="0"/>
  </r>
  <r>
    <s v="Total"/>
    <n v="2019"/>
    <b v="1"/>
    <s v="Non EU"/>
    <s v="FIJI"/>
    <s v="Import"/>
    <s v="Non EU"/>
    <x v="1"/>
    <x v="1"/>
    <x v="5"/>
    <x v="3"/>
    <b v="1"/>
    <s v="United Kingdom"/>
    <x v="27"/>
    <n v="1"/>
    <n v="6538"/>
    <n v="6538"/>
    <n v="56678"/>
    <n v="56678"/>
    <n v="5.6677999999999999E-2"/>
    <n v="5.6677999999999999E-2"/>
    <n v="6.5380000000000003"/>
  </r>
  <r>
    <s v="Total"/>
    <n v="2019"/>
    <b v="1"/>
    <s v="EU"/>
    <s v="FINLAND"/>
    <s v="Import"/>
    <s v="EU"/>
    <x v="0"/>
    <x v="1"/>
    <x v="56"/>
    <x v="2"/>
    <b v="1"/>
    <s v="United Kingdom"/>
    <x v="28"/>
    <n v="1"/>
    <n v="1734"/>
    <n v="1734"/>
    <n v="12003"/>
    <n v="12003"/>
    <n v="1.2003E-2"/>
    <n v="1.2003E-2"/>
    <n v="1.734"/>
  </r>
  <r>
    <s v="Total"/>
    <n v="2019"/>
    <b v="1"/>
    <s v="EU"/>
    <s v="FINLAND"/>
    <s v="Import"/>
    <s v="EU"/>
    <x v="0"/>
    <x v="1"/>
    <x v="6"/>
    <x v="5"/>
    <b v="1"/>
    <s v="United Kingdom"/>
    <x v="28"/>
    <n v="1.1399999999999999"/>
    <n v="3885733"/>
    <n v="4429735.62"/>
    <n v="25021280"/>
    <n v="25021280"/>
    <n v="25.021280000000001"/>
    <n v="25.021280000000001"/>
    <n v="4429.7356200000004"/>
  </r>
  <r>
    <s v="Total"/>
    <n v="2019"/>
    <b v="1"/>
    <s v="EU"/>
    <s v="FINLAND"/>
    <s v="Import"/>
    <s v="EU"/>
    <x v="4"/>
    <x v="2"/>
    <x v="18"/>
    <x v="10"/>
    <b v="1"/>
    <s v="United Kingdom"/>
    <x v="28"/>
    <n v="0"/>
    <n v="14"/>
    <n v="0"/>
    <n v="6460"/>
    <n v="6460"/>
    <n v="6.4599999999999996E-3"/>
    <n v="6.4599999999999996E-3"/>
    <n v="0"/>
  </r>
  <r>
    <s v="Total"/>
    <n v="2019"/>
    <b v="1"/>
    <s v="EU"/>
    <s v="FRANCE"/>
    <s v="Import"/>
    <s v="EU"/>
    <x v="0"/>
    <x v="1"/>
    <x v="7"/>
    <x v="6"/>
    <b v="1"/>
    <s v="United Kingdom"/>
    <x v="29"/>
    <n v="1.23"/>
    <n v="28"/>
    <n v="34.44"/>
    <n v="358"/>
    <n v="358"/>
    <n v="3.5799999999999997E-4"/>
    <n v="3.5799999999999997E-4"/>
    <n v="3.4439999999999998E-2"/>
  </r>
  <r>
    <s v="Total"/>
    <n v="2019"/>
    <b v="1"/>
    <s v="EU"/>
    <s v="FRANCE"/>
    <s v="Import"/>
    <s v="EU"/>
    <x v="0"/>
    <x v="1"/>
    <x v="29"/>
    <x v="3"/>
    <b v="1"/>
    <s v="United Kingdom"/>
    <x v="29"/>
    <n v="1"/>
    <n v="18504"/>
    <n v="18504"/>
    <n v="324545"/>
    <n v="324545"/>
    <n v="0.32454499999999997"/>
    <n v="0.32454499999999997"/>
    <n v="18.504000000000001"/>
  </r>
  <r>
    <s v="Total"/>
    <n v="2019"/>
    <b v="1"/>
    <s v="EU"/>
    <s v="FRANCE"/>
    <s v="Import"/>
    <s v="EU"/>
    <x v="0"/>
    <x v="1"/>
    <x v="72"/>
    <x v="3"/>
    <b v="1"/>
    <s v="United Kingdom"/>
    <x v="29"/>
    <n v="1"/>
    <n v="1420"/>
    <n v="1420"/>
    <n v="5773"/>
    <n v="5773"/>
    <n v="5.7730000000000004E-3"/>
    <n v="5.7730000000000004E-3"/>
    <n v="1.42"/>
  </r>
  <r>
    <s v="Total"/>
    <n v="2019"/>
    <b v="1"/>
    <s v="EU"/>
    <s v="FRANCE"/>
    <s v="Import"/>
    <s v="EU"/>
    <x v="0"/>
    <x v="1"/>
    <x v="72"/>
    <x v="3"/>
    <b v="1"/>
    <s v="United Kingdom"/>
    <x v="29"/>
    <n v="1"/>
    <n v="2286"/>
    <n v="2286"/>
    <n v="3152"/>
    <n v="3152"/>
    <n v="3.1519999999999999E-3"/>
    <n v="3.1519999999999999E-3"/>
    <n v="2.286"/>
  </r>
  <r>
    <s v="Total"/>
    <n v="2019"/>
    <b v="1"/>
    <s v="EU"/>
    <s v="FRANCE"/>
    <s v="Import"/>
    <s v="EU"/>
    <x v="0"/>
    <x v="1"/>
    <x v="67"/>
    <x v="3"/>
    <b v="1"/>
    <s v="United Kingdom"/>
    <x v="29"/>
    <n v="1"/>
    <n v="17"/>
    <n v="17"/>
    <n v="140"/>
    <n v="140"/>
    <n v="1.3999999999999999E-4"/>
    <n v="1.3999999999999999E-4"/>
    <n v="1.7000000000000001E-2"/>
  </r>
  <r>
    <s v="Total"/>
    <n v="2019"/>
    <b v="1"/>
    <s v="EU"/>
    <s v="FRANCE"/>
    <s v="Import"/>
    <s v="EU"/>
    <x v="0"/>
    <x v="1"/>
    <x v="31"/>
    <x v="3"/>
    <b v="1"/>
    <s v="United Kingdom"/>
    <x v="29"/>
    <n v="1"/>
    <n v="922960"/>
    <n v="922960"/>
    <n v="2229390"/>
    <n v="2229390"/>
    <n v="2.22939"/>
    <n v="2.22939"/>
    <n v="922.96"/>
  </r>
  <r>
    <s v="Total"/>
    <n v="2019"/>
    <b v="1"/>
    <s v="EU"/>
    <s v="FRANCE"/>
    <s v="Import"/>
    <s v="EU"/>
    <x v="0"/>
    <x v="0"/>
    <x v="10"/>
    <x v="0"/>
    <b v="1"/>
    <s v="United Kingdom"/>
    <x v="29"/>
    <n v="1.21"/>
    <n v="211401"/>
    <n v="255795.21"/>
    <n v="2040216"/>
    <n v="2040216"/>
    <n v="2.040216"/>
    <n v="2.040216"/>
    <n v="255.79521"/>
  </r>
  <r>
    <s v="Total"/>
    <n v="2019"/>
    <b v="1"/>
    <s v="EU"/>
    <s v="FRANCE"/>
    <s v="Import"/>
    <s v="EU"/>
    <x v="0"/>
    <x v="0"/>
    <x v="19"/>
    <x v="0"/>
    <b v="1"/>
    <s v="United Kingdom"/>
    <x v="29"/>
    <n v="1"/>
    <n v="19788"/>
    <n v="19788"/>
    <n v="570998"/>
    <n v="570998"/>
    <n v="0.57099800000000001"/>
    <n v="0.57099800000000001"/>
    <n v="19.788"/>
  </r>
  <r>
    <s v="Total"/>
    <n v="2019"/>
    <b v="1"/>
    <s v="EU"/>
    <s v="FRANCE"/>
    <s v="Import"/>
    <s v="EU"/>
    <x v="0"/>
    <x v="0"/>
    <x v="0"/>
    <x v="0"/>
    <b v="1"/>
    <s v="United Kingdom"/>
    <x v="29"/>
    <n v="1.38"/>
    <n v="50321"/>
    <n v="69442.98"/>
    <n v="565688"/>
    <n v="565688"/>
    <n v="0.56568799999999997"/>
    <n v="0.56568799999999997"/>
    <n v="69.442980000000006"/>
  </r>
  <r>
    <s v="Total"/>
    <n v="2019"/>
    <b v="1"/>
    <s v="EU"/>
    <s v="FRANCE"/>
    <s v="Import"/>
    <s v="EU"/>
    <x v="0"/>
    <x v="0"/>
    <x v="20"/>
    <x v="0"/>
    <b v="1"/>
    <s v="United Kingdom"/>
    <x v="29"/>
    <n v="1"/>
    <n v="17289"/>
    <n v="17289"/>
    <n v="390385"/>
    <n v="390385"/>
    <n v="0.39038499999999998"/>
    <n v="0.39038499999999998"/>
    <n v="17.289000000000001"/>
  </r>
  <r>
    <s v="Total"/>
    <n v="2019"/>
    <b v="1"/>
    <s v="EU"/>
    <s v="FRANCE"/>
    <s v="Import"/>
    <s v="EU"/>
    <x v="0"/>
    <x v="0"/>
    <x v="11"/>
    <x v="0"/>
    <b v="1"/>
    <s v="United Kingdom"/>
    <x v="29"/>
    <n v="4"/>
    <n v="14527"/>
    <n v="58108"/>
    <n v="429789"/>
    <n v="429789"/>
    <n v="0.42978899999999998"/>
    <n v="0.42978899999999998"/>
    <n v="58.107999999999997"/>
  </r>
  <r>
    <s v="Total"/>
    <n v="2019"/>
    <b v="1"/>
    <s v="EU"/>
    <s v="FRANCE"/>
    <s v="Import"/>
    <s v="EU"/>
    <x v="0"/>
    <x v="0"/>
    <x v="11"/>
    <x v="0"/>
    <b v="1"/>
    <s v="United Kingdom"/>
    <x v="29"/>
    <n v="2.58"/>
    <n v="1385"/>
    <n v="3573.3"/>
    <n v="34008"/>
    <n v="34008"/>
    <n v="3.4007999999999997E-2"/>
    <n v="3.4007999999999997E-2"/>
    <n v="3.5733000000000001"/>
  </r>
  <r>
    <s v="Total"/>
    <n v="2019"/>
    <b v="1"/>
    <s v="EU"/>
    <s v="FRANCE"/>
    <s v="Import"/>
    <s v="EU"/>
    <x v="0"/>
    <x v="0"/>
    <x v="21"/>
    <x v="0"/>
    <b v="1"/>
    <s v="United Kingdom"/>
    <x v="29"/>
    <n v="1.61"/>
    <n v="322587"/>
    <n v="519365.07"/>
    <n v="652210"/>
    <n v="652210"/>
    <n v="0.65220999999999996"/>
    <n v="0.65220999999999996"/>
    <n v="519.36506999999995"/>
  </r>
  <r>
    <s v="Total"/>
    <n v="2019"/>
    <b v="1"/>
    <s v="EU"/>
    <s v="FRANCE"/>
    <s v="Import"/>
    <s v="EU"/>
    <x v="0"/>
    <x v="0"/>
    <x v="22"/>
    <x v="0"/>
    <b v="1"/>
    <s v="United Kingdom"/>
    <x v="29"/>
    <n v="1.18"/>
    <n v="1341"/>
    <n v="1582.38"/>
    <n v="31846"/>
    <n v="31846"/>
    <n v="3.1845999999999999E-2"/>
    <n v="3.1845999999999999E-2"/>
    <n v="1.5823799999999999"/>
  </r>
  <r>
    <s v="Total"/>
    <n v="2019"/>
    <b v="1"/>
    <s v="EU"/>
    <s v="FRANCE"/>
    <s v="Import"/>
    <s v="EU"/>
    <x v="0"/>
    <x v="0"/>
    <x v="22"/>
    <x v="0"/>
    <b v="1"/>
    <s v="United Kingdom"/>
    <x v="29"/>
    <n v="1.18"/>
    <n v="2399"/>
    <n v="2830.82"/>
    <n v="43222"/>
    <n v="43222"/>
    <n v="4.3221999999999997E-2"/>
    <n v="4.3221999999999997E-2"/>
    <n v="2.8308200000000001"/>
  </r>
  <r>
    <s v="Total"/>
    <n v="2019"/>
    <b v="1"/>
    <s v="EU"/>
    <s v="FRANCE"/>
    <s v="Import"/>
    <s v="EU"/>
    <x v="0"/>
    <x v="1"/>
    <x v="40"/>
    <x v="7"/>
    <b v="1"/>
    <s v="United Kingdom"/>
    <x v="29"/>
    <n v="1.1299999999999999"/>
    <n v="1132"/>
    <n v="1279.1600000000001"/>
    <n v="10966"/>
    <n v="10966"/>
    <n v="1.0966E-2"/>
    <n v="1.0966E-2"/>
    <n v="1.2791600000000001"/>
  </r>
  <r>
    <s v="Total"/>
    <n v="2019"/>
    <b v="1"/>
    <s v="EU"/>
    <s v="FRANCE"/>
    <s v="Import"/>
    <s v="EU"/>
    <x v="0"/>
    <x v="1"/>
    <x v="8"/>
    <x v="7"/>
    <b v="1"/>
    <s v="United Kingdom"/>
    <x v="29"/>
    <n v="1.1599999999999999"/>
    <n v="4295"/>
    <n v="4982.2"/>
    <n v="47147"/>
    <n v="47147"/>
    <n v="4.7147000000000001E-2"/>
    <n v="4.7147000000000001E-2"/>
    <n v="4.9821999999999997"/>
  </r>
  <r>
    <s v="Total"/>
    <n v="2019"/>
    <b v="1"/>
    <s v="EU"/>
    <s v="FRANCE"/>
    <s v="Import"/>
    <s v="EU"/>
    <x v="0"/>
    <x v="1"/>
    <x v="73"/>
    <x v="7"/>
    <b v="1"/>
    <s v="United Kingdom"/>
    <x v="29"/>
    <n v="1"/>
    <n v="30946"/>
    <n v="30946"/>
    <n v="114677"/>
    <n v="114677"/>
    <n v="0.114677"/>
    <n v="0.114677"/>
    <n v="30.946000000000002"/>
  </r>
  <r>
    <s v="Total"/>
    <n v="2019"/>
    <b v="1"/>
    <s v="EU"/>
    <s v="FRANCE"/>
    <s v="Import"/>
    <s v="EU"/>
    <x v="0"/>
    <x v="1"/>
    <x v="48"/>
    <x v="7"/>
    <b v="1"/>
    <s v="United Kingdom"/>
    <x v="29"/>
    <n v="1.24"/>
    <n v="5"/>
    <n v="6.2"/>
    <n v="89"/>
    <n v="89"/>
    <n v="8.8999999999999995E-5"/>
    <n v="8.8999999999999995E-5"/>
    <n v="6.1999999999999998E-3"/>
  </r>
  <r>
    <s v="Total"/>
    <n v="2019"/>
    <b v="1"/>
    <s v="EU"/>
    <s v="FRANCE"/>
    <s v="Import"/>
    <s v="EU"/>
    <x v="0"/>
    <x v="1"/>
    <x v="39"/>
    <x v="8"/>
    <b v="1"/>
    <s v="United Kingdom"/>
    <x v="29"/>
    <n v="1"/>
    <n v="442"/>
    <n v="442"/>
    <n v="1291"/>
    <n v="1291"/>
    <n v="1.291E-3"/>
    <n v="1.291E-3"/>
    <n v="0.442"/>
  </r>
  <r>
    <s v="Total"/>
    <n v="2019"/>
    <b v="1"/>
    <s v="EU"/>
    <s v="FRANCE"/>
    <s v="Import"/>
    <s v="EU"/>
    <x v="0"/>
    <x v="1"/>
    <x v="50"/>
    <x v="8"/>
    <b v="1"/>
    <s v="United Kingdom"/>
    <x v="29"/>
    <n v="1"/>
    <n v="23506"/>
    <n v="23506"/>
    <n v="46971"/>
    <n v="46971"/>
    <n v="4.6970999999999999E-2"/>
    <n v="4.6970999999999999E-2"/>
    <n v="23.506"/>
  </r>
  <r>
    <s v="Total"/>
    <n v="2019"/>
    <b v="1"/>
    <s v="EU"/>
    <s v="FRANCE"/>
    <s v="Import"/>
    <s v="EU"/>
    <x v="0"/>
    <x v="1"/>
    <x v="24"/>
    <x v="8"/>
    <b v="1"/>
    <s v="United Kingdom"/>
    <x v="29"/>
    <n v="1.17"/>
    <n v="645"/>
    <n v="754.65"/>
    <n v="7564"/>
    <n v="7564"/>
    <n v="7.5640000000000004E-3"/>
    <n v="7.5640000000000004E-3"/>
    <n v="0.75465000000000004"/>
  </r>
  <r>
    <s v="Total"/>
    <n v="2019"/>
    <b v="1"/>
    <s v="EU"/>
    <s v="FRANCE"/>
    <s v="Import"/>
    <s v="EU"/>
    <x v="0"/>
    <x v="1"/>
    <x v="43"/>
    <x v="8"/>
    <b v="1"/>
    <s v="United Kingdom"/>
    <x v="29"/>
    <n v="1"/>
    <n v="733"/>
    <n v="733"/>
    <n v="3833"/>
    <n v="3833"/>
    <n v="3.833E-3"/>
    <n v="3.833E-3"/>
    <n v="0.73299999999999998"/>
  </r>
  <r>
    <s v="Total"/>
    <n v="2019"/>
    <b v="1"/>
    <s v="EU"/>
    <s v="FRANCE"/>
    <s v="Import"/>
    <s v="EU"/>
    <x v="0"/>
    <x v="1"/>
    <x v="53"/>
    <x v="8"/>
    <b v="1"/>
    <s v="United Kingdom"/>
    <x v="29"/>
    <n v="1"/>
    <n v="732"/>
    <n v="732"/>
    <n v="6906"/>
    <n v="6906"/>
    <n v="6.9059999999999998E-3"/>
    <n v="6.9059999999999998E-3"/>
    <n v="0.73199999999999998"/>
  </r>
  <r>
    <s v="Total"/>
    <n v="2019"/>
    <b v="1"/>
    <s v="EU"/>
    <s v="FRANCE"/>
    <s v="Import"/>
    <s v="EU"/>
    <x v="0"/>
    <x v="1"/>
    <x v="74"/>
    <x v="1"/>
    <b v="1"/>
    <s v="United Kingdom"/>
    <x v="29"/>
    <n v="1"/>
    <n v="27"/>
    <n v="27"/>
    <n v="2509"/>
    <n v="2509"/>
    <n v="2.5089999999999999E-3"/>
    <n v="2.5089999999999999E-3"/>
    <n v="2.7E-2"/>
  </r>
  <r>
    <s v="Total"/>
    <n v="2019"/>
    <b v="1"/>
    <s v="EU"/>
    <s v="FRANCE"/>
    <s v="Import"/>
    <s v="EU"/>
    <x v="0"/>
    <x v="0"/>
    <x v="40"/>
    <x v="7"/>
    <b v="1"/>
    <s v="United Kingdom"/>
    <x v="29"/>
    <n v="1.21"/>
    <n v="457776"/>
    <n v="553908.96"/>
    <n v="5944720"/>
    <n v="5944720"/>
    <n v="5.9447200000000002"/>
    <n v="5.9447200000000002"/>
    <n v="553.90895999999998"/>
  </r>
  <r>
    <s v="Total"/>
    <n v="2019"/>
    <b v="1"/>
    <s v="EU"/>
    <s v="FRANCE"/>
    <s v="Import"/>
    <s v="EU"/>
    <x v="0"/>
    <x v="0"/>
    <x v="55"/>
    <x v="7"/>
    <b v="1"/>
    <s v="United Kingdom"/>
    <x v="29"/>
    <n v="1.1499999999999999"/>
    <n v="74"/>
    <n v="85.1"/>
    <n v="944"/>
    <n v="944"/>
    <n v="9.4399999999999996E-4"/>
    <n v="9.4399999999999996E-4"/>
    <n v="8.5099999999999995E-2"/>
  </r>
  <r>
    <s v="Total"/>
    <n v="2019"/>
    <b v="1"/>
    <s v="EU"/>
    <s v="FRANCE"/>
    <s v="Import"/>
    <s v="EU"/>
    <x v="0"/>
    <x v="0"/>
    <x v="50"/>
    <x v="8"/>
    <b v="1"/>
    <s v="United Kingdom"/>
    <x v="29"/>
    <n v="1"/>
    <n v="2271"/>
    <n v="2271"/>
    <n v="4450"/>
    <n v="4450"/>
    <n v="4.45E-3"/>
    <n v="4.45E-3"/>
    <n v="2.2709999999999999"/>
  </r>
  <r>
    <s v="Total"/>
    <n v="2019"/>
    <b v="1"/>
    <s v="EU"/>
    <s v="FRANCE"/>
    <s v="Import"/>
    <s v="EU"/>
    <x v="0"/>
    <x v="0"/>
    <x v="75"/>
    <x v="8"/>
    <b v="1"/>
    <s v="United Kingdom"/>
    <x v="29"/>
    <n v="1"/>
    <n v="2100"/>
    <n v="2100"/>
    <n v="13923"/>
    <n v="13923"/>
    <n v="1.3923E-2"/>
    <n v="1.3923E-2"/>
    <n v="2.1"/>
  </r>
  <r>
    <s v="Total"/>
    <n v="2019"/>
    <b v="1"/>
    <s v="EU"/>
    <s v="FRANCE"/>
    <s v="Import"/>
    <s v="EU"/>
    <x v="0"/>
    <x v="1"/>
    <x v="56"/>
    <x v="2"/>
    <b v="1"/>
    <s v="United Kingdom"/>
    <x v="29"/>
    <n v="1"/>
    <n v="151069"/>
    <n v="151069"/>
    <n v="639784"/>
    <n v="639784"/>
    <n v="0.63978400000000002"/>
    <n v="0.63978400000000002"/>
    <n v="151.06899999999999"/>
  </r>
  <r>
    <s v="Total"/>
    <n v="2019"/>
    <b v="1"/>
    <s v="EU"/>
    <s v="FRANCE"/>
    <s v="Import"/>
    <s v="EU"/>
    <x v="0"/>
    <x v="1"/>
    <x v="76"/>
    <x v="2"/>
    <b v="1"/>
    <s v="United Kingdom"/>
    <x v="29"/>
    <n v="1"/>
    <n v="5119"/>
    <n v="5119"/>
    <n v="35335"/>
    <n v="35335"/>
    <n v="3.5334999999999998E-2"/>
    <n v="3.5334999999999998E-2"/>
    <n v="5.1189999999999998"/>
  </r>
  <r>
    <s v="Total"/>
    <n v="2019"/>
    <b v="1"/>
    <s v="EU"/>
    <s v="FRANCE"/>
    <s v="Import"/>
    <s v="EU"/>
    <x v="0"/>
    <x v="1"/>
    <x v="64"/>
    <x v="2"/>
    <b v="1"/>
    <s v="United Kingdom"/>
    <x v="29"/>
    <n v="1"/>
    <n v="118668"/>
    <n v="118668"/>
    <n v="483686"/>
    <n v="483686"/>
    <n v="0.483686"/>
    <n v="0.483686"/>
    <n v="118.66800000000001"/>
  </r>
  <r>
    <s v="Total"/>
    <n v="2019"/>
    <b v="1"/>
    <s v="EU"/>
    <s v="FRANCE"/>
    <s v="Import"/>
    <s v="EU"/>
    <x v="0"/>
    <x v="1"/>
    <x v="33"/>
    <x v="2"/>
    <b v="1"/>
    <s v="United Kingdom"/>
    <x v="29"/>
    <n v="1.25"/>
    <n v="39"/>
    <n v="48.75"/>
    <n v="260"/>
    <n v="260"/>
    <n v="2.5999999999999998E-4"/>
    <n v="2.5999999999999998E-4"/>
    <n v="4.8750000000000002E-2"/>
  </r>
  <r>
    <s v="Total"/>
    <n v="2019"/>
    <b v="1"/>
    <s v="EU"/>
    <s v="FRANCE"/>
    <s v="Import"/>
    <s v="EU"/>
    <x v="0"/>
    <x v="1"/>
    <x v="57"/>
    <x v="1"/>
    <b v="1"/>
    <s v="United Kingdom"/>
    <x v="29"/>
    <n v="1.18"/>
    <n v="8913"/>
    <n v="10517.34"/>
    <n v="14176"/>
    <n v="14176"/>
    <n v="1.4175999999999999E-2"/>
    <n v="1.4175999999999999E-2"/>
    <n v="10.517340000000001"/>
  </r>
  <r>
    <s v="Total"/>
    <n v="2019"/>
    <b v="1"/>
    <s v="EU"/>
    <s v="FRANCE"/>
    <s v="Import"/>
    <s v="EU"/>
    <x v="0"/>
    <x v="1"/>
    <x v="46"/>
    <x v="1"/>
    <b v="1"/>
    <s v="United Kingdom"/>
    <x v="29"/>
    <n v="1.07"/>
    <n v="20"/>
    <n v="21.4"/>
    <n v="161"/>
    <n v="161"/>
    <n v="1.6100000000000001E-4"/>
    <n v="1.6100000000000001E-4"/>
    <n v="2.1399999999999999E-2"/>
  </r>
  <r>
    <s v="Total"/>
    <n v="2019"/>
    <b v="1"/>
    <s v="EU"/>
    <s v="FRANCE"/>
    <s v="Import"/>
    <s v="EU"/>
    <x v="0"/>
    <x v="1"/>
    <x v="58"/>
    <x v="1"/>
    <b v="1"/>
    <s v="United Kingdom"/>
    <x v="29"/>
    <n v="1.1599999999999999"/>
    <n v="1600"/>
    <n v="1856"/>
    <n v="45"/>
    <n v="45"/>
    <n v="4.5000000000000003E-5"/>
    <n v="4.5000000000000003E-5"/>
    <n v="1.8560000000000001"/>
  </r>
  <r>
    <s v="Total"/>
    <n v="2019"/>
    <b v="1"/>
    <s v="EU"/>
    <s v="FRANCE"/>
    <s v="Import"/>
    <s v="EU"/>
    <x v="0"/>
    <x v="1"/>
    <x v="49"/>
    <x v="1"/>
    <b v="1"/>
    <s v="United Kingdom"/>
    <x v="29"/>
    <n v="1.17"/>
    <n v="367"/>
    <n v="429.39"/>
    <n v="540"/>
    <n v="540"/>
    <n v="5.4000000000000001E-4"/>
    <n v="5.4000000000000001E-4"/>
    <n v="0.42938999999999999"/>
  </r>
  <r>
    <s v="Total"/>
    <n v="2019"/>
    <b v="1"/>
    <s v="EU"/>
    <s v="FRANCE"/>
    <s v="Import"/>
    <s v="EU"/>
    <x v="0"/>
    <x v="1"/>
    <x v="59"/>
    <x v="1"/>
    <b v="1"/>
    <s v="United Kingdom"/>
    <x v="29"/>
    <n v="1.1499999999999999"/>
    <n v="338"/>
    <n v="388.7"/>
    <n v="550"/>
    <n v="550"/>
    <n v="5.5000000000000003E-4"/>
    <n v="5.5000000000000003E-4"/>
    <n v="0.38869999999999999"/>
  </r>
  <r>
    <s v="Total"/>
    <n v="2019"/>
    <b v="1"/>
    <s v="EU"/>
    <s v="FRANCE"/>
    <s v="Import"/>
    <s v="EU"/>
    <x v="0"/>
    <x v="1"/>
    <x v="1"/>
    <x v="1"/>
    <b v="1"/>
    <s v="United Kingdom"/>
    <x v="29"/>
    <n v="1.46"/>
    <n v="711"/>
    <n v="1038.06"/>
    <n v="1323"/>
    <n v="1323"/>
    <n v="1.323E-3"/>
    <n v="1.323E-3"/>
    <n v="1.03806"/>
  </r>
  <r>
    <s v="Total"/>
    <n v="2019"/>
    <b v="1"/>
    <s v="EU"/>
    <s v="FRANCE"/>
    <s v="Import"/>
    <s v="EU"/>
    <x v="0"/>
    <x v="1"/>
    <x v="47"/>
    <x v="1"/>
    <b v="1"/>
    <s v="United Kingdom"/>
    <x v="29"/>
    <n v="1.1399999999999999"/>
    <n v="297427"/>
    <n v="339066.78"/>
    <n v="634418"/>
    <n v="634418"/>
    <n v="0.63441800000000004"/>
    <n v="0.63441800000000004"/>
    <n v="339.06677999999999"/>
  </r>
  <r>
    <s v="Total"/>
    <n v="2019"/>
    <b v="1"/>
    <s v="EU"/>
    <s v="FRANCE"/>
    <s v="Import"/>
    <s v="EU"/>
    <x v="0"/>
    <x v="1"/>
    <x v="52"/>
    <x v="1"/>
    <b v="1"/>
    <s v="United Kingdom"/>
    <x v="29"/>
    <n v="1.19"/>
    <n v="22634"/>
    <n v="26934.46"/>
    <n v="27542"/>
    <n v="27542"/>
    <n v="2.7542000000000001E-2"/>
    <n v="2.7542000000000001E-2"/>
    <n v="26.934460000000001"/>
  </r>
  <r>
    <s v="Total"/>
    <n v="2019"/>
    <b v="1"/>
    <s v="EU"/>
    <s v="FRANCE"/>
    <s v="Import"/>
    <s v="EU"/>
    <x v="0"/>
    <x v="1"/>
    <x v="26"/>
    <x v="1"/>
    <b v="1"/>
    <s v="United Kingdom"/>
    <x v="29"/>
    <n v="1.34"/>
    <n v="1119"/>
    <n v="1499.46"/>
    <n v="2833"/>
    <n v="2833"/>
    <n v="2.833E-3"/>
    <n v="2.833E-3"/>
    <n v="1.49946"/>
  </r>
  <r>
    <s v="Total"/>
    <n v="2019"/>
    <b v="1"/>
    <s v="EU"/>
    <s v="FRANCE"/>
    <s v="Import"/>
    <s v="EU"/>
    <x v="0"/>
    <x v="1"/>
    <x v="60"/>
    <x v="11"/>
    <b v="1"/>
    <s v="United Kingdom"/>
    <x v="29"/>
    <n v="1.1000000000000001"/>
    <n v="8726"/>
    <n v="9598.6"/>
    <n v="89804"/>
    <n v="89804"/>
    <n v="8.9803999999999995E-2"/>
    <n v="8.9803999999999995E-2"/>
    <n v="9.5985999999999994"/>
  </r>
  <r>
    <s v="Total"/>
    <n v="2019"/>
    <b v="1"/>
    <s v="EU"/>
    <s v="FRANCE"/>
    <s v="Import"/>
    <s v="EU"/>
    <x v="0"/>
    <x v="1"/>
    <x v="27"/>
    <x v="11"/>
    <b v="1"/>
    <s v="United Kingdom"/>
    <x v="29"/>
    <n v="1.04"/>
    <n v="1920"/>
    <n v="1996.8"/>
    <n v="20206"/>
    <n v="20206"/>
    <n v="2.0205999999999998E-2"/>
    <n v="2.0205999999999998E-2"/>
    <n v="1.9967999999999999"/>
  </r>
  <r>
    <s v="Total"/>
    <n v="2019"/>
    <b v="1"/>
    <s v="EU"/>
    <s v="FRANCE"/>
    <s v="Import"/>
    <s v="EU"/>
    <x v="0"/>
    <x v="0"/>
    <x v="64"/>
    <x v="2"/>
    <b v="1"/>
    <s v="United Kingdom"/>
    <x v="29"/>
    <n v="1.33"/>
    <n v="341520"/>
    <n v="454221.6"/>
    <n v="952607"/>
    <n v="952607"/>
    <n v="0.95260699999999998"/>
    <n v="0.95260699999999998"/>
    <n v="454.22160000000002"/>
  </r>
  <r>
    <s v="Total"/>
    <n v="2019"/>
    <b v="1"/>
    <s v="EU"/>
    <s v="FRANCE"/>
    <s v="Import"/>
    <s v="EU"/>
    <x v="0"/>
    <x v="0"/>
    <x v="70"/>
    <x v="1"/>
    <b v="1"/>
    <s v="United Kingdom"/>
    <x v="29"/>
    <n v="1.7"/>
    <n v="85033"/>
    <n v="144556.1"/>
    <n v="2060072"/>
    <n v="2060072"/>
    <n v="2.0600719999999999"/>
    <n v="2.0600719999999999"/>
    <n v="144.55609999999999"/>
  </r>
  <r>
    <s v="Total"/>
    <n v="2019"/>
    <b v="1"/>
    <s v="EU"/>
    <s v="FRANCE"/>
    <s v="Import"/>
    <s v="EU"/>
    <x v="0"/>
    <x v="0"/>
    <x v="26"/>
    <x v="1"/>
    <b v="1"/>
    <s v="United Kingdom"/>
    <x v="29"/>
    <n v="1.5"/>
    <n v="1511"/>
    <n v="2266.5"/>
    <n v="7825"/>
    <n v="7825"/>
    <n v="7.8250000000000004E-3"/>
    <n v="7.8250000000000004E-3"/>
    <n v="2.2665000000000002"/>
  </r>
  <r>
    <s v="Total"/>
    <n v="2019"/>
    <b v="1"/>
    <s v="EU"/>
    <s v="FRANCE"/>
    <s v="Import"/>
    <s v="EU"/>
    <x v="0"/>
    <x v="0"/>
    <x v="60"/>
    <x v="11"/>
    <b v="1"/>
    <s v="United Kingdom"/>
    <x v="29"/>
    <n v="1.1000000000000001"/>
    <n v="124"/>
    <n v="136.4"/>
    <n v="3233"/>
    <n v="3233"/>
    <n v="3.2330000000000002E-3"/>
    <n v="3.2330000000000002E-3"/>
    <n v="0.13639999999999999"/>
  </r>
  <r>
    <s v="Total"/>
    <n v="2019"/>
    <b v="1"/>
    <s v="EU"/>
    <s v="FRANCE"/>
    <s v="Import"/>
    <s v="EU"/>
    <x v="0"/>
    <x v="1"/>
    <x v="2"/>
    <x v="2"/>
    <b v="1"/>
    <s v="United Kingdom"/>
    <x v="29"/>
    <n v="1.17"/>
    <n v="147814"/>
    <n v="172942.38"/>
    <n v="386879"/>
    <n v="386879"/>
    <n v="0.38687899999999997"/>
    <n v="0.38687899999999997"/>
    <n v="172.94238000000001"/>
  </r>
  <r>
    <s v="Total"/>
    <n v="2019"/>
    <b v="1"/>
    <s v="EU"/>
    <s v="FRANCE"/>
    <s v="Import"/>
    <s v="EU"/>
    <x v="0"/>
    <x v="1"/>
    <x v="2"/>
    <x v="2"/>
    <b v="1"/>
    <s v="United Kingdom"/>
    <x v="29"/>
    <n v="1"/>
    <n v="1232"/>
    <n v="1232"/>
    <n v="14848"/>
    <n v="14848"/>
    <n v="1.4848E-2"/>
    <n v="1.4848E-2"/>
    <n v="1.232"/>
  </r>
  <r>
    <s v="Total"/>
    <n v="2019"/>
    <b v="1"/>
    <s v="EU"/>
    <s v="FRANCE"/>
    <s v="Import"/>
    <s v="EU"/>
    <x v="0"/>
    <x v="0"/>
    <x v="2"/>
    <x v="2"/>
    <b v="1"/>
    <s v="United Kingdom"/>
    <x v="29"/>
    <n v="1.33"/>
    <n v="108440"/>
    <n v="144225.20000000001"/>
    <n v="810271"/>
    <n v="810271"/>
    <n v="0.81027099999999996"/>
    <n v="0.81027099999999996"/>
    <n v="144.2252"/>
  </r>
  <r>
    <s v="Total"/>
    <n v="2019"/>
    <b v="1"/>
    <s v="EU"/>
    <s v="FRANCE"/>
    <s v="Import"/>
    <s v="EU"/>
    <x v="1"/>
    <x v="2"/>
    <x v="0"/>
    <x v="0"/>
    <b v="1"/>
    <s v="United Kingdom"/>
    <x v="29"/>
    <n v="1.66"/>
    <n v="40866"/>
    <n v="67837.56"/>
    <n v="572713"/>
    <n v="572713"/>
    <n v="0.57271300000000003"/>
    <n v="0.57271300000000003"/>
    <n v="67.837559999999996"/>
  </r>
  <r>
    <s v="Total"/>
    <n v="2019"/>
    <b v="1"/>
    <s v="EU"/>
    <s v="FRANCE"/>
    <s v="Import"/>
    <s v="EU"/>
    <x v="1"/>
    <x v="2"/>
    <x v="0"/>
    <x v="0"/>
    <b v="1"/>
    <s v="United Kingdom"/>
    <x v="29"/>
    <n v="1.66"/>
    <n v="378269"/>
    <n v="627926.54"/>
    <n v="3854980"/>
    <n v="3854980"/>
    <n v="3.8549799999999999"/>
    <n v="3.8549799999999999"/>
    <n v="627.92654000000005"/>
  </r>
  <r>
    <s v="Total"/>
    <n v="2019"/>
    <b v="1"/>
    <s v="EU"/>
    <s v="FRANCE"/>
    <s v="Import"/>
    <s v="EU"/>
    <x v="1"/>
    <x v="2"/>
    <x v="19"/>
    <x v="0"/>
    <b v="1"/>
    <s v="United Kingdom"/>
    <x v="29"/>
    <n v="2.16"/>
    <n v="17651"/>
    <n v="38126.160000000003"/>
    <n v="396520"/>
    <n v="396520"/>
    <n v="0.39651999999999998"/>
    <n v="0.39651999999999998"/>
    <n v="38.126159999999999"/>
  </r>
  <r>
    <s v="Total"/>
    <n v="2019"/>
    <b v="1"/>
    <s v="EU"/>
    <s v="FRANCE"/>
    <s v="Import"/>
    <s v="EU"/>
    <x v="1"/>
    <x v="2"/>
    <x v="28"/>
    <x v="6"/>
    <b v="1"/>
    <s v="United Kingdom"/>
    <x v="29"/>
    <n v="1.36"/>
    <n v="27283"/>
    <n v="37104.879999999997"/>
    <n v="186045"/>
    <n v="186045"/>
    <n v="0.18604499999999999"/>
    <n v="0.18604499999999999"/>
    <n v="37.104880000000001"/>
  </r>
  <r>
    <s v="Total"/>
    <n v="2019"/>
    <b v="1"/>
    <s v="EU"/>
    <s v="FRANCE"/>
    <s v="Import"/>
    <s v="EU"/>
    <x v="1"/>
    <x v="2"/>
    <x v="7"/>
    <x v="6"/>
    <b v="1"/>
    <s v="United Kingdom"/>
    <x v="29"/>
    <n v="1.36"/>
    <n v="165"/>
    <n v="224.4"/>
    <n v="3952"/>
    <n v="3952"/>
    <n v="3.9519999999999998E-3"/>
    <n v="3.9519999999999998E-3"/>
    <n v="0.22439999999999999"/>
  </r>
  <r>
    <s v="Total"/>
    <n v="2019"/>
    <b v="1"/>
    <s v="EU"/>
    <s v="FRANCE"/>
    <s v="Import"/>
    <s v="EU"/>
    <x v="1"/>
    <x v="2"/>
    <x v="29"/>
    <x v="3"/>
    <b v="1"/>
    <s v="United Kingdom"/>
    <x v="29"/>
    <n v="6.83"/>
    <n v="21778"/>
    <n v="148743.74"/>
    <n v="157092"/>
    <n v="157092"/>
    <n v="0.15709200000000001"/>
    <n v="0.15709200000000001"/>
    <n v="148.74374"/>
  </r>
  <r>
    <s v="Total"/>
    <n v="2019"/>
    <b v="1"/>
    <s v="EU"/>
    <s v="FRANCE"/>
    <s v="Import"/>
    <s v="EU"/>
    <x v="1"/>
    <x v="2"/>
    <x v="5"/>
    <x v="3"/>
    <b v="1"/>
    <s v="United Kingdom"/>
    <x v="29"/>
    <n v="1.36"/>
    <n v="458"/>
    <n v="622.88"/>
    <n v="3590"/>
    <n v="3590"/>
    <n v="3.5899999999999999E-3"/>
    <n v="3.5899999999999999E-3"/>
    <n v="0.62287999999999999"/>
  </r>
  <r>
    <s v="Total"/>
    <n v="2019"/>
    <b v="1"/>
    <s v="EU"/>
    <s v="FRANCE"/>
    <s v="Import"/>
    <s v="EU"/>
    <x v="1"/>
    <x v="2"/>
    <x v="30"/>
    <x v="3"/>
    <b v="1"/>
    <s v="United Kingdom"/>
    <x v="29"/>
    <n v="2.61"/>
    <n v="325135"/>
    <n v="848602.35"/>
    <n v="1937732"/>
    <n v="1937732"/>
    <n v="1.937732"/>
    <n v="1.937732"/>
    <n v="848.60235"/>
  </r>
  <r>
    <s v="Total"/>
    <n v="2019"/>
    <b v="1"/>
    <s v="EU"/>
    <s v="FRANCE"/>
    <s v="Import"/>
    <s v="EU"/>
    <x v="1"/>
    <x v="2"/>
    <x v="31"/>
    <x v="3"/>
    <b v="1"/>
    <s v="United Kingdom"/>
    <x v="29"/>
    <n v="1.36"/>
    <n v="7462"/>
    <n v="10148.32"/>
    <n v="92938"/>
    <n v="92938"/>
    <n v="9.2938000000000007E-2"/>
    <n v="9.2938000000000007E-2"/>
    <n v="10.14832"/>
  </r>
  <r>
    <s v="Total"/>
    <n v="2019"/>
    <b v="1"/>
    <s v="EU"/>
    <s v="FRANCE"/>
    <s v="Import"/>
    <s v="EU"/>
    <x v="1"/>
    <x v="1"/>
    <x v="5"/>
    <x v="3"/>
    <b v="1"/>
    <s v="United Kingdom"/>
    <x v="29"/>
    <n v="1"/>
    <n v="42"/>
    <n v="42"/>
    <n v="225"/>
    <n v="225"/>
    <n v="2.2499999999999999E-4"/>
    <n v="2.2499999999999999E-4"/>
    <n v="4.2000000000000003E-2"/>
  </r>
  <r>
    <s v="Total"/>
    <n v="2019"/>
    <b v="1"/>
    <s v="EU"/>
    <s v="FRANCE"/>
    <s v="Import"/>
    <s v="EU"/>
    <x v="1"/>
    <x v="0"/>
    <x v="20"/>
    <x v="0"/>
    <b v="1"/>
    <s v="United Kingdom"/>
    <x v="29"/>
    <n v="2.7"/>
    <n v="82505"/>
    <n v="222763.5"/>
    <n v="2562942"/>
    <n v="2562942"/>
    <n v="2.5629420000000001"/>
    <n v="2.5629420000000001"/>
    <n v="222.76349999999999"/>
  </r>
  <r>
    <s v="Total"/>
    <n v="2019"/>
    <b v="1"/>
    <s v="EU"/>
    <s v="FRANCE"/>
    <s v="Import"/>
    <s v="EU"/>
    <x v="3"/>
    <x v="0"/>
    <x v="19"/>
    <x v="0"/>
    <b v="1"/>
    <s v="United Kingdom"/>
    <x v="29"/>
    <n v="2.9"/>
    <n v="19533"/>
    <n v="56645.7"/>
    <n v="457932"/>
    <n v="457932"/>
    <n v="0.45793200000000001"/>
    <n v="0.45793200000000001"/>
    <n v="56.645699999999998"/>
  </r>
  <r>
    <s v="Total"/>
    <n v="2019"/>
    <b v="1"/>
    <s v="EU"/>
    <s v="FRANCE"/>
    <s v="Import"/>
    <s v="EU"/>
    <x v="3"/>
    <x v="6"/>
    <x v="19"/>
    <x v="0"/>
    <b v="1"/>
    <s v="United Kingdom"/>
    <x v="29"/>
    <n v="0"/>
    <n v="17214"/>
    <n v="0"/>
    <n v="167574"/>
    <n v="167574"/>
    <n v="0.167574"/>
    <n v="0.167574"/>
    <n v="0"/>
  </r>
  <r>
    <s v="Total"/>
    <n v="2019"/>
    <b v="1"/>
    <s v="EU"/>
    <s v="FRANCE"/>
    <s v="Import"/>
    <s v="EU"/>
    <x v="3"/>
    <x v="2"/>
    <x v="43"/>
    <x v="8"/>
    <b v="1"/>
    <s v="United Kingdom"/>
    <x v="29"/>
    <n v="1.33"/>
    <n v="14467"/>
    <n v="19241.11"/>
    <n v="60772"/>
    <n v="60772"/>
    <n v="6.0772E-2"/>
    <n v="6.0772E-2"/>
    <n v="19.241109999999999"/>
  </r>
  <r>
    <s v="Total"/>
    <n v="2019"/>
    <b v="1"/>
    <s v="EU"/>
    <s v="FRANCE"/>
    <s v="Import"/>
    <s v="EU"/>
    <x v="3"/>
    <x v="2"/>
    <x v="49"/>
    <x v="1"/>
    <b v="1"/>
    <s v="United Kingdom"/>
    <x v="29"/>
    <n v="1.8"/>
    <n v="267348"/>
    <n v="481226.4"/>
    <n v="1729531"/>
    <n v="1729531"/>
    <n v="1.7295309999999999"/>
    <n v="1.7295309999999999"/>
    <n v="481.22640000000001"/>
  </r>
  <r>
    <s v="Total"/>
    <n v="2019"/>
    <b v="1"/>
    <s v="EU"/>
    <s v="FRANCE"/>
    <s v="Import"/>
    <s v="EU"/>
    <x v="3"/>
    <x v="2"/>
    <x v="26"/>
    <x v="1"/>
    <b v="1"/>
    <s v="United Kingdom"/>
    <x v="29"/>
    <n v="1.71"/>
    <n v="422752"/>
    <n v="722905.92"/>
    <n v="2608908"/>
    <n v="2608908"/>
    <n v="2.608908"/>
    <n v="2.608908"/>
    <n v="722.90592000000004"/>
  </r>
  <r>
    <s v="Total"/>
    <n v="2019"/>
    <b v="1"/>
    <s v="EU"/>
    <s v="FRANCE"/>
    <s v="Import"/>
    <s v="EU"/>
    <x v="3"/>
    <x v="0"/>
    <x v="49"/>
    <x v="1"/>
    <b v="1"/>
    <s v="United Kingdom"/>
    <x v="29"/>
    <n v="0"/>
    <n v="1027"/>
    <n v="0"/>
    <n v="1417"/>
    <n v="1417"/>
    <n v="1.4170000000000001E-3"/>
    <n v="1.4170000000000001E-3"/>
    <n v="0"/>
  </r>
  <r>
    <s v="Total"/>
    <n v="2019"/>
    <b v="1"/>
    <s v="EU"/>
    <s v="FRANCE"/>
    <s v="Import"/>
    <s v="EU"/>
    <x v="3"/>
    <x v="0"/>
    <x v="2"/>
    <x v="2"/>
    <b v="1"/>
    <s v="United Kingdom"/>
    <x v="29"/>
    <n v="0"/>
    <n v="16"/>
    <n v="0"/>
    <n v="224"/>
    <n v="224"/>
    <n v="2.24E-4"/>
    <n v="2.24E-4"/>
    <n v="0"/>
  </r>
  <r>
    <s v="Total"/>
    <n v="2019"/>
    <b v="1"/>
    <s v="EU"/>
    <s v="FRANCE"/>
    <s v="Import"/>
    <s v="EU"/>
    <x v="2"/>
    <x v="1"/>
    <x v="48"/>
    <x v="7"/>
    <b v="1"/>
    <s v="United Kingdom"/>
    <x v="29"/>
    <n v="2.6"/>
    <n v="4693"/>
    <n v="12201.8"/>
    <n v="46924"/>
    <n v="46924"/>
    <n v="4.6924E-2"/>
    <n v="4.6924E-2"/>
    <n v="12.2018"/>
  </r>
  <r>
    <s v="Total"/>
    <n v="2019"/>
    <b v="1"/>
    <s v="EU"/>
    <s v="FRANCE"/>
    <s v="Import"/>
    <s v="EU"/>
    <x v="2"/>
    <x v="0"/>
    <x v="8"/>
    <x v="7"/>
    <b v="1"/>
    <s v="United Kingdom"/>
    <x v="29"/>
    <n v="2.5"/>
    <n v="2441"/>
    <n v="6102.5"/>
    <n v="38328"/>
    <n v="38328"/>
    <n v="3.8328000000000001E-2"/>
    <n v="3.8328000000000001E-2"/>
    <n v="6.1025"/>
  </r>
  <r>
    <s v="Total"/>
    <n v="2019"/>
    <b v="1"/>
    <s v="EU"/>
    <s v="FRANCE"/>
    <s v="Import"/>
    <s v="EU"/>
    <x v="2"/>
    <x v="3"/>
    <x v="26"/>
    <x v="1"/>
    <b v="1"/>
    <s v="United Kingdom"/>
    <x v="29"/>
    <n v="3.45"/>
    <n v="188"/>
    <n v="648.6"/>
    <n v="1628"/>
    <n v="1628"/>
    <n v="1.6280000000000001E-3"/>
    <n v="1.6280000000000001E-3"/>
    <n v="0.64859999999999995"/>
  </r>
  <r>
    <s v="Total"/>
    <n v="2019"/>
    <b v="1"/>
    <s v="EU"/>
    <s v="FRANCE"/>
    <s v="Import"/>
    <s v="EU"/>
    <x v="2"/>
    <x v="1"/>
    <x v="52"/>
    <x v="1"/>
    <b v="1"/>
    <s v="United Kingdom"/>
    <x v="29"/>
    <n v="2.5499999999999998"/>
    <n v="1413"/>
    <n v="3603.15"/>
    <n v="5552"/>
    <n v="5552"/>
    <n v="5.5519999999999996E-3"/>
    <n v="5.5519999999999996E-3"/>
    <n v="3.6031499999999999"/>
  </r>
  <r>
    <s v="Total"/>
    <n v="2019"/>
    <b v="1"/>
    <s v="EU"/>
    <s v="FRANCE"/>
    <s v="Import"/>
    <s v="EU"/>
    <x v="2"/>
    <x v="1"/>
    <x v="26"/>
    <x v="1"/>
    <b v="1"/>
    <s v="United Kingdom"/>
    <x v="29"/>
    <n v="2.85"/>
    <n v="181"/>
    <n v="515.85"/>
    <n v="1201"/>
    <n v="1201"/>
    <n v="1.201E-3"/>
    <n v="1.201E-3"/>
    <n v="0.51585000000000003"/>
  </r>
  <r>
    <s v="Total"/>
    <n v="2019"/>
    <b v="1"/>
    <s v="EU"/>
    <s v="FRANCE"/>
    <s v="Import"/>
    <s v="EU"/>
    <x v="2"/>
    <x v="0"/>
    <x v="57"/>
    <x v="1"/>
    <b v="1"/>
    <s v="United Kingdom"/>
    <x v="29"/>
    <n v="2.8"/>
    <n v="3888"/>
    <n v="10886.4"/>
    <n v="25827"/>
    <n v="25827"/>
    <n v="2.5826999999999999E-2"/>
    <n v="2.5826999999999999E-2"/>
    <n v="10.8864"/>
  </r>
  <r>
    <s v="Total"/>
    <n v="2019"/>
    <b v="1"/>
    <s v="EU"/>
    <s v="FRANCE"/>
    <s v="Import"/>
    <s v="EU"/>
    <x v="2"/>
    <x v="0"/>
    <x v="34"/>
    <x v="1"/>
    <b v="1"/>
    <s v="United Kingdom"/>
    <x v="29"/>
    <n v="2.95"/>
    <n v="6"/>
    <n v="17.7"/>
    <n v="19"/>
    <n v="19"/>
    <n v="1.9000000000000001E-5"/>
    <n v="1.9000000000000001E-5"/>
    <n v="1.77E-2"/>
  </r>
  <r>
    <s v="Total"/>
    <n v="2019"/>
    <b v="1"/>
    <s v="EU"/>
    <s v="FRANCE"/>
    <s v="Import"/>
    <s v="EU"/>
    <x v="2"/>
    <x v="0"/>
    <x v="59"/>
    <x v="1"/>
    <b v="1"/>
    <s v="United Kingdom"/>
    <x v="29"/>
    <n v="2.68"/>
    <n v="1184"/>
    <n v="3173.12"/>
    <n v="1557"/>
    <n v="1557"/>
    <n v="1.557E-3"/>
    <n v="1.557E-3"/>
    <n v="3.1731199999999999"/>
  </r>
  <r>
    <s v="Total"/>
    <n v="2019"/>
    <b v="1"/>
    <s v="EU"/>
    <s v="FRANCE"/>
    <s v="Import"/>
    <s v="EU"/>
    <x v="2"/>
    <x v="0"/>
    <x v="47"/>
    <x v="1"/>
    <b v="1"/>
    <s v="United Kingdom"/>
    <x v="29"/>
    <n v="3.06"/>
    <n v="30131"/>
    <n v="92200.86"/>
    <n v="175126"/>
    <n v="175126"/>
    <n v="0.175126"/>
    <n v="0.175126"/>
    <n v="92.200860000000006"/>
  </r>
  <r>
    <s v="Total"/>
    <n v="2019"/>
    <b v="1"/>
    <s v="EU"/>
    <s v="FRANCE"/>
    <s v="Import"/>
    <s v="EU"/>
    <x v="2"/>
    <x v="0"/>
    <x v="26"/>
    <x v="1"/>
    <b v="1"/>
    <s v="United Kingdom"/>
    <x v="29"/>
    <n v="2.85"/>
    <n v="410837"/>
    <n v="1170885.45"/>
    <n v="2282427"/>
    <n v="2282427"/>
    <n v="2.2824270000000002"/>
    <n v="2.2824270000000002"/>
    <n v="1170.88545"/>
  </r>
  <r>
    <s v="Total"/>
    <n v="2019"/>
    <b v="1"/>
    <s v="EU"/>
    <s v="FRANCE"/>
    <s v="Import"/>
    <s v="EU"/>
    <x v="2"/>
    <x v="1"/>
    <x v="2"/>
    <x v="2"/>
    <b v="1"/>
    <s v="United Kingdom"/>
    <x v="29"/>
    <n v="2.77"/>
    <n v="10436"/>
    <n v="28907.72"/>
    <n v="68906"/>
    <n v="68906"/>
    <n v="6.8905999999999995E-2"/>
    <n v="6.8905999999999995E-2"/>
    <n v="28.907720000000001"/>
  </r>
  <r>
    <s v="Total"/>
    <n v="2019"/>
    <b v="1"/>
    <s v="EU"/>
    <s v="FRANCE"/>
    <s v="Import"/>
    <s v="EU"/>
    <x v="2"/>
    <x v="0"/>
    <x v="2"/>
    <x v="2"/>
    <b v="1"/>
    <s v="United Kingdom"/>
    <x v="29"/>
    <n v="2.65"/>
    <n v="17781"/>
    <n v="47119.65"/>
    <n v="376947"/>
    <n v="376947"/>
    <n v="0.37694699999999998"/>
    <n v="0.37694699999999998"/>
    <n v="47.11965"/>
  </r>
  <r>
    <s v="Total"/>
    <n v="2019"/>
    <b v="1"/>
    <s v="EU"/>
    <s v="FRANCE"/>
    <s v="Import"/>
    <s v="EU"/>
    <x v="2"/>
    <x v="0"/>
    <x v="2"/>
    <x v="2"/>
    <b v="1"/>
    <s v="United Kingdom"/>
    <x v="29"/>
    <n v="1.64"/>
    <n v="131395"/>
    <n v="215487.8"/>
    <n v="525448"/>
    <n v="525448"/>
    <n v="0.52544800000000003"/>
    <n v="0.52544800000000003"/>
    <n v="215.48779999999999"/>
  </r>
  <r>
    <s v="Total"/>
    <n v="2019"/>
    <b v="1"/>
    <s v="EU"/>
    <s v="FRANCE"/>
    <s v="Import"/>
    <s v="EU"/>
    <x v="4"/>
    <x v="3"/>
    <x v="18"/>
    <x v="10"/>
    <b v="1"/>
    <s v="United Kingdom"/>
    <x v="29"/>
    <n v="0"/>
    <n v="1643"/>
    <n v="0"/>
    <n v="10148"/>
    <n v="10148"/>
    <n v="1.0148000000000001E-2"/>
    <n v="1.0148000000000001E-2"/>
    <n v="0"/>
  </r>
  <r>
    <s v="Total"/>
    <n v="2019"/>
    <b v="1"/>
    <s v="EU"/>
    <s v="FRANCE"/>
    <s v="Import"/>
    <s v="EU"/>
    <x v="0"/>
    <x v="0"/>
    <x v="36"/>
    <x v="0"/>
    <b v="1"/>
    <s v="United Kingdom"/>
    <x v="29"/>
    <n v="2"/>
    <n v="1177"/>
    <n v="2354"/>
    <n v="12714"/>
    <n v="12714"/>
    <n v="1.2714E-2"/>
    <n v="1.2714E-2"/>
    <n v="2.3540000000000001"/>
  </r>
  <r>
    <s v="Total"/>
    <n v="2019"/>
    <b v="1"/>
    <s v="EU"/>
    <s v="FRANCE"/>
    <s v="Import"/>
    <s v="EU"/>
    <x v="0"/>
    <x v="1"/>
    <x v="4"/>
    <x v="4"/>
    <b v="1"/>
    <s v="United Kingdom"/>
    <x v="29"/>
    <n v="0"/>
    <n v="13"/>
    <n v="0"/>
    <n v="191"/>
    <n v="191"/>
    <n v="1.9100000000000001E-4"/>
    <n v="1.9100000000000001E-4"/>
    <n v="0"/>
  </r>
  <r>
    <s v="Total"/>
    <n v="2019"/>
    <b v="1"/>
    <s v="EU"/>
    <s v="FRANCE"/>
    <s v="Import"/>
    <s v="EU"/>
    <x v="0"/>
    <x v="1"/>
    <x v="4"/>
    <x v="4"/>
    <b v="1"/>
    <s v="United Kingdom"/>
    <x v="29"/>
    <n v="0"/>
    <n v="17442"/>
    <n v="0"/>
    <n v="65559"/>
    <n v="65559"/>
    <n v="6.5559000000000006E-2"/>
    <n v="6.5559000000000006E-2"/>
    <n v="0"/>
  </r>
  <r>
    <s v="Total"/>
    <n v="2019"/>
    <b v="1"/>
    <s v="EU"/>
    <s v="FRANCE"/>
    <s v="Import"/>
    <s v="EU"/>
    <x v="0"/>
    <x v="1"/>
    <x v="65"/>
    <x v="5"/>
    <b v="1"/>
    <s v="United Kingdom"/>
    <x v="29"/>
    <n v="1.05"/>
    <n v="535"/>
    <n v="561.75"/>
    <n v="7410"/>
    <n v="7410"/>
    <n v="7.4099999999999999E-3"/>
    <n v="7.4099999999999999E-3"/>
    <n v="0.56174999999999997"/>
  </r>
  <r>
    <s v="Total"/>
    <n v="2019"/>
    <b v="1"/>
    <s v="EU"/>
    <s v="FRANCE"/>
    <s v="Import"/>
    <s v="EU"/>
    <x v="0"/>
    <x v="1"/>
    <x v="6"/>
    <x v="5"/>
    <b v="1"/>
    <s v="United Kingdom"/>
    <x v="29"/>
    <n v="1.1399999999999999"/>
    <n v="1615"/>
    <n v="1841.1"/>
    <n v="4206"/>
    <n v="4206"/>
    <n v="4.2059999999999997E-3"/>
    <n v="4.2059999999999997E-3"/>
    <n v="1.8411"/>
  </r>
  <r>
    <s v="Total"/>
    <n v="2019"/>
    <b v="1"/>
    <s v="EU"/>
    <s v="FRANCE"/>
    <s v="Import"/>
    <s v="EU"/>
    <x v="0"/>
    <x v="1"/>
    <x v="6"/>
    <x v="5"/>
    <b v="1"/>
    <s v="United Kingdom"/>
    <x v="29"/>
    <n v="1.1399999999999999"/>
    <n v="57921"/>
    <n v="66029.94"/>
    <n v="450622"/>
    <n v="450622"/>
    <n v="0.45062200000000002"/>
    <n v="0.45062200000000002"/>
    <n v="66.029939999999996"/>
  </r>
  <r>
    <s v="Total"/>
    <n v="2019"/>
    <b v="1"/>
    <s v="EU"/>
    <s v="FRANCE"/>
    <s v="Import"/>
    <s v="EU"/>
    <x v="0"/>
    <x v="1"/>
    <x v="14"/>
    <x v="5"/>
    <b v="1"/>
    <s v="United Kingdom"/>
    <x v="29"/>
    <n v="1.1399999999999999"/>
    <n v="36"/>
    <n v="41.04"/>
    <n v="347"/>
    <n v="347"/>
    <n v="3.4699999999999998E-4"/>
    <n v="3.4699999999999998E-4"/>
    <n v="4.104E-2"/>
  </r>
  <r>
    <s v="Total"/>
    <n v="2019"/>
    <b v="1"/>
    <s v="EU"/>
    <s v="FRANCE"/>
    <s v="Import"/>
    <s v="EU"/>
    <x v="0"/>
    <x v="1"/>
    <x v="12"/>
    <x v="9"/>
    <b v="1"/>
    <s v="United Kingdom"/>
    <x v="29"/>
    <n v="1.1200000000000001"/>
    <n v="18"/>
    <n v="20.16"/>
    <n v="274"/>
    <n v="274"/>
    <n v="2.7399999999999999E-4"/>
    <n v="2.7399999999999999E-4"/>
    <n v="2.0160000000000001E-2"/>
  </r>
  <r>
    <s v="Total"/>
    <n v="2019"/>
    <b v="1"/>
    <s v="EU"/>
    <s v="FRANCE"/>
    <s v="Import"/>
    <s v="EU"/>
    <x v="0"/>
    <x v="1"/>
    <x v="12"/>
    <x v="9"/>
    <b v="1"/>
    <s v="United Kingdom"/>
    <x v="29"/>
    <n v="1.1200000000000001"/>
    <n v="876"/>
    <n v="981.12"/>
    <n v="5737"/>
    <n v="5737"/>
    <n v="5.7369999999999999E-3"/>
    <n v="5.7369999999999999E-3"/>
    <n v="0.98111999999999999"/>
  </r>
  <r>
    <s v="Total"/>
    <n v="2019"/>
    <b v="1"/>
    <s v="EU"/>
    <s v="FRANCE"/>
    <s v="Import"/>
    <s v="EU"/>
    <x v="0"/>
    <x v="1"/>
    <x v="17"/>
    <x v="9"/>
    <b v="1"/>
    <s v="United Kingdom"/>
    <x v="29"/>
    <n v="1"/>
    <n v="7632"/>
    <n v="7632"/>
    <n v="30928"/>
    <n v="30928"/>
    <n v="3.0928000000000001E-2"/>
    <n v="3.0928000000000001E-2"/>
    <n v="7.6319999999999997"/>
  </r>
  <r>
    <s v="Total"/>
    <n v="2019"/>
    <b v="1"/>
    <s v="EU"/>
    <s v="FRANCE"/>
    <s v="Import"/>
    <s v="EU"/>
    <x v="0"/>
    <x v="1"/>
    <x v="17"/>
    <x v="9"/>
    <b v="1"/>
    <s v="United Kingdom"/>
    <x v="29"/>
    <n v="1"/>
    <n v="12809"/>
    <n v="12809"/>
    <n v="58644"/>
    <n v="58644"/>
    <n v="5.8644000000000002E-2"/>
    <n v="5.8644000000000002E-2"/>
    <n v="12.808999999999999"/>
  </r>
  <r>
    <s v="Total"/>
    <n v="2019"/>
    <b v="1"/>
    <s v="EU"/>
    <s v="FRANCE"/>
    <s v="Import"/>
    <s v="EU"/>
    <x v="0"/>
    <x v="0"/>
    <x v="65"/>
    <x v="5"/>
    <b v="1"/>
    <s v="United Kingdom"/>
    <x v="29"/>
    <n v="1.1299999999999999"/>
    <n v="354390"/>
    <n v="400460.7"/>
    <n v="1164363"/>
    <n v="1164363"/>
    <n v="1.164363"/>
    <n v="1.164363"/>
    <n v="400.46069999999997"/>
  </r>
  <r>
    <s v="Total"/>
    <n v="2019"/>
    <b v="1"/>
    <s v="EU"/>
    <s v="FRANCE"/>
    <s v="Import"/>
    <s v="EU"/>
    <x v="0"/>
    <x v="0"/>
    <x v="65"/>
    <x v="5"/>
    <b v="1"/>
    <s v="United Kingdom"/>
    <x v="29"/>
    <n v="1.1299999999999999"/>
    <n v="12811"/>
    <n v="14476.43"/>
    <n v="86646"/>
    <n v="86646"/>
    <n v="8.6646000000000001E-2"/>
    <n v="8.6646000000000001E-2"/>
    <n v="14.476430000000001"/>
  </r>
  <r>
    <s v="Total"/>
    <n v="2019"/>
    <b v="1"/>
    <s v="EU"/>
    <s v="FRANCE"/>
    <s v="Import"/>
    <s v="EU"/>
    <x v="0"/>
    <x v="0"/>
    <x v="6"/>
    <x v="5"/>
    <b v="1"/>
    <s v="United Kingdom"/>
    <x v="29"/>
    <n v="1.3"/>
    <n v="892"/>
    <n v="1159.5999999999999"/>
    <n v="9304"/>
    <n v="9304"/>
    <n v="9.3039999999999998E-3"/>
    <n v="9.3039999999999998E-3"/>
    <n v="1.1596"/>
  </r>
  <r>
    <s v="Total"/>
    <n v="2019"/>
    <b v="1"/>
    <s v="EU"/>
    <s v="FRANCE"/>
    <s v="Import"/>
    <s v="EU"/>
    <x v="1"/>
    <x v="2"/>
    <x v="0"/>
    <x v="0"/>
    <b v="1"/>
    <s v="United Kingdom"/>
    <x v="29"/>
    <n v="1.66"/>
    <n v="14574"/>
    <n v="24192.84"/>
    <n v="163714"/>
    <n v="163714"/>
    <n v="0.163714"/>
    <n v="0.163714"/>
    <n v="24.19284"/>
  </r>
  <r>
    <s v="Total"/>
    <n v="2019"/>
    <b v="1"/>
    <s v="EU"/>
    <s v="FRANCE"/>
    <s v="Import"/>
    <s v="EU"/>
    <x v="1"/>
    <x v="2"/>
    <x v="11"/>
    <x v="0"/>
    <b v="1"/>
    <s v="United Kingdom"/>
    <x v="29"/>
    <n v="1.8"/>
    <n v="41956"/>
    <n v="75520.800000000003"/>
    <n v="612257"/>
    <n v="612257"/>
    <n v="0.61225700000000005"/>
    <n v="0.61225700000000005"/>
    <n v="75.520799999999994"/>
  </r>
  <r>
    <s v="Total"/>
    <n v="2019"/>
    <b v="1"/>
    <s v="EU"/>
    <s v="FRANCE"/>
    <s v="Import"/>
    <s v="EU"/>
    <x v="1"/>
    <x v="2"/>
    <x v="30"/>
    <x v="3"/>
    <b v="1"/>
    <s v="United Kingdom"/>
    <x v="29"/>
    <n v="2.61"/>
    <n v="4564"/>
    <n v="11912.04"/>
    <n v="30398"/>
    <n v="30398"/>
    <n v="3.0398000000000001E-2"/>
    <n v="3.0398000000000001E-2"/>
    <n v="11.912039999999999"/>
  </r>
  <r>
    <s v="Total"/>
    <n v="2019"/>
    <b v="1"/>
    <s v="EU"/>
    <s v="FRANCE"/>
    <s v="Import"/>
    <s v="EU"/>
    <x v="1"/>
    <x v="1"/>
    <x v="5"/>
    <x v="3"/>
    <b v="1"/>
    <s v="United Kingdom"/>
    <x v="29"/>
    <n v="1"/>
    <n v="4"/>
    <n v="4"/>
    <n v="395"/>
    <n v="395"/>
    <n v="3.9500000000000001E-4"/>
    <n v="3.9500000000000001E-4"/>
    <n v="4.0000000000000001E-3"/>
  </r>
  <r>
    <s v="Total"/>
    <n v="2019"/>
    <b v="1"/>
    <s v="EU"/>
    <s v="FRANCE"/>
    <s v="Import"/>
    <s v="EU"/>
    <x v="1"/>
    <x v="3"/>
    <x v="44"/>
    <x v="10"/>
    <b v="1"/>
    <s v="United Kingdom"/>
    <x v="29"/>
    <n v="0"/>
    <n v="4144"/>
    <n v="0"/>
    <n v="41920"/>
    <n v="41920"/>
    <n v="4.1919999999999999E-2"/>
    <n v="4.1919999999999999E-2"/>
    <n v="0"/>
  </r>
  <r>
    <s v="Total"/>
    <n v="2019"/>
    <b v="1"/>
    <s v="EU"/>
    <s v="FRANCE"/>
    <s v="Import"/>
    <s v="EU"/>
    <x v="1"/>
    <x v="4"/>
    <x v="6"/>
    <x v="5"/>
    <b v="1"/>
    <s v="United Kingdom"/>
    <x v="29"/>
    <n v="2.1"/>
    <n v="5"/>
    <n v="10.5"/>
    <n v="146"/>
    <n v="146"/>
    <n v="1.46E-4"/>
    <n v="1.46E-4"/>
    <n v="1.0500000000000001E-2"/>
  </r>
  <r>
    <s v="Total"/>
    <n v="2019"/>
    <b v="1"/>
    <s v="EU"/>
    <s v="FRANCE"/>
    <s v="Import"/>
    <s v="EU"/>
    <x v="3"/>
    <x v="2"/>
    <x v="40"/>
    <x v="7"/>
    <b v="1"/>
    <s v="United Kingdom"/>
    <x v="29"/>
    <n v="2.08"/>
    <n v="64811"/>
    <n v="134806.88"/>
    <n v="283548"/>
    <n v="283548"/>
    <n v="0.28354800000000002"/>
    <n v="0.28354800000000002"/>
    <n v="134.80688000000001"/>
  </r>
  <r>
    <s v="Total"/>
    <n v="2019"/>
    <b v="1"/>
    <s v="EU"/>
    <s v="FRANCE"/>
    <s v="Import"/>
    <s v="EU"/>
    <x v="3"/>
    <x v="2"/>
    <x v="66"/>
    <x v="7"/>
    <b v="1"/>
    <s v="United Kingdom"/>
    <x v="29"/>
    <n v="2.08"/>
    <n v="1336273"/>
    <n v="2779447.84"/>
    <n v="8091610"/>
    <n v="8091610"/>
    <n v="8.0916099999999993"/>
    <n v="8.0916099999999993"/>
    <n v="2779.4478399999998"/>
  </r>
  <r>
    <s v="Total"/>
    <n v="2019"/>
    <b v="1"/>
    <s v="EU"/>
    <s v="FRANCE"/>
    <s v="Import"/>
    <s v="EU"/>
    <x v="3"/>
    <x v="2"/>
    <x v="66"/>
    <x v="7"/>
    <b v="1"/>
    <s v="United Kingdom"/>
    <x v="29"/>
    <n v="2.08"/>
    <n v="75854"/>
    <n v="157776.32000000001"/>
    <n v="560730"/>
    <n v="560730"/>
    <n v="0.56072999999999995"/>
    <n v="0.56072999999999995"/>
    <n v="157.77632"/>
  </r>
  <r>
    <s v="Total"/>
    <n v="2019"/>
    <b v="1"/>
    <s v="EU"/>
    <s v="FRANCE"/>
    <s v="Import"/>
    <s v="EU"/>
    <x v="3"/>
    <x v="2"/>
    <x v="8"/>
    <x v="7"/>
    <b v="1"/>
    <s v="United Kingdom"/>
    <x v="29"/>
    <n v="2.08"/>
    <n v="13375"/>
    <n v="27820"/>
    <n v="62803"/>
    <n v="62803"/>
    <n v="6.2802999999999998E-2"/>
    <n v="6.2802999999999998E-2"/>
    <n v="27.82"/>
  </r>
  <r>
    <s v="Total"/>
    <n v="2019"/>
    <b v="1"/>
    <s v="EU"/>
    <s v="FRANCE"/>
    <s v="Import"/>
    <s v="EU"/>
    <x v="3"/>
    <x v="2"/>
    <x v="8"/>
    <x v="7"/>
    <b v="1"/>
    <s v="United Kingdom"/>
    <x v="29"/>
    <n v="2.08"/>
    <n v="184"/>
    <n v="382.72"/>
    <n v="1868"/>
    <n v="1868"/>
    <n v="1.8680000000000001E-3"/>
    <n v="1.8680000000000001E-3"/>
    <n v="0.38272"/>
  </r>
  <r>
    <s v="Total"/>
    <n v="2019"/>
    <b v="1"/>
    <s v="EU"/>
    <s v="FRANCE"/>
    <s v="Import"/>
    <s v="EU"/>
    <x v="3"/>
    <x v="2"/>
    <x v="39"/>
    <x v="8"/>
    <b v="1"/>
    <s v="United Kingdom"/>
    <x v="29"/>
    <n v="2.09"/>
    <n v="725"/>
    <n v="1515.25"/>
    <n v="6607"/>
    <n v="6607"/>
    <n v="6.607E-3"/>
    <n v="6.607E-3"/>
    <n v="1.51525"/>
  </r>
  <r>
    <s v="Total"/>
    <n v="2019"/>
    <b v="1"/>
    <s v="EU"/>
    <s v="FRANCE"/>
    <s v="Import"/>
    <s v="EU"/>
    <x v="3"/>
    <x v="2"/>
    <x v="39"/>
    <x v="8"/>
    <b v="1"/>
    <s v="United Kingdom"/>
    <x v="29"/>
    <n v="2.09"/>
    <n v="10993"/>
    <n v="22975.37"/>
    <n v="53570"/>
    <n v="53570"/>
    <n v="5.357E-2"/>
    <n v="5.357E-2"/>
    <n v="22.975370000000002"/>
  </r>
  <r>
    <s v="Total"/>
    <n v="2019"/>
    <b v="1"/>
    <s v="EU"/>
    <s v="FRANCE"/>
    <s v="Import"/>
    <s v="EU"/>
    <x v="3"/>
    <x v="2"/>
    <x v="50"/>
    <x v="8"/>
    <b v="1"/>
    <s v="United Kingdom"/>
    <x v="29"/>
    <n v="1.7"/>
    <n v="9652"/>
    <n v="16408.400000000001"/>
    <n v="34350"/>
    <n v="34350"/>
    <n v="3.4349999999999999E-2"/>
    <n v="3.4349999999999999E-2"/>
    <n v="16.4084"/>
  </r>
  <r>
    <s v="Total"/>
    <n v="2019"/>
    <b v="1"/>
    <s v="EU"/>
    <s v="FRANCE"/>
    <s v="Import"/>
    <s v="EU"/>
    <x v="3"/>
    <x v="2"/>
    <x v="53"/>
    <x v="8"/>
    <b v="1"/>
    <s v="United Kingdom"/>
    <x v="29"/>
    <n v="2"/>
    <n v="592014"/>
    <n v="1184028"/>
    <n v="4045663"/>
    <n v="4045663"/>
    <n v="4.0456630000000002"/>
    <n v="4.0456630000000002"/>
    <n v="1184.028"/>
  </r>
  <r>
    <s v="Total"/>
    <n v="2019"/>
    <b v="1"/>
    <s v="EU"/>
    <s v="FRANCE"/>
    <s v="Import"/>
    <s v="EU"/>
    <x v="3"/>
    <x v="2"/>
    <x v="53"/>
    <x v="8"/>
    <b v="1"/>
    <s v="United Kingdom"/>
    <x v="29"/>
    <n v="1.33"/>
    <n v="980"/>
    <n v="1303.4000000000001"/>
    <n v="5948"/>
    <n v="5948"/>
    <n v="5.9480000000000002E-3"/>
    <n v="5.9480000000000002E-3"/>
    <n v="1.3033999999999999"/>
  </r>
  <r>
    <s v="Total"/>
    <n v="2019"/>
    <b v="1"/>
    <s v="EU"/>
    <s v="FRANCE"/>
    <s v="Import"/>
    <s v="EU"/>
    <x v="3"/>
    <x v="2"/>
    <x v="2"/>
    <x v="2"/>
    <b v="1"/>
    <s v="United Kingdom"/>
    <x v="29"/>
    <n v="1.7"/>
    <n v="100"/>
    <n v="170"/>
    <n v="446"/>
    <n v="446"/>
    <n v="4.46E-4"/>
    <n v="4.46E-4"/>
    <n v="0.17"/>
  </r>
  <r>
    <s v="Total"/>
    <n v="2019"/>
    <b v="1"/>
    <s v="EU"/>
    <s v="FRANCE"/>
    <s v="Import"/>
    <s v="EU"/>
    <x v="3"/>
    <x v="2"/>
    <x v="6"/>
    <x v="5"/>
    <b v="1"/>
    <s v="United Kingdom"/>
    <x v="29"/>
    <n v="1.52"/>
    <n v="467370"/>
    <n v="710402.4"/>
    <n v="3067652"/>
    <n v="3067652"/>
    <n v="3.0676519999999998"/>
    <n v="3.0676519999999998"/>
    <n v="710.40239999999994"/>
  </r>
  <r>
    <s v="Total"/>
    <n v="2019"/>
    <b v="1"/>
    <s v="EU"/>
    <s v="FRANCE"/>
    <s v="Import"/>
    <s v="EU"/>
    <x v="3"/>
    <x v="2"/>
    <x v="6"/>
    <x v="5"/>
    <b v="1"/>
    <s v="United Kingdom"/>
    <x v="29"/>
    <n v="1.52"/>
    <n v="600358"/>
    <n v="912544.16"/>
    <n v="3649272"/>
    <n v="3649272"/>
    <n v="3.6492719999999998"/>
    <n v="3.6492719999999998"/>
    <n v="912.54416000000003"/>
  </r>
  <r>
    <s v="Total"/>
    <n v="2019"/>
    <b v="1"/>
    <s v="EU"/>
    <s v="FRANCE"/>
    <s v="Import"/>
    <s v="EU"/>
    <x v="3"/>
    <x v="2"/>
    <x v="2"/>
    <x v="2"/>
    <b v="1"/>
    <s v="United Kingdom"/>
    <x v="29"/>
    <n v="1.84"/>
    <n v="69357"/>
    <n v="127616.88"/>
    <n v="876775"/>
    <n v="876775"/>
    <n v="0.87677499999999997"/>
    <n v="0.87677499999999997"/>
    <n v="127.61687999999999"/>
  </r>
  <r>
    <s v="Total"/>
    <n v="2019"/>
    <b v="1"/>
    <s v="EU"/>
    <s v="FRANCE"/>
    <s v="Import"/>
    <s v="EU"/>
    <x v="3"/>
    <x v="2"/>
    <x v="2"/>
    <x v="2"/>
    <b v="1"/>
    <s v="United Kingdom"/>
    <x v="29"/>
    <n v="1.64"/>
    <n v="227537"/>
    <n v="373160.68"/>
    <n v="1613579"/>
    <n v="1613579"/>
    <n v="1.6135790000000001"/>
    <n v="1.6135790000000001"/>
    <n v="373.16068000000001"/>
  </r>
  <r>
    <s v="Total"/>
    <n v="2019"/>
    <b v="1"/>
    <s v="EU"/>
    <s v="FRANCE"/>
    <s v="Import"/>
    <s v="EU"/>
    <x v="2"/>
    <x v="2"/>
    <x v="50"/>
    <x v="8"/>
    <b v="1"/>
    <s v="United Kingdom"/>
    <x v="29"/>
    <n v="1.87"/>
    <n v="34699"/>
    <n v="64887.13"/>
    <n v="169255"/>
    <n v="169255"/>
    <n v="0.16925499999999999"/>
    <n v="0.16925499999999999"/>
    <n v="64.887129999999999"/>
  </r>
  <r>
    <s v="Total"/>
    <n v="2019"/>
    <b v="1"/>
    <s v="EU"/>
    <s v="FRANCE"/>
    <s v="Import"/>
    <s v="EU"/>
    <x v="2"/>
    <x v="3"/>
    <x v="2"/>
    <x v="2"/>
    <b v="1"/>
    <s v="United Kingdom"/>
    <x v="29"/>
    <n v="3.76"/>
    <n v="1147"/>
    <n v="4312.72"/>
    <n v="9955"/>
    <n v="9955"/>
    <n v="9.9550000000000003E-3"/>
    <n v="9.9550000000000003E-3"/>
    <n v="4.3127199999999997"/>
  </r>
  <r>
    <s v="Total"/>
    <n v="2019"/>
    <b v="1"/>
    <s v="EU"/>
    <s v="FRANCE"/>
    <s v="Import"/>
    <s v="EU"/>
    <x v="2"/>
    <x v="1"/>
    <x v="77"/>
    <x v="9"/>
    <b v="1"/>
    <s v="United Kingdom"/>
    <x v="29"/>
    <n v="2.5"/>
    <n v="391"/>
    <n v="977.5"/>
    <n v="1618"/>
    <n v="1618"/>
    <n v="1.6180000000000001E-3"/>
    <n v="1.6180000000000001E-3"/>
    <n v="0.97750000000000004"/>
  </r>
  <r>
    <s v="Total"/>
    <n v="2019"/>
    <b v="1"/>
    <s v="EU"/>
    <s v="FRANCE"/>
    <s v="Import"/>
    <s v="EU"/>
    <x v="2"/>
    <x v="1"/>
    <x v="16"/>
    <x v="9"/>
    <b v="1"/>
    <s v="United Kingdom"/>
    <x v="29"/>
    <n v="2.2999999999999998"/>
    <n v="121"/>
    <n v="278.3"/>
    <n v="776"/>
    <n v="776"/>
    <n v="7.76E-4"/>
    <n v="7.76E-4"/>
    <n v="0.27829999999999999"/>
  </r>
  <r>
    <s v="Total"/>
    <n v="2019"/>
    <b v="1"/>
    <s v="EU"/>
    <s v="FRANCE"/>
    <s v="Import"/>
    <s v="EU"/>
    <x v="2"/>
    <x v="0"/>
    <x v="65"/>
    <x v="5"/>
    <b v="1"/>
    <s v="United Kingdom"/>
    <x v="29"/>
    <n v="1.8"/>
    <n v="27721"/>
    <n v="49897.8"/>
    <n v="204946"/>
    <n v="204946"/>
    <n v="0.20494599999999999"/>
    <n v="0.20494599999999999"/>
    <n v="49.897799999999997"/>
  </r>
  <r>
    <s v="Total"/>
    <n v="2019"/>
    <b v="1"/>
    <s v="EU"/>
    <s v="FRANCE"/>
    <s v="Import"/>
    <s v="EU"/>
    <x v="2"/>
    <x v="0"/>
    <x v="6"/>
    <x v="5"/>
    <b v="1"/>
    <s v="United Kingdom"/>
    <x v="29"/>
    <n v="1.8"/>
    <n v="10943"/>
    <n v="19697.400000000001"/>
    <n v="74630"/>
    <n v="74630"/>
    <n v="7.4630000000000002E-2"/>
    <n v="7.4630000000000002E-2"/>
    <n v="19.697399999999998"/>
  </r>
  <r>
    <s v="Total"/>
    <n v="2019"/>
    <b v="1"/>
    <s v="EU"/>
    <s v="FRANCE"/>
    <s v="Import"/>
    <s v="EU"/>
    <x v="2"/>
    <x v="0"/>
    <x v="12"/>
    <x v="9"/>
    <b v="1"/>
    <s v="United Kingdom"/>
    <x v="29"/>
    <n v="2.2200000000000002"/>
    <n v="34"/>
    <n v="75.48"/>
    <n v="511"/>
    <n v="511"/>
    <n v="5.1099999999999995E-4"/>
    <n v="5.1099999999999995E-4"/>
    <n v="7.5480000000000005E-2"/>
  </r>
  <r>
    <s v="Total"/>
    <n v="2019"/>
    <b v="1"/>
    <s v="EU"/>
    <s v="FRANCE"/>
    <s v="Import"/>
    <s v="EU"/>
    <x v="4"/>
    <x v="3"/>
    <x v="44"/>
    <x v="10"/>
    <b v="1"/>
    <s v="United Kingdom"/>
    <x v="29"/>
    <n v="0"/>
    <n v="2359"/>
    <n v="0"/>
    <n v="20368"/>
    <n v="20368"/>
    <n v="2.0368000000000001E-2"/>
    <n v="2.0368000000000001E-2"/>
    <n v="0"/>
  </r>
  <r>
    <s v="Total"/>
    <n v="2019"/>
    <b v="1"/>
    <s v="EU"/>
    <s v="FRANCE"/>
    <s v="Import"/>
    <s v="EU"/>
    <x v="4"/>
    <x v="2"/>
    <x v="18"/>
    <x v="10"/>
    <b v="1"/>
    <s v="United Kingdom"/>
    <x v="29"/>
    <n v="0"/>
    <n v="162"/>
    <n v="0"/>
    <n v="1452"/>
    <n v="1452"/>
    <n v="1.4519999999999999E-3"/>
    <n v="1.4519999999999999E-3"/>
    <n v="0"/>
  </r>
  <r>
    <s v="Total"/>
    <n v="2019"/>
    <b v="1"/>
    <s v="EU"/>
    <s v="FRANCE"/>
    <s v="Import"/>
    <s v="EU"/>
    <x v="4"/>
    <x v="2"/>
    <x v="18"/>
    <x v="10"/>
    <b v="1"/>
    <s v="United Kingdom"/>
    <x v="29"/>
    <n v="0"/>
    <n v="23769"/>
    <n v="0"/>
    <n v="1105075"/>
    <n v="1105075"/>
    <n v="1.105075"/>
    <n v="1.105075"/>
    <n v="0"/>
  </r>
  <r>
    <s v="Total"/>
    <n v="2019"/>
    <b v="1"/>
    <s v="EU"/>
    <s v="FRANCE"/>
    <s v="Import"/>
    <s v="EU"/>
    <x v="0"/>
    <x v="3"/>
    <x v="0"/>
    <x v="0"/>
    <b v="1"/>
    <s v="United Kingdom"/>
    <x v="29"/>
    <n v="1.1499999999999999"/>
    <n v="18500"/>
    <n v="21275"/>
    <n v="135458"/>
    <n v="135458"/>
    <n v="0.135458"/>
    <n v="0.135458"/>
    <n v="21.274999999999999"/>
  </r>
  <r>
    <s v="Total"/>
    <n v="2019"/>
    <b v="1"/>
    <s v="EU"/>
    <s v="FRANCE"/>
    <s v="Import"/>
    <s v="EU"/>
    <x v="0"/>
    <x v="3"/>
    <x v="42"/>
    <x v="6"/>
    <b v="1"/>
    <s v="United Kingdom"/>
    <x v="29"/>
    <n v="1.25"/>
    <n v="8645"/>
    <n v="10806.25"/>
    <n v="31941"/>
    <n v="31941"/>
    <n v="3.1940999999999997E-2"/>
    <n v="3.1940999999999997E-2"/>
    <n v="10.80625"/>
  </r>
  <r>
    <s v="Total"/>
    <n v="2019"/>
    <b v="1"/>
    <s v="EU"/>
    <s v="FRANCE"/>
    <s v="Import"/>
    <s v="EU"/>
    <x v="0"/>
    <x v="3"/>
    <x v="7"/>
    <x v="6"/>
    <b v="1"/>
    <s v="United Kingdom"/>
    <x v="29"/>
    <n v="1.28"/>
    <n v="178"/>
    <n v="227.84"/>
    <n v="1538"/>
    <n v="1538"/>
    <n v="1.5380000000000001E-3"/>
    <n v="1.5380000000000001E-3"/>
    <n v="0.22783999999999999"/>
  </r>
  <r>
    <s v="Total"/>
    <n v="2019"/>
    <b v="1"/>
    <s v="EU"/>
    <s v="FRANCE"/>
    <s v="Import"/>
    <s v="EU"/>
    <x v="0"/>
    <x v="3"/>
    <x v="29"/>
    <x v="3"/>
    <b v="1"/>
    <s v="United Kingdom"/>
    <x v="29"/>
    <n v="6.22"/>
    <n v="191629"/>
    <n v="1191932.3799999999"/>
    <n v="2980874"/>
    <n v="2980874"/>
    <n v="2.980874"/>
    <n v="2.980874"/>
    <n v="1191.93238"/>
  </r>
  <r>
    <s v="Total"/>
    <n v="2019"/>
    <b v="1"/>
    <s v="EU"/>
    <s v="FRANCE"/>
    <s v="Import"/>
    <s v="EU"/>
    <x v="0"/>
    <x v="3"/>
    <x v="72"/>
    <x v="3"/>
    <b v="1"/>
    <s v="United Kingdom"/>
    <x v="29"/>
    <n v="1"/>
    <n v="57443"/>
    <n v="57443"/>
    <n v="301919"/>
    <n v="301919"/>
    <n v="0.30191899999999999"/>
    <n v="0.30191899999999999"/>
    <n v="57.442999999999998"/>
  </r>
  <r>
    <s v="Total"/>
    <n v="2019"/>
    <b v="1"/>
    <s v="EU"/>
    <s v="FRANCE"/>
    <s v="Import"/>
    <s v="EU"/>
    <x v="0"/>
    <x v="3"/>
    <x v="30"/>
    <x v="3"/>
    <b v="1"/>
    <s v="United Kingdom"/>
    <x v="29"/>
    <n v="4.5"/>
    <n v="111"/>
    <n v="499.5"/>
    <n v="2344"/>
    <n v="2344"/>
    <n v="2.3440000000000002E-3"/>
    <n v="2.3440000000000002E-3"/>
    <n v="0.4995"/>
  </r>
  <r>
    <s v="Total"/>
    <n v="2019"/>
    <b v="1"/>
    <s v="EU"/>
    <s v="FRANCE"/>
    <s v="Import"/>
    <s v="EU"/>
    <x v="0"/>
    <x v="3"/>
    <x v="31"/>
    <x v="3"/>
    <b v="1"/>
    <s v="United Kingdom"/>
    <x v="29"/>
    <n v="1.36"/>
    <n v="584"/>
    <n v="794.24"/>
    <n v="4046"/>
    <n v="4046"/>
    <n v="4.0460000000000001E-3"/>
    <n v="4.0460000000000001E-3"/>
    <n v="0.79423999999999995"/>
  </r>
  <r>
    <s v="Total"/>
    <n v="2019"/>
    <b v="1"/>
    <s v="EU"/>
    <s v="FRANCE"/>
    <s v="Import"/>
    <s v="EU"/>
    <x v="0"/>
    <x v="1"/>
    <x v="0"/>
    <x v="0"/>
    <b v="1"/>
    <s v="United Kingdom"/>
    <x v="29"/>
    <n v="1.1499999999999999"/>
    <n v="109607"/>
    <n v="126048.05"/>
    <n v="1254106"/>
    <n v="1254106"/>
    <n v="1.2541059999999999"/>
    <n v="1.2541059999999999"/>
    <n v="126.04805"/>
  </r>
  <r>
    <s v="Total"/>
    <n v="2019"/>
    <b v="1"/>
    <s v="EU"/>
    <s v="FRANCE"/>
    <s v="Import"/>
    <s v="EU"/>
    <x v="0"/>
    <x v="1"/>
    <x v="36"/>
    <x v="0"/>
    <b v="1"/>
    <s v="United Kingdom"/>
    <x v="29"/>
    <n v="1"/>
    <n v="75"/>
    <n v="75"/>
    <n v="883"/>
    <n v="883"/>
    <n v="8.83E-4"/>
    <n v="8.83E-4"/>
    <n v="7.4999999999999997E-2"/>
  </r>
  <r>
    <s v="Total"/>
    <n v="2019"/>
    <b v="1"/>
    <s v="EU"/>
    <s v="FRANCE"/>
    <s v="Import"/>
    <s v="EU"/>
    <x v="0"/>
    <x v="1"/>
    <x v="11"/>
    <x v="0"/>
    <b v="1"/>
    <s v="United Kingdom"/>
    <x v="29"/>
    <n v="1"/>
    <n v="6021"/>
    <n v="6021"/>
    <n v="70164"/>
    <n v="70164"/>
    <n v="7.0164000000000004E-2"/>
    <n v="7.0164000000000004E-2"/>
    <n v="6.0209999999999999"/>
  </r>
  <r>
    <s v="Total"/>
    <n v="2019"/>
    <b v="1"/>
    <s v="EU"/>
    <s v="FRANCE"/>
    <s v="Import"/>
    <s v="EU"/>
    <x v="0"/>
    <x v="1"/>
    <x v="11"/>
    <x v="0"/>
    <b v="1"/>
    <s v="United Kingdom"/>
    <x v="29"/>
    <n v="1"/>
    <n v="271"/>
    <n v="271"/>
    <n v="1804"/>
    <n v="1804"/>
    <n v="1.804E-3"/>
    <n v="1.804E-3"/>
    <n v="0.27100000000000002"/>
  </r>
  <r>
    <s v="Total"/>
    <n v="2019"/>
    <b v="1"/>
    <s v="EU"/>
    <s v="FRANCE"/>
    <s v="Import"/>
    <s v="EU"/>
    <x v="0"/>
    <x v="1"/>
    <x v="42"/>
    <x v="6"/>
    <b v="1"/>
    <s v="United Kingdom"/>
    <x v="29"/>
    <n v="1.36"/>
    <n v="86"/>
    <n v="116.96"/>
    <n v="766"/>
    <n v="766"/>
    <n v="7.6599999999999997E-4"/>
    <n v="7.6599999999999997E-4"/>
    <n v="0.11695999999999999"/>
  </r>
  <r>
    <s v="Total"/>
    <n v="2019"/>
    <b v="1"/>
    <s v="EU"/>
    <s v="FRANCE"/>
    <s v="Import"/>
    <s v="EU"/>
    <x v="0"/>
    <x v="1"/>
    <x v="42"/>
    <x v="6"/>
    <b v="1"/>
    <s v="United Kingdom"/>
    <x v="29"/>
    <n v="1.36"/>
    <n v="128"/>
    <n v="174.08"/>
    <n v="904"/>
    <n v="904"/>
    <n v="9.0399999999999996E-4"/>
    <n v="9.0399999999999996E-4"/>
    <n v="0.17408000000000001"/>
  </r>
  <r>
    <s v="Total"/>
    <n v="2019"/>
    <b v="1"/>
    <s v="EU"/>
    <s v="FRANCE"/>
    <s v="Import"/>
    <s v="EU"/>
    <x v="0"/>
    <x v="0"/>
    <x v="54"/>
    <x v="0"/>
    <b v="1"/>
    <s v="United Kingdom"/>
    <x v="29"/>
    <n v="2.4"/>
    <n v="4937"/>
    <n v="11848.8"/>
    <n v="54133"/>
    <n v="54133"/>
    <n v="5.4133000000000001E-2"/>
    <n v="5.4133000000000001E-2"/>
    <n v="11.848800000000001"/>
  </r>
  <r>
    <s v="Total"/>
    <n v="2019"/>
    <b v="1"/>
    <s v="EU"/>
    <s v="FRANCE"/>
    <s v="Import"/>
    <s v="EU"/>
    <x v="0"/>
    <x v="0"/>
    <x v="42"/>
    <x v="6"/>
    <b v="1"/>
    <s v="United Kingdom"/>
    <x v="29"/>
    <n v="1.36"/>
    <n v="14105"/>
    <n v="19182.8"/>
    <n v="89104"/>
    <n v="89104"/>
    <n v="8.9104000000000003E-2"/>
    <n v="8.9104000000000003E-2"/>
    <n v="19.1828"/>
  </r>
  <r>
    <s v="Total"/>
    <n v="2019"/>
    <b v="1"/>
    <s v="EU"/>
    <s v="FRANCE"/>
    <s v="Import"/>
    <s v="EU"/>
    <x v="0"/>
    <x v="0"/>
    <x v="42"/>
    <x v="6"/>
    <b v="1"/>
    <s v="United Kingdom"/>
    <x v="29"/>
    <n v="1.36"/>
    <n v="3954"/>
    <n v="5377.44"/>
    <n v="12359"/>
    <n v="12359"/>
    <n v="1.2359E-2"/>
    <n v="1.2359E-2"/>
    <n v="5.37744"/>
  </r>
  <r>
    <s v="Total"/>
    <n v="2019"/>
    <b v="1"/>
    <s v="EU"/>
    <s v="FRANCE"/>
    <s v="Import"/>
    <s v="EU"/>
    <x v="0"/>
    <x v="0"/>
    <x v="42"/>
    <x v="6"/>
    <b v="1"/>
    <s v="United Kingdom"/>
    <x v="29"/>
    <n v="1.36"/>
    <n v="680548"/>
    <n v="925545.28"/>
    <n v="27275"/>
    <n v="27275"/>
    <n v="2.7275000000000001E-2"/>
    <n v="2.7275000000000001E-2"/>
    <n v="925.54528000000005"/>
  </r>
  <r>
    <s v="Total"/>
    <n v="2019"/>
    <b v="1"/>
    <s v="EU"/>
    <s v="FRANCE"/>
    <s v="Import"/>
    <s v="EU"/>
    <x v="0"/>
    <x v="0"/>
    <x v="28"/>
    <x v="6"/>
    <b v="1"/>
    <s v="United Kingdom"/>
    <x v="29"/>
    <n v="1"/>
    <n v="2207"/>
    <n v="2207"/>
    <n v="7950"/>
    <n v="7950"/>
    <n v="7.9500000000000005E-3"/>
    <n v="7.9500000000000005E-3"/>
    <n v="2.2069999999999999"/>
  </r>
  <r>
    <s v="Total"/>
    <n v="2019"/>
    <b v="1"/>
    <s v="EU"/>
    <s v="FRANCE"/>
    <s v="Import"/>
    <s v="EU"/>
    <x v="0"/>
    <x v="0"/>
    <x v="29"/>
    <x v="3"/>
    <b v="1"/>
    <s v="United Kingdom"/>
    <x v="29"/>
    <n v="6.5"/>
    <n v="72"/>
    <n v="468"/>
    <n v="368"/>
    <n v="368"/>
    <n v="3.68E-4"/>
    <n v="3.68E-4"/>
    <n v="0.46800000000000003"/>
  </r>
  <r>
    <s v="Total"/>
    <n v="2019"/>
    <b v="1"/>
    <s v="EU"/>
    <s v="FRANCE"/>
    <s v="Import"/>
    <s v="EU"/>
    <x v="0"/>
    <x v="0"/>
    <x v="29"/>
    <x v="3"/>
    <b v="1"/>
    <s v="United Kingdom"/>
    <x v="29"/>
    <n v="6.22"/>
    <n v="196805"/>
    <n v="1224127.1000000001"/>
    <n v="3669698"/>
    <n v="3669698"/>
    <n v="3.6696979999999999"/>
    <n v="3.6696979999999999"/>
    <n v="1224.1270999999999"/>
  </r>
  <r>
    <s v="Total"/>
    <n v="2019"/>
    <b v="1"/>
    <s v="EU"/>
    <s v="FRANCE"/>
    <s v="Import"/>
    <s v="EU"/>
    <x v="0"/>
    <x v="0"/>
    <x v="72"/>
    <x v="3"/>
    <b v="1"/>
    <s v="United Kingdom"/>
    <x v="29"/>
    <n v="1"/>
    <n v="303"/>
    <n v="303"/>
    <n v="2464"/>
    <n v="2464"/>
    <n v="2.464E-3"/>
    <n v="2.464E-3"/>
    <n v="0.30299999999999999"/>
  </r>
  <r>
    <s v="Total"/>
    <n v="2019"/>
    <b v="1"/>
    <s v="EU"/>
    <s v="FRANCE"/>
    <s v="Import"/>
    <s v="EU"/>
    <x v="0"/>
    <x v="0"/>
    <x v="30"/>
    <x v="3"/>
    <b v="1"/>
    <s v="United Kingdom"/>
    <x v="29"/>
    <n v="4.5"/>
    <n v="671"/>
    <n v="3019.5"/>
    <n v="3210"/>
    <n v="3210"/>
    <n v="3.2100000000000002E-3"/>
    <n v="3.2100000000000002E-3"/>
    <n v="3.0194999999999999"/>
  </r>
  <r>
    <s v="Total"/>
    <n v="2019"/>
    <b v="1"/>
    <s v="EU"/>
    <s v="FRANCE"/>
    <s v="Import"/>
    <s v="EU"/>
    <x v="0"/>
    <x v="0"/>
    <x v="67"/>
    <x v="3"/>
    <b v="1"/>
    <s v="United Kingdom"/>
    <x v="29"/>
    <n v="4.5"/>
    <n v="426349"/>
    <n v="1918570.5"/>
    <n v="482368"/>
    <n v="482368"/>
    <n v="0.48236800000000002"/>
    <n v="0.48236800000000002"/>
    <n v="1918.5705"/>
  </r>
  <r>
    <s v="Total"/>
    <n v="2019"/>
    <b v="1"/>
    <s v="EU"/>
    <s v="FRANCE"/>
    <s v="Import"/>
    <s v="EU"/>
    <x v="0"/>
    <x v="0"/>
    <x v="31"/>
    <x v="3"/>
    <b v="1"/>
    <s v="United Kingdom"/>
    <x v="29"/>
    <n v="5"/>
    <n v="912"/>
    <n v="4560"/>
    <n v="7968"/>
    <n v="7968"/>
    <n v="7.9679999999999994E-3"/>
    <n v="7.9679999999999994E-3"/>
    <n v="4.5599999999999996"/>
  </r>
  <r>
    <s v="Total"/>
    <n v="2019"/>
    <b v="1"/>
    <s v="EU"/>
    <s v="FRANCE"/>
    <s v="Import"/>
    <s v="EU"/>
    <x v="0"/>
    <x v="0"/>
    <x v="53"/>
    <x v="8"/>
    <b v="1"/>
    <s v="United Kingdom"/>
    <x v="29"/>
    <n v="1"/>
    <n v="1285"/>
    <n v="1285"/>
    <n v="6009"/>
    <n v="6009"/>
    <n v="6.0089999999999996E-3"/>
    <n v="6.0089999999999996E-3"/>
    <n v="1.2849999999999999"/>
  </r>
  <r>
    <s v="Total"/>
    <n v="2019"/>
    <b v="1"/>
    <s v="EU"/>
    <s v="FRANCE"/>
    <s v="Import"/>
    <s v="EU"/>
    <x v="0"/>
    <x v="0"/>
    <x v="78"/>
    <x v="2"/>
    <b v="1"/>
    <s v="United Kingdom"/>
    <x v="29"/>
    <n v="1.34"/>
    <n v="11000"/>
    <n v="14740"/>
    <n v="34995"/>
    <n v="34995"/>
    <n v="3.4994999999999998E-2"/>
    <n v="3.4994999999999998E-2"/>
    <n v="14.74"/>
  </r>
  <r>
    <s v="Total"/>
    <n v="2019"/>
    <b v="1"/>
    <s v="EU"/>
    <s v="FRANCE"/>
    <s v="Import"/>
    <s v="EU"/>
    <x v="0"/>
    <x v="1"/>
    <x v="79"/>
    <x v="2"/>
    <b v="1"/>
    <s v="United Kingdom"/>
    <x v="29"/>
    <n v="1"/>
    <n v="543"/>
    <n v="543"/>
    <n v="3945"/>
    <n v="3945"/>
    <n v="3.9449999999999997E-3"/>
    <n v="3.9449999999999997E-3"/>
    <n v="0.54300000000000004"/>
  </r>
  <r>
    <s v="Total"/>
    <n v="2019"/>
    <b v="1"/>
    <s v="EU"/>
    <s v="FRANCE"/>
    <s v="Import"/>
    <s v="EU"/>
    <x v="0"/>
    <x v="5"/>
    <x v="2"/>
    <x v="2"/>
    <b v="1"/>
    <s v="United Kingdom"/>
    <x v="29"/>
    <n v="3.19"/>
    <n v="150"/>
    <n v="478.5"/>
    <n v="3267"/>
    <n v="3267"/>
    <n v="3.2669999999999999E-3"/>
    <n v="3.2669999999999999E-3"/>
    <n v="0.47849999999999998"/>
  </r>
  <r>
    <s v="Total"/>
    <n v="2019"/>
    <b v="1"/>
    <s v="EU"/>
    <s v="FRANCE"/>
    <s v="Import"/>
    <s v="EU"/>
    <x v="1"/>
    <x v="3"/>
    <x v="13"/>
    <x v="0"/>
    <b v="1"/>
    <s v="United Kingdom"/>
    <x v="29"/>
    <n v="1"/>
    <n v="11"/>
    <n v="11"/>
    <n v="106"/>
    <n v="106"/>
    <n v="1.06E-4"/>
    <n v="1.06E-4"/>
    <n v="1.0999999999999999E-2"/>
  </r>
  <r>
    <s v="Total"/>
    <n v="2019"/>
    <b v="1"/>
    <s v="EU"/>
    <s v="FRANCE"/>
    <s v="Import"/>
    <s v="EU"/>
    <x v="1"/>
    <x v="1"/>
    <x v="20"/>
    <x v="0"/>
    <b v="1"/>
    <s v="United Kingdom"/>
    <x v="29"/>
    <n v="1"/>
    <n v="1485"/>
    <n v="1485"/>
    <n v="65398"/>
    <n v="65398"/>
    <n v="6.5397999999999998E-2"/>
    <n v="6.5397999999999998E-2"/>
    <n v="1.4850000000000001"/>
  </r>
  <r>
    <s v="Total"/>
    <n v="2019"/>
    <b v="1"/>
    <s v="EU"/>
    <s v="FRANCE"/>
    <s v="Import"/>
    <s v="EU"/>
    <x v="1"/>
    <x v="0"/>
    <x v="5"/>
    <x v="3"/>
    <b v="1"/>
    <s v="United Kingdom"/>
    <x v="29"/>
    <n v="1"/>
    <n v="92164"/>
    <n v="92164"/>
    <n v="460893"/>
    <n v="460893"/>
    <n v="0.460893"/>
    <n v="0.460893"/>
    <n v="92.164000000000001"/>
  </r>
  <r>
    <s v="Total"/>
    <n v="2019"/>
    <b v="1"/>
    <s v="EU"/>
    <s v="FRANCE"/>
    <s v="Import"/>
    <s v="EU"/>
    <x v="4"/>
    <x v="1"/>
    <x v="18"/>
    <x v="10"/>
    <b v="1"/>
    <s v="United Kingdom"/>
    <x v="29"/>
    <n v="0"/>
    <n v="31859"/>
    <n v="0"/>
    <n v="170455"/>
    <n v="170455"/>
    <n v="0.170455"/>
    <n v="0.170455"/>
    <n v="0"/>
  </r>
  <r>
    <s v="Total"/>
    <n v="2019"/>
    <b v="1"/>
    <s v="EU"/>
    <s v="FRANCE"/>
    <s v="Import"/>
    <s v="EU"/>
    <x v="4"/>
    <x v="0"/>
    <x v="44"/>
    <x v="10"/>
    <b v="1"/>
    <s v="United Kingdom"/>
    <x v="29"/>
    <n v="0"/>
    <n v="20"/>
    <n v="0"/>
    <n v="211"/>
    <n v="211"/>
    <n v="2.1100000000000001E-4"/>
    <n v="2.1100000000000001E-4"/>
    <n v="0"/>
  </r>
  <r>
    <s v="Total"/>
    <n v="2019"/>
    <b v="1"/>
    <s v="EU"/>
    <s v="FRANCE"/>
    <s v="Import"/>
    <s v="EU"/>
    <x v="4"/>
    <x v="0"/>
    <x v="18"/>
    <x v="10"/>
    <b v="1"/>
    <s v="United Kingdom"/>
    <x v="29"/>
    <n v="0"/>
    <n v="15"/>
    <n v="0"/>
    <n v="703"/>
    <n v="703"/>
    <n v="7.0299999999999996E-4"/>
    <n v="7.0299999999999996E-4"/>
    <n v="0"/>
  </r>
  <r>
    <s v="Total"/>
    <n v="2019"/>
    <b v="1"/>
    <s v="EU"/>
    <s v="FRANCE"/>
    <s v="Import"/>
    <s v="EU"/>
    <x v="0"/>
    <x v="7"/>
    <x v="53"/>
    <x v="8"/>
    <b v="1"/>
    <s v="United Kingdom"/>
    <x v="29"/>
    <n v="1.33"/>
    <n v="210"/>
    <n v="279.3"/>
    <n v="1393"/>
    <n v="1393"/>
    <n v="1.3929999999999999E-3"/>
    <n v="1.3929999999999999E-3"/>
    <n v="0.27929999999999999"/>
  </r>
  <r>
    <s v="Total"/>
    <n v="2019"/>
    <b v="1"/>
    <s v="Non EU"/>
    <s v="FRENCH POLYNESIA"/>
    <s v="Import"/>
    <s v="Non EU"/>
    <x v="0"/>
    <x v="1"/>
    <x v="4"/>
    <x v="4"/>
    <b v="1"/>
    <s v="United Kingdom"/>
    <x v="30"/>
    <n v="0"/>
    <n v="549"/>
    <n v="0"/>
    <n v="9092"/>
    <n v="9092"/>
    <n v="9.0919999999999994E-3"/>
    <n v="9.0919999999999994E-3"/>
    <n v="0"/>
  </r>
  <r>
    <s v="Total"/>
    <n v="2019"/>
    <b v="1"/>
    <s v="EU"/>
    <s v="GERMANY"/>
    <s v="Import"/>
    <s v="EU"/>
    <x v="0"/>
    <x v="0"/>
    <x v="10"/>
    <x v="0"/>
    <b v="1"/>
    <s v="United Kingdom"/>
    <x v="31"/>
    <n v="1.21"/>
    <n v="43755"/>
    <n v="52943.55"/>
    <n v="411848"/>
    <n v="411848"/>
    <n v="0.41184799999999999"/>
    <n v="0.41184799999999999"/>
    <n v="52.943550000000002"/>
  </r>
  <r>
    <s v="Total"/>
    <n v="2019"/>
    <b v="1"/>
    <s v="EU"/>
    <s v="GERMANY"/>
    <s v="Import"/>
    <s v="EU"/>
    <x v="0"/>
    <x v="0"/>
    <x v="19"/>
    <x v="0"/>
    <b v="1"/>
    <s v="United Kingdom"/>
    <x v="31"/>
    <n v="1"/>
    <n v="3502"/>
    <n v="3502"/>
    <n v="11956"/>
    <n v="11956"/>
    <n v="1.1956E-2"/>
    <n v="1.1956E-2"/>
    <n v="3.5019999999999998"/>
  </r>
  <r>
    <s v="Total"/>
    <n v="2019"/>
    <b v="1"/>
    <s v="EU"/>
    <s v="GERMANY"/>
    <s v="Import"/>
    <s v="EU"/>
    <x v="0"/>
    <x v="0"/>
    <x v="0"/>
    <x v="0"/>
    <b v="1"/>
    <s v="United Kingdom"/>
    <x v="31"/>
    <n v="1.38"/>
    <n v="132433"/>
    <n v="182757.54"/>
    <n v="854260"/>
    <n v="854260"/>
    <n v="0.85426000000000002"/>
    <n v="0.85426000000000002"/>
    <n v="182.75754000000001"/>
  </r>
  <r>
    <s v="Total"/>
    <n v="2019"/>
    <b v="1"/>
    <s v="EU"/>
    <s v="GERMANY"/>
    <s v="Import"/>
    <s v="EU"/>
    <x v="0"/>
    <x v="0"/>
    <x v="20"/>
    <x v="0"/>
    <b v="1"/>
    <s v="United Kingdom"/>
    <x v="31"/>
    <n v="1"/>
    <n v="61042"/>
    <n v="61042"/>
    <n v="839021"/>
    <n v="839021"/>
    <n v="0.83902100000000002"/>
    <n v="0.83902100000000002"/>
    <n v="61.042000000000002"/>
  </r>
  <r>
    <s v="Total"/>
    <n v="2019"/>
    <b v="1"/>
    <s v="EU"/>
    <s v="GERMANY"/>
    <s v="Import"/>
    <s v="EU"/>
    <x v="0"/>
    <x v="0"/>
    <x v="11"/>
    <x v="0"/>
    <b v="1"/>
    <s v="United Kingdom"/>
    <x v="31"/>
    <n v="4"/>
    <n v="120"/>
    <n v="480"/>
    <n v="2075"/>
    <n v="2075"/>
    <n v="2.075E-3"/>
    <n v="2.075E-3"/>
    <n v="0.48"/>
  </r>
  <r>
    <s v="Total"/>
    <n v="2019"/>
    <b v="1"/>
    <s v="EU"/>
    <s v="GERMANY"/>
    <s v="Import"/>
    <s v="EU"/>
    <x v="0"/>
    <x v="0"/>
    <x v="11"/>
    <x v="0"/>
    <b v="1"/>
    <s v="United Kingdom"/>
    <x v="31"/>
    <n v="2.58"/>
    <n v="35323"/>
    <n v="91133.34"/>
    <n v="140639"/>
    <n v="140639"/>
    <n v="0.14063899999999999"/>
    <n v="0.14063899999999999"/>
    <n v="91.133340000000004"/>
  </r>
  <r>
    <s v="Total"/>
    <n v="2019"/>
    <b v="1"/>
    <s v="EU"/>
    <s v="GERMANY"/>
    <s v="Import"/>
    <s v="EU"/>
    <x v="0"/>
    <x v="0"/>
    <x v="21"/>
    <x v="0"/>
    <b v="1"/>
    <s v="United Kingdom"/>
    <x v="31"/>
    <n v="1.61"/>
    <n v="60568"/>
    <n v="97514.48"/>
    <n v="429590"/>
    <n v="429590"/>
    <n v="0.42959000000000003"/>
    <n v="0.42959000000000003"/>
    <n v="97.514480000000006"/>
  </r>
  <r>
    <s v="Total"/>
    <n v="2019"/>
    <b v="1"/>
    <s v="EU"/>
    <s v="GERMANY"/>
    <s v="Import"/>
    <s v="EU"/>
    <x v="0"/>
    <x v="0"/>
    <x v="22"/>
    <x v="0"/>
    <b v="1"/>
    <s v="United Kingdom"/>
    <x v="31"/>
    <n v="1.18"/>
    <n v="1581"/>
    <n v="1865.58"/>
    <n v="33446"/>
    <n v="33446"/>
    <n v="3.3445999999999997E-2"/>
    <n v="3.3445999999999997E-2"/>
    <n v="1.86558"/>
  </r>
  <r>
    <s v="Total"/>
    <n v="2019"/>
    <b v="1"/>
    <s v="EU"/>
    <s v="GERMANY"/>
    <s v="Import"/>
    <s v="EU"/>
    <x v="0"/>
    <x v="1"/>
    <x v="8"/>
    <x v="7"/>
    <b v="1"/>
    <s v="United Kingdom"/>
    <x v="31"/>
    <n v="1.1599999999999999"/>
    <n v="79"/>
    <n v="91.64"/>
    <n v="1063"/>
    <n v="1063"/>
    <n v="1.0629999999999999E-3"/>
    <n v="1.0629999999999999E-3"/>
    <n v="9.1639999999999999E-2"/>
  </r>
  <r>
    <s v="Total"/>
    <n v="2019"/>
    <b v="1"/>
    <s v="EU"/>
    <s v="GERMANY"/>
    <s v="Import"/>
    <s v="EU"/>
    <x v="0"/>
    <x v="1"/>
    <x v="50"/>
    <x v="8"/>
    <b v="1"/>
    <s v="United Kingdom"/>
    <x v="31"/>
    <n v="1"/>
    <n v="477"/>
    <n v="477"/>
    <n v="5287"/>
    <n v="5287"/>
    <n v="5.287E-3"/>
    <n v="5.287E-3"/>
    <n v="0.47699999999999998"/>
  </r>
  <r>
    <s v="Total"/>
    <n v="2019"/>
    <b v="1"/>
    <s v="EU"/>
    <s v="GERMANY"/>
    <s v="Import"/>
    <s v="EU"/>
    <x v="0"/>
    <x v="1"/>
    <x v="24"/>
    <x v="8"/>
    <b v="1"/>
    <s v="United Kingdom"/>
    <x v="31"/>
    <n v="1.17"/>
    <n v="573"/>
    <n v="670.41"/>
    <n v="5077"/>
    <n v="5077"/>
    <n v="5.0769999999999999E-3"/>
    <n v="5.0769999999999999E-3"/>
    <n v="0.67040999999999995"/>
  </r>
  <r>
    <s v="Total"/>
    <n v="2019"/>
    <b v="1"/>
    <s v="EU"/>
    <s v="GERMANY"/>
    <s v="Import"/>
    <s v="EU"/>
    <x v="0"/>
    <x v="1"/>
    <x v="53"/>
    <x v="8"/>
    <b v="1"/>
    <s v="United Kingdom"/>
    <x v="31"/>
    <n v="1"/>
    <n v="18"/>
    <n v="18"/>
    <n v="511"/>
    <n v="511"/>
    <n v="5.1099999999999995E-4"/>
    <n v="5.1099999999999995E-4"/>
    <n v="1.7999999999999999E-2"/>
  </r>
  <r>
    <s v="Total"/>
    <n v="2019"/>
    <b v="1"/>
    <s v="EU"/>
    <s v="GERMANY"/>
    <s v="Import"/>
    <s v="EU"/>
    <x v="0"/>
    <x v="0"/>
    <x v="48"/>
    <x v="7"/>
    <b v="1"/>
    <s v="United Kingdom"/>
    <x v="31"/>
    <n v="1.1499999999999999"/>
    <n v="1"/>
    <n v="1.1499999999999999"/>
    <n v="38"/>
    <n v="38"/>
    <n v="3.8000000000000002E-5"/>
    <n v="3.8000000000000002E-5"/>
    <n v="1.15E-3"/>
  </r>
  <r>
    <s v="Total"/>
    <n v="2019"/>
    <b v="1"/>
    <s v="EU"/>
    <s v="GERMANY"/>
    <s v="Import"/>
    <s v="EU"/>
    <x v="0"/>
    <x v="0"/>
    <x v="50"/>
    <x v="8"/>
    <b v="1"/>
    <s v="United Kingdom"/>
    <x v="31"/>
    <n v="1"/>
    <n v="288"/>
    <n v="288"/>
    <n v="1131"/>
    <n v="1131"/>
    <n v="1.1310000000000001E-3"/>
    <n v="1.1310000000000001E-3"/>
    <n v="0.28799999999999998"/>
  </r>
  <r>
    <s v="Total"/>
    <n v="2019"/>
    <b v="1"/>
    <s v="EU"/>
    <s v="GERMANY"/>
    <s v="Import"/>
    <s v="EU"/>
    <x v="0"/>
    <x v="0"/>
    <x v="75"/>
    <x v="8"/>
    <b v="1"/>
    <s v="United Kingdom"/>
    <x v="31"/>
    <n v="1"/>
    <n v="674"/>
    <n v="674"/>
    <n v="7805"/>
    <n v="7805"/>
    <n v="7.8050000000000003E-3"/>
    <n v="7.8050000000000003E-3"/>
    <n v="0.67400000000000004"/>
  </r>
  <r>
    <s v="Total"/>
    <n v="2019"/>
    <b v="1"/>
    <s v="EU"/>
    <s v="GERMANY"/>
    <s v="Import"/>
    <s v="EU"/>
    <x v="0"/>
    <x v="1"/>
    <x v="56"/>
    <x v="2"/>
    <b v="1"/>
    <s v="United Kingdom"/>
    <x v="31"/>
    <n v="1"/>
    <n v="237113"/>
    <n v="237113"/>
    <n v="833876"/>
    <n v="833876"/>
    <n v="0.83387599999999995"/>
    <n v="0.83387599999999995"/>
    <n v="237.113"/>
  </r>
  <r>
    <s v="Total"/>
    <n v="2019"/>
    <b v="1"/>
    <s v="EU"/>
    <s v="GERMANY"/>
    <s v="Import"/>
    <s v="EU"/>
    <x v="0"/>
    <x v="1"/>
    <x v="64"/>
    <x v="2"/>
    <b v="1"/>
    <s v="United Kingdom"/>
    <x v="31"/>
    <n v="1"/>
    <n v="243732"/>
    <n v="243732"/>
    <n v="920212"/>
    <n v="920212"/>
    <n v="0.92021200000000003"/>
    <n v="0.92021200000000003"/>
    <n v="243.732"/>
  </r>
  <r>
    <s v="Total"/>
    <n v="2019"/>
    <b v="1"/>
    <s v="EU"/>
    <s v="GERMANY"/>
    <s v="Import"/>
    <s v="EU"/>
    <x v="0"/>
    <x v="1"/>
    <x v="1"/>
    <x v="1"/>
    <b v="1"/>
    <s v="United Kingdom"/>
    <x v="31"/>
    <n v="1.46"/>
    <n v="1065"/>
    <n v="1554.9"/>
    <n v="11628"/>
    <n v="11628"/>
    <n v="1.1627999999999999E-2"/>
    <n v="1.1627999999999999E-2"/>
    <n v="1.5548999999999999"/>
  </r>
  <r>
    <s v="Total"/>
    <n v="2019"/>
    <b v="1"/>
    <s v="EU"/>
    <s v="GERMANY"/>
    <s v="Import"/>
    <s v="EU"/>
    <x v="0"/>
    <x v="1"/>
    <x v="60"/>
    <x v="11"/>
    <b v="1"/>
    <s v="United Kingdom"/>
    <x v="31"/>
    <n v="1.1000000000000001"/>
    <n v="32508"/>
    <n v="35758.800000000003"/>
    <n v="273637"/>
    <n v="273637"/>
    <n v="0.27363700000000002"/>
    <n v="0.27363700000000002"/>
    <n v="35.758800000000001"/>
  </r>
  <r>
    <s v="Total"/>
    <n v="2019"/>
    <b v="1"/>
    <s v="EU"/>
    <s v="GERMANY"/>
    <s v="Import"/>
    <s v="EU"/>
    <x v="0"/>
    <x v="1"/>
    <x v="63"/>
    <x v="11"/>
    <b v="1"/>
    <s v="United Kingdom"/>
    <x v="31"/>
    <n v="1.1399999999999999"/>
    <n v="26067"/>
    <n v="29716.38"/>
    <n v="234945"/>
    <n v="234945"/>
    <n v="0.23494499999999999"/>
    <n v="0.23494499999999999"/>
    <n v="29.716380000000001"/>
  </r>
  <r>
    <s v="Total"/>
    <n v="2019"/>
    <b v="1"/>
    <s v="EU"/>
    <s v="GERMANY"/>
    <s v="Import"/>
    <s v="EU"/>
    <x v="0"/>
    <x v="0"/>
    <x v="25"/>
    <x v="2"/>
    <b v="1"/>
    <s v="United Kingdom"/>
    <x v="31"/>
    <n v="1.18"/>
    <n v="50"/>
    <n v="59"/>
    <n v="1641"/>
    <n v="1641"/>
    <n v="1.6410000000000001E-3"/>
    <n v="1.6410000000000001E-3"/>
    <n v="5.8999999999999997E-2"/>
  </r>
  <r>
    <s v="Total"/>
    <n v="2019"/>
    <b v="1"/>
    <s v="EU"/>
    <s v="GERMANY"/>
    <s v="Import"/>
    <s v="EU"/>
    <x v="0"/>
    <x v="0"/>
    <x v="56"/>
    <x v="2"/>
    <b v="1"/>
    <s v="United Kingdom"/>
    <x v="31"/>
    <n v="1.18"/>
    <n v="2"/>
    <n v="2.36"/>
    <n v="10"/>
    <n v="10"/>
    <n v="1.0000000000000001E-5"/>
    <n v="1.0000000000000001E-5"/>
    <n v="2.3600000000000001E-3"/>
  </r>
  <r>
    <s v="Total"/>
    <n v="2019"/>
    <b v="1"/>
    <s v="EU"/>
    <s v="GERMANY"/>
    <s v="Import"/>
    <s v="EU"/>
    <x v="0"/>
    <x v="0"/>
    <x v="57"/>
    <x v="1"/>
    <b v="1"/>
    <s v="United Kingdom"/>
    <x v="31"/>
    <n v="1.18"/>
    <n v="100"/>
    <n v="118"/>
    <n v="1169"/>
    <n v="1169"/>
    <n v="1.1689999999999999E-3"/>
    <n v="1.1689999999999999E-3"/>
    <n v="0.11799999999999999"/>
  </r>
  <r>
    <s v="Total"/>
    <n v="2019"/>
    <b v="1"/>
    <s v="EU"/>
    <s v="GERMANY"/>
    <s v="Import"/>
    <s v="EU"/>
    <x v="0"/>
    <x v="0"/>
    <x v="47"/>
    <x v="1"/>
    <b v="1"/>
    <s v="United Kingdom"/>
    <x v="31"/>
    <n v="1.4"/>
    <n v="2271"/>
    <n v="3179.4"/>
    <n v="14540"/>
    <n v="14540"/>
    <n v="1.4540000000000001E-2"/>
    <n v="1.4540000000000001E-2"/>
    <n v="3.1793999999999998"/>
  </r>
  <r>
    <s v="Total"/>
    <n v="2019"/>
    <b v="1"/>
    <s v="EU"/>
    <s v="GERMANY"/>
    <s v="Import"/>
    <s v="EU"/>
    <x v="0"/>
    <x v="0"/>
    <x v="26"/>
    <x v="1"/>
    <b v="1"/>
    <s v="United Kingdom"/>
    <x v="31"/>
    <n v="1.5"/>
    <n v="171521"/>
    <n v="257281.5"/>
    <n v="788764"/>
    <n v="788764"/>
    <n v="0.78876400000000002"/>
    <n v="0.78876400000000002"/>
    <n v="257.28149999999999"/>
  </r>
  <r>
    <s v="Total"/>
    <n v="2019"/>
    <b v="1"/>
    <s v="EU"/>
    <s v="GERMANY"/>
    <s v="Import"/>
    <s v="EU"/>
    <x v="0"/>
    <x v="1"/>
    <x v="2"/>
    <x v="2"/>
    <b v="1"/>
    <s v="United Kingdom"/>
    <x v="31"/>
    <n v="1.17"/>
    <n v="65674"/>
    <n v="76838.58"/>
    <n v="316411"/>
    <n v="316411"/>
    <n v="0.316411"/>
    <n v="0.316411"/>
    <n v="76.838579999999993"/>
  </r>
  <r>
    <s v="Total"/>
    <n v="2019"/>
    <b v="1"/>
    <s v="EU"/>
    <s v="GERMANY"/>
    <s v="Import"/>
    <s v="EU"/>
    <x v="0"/>
    <x v="1"/>
    <x v="80"/>
    <x v="2"/>
    <b v="1"/>
    <s v="United Kingdom"/>
    <x v="31"/>
    <n v="1.17"/>
    <n v="37"/>
    <n v="43.29"/>
    <n v="1055"/>
    <n v="1055"/>
    <n v="1.0549999999999999E-3"/>
    <n v="1.0549999999999999E-3"/>
    <n v="4.3290000000000002E-2"/>
  </r>
  <r>
    <s v="Total"/>
    <n v="2019"/>
    <b v="1"/>
    <s v="EU"/>
    <s v="GERMANY"/>
    <s v="Import"/>
    <s v="EU"/>
    <x v="1"/>
    <x v="2"/>
    <x v="0"/>
    <x v="0"/>
    <b v="1"/>
    <s v="United Kingdom"/>
    <x v="31"/>
    <n v="1.66"/>
    <n v="279969"/>
    <n v="464748.54"/>
    <n v="2067846"/>
    <n v="2067846"/>
    <n v="2.0678459999999999"/>
    <n v="2.0678459999999999"/>
    <n v="464.74853999999999"/>
  </r>
  <r>
    <s v="Total"/>
    <n v="2019"/>
    <b v="1"/>
    <s v="EU"/>
    <s v="GERMANY"/>
    <s v="Import"/>
    <s v="EU"/>
    <x v="1"/>
    <x v="2"/>
    <x v="0"/>
    <x v="0"/>
    <b v="1"/>
    <s v="United Kingdom"/>
    <x v="31"/>
    <n v="1.66"/>
    <n v="18564"/>
    <n v="30816.240000000002"/>
    <n v="220750"/>
    <n v="220750"/>
    <n v="0.22075"/>
    <n v="0.22075"/>
    <n v="30.816240000000001"/>
  </r>
  <r>
    <s v="Total"/>
    <n v="2019"/>
    <b v="1"/>
    <s v="EU"/>
    <s v="GERMANY"/>
    <s v="Import"/>
    <s v="EU"/>
    <x v="1"/>
    <x v="2"/>
    <x v="13"/>
    <x v="0"/>
    <b v="1"/>
    <s v="United Kingdom"/>
    <x v="31"/>
    <n v="2.4"/>
    <n v="173"/>
    <n v="415.2"/>
    <n v="2954"/>
    <n v="2954"/>
    <n v="2.954E-3"/>
    <n v="2.954E-3"/>
    <n v="0.41520000000000001"/>
  </r>
  <r>
    <s v="Total"/>
    <n v="2019"/>
    <b v="1"/>
    <s v="EU"/>
    <s v="GERMANY"/>
    <s v="Import"/>
    <s v="EU"/>
    <x v="1"/>
    <x v="2"/>
    <x v="28"/>
    <x v="6"/>
    <b v="1"/>
    <s v="United Kingdom"/>
    <x v="31"/>
    <n v="1.36"/>
    <n v="936028"/>
    <n v="1272998.08"/>
    <n v="2246534"/>
    <n v="2246534"/>
    <n v="2.246534"/>
    <n v="2.246534"/>
    <n v="1272.9980800000001"/>
  </r>
  <r>
    <s v="Total"/>
    <n v="2019"/>
    <b v="1"/>
    <s v="EU"/>
    <s v="GERMANY"/>
    <s v="Import"/>
    <s v="EU"/>
    <x v="1"/>
    <x v="2"/>
    <x v="7"/>
    <x v="6"/>
    <b v="1"/>
    <s v="United Kingdom"/>
    <x v="31"/>
    <n v="1.36"/>
    <n v="3625"/>
    <n v="4930"/>
    <n v="13099"/>
    <n v="13099"/>
    <n v="1.3099E-2"/>
    <n v="1.3099E-2"/>
    <n v="4.93"/>
  </r>
  <r>
    <s v="Total"/>
    <n v="2019"/>
    <b v="1"/>
    <s v="EU"/>
    <s v="GERMANY"/>
    <s v="Import"/>
    <s v="EU"/>
    <x v="1"/>
    <x v="4"/>
    <x v="2"/>
    <x v="2"/>
    <b v="1"/>
    <s v="United Kingdom"/>
    <x v="31"/>
    <n v="3.31"/>
    <n v="184"/>
    <n v="609.04"/>
    <n v="6049"/>
    <n v="6049"/>
    <n v="6.0489999999999997E-3"/>
    <n v="6.0489999999999997E-3"/>
    <n v="0.60904000000000003"/>
  </r>
  <r>
    <s v="Total"/>
    <n v="2019"/>
    <b v="1"/>
    <s v="EU"/>
    <s v="GERMANY"/>
    <s v="Import"/>
    <s v="EU"/>
    <x v="3"/>
    <x v="0"/>
    <x v="19"/>
    <x v="0"/>
    <b v="1"/>
    <s v="United Kingdom"/>
    <x v="31"/>
    <n v="2.9"/>
    <n v="260"/>
    <n v="754"/>
    <n v="7268"/>
    <n v="7268"/>
    <n v="7.2680000000000002E-3"/>
    <n v="7.2680000000000002E-3"/>
    <n v="0.754"/>
  </r>
  <r>
    <s v="Total"/>
    <n v="2019"/>
    <b v="1"/>
    <s v="EU"/>
    <s v="GERMANY"/>
    <s v="Import"/>
    <s v="EU"/>
    <x v="3"/>
    <x v="2"/>
    <x v="49"/>
    <x v="1"/>
    <b v="1"/>
    <s v="United Kingdom"/>
    <x v="31"/>
    <n v="1.8"/>
    <n v="2400368"/>
    <n v="4320662.4000000004"/>
    <n v="7610202"/>
    <n v="7610202"/>
    <n v="7.6102020000000001"/>
    <n v="7.6102020000000001"/>
    <n v="4320.6624000000002"/>
  </r>
  <r>
    <s v="Total"/>
    <n v="2019"/>
    <b v="1"/>
    <s v="EU"/>
    <s v="GERMANY"/>
    <s v="Import"/>
    <s v="EU"/>
    <x v="3"/>
    <x v="2"/>
    <x v="1"/>
    <x v="1"/>
    <b v="1"/>
    <s v="United Kingdom"/>
    <x v="31"/>
    <n v="1.48"/>
    <n v="764"/>
    <n v="1130.72"/>
    <n v="3553"/>
    <n v="3553"/>
    <n v="3.5530000000000002E-3"/>
    <n v="3.5530000000000002E-3"/>
    <n v="1.1307199999999999"/>
  </r>
  <r>
    <s v="Total"/>
    <n v="2019"/>
    <b v="1"/>
    <s v="EU"/>
    <s v="GERMANY"/>
    <s v="Import"/>
    <s v="EU"/>
    <x v="3"/>
    <x v="2"/>
    <x v="26"/>
    <x v="1"/>
    <b v="1"/>
    <s v="United Kingdom"/>
    <x v="31"/>
    <n v="1.71"/>
    <n v="24795"/>
    <n v="42399.45"/>
    <n v="120279"/>
    <n v="120279"/>
    <n v="0.120279"/>
    <n v="0.120279"/>
    <n v="42.399450000000002"/>
  </r>
  <r>
    <s v="Total"/>
    <n v="2019"/>
    <b v="1"/>
    <s v="EU"/>
    <s v="GERMANY"/>
    <s v="Import"/>
    <s v="EU"/>
    <x v="3"/>
    <x v="0"/>
    <x v="26"/>
    <x v="1"/>
    <b v="1"/>
    <s v="United Kingdom"/>
    <x v="31"/>
    <n v="0"/>
    <n v="16865"/>
    <n v="0"/>
    <n v="38874"/>
    <n v="38874"/>
    <n v="3.8873999999999999E-2"/>
    <n v="3.8873999999999999E-2"/>
    <n v="0"/>
  </r>
  <r>
    <s v="Total"/>
    <n v="2019"/>
    <b v="1"/>
    <s v="EU"/>
    <s v="GERMANY"/>
    <s v="Import"/>
    <s v="EU"/>
    <x v="3"/>
    <x v="2"/>
    <x v="32"/>
    <x v="10"/>
    <b v="1"/>
    <s v="United Kingdom"/>
    <x v="31"/>
    <n v="2.0099999999999998"/>
    <n v="368"/>
    <n v="739.68"/>
    <n v="1710"/>
    <n v="1710"/>
    <n v="1.7099999999999999E-3"/>
    <n v="1.7099999999999999E-3"/>
    <n v="0.73968"/>
  </r>
  <r>
    <s v="Total"/>
    <n v="2019"/>
    <b v="1"/>
    <s v="EU"/>
    <s v="GERMANY"/>
    <s v="Import"/>
    <s v="EU"/>
    <x v="3"/>
    <x v="0"/>
    <x v="2"/>
    <x v="2"/>
    <b v="1"/>
    <s v="United Kingdom"/>
    <x v="31"/>
    <n v="0"/>
    <n v="2855"/>
    <n v="0"/>
    <n v="36520"/>
    <n v="36520"/>
    <n v="3.6519999999999997E-2"/>
    <n v="3.6519999999999997E-2"/>
    <n v="0"/>
  </r>
  <r>
    <s v="Total"/>
    <n v="2019"/>
    <b v="1"/>
    <s v="EU"/>
    <s v="GERMANY"/>
    <s v="Import"/>
    <s v="EU"/>
    <x v="2"/>
    <x v="0"/>
    <x v="50"/>
    <x v="8"/>
    <b v="1"/>
    <s v="United Kingdom"/>
    <x v="31"/>
    <n v="2.6"/>
    <n v="910"/>
    <n v="2366"/>
    <n v="8863"/>
    <n v="8863"/>
    <n v="8.8629999999999994E-3"/>
    <n v="8.8629999999999994E-3"/>
    <n v="2.3660000000000001"/>
  </r>
  <r>
    <s v="Total"/>
    <n v="2019"/>
    <b v="1"/>
    <s v="EU"/>
    <s v="GERMANY"/>
    <s v="Import"/>
    <s v="EU"/>
    <x v="2"/>
    <x v="1"/>
    <x v="46"/>
    <x v="1"/>
    <b v="1"/>
    <s v="United Kingdom"/>
    <x v="31"/>
    <n v="4.3099999999999996"/>
    <n v="14"/>
    <n v="60.34"/>
    <n v="9"/>
    <n v="9"/>
    <n v="9.0000000000000002E-6"/>
    <n v="9.0000000000000002E-6"/>
    <n v="6.0339999999999998E-2"/>
  </r>
  <r>
    <s v="Total"/>
    <n v="2019"/>
    <b v="1"/>
    <s v="EU"/>
    <s v="GERMANY"/>
    <s v="Import"/>
    <s v="EU"/>
    <x v="2"/>
    <x v="0"/>
    <x v="46"/>
    <x v="1"/>
    <b v="1"/>
    <s v="United Kingdom"/>
    <x v="31"/>
    <n v="4.3"/>
    <n v="11395"/>
    <n v="48998.5"/>
    <n v="56211"/>
    <n v="56211"/>
    <n v="5.6210999999999997E-2"/>
    <n v="5.6210999999999997E-2"/>
    <n v="48.9985"/>
  </r>
  <r>
    <s v="Total"/>
    <n v="2019"/>
    <b v="1"/>
    <s v="EU"/>
    <s v="GERMANY"/>
    <s v="Import"/>
    <s v="EU"/>
    <x v="2"/>
    <x v="0"/>
    <x v="46"/>
    <x v="1"/>
    <b v="1"/>
    <s v="United Kingdom"/>
    <x v="31"/>
    <n v="4.3"/>
    <n v="5"/>
    <n v="21.5"/>
    <n v="20"/>
    <n v="20"/>
    <n v="2.0000000000000002E-5"/>
    <n v="2.0000000000000002E-5"/>
    <n v="2.1499999999999998E-2"/>
  </r>
  <r>
    <s v="Total"/>
    <n v="2019"/>
    <b v="1"/>
    <s v="EU"/>
    <s v="GERMANY"/>
    <s v="Import"/>
    <s v="EU"/>
    <x v="2"/>
    <x v="0"/>
    <x v="34"/>
    <x v="1"/>
    <b v="1"/>
    <s v="United Kingdom"/>
    <x v="31"/>
    <n v="2.95"/>
    <n v="832649"/>
    <n v="2456314.5499999998"/>
    <n v="2579582"/>
    <n v="2579582"/>
    <n v="2.5795819999999998"/>
    <n v="2.5795819999999998"/>
    <n v="2456.3145500000001"/>
  </r>
  <r>
    <s v="Total"/>
    <n v="2019"/>
    <b v="1"/>
    <s v="EU"/>
    <s v="GERMANY"/>
    <s v="Import"/>
    <s v="EU"/>
    <x v="2"/>
    <x v="0"/>
    <x v="1"/>
    <x v="1"/>
    <b v="1"/>
    <s v="United Kingdom"/>
    <x v="31"/>
    <n v="2.4700000000000002"/>
    <n v="5547"/>
    <n v="13701.09"/>
    <n v="38966"/>
    <n v="38966"/>
    <n v="3.8966000000000001E-2"/>
    <n v="3.8966000000000001E-2"/>
    <n v="13.701090000000001"/>
  </r>
  <r>
    <s v="Total"/>
    <n v="2019"/>
    <b v="1"/>
    <s v="EU"/>
    <s v="GERMANY"/>
    <s v="Import"/>
    <s v="EU"/>
    <x v="2"/>
    <x v="0"/>
    <x v="47"/>
    <x v="1"/>
    <b v="1"/>
    <s v="United Kingdom"/>
    <x v="31"/>
    <n v="3.06"/>
    <n v="303001"/>
    <n v="927183.06"/>
    <n v="1715910"/>
    <n v="1715910"/>
    <n v="1.71591"/>
    <n v="1.71591"/>
    <n v="927.18305999999995"/>
  </r>
  <r>
    <s v="Total"/>
    <n v="2019"/>
    <b v="1"/>
    <s v="EU"/>
    <s v="GERMANY"/>
    <s v="Import"/>
    <s v="EU"/>
    <x v="2"/>
    <x v="0"/>
    <x v="52"/>
    <x v="1"/>
    <b v="1"/>
    <s v="United Kingdom"/>
    <x v="31"/>
    <n v="2.5499999999999998"/>
    <n v="12762"/>
    <n v="32543.1"/>
    <n v="48236"/>
    <n v="48236"/>
    <n v="4.8236000000000001E-2"/>
    <n v="4.8236000000000001E-2"/>
    <n v="32.543100000000003"/>
  </r>
  <r>
    <s v="Total"/>
    <n v="2019"/>
    <b v="1"/>
    <s v="EU"/>
    <s v="GERMANY"/>
    <s v="Import"/>
    <s v="EU"/>
    <x v="2"/>
    <x v="0"/>
    <x v="26"/>
    <x v="1"/>
    <b v="1"/>
    <s v="United Kingdom"/>
    <x v="31"/>
    <n v="2.85"/>
    <n v="7554650"/>
    <n v="21530752.5"/>
    <n v="48242809"/>
    <n v="48242809"/>
    <n v="48.242809000000001"/>
    <n v="48.242809000000001"/>
    <n v="21530.752499999999"/>
  </r>
  <r>
    <s v="Total"/>
    <n v="2019"/>
    <b v="1"/>
    <s v="EU"/>
    <s v="GERMANY"/>
    <s v="Import"/>
    <s v="EU"/>
    <x v="2"/>
    <x v="0"/>
    <x v="26"/>
    <x v="1"/>
    <b v="1"/>
    <s v="United Kingdom"/>
    <x v="31"/>
    <n v="2.85"/>
    <n v="38206"/>
    <n v="108887.1"/>
    <n v="245609"/>
    <n v="245609"/>
    <n v="0.24560899999999999"/>
    <n v="0.24560899999999999"/>
    <n v="108.8871"/>
  </r>
  <r>
    <s v="Total"/>
    <n v="2019"/>
    <b v="1"/>
    <s v="EU"/>
    <s v="GERMANY"/>
    <s v="Import"/>
    <s v="EU"/>
    <x v="2"/>
    <x v="0"/>
    <x v="35"/>
    <x v="11"/>
    <b v="1"/>
    <s v="United Kingdom"/>
    <x v="31"/>
    <n v="2.65"/>
    <n v="1420"/>
    <n v="3763"/>
    <n v="14074"/>
    <n v="14074"/>
    <n v="1.4074E-2"/>
    <n v="1.4074E-2"/>
    <n v="3.7629999999999999"/>
  </r>
  <r>
    <s v="Total"/>
    <n v="2019"/>
    <b v="1"/>
    <s v="EU"/>
    <s v="GERMANY"/>
    <s v="Import"/>
    <s v="EU"/>
    <x v="2"/>
    <x v="1"/>
    <x v="2"/>
    <x v="2"/>
    <b v="1"/>
    <s v="United Kingdom"/>
    <x v="31"/>
    <n v="2.77"/>
    <n v="324275"/>
    <n v="898241.75"/>
    <n v="1501472"/>
    <n v="1501472"/>
    <n v="1.5014719999999999"/>
    <n v="1.5014719999999999"/>
    <n v="898.24175000000002"/>
  </r>
  <r>
    <s v="Total"/>
    <n v="2019"/>
    <b v="1"/>
    <s v="EU"/>
    <s v="GERMANY"/>
    <s v="Import"/>
    <s v="EU"/>
    <x v="2"/>
    <x v="0"/>
    <x v="2"/>
    <x v="2"/>
    <b v="1"/>
    <s v="United Kingdom"/>
    <x v="31"/>
    <n v="1.64"/>
    <n v="27132137"/>
    <n v="44496704.68"/>
    <n v="83362642"/>
    <n v="83362642"/>
    <n v="83.362641999999994"/>
    <n v="83.362641999999994"/>
    <n v="44496.704680000003"/>
  </r>
  <r>
    <s v="Total"/>
    <n v="2019"/>
    <b v="1"/>
    <s v="EU"/>
    <s v="GERMANY"/>
    <s v="Import"/>
    <s v="EU"/>
    <x v="4"/>
    <x v="3"/>
    <x v="44"/>
    <x v="10"/>
    <b v="1"/>
    <s v="United Kingdom"/>
    <x v="31"/>
    <n v="0"/>
    <n v="2555"/>
    <n v="0"/>
    <n v="47626"/>
    <n v="47626"/>
    <n v="4.7626000000000002E-2"/>
    <n v="4.7626000000000002E-2"/>
    <n v="0"/>
  </r>
  <r>
    <s v="Total"/>
    <n v="2019"/>
    <b v="1"/>
    <s v="EU"/>
    <s v="GERMANY"/>
    <s v="Import"/>
    <s v="EU"/>
    <x v="4"/>
    <x v="3"/>
    <x v="18"/>
    <x v="10"/>
    <b v="1"/>
    <s v="United Kingdom"/>
    <x v="31"/>
    <n v="0"/>
    <n v="11274"/>
    <n v="0"/>
    <n v="73801"/>
    <n v="73801"/>
    <n v="7.3801000000000005E-2"/>
    <n v="7.3801000000000005E-2"/>
    <n v="0"/>
  </r>
  <r>
    <s v="Total"/>
    <n v="2019"/>
    <b v="1"/>
    <s v="EU"/>
    <s v="GERMANY"/>
    <s v="Import"/>
    <s v="EU"/>
    <x v="0"/>
    <x v="1"/>
    <x v="4"/>
    <x v="4"/>
    <b v="1"/>
    <s v="United Kingdom"/>
    <x v="31"/>
    <n v="0"/>
    <n v="6070"/>
    <n v="0"/>
    <n v="4647"/>
    <n v="4647"/>
    <n v="4.6470000000000001E-3"/>
    <n v="4.6470000000000001E-3"/>
    <n v="0"/>
  </r>
  <r>
    <s v="Total"/>
    <n v="2019"/>
    <b v="1"/>
    <s v="EU"/>
    <s v="GERMANY"/>
    <s v="Import"/>
    <s v="EU"/>
    <x v="0"/>
    <x v="7"/>
    <x v="6"/>
    <x v="5"/>
    <b v="1"/>
    <s v="United Kingdom"/>
    <x v="31"/>
    <n v="1.51"/>
    <n v="366426"/>
    <n v="553303.26"/>
    <n v="6582625"/>
    <n v="6582625"/>
    <n v="6.5826250000000002"/>
    <n v="6.5826250000000002"/>
    <n v="553.30326000000002"/>
  </r>
  <r>
    <s v="Total"/>
    <n v="2019"/>
    <b v="1"/>
    <s v="EU"/>
    <s v="GERMANY"/>
    <s v="Import"/>
    <s v="EU"/>
    <x v="0"/>
    <x v="1"/>
    <x v="65"/>
    <x v="5"/>
    <b v="1"/>
    <s v="United Kingdom"/>
    <x v="31"/>
    <n v="1"/>
    <n v="12276"/>
    <n v="12276"/>
    <n v="119158"/>
    <n v="119158"/>
    <n v="0.119158"/>
    <n v="0.119158"/>
    <n v="12.276"/>
  </r>
  <r>
    <s v="Total"/>
    <n v="2019"/>
    <b v="1"/>
    <s v="EU"/>
    <s v="GERMANY"/>
    <s v="Import"/>
    <s v="EU"/>
    <x v="0"/>
    <x v="1"/>
    <x v="6"/>
    <x v="5"/>
    <b v="1"/>
    <s v="United Kingdom"/>
    <x v="31"/>
    <n v="1.1399999999999999"/>
    <n v="728"/>
    <n v="829.92"/>
    <n v="16796"/>
    <n v="16796"/>
    <n v="1.6795999999999998E-2"/>
    <n v="1.6795999999999998E-2"/>
    <n v="0.82991999999999999"/>
  </r>
  <r>
    <s v="Total"/>
    <n v="2019"/>
    <b v="1"/>
    <s v="EU"/>
    <s v="GERMANY"/>
    <s v="Import"/>
    <s v="EU"/>
    <x v="0"/>
    <x v="1"/>
    <x v="6"/>
    <x v="5"/>
    <b v="1"/>
    <s v="United Kingdom"/>
    <x v="31"/>
    <n v="1.1399999999999999"/>
    <n v="49040"/>
    <n v="55905.599999999999"/>
    <n v="285362"/>
    <n v="285362"/>
    <n v="0.285362"/>
    <n v="0.285362"/>
    <n v="55.9056"/>
  </r>
  <r>
    <s v="Total"/>
    <n v="2019"/>
    <b v="1"/>
    <s v="EU"/>
    <s v="GERMANY"/>
    <s v="Import"/>
    <s v="EU"/>
    <x v="0"/>
    <x v="1"/>
    <x v="6"/>
    <x v="5"/>
    <b v="1"/>
    <s v="United Kingdom"/>
    <x v="31"/>
    <n v="1"/>
    <n v="5656"/>
    <n v="5656"/>
    <n v="72725"/>
    <n v="72725"/>
    <n v="7.2724999999999998E-2"/>
    <n v="7.2724999999999998E-2"/>
    <n v="5.6559999999999997"/>
  </r>
  <r>
    <s v="Total"/>
    <n v="2019"/>
    <b v="1"/>
    <s v="EU"/>
    <s v="GERMANY"/>
    <s v="Import"/>
    <s v="EU"/>
    <x v="0"/>
    <x v="1"/>
    <x v="16"/>
    <x v="9"/>
    <b v="1"/>
    <s v="United Kingdom"/>
    <x v="31"/>
    <n v="1.1200000000000001"/>
    <n v="823132"/>
    <n v="921907.84"/>
    <n v="2743978"/>
    <n v="2743978"/>
    <n v="2.7439779999999998"/>
    <n v="2.7439779999999998"/>
    <n v="921.90783999999996"/>
  </r>
  <r>
    <s v="Total"/>
    <n v="2019"/>
    <b v="1"/>
    <s v="EU"/>
    <s v="GERMANY"/>
    <s v="Import"/>
    <s v="EU"/>
    <x v="0"/>
    <x v="0"/>
    <x v="14"/>
    <x v="5"/>
    <b v="1"/>
    <s v="United Kingdom"/>
    <x v="31"/>
    <n v="1.18"/>
    <n v="18028"/>
    <n v="21273.040000000001"/>
    <n v="215258"/>
    <n v="215258"/>
    <n v="0.215258"/>
    <n v="0.215258"/>
    <n v="21.273040000000002"/>
  </r>
  <r>
    <s v="Total"/>
    <n v="2019"/>
    <b v="1"/>
    <s v="EU"/>
    <s v="GERMANY"/>
    <s v="Import"/>
    <s v="EU"/>
    <x v="0"/>
    <x v="0"/>
    <x v="12"/>
    <x v="9"/>
    <b v="1"/>
    <s v="United Kingdom"/>
    <x v="31"/>
    <n v="1.1200000000000001"/>
    <n v="12585"/>
    <n v="14095.2"/>
    <n v="81100"/>
    <n v="81100"/>
    <n v="8.1100000000000005E-2"/>
    <n v="8.1100000000000005E-2"/>
    <n v="14.0952"/>
  </r>
  <r>
    <s v="Total"/>
    <n v="2019"/>
    <b v="1"/>
    <s v="EU"/>
    <s v="GERMANY"/>
    <s v="Import"/>
    <s v="EU"/>
    <x v="0"/>
    <x v="0"/>
    <x v="37"/>
    <x v="9"/>
    <b v="1"/>
    <s v="United Kingdom"/>
    <x v="31"/>
    <n v="1"/>
    <n v="1539"/>
    <n v="1539"/>
    <n v="29816"/>
    <n v="29816"/>
    <n v="2.9815999999999999E-2"/>
    <n v="2.9815999999999999E-2"/>
    <n v="1.5389999999999999"/>
  </r>
  <r>
    <s v="Total"/>
    <n v="2019"/>
    <b v="1"/>
    <s v="EU"/>
    <s v="GERMANY"/>
    <s v="Import"/>
    <s v="EU"/>
    <x v="1"/>
    <x v="2"/>
    <x v="0"/>
    <x v="0"/>
    <b v="1"/>
    <s v="United Kingdom"/>
    <x v="31"/>
    <n v="1.66"/>
    <n v="264121"/>
    <n v="438440.86"/>
    <n v="2870345"/>
    <n v="2870345"/>
    <n v="2.8703449999999999"/>
    <n v="2.8703449999999999"/>
    <n v="438.44085999999999"/>
  </r>
  <r>
    <s v="Total"/>
    <n v="2019"/>
    <b v="1"/>
    <s v="EU"/>
    <s v="GERMANY"/>
    <s v="Import"/>
    <s v="EU"/>
    <x v="1"/>
    <x v="2"/>
    <x v="11"/>
    <x v="0"/>
    <b v="1"/>
    <s v="United Kingdom"/>
    <x v="31"/>
    <n v="1.8"/>
    <n v="672"/>
    <n v="1209.5999999999999"/>
    <n v="5909"/>
    <n v="5909"/>
    <n v="5.9090000000000002E-3"/>
    <n v="5.9090000000000002E-3"/>
    <n v="1.2096"/>
  </r>
  <r>
    <s v="Total"/>
    <n v="2019"/>
    <b v="1"/>
    <s v="EU"/>
    <s v="GERMANY"/>
    <s v="Import"/>
    <s v="EU"/>
    <x v="1"/>
    <x v="1"/>
    <x v="5"/>
    <x v="3"/>
    <b v="1"/>
    <s v="United Kingdom"/>
    <x v="31"/>
    <n v="1"/>
    <n v="1"/>
    <n v="1"/>
    <n v="53"/>
    <n v="53"/>
    <n v="5.3000000000000001E-5"/>
    <n v="5.3000000000000001E-5"/>
    <n v="1E-3"/>
  </r>
  <r>
    <s v="Total"/>
    <n v="2019"/>
    <b v="1"/>
    <s v="EU"/>
    <s v="GERMANY"/>
    <s v="Import"/>
    <s v="EU"/>
    <x v="1"/>
    <x v="3"/>
    <x v="44"/>
    <x v="10"/>
    <b v="1"/>
    <s v="United Kingdom"/>
    <x v="31"/>
    <n v="0"/>
    <n v="903"/>
    <n v="0"/>
    <n v="13275"/>
    <n v="13275"/>
    <n v="1.3275E-2"/>
    <n v="1.3275E-2"/>
    <n v="0"/>
  </r>
  <r>
    <s v="Total"/>
    <n v="2019"/>
    <b v="1"/>
    <s v="EU"/>
    <s v="GERMANY"/>
    <s v="Import"/>
    <s v="EU"/>
    <x v="1"/>
    <x v="4"/>
    <x v="6"/>
    <x v="5"/>
    <b v="1"/>
    <s v="United Kingdom"/>
    <x v="31"/>
    <n v="2.1"/>
    <n v="890937"/>
    <n v="1870967.7"/>
    <n v="11521118"/>
    <n v="11521118"/>
    <n v="11.521118"/>
    <n v="11.521118"/>
    <n v="1870.9676999999999"/>
  </r>
  <r>
    <s v="Total"/>
    <n v="2019"/>
    <b v="1"/>
    <s v="EU"/>
    <s v="GERMANY"/>
    <s v="Import"/>
    <s v="EU"/>
    <x v="3"/>
    <x v="2"/>
    <x v="40"/>
    <x v="7"/>
    <b v="1"/>
    <s v="United Kingdom"/>
    <x v="31"/>
    <n v="2.08"/>
    <n v="45805"/>
    <n v="95274.4"/>
    <n v="64308"/>
    <n v="64308"/>
    <n v="6.4308000000000004E-2"/>
    <n v="6.4308000000000004E-2"/>
    <n v="95.2744"/>
  </r>
  <r>
    <s v="Total"/>
    <n v="2019"/>
    <b v="1"/>
    <s v="EU"/>
    <s v="GERMANY"/>
    <s v="Import"/>
    <s v="EU"/>
    <x v="3"/>
    <x v="2"/>
    <x v="40"/>
    <x v="7"/>
    <b v="1"/>
    <s v="United Kingdom"/>
    <x v="31"/>
    <n v="2.08"/>
    <n v="11857"/>
    <n v="24662.560000000001"/>
    <n v="49672"/>
    <n v="49672"/>
    <n v="4.9672000000000001E-2"/>
    <n v="4.9672000000000001E-2"/>
    <n v="24.662559999999999"/>
  </r>
  <r>
    <s v="Total"/>
    <n v="2019"/>
    <b v="1"/>
    <s v="EU"/>
    <s v="GERMANY"/>
    <s v="Import"/>
    <s v="EU"/>
    <x v="3"/>
    <x v="2"/>
    <x v="66"/>
    <x v="7"/>
    <b v="1"/>
    <s v="United Kingdom"/>
    <x v="31"/>
    <n v="2.08"/>
    <n v="4038065"/>
    <n v="8399175.1999999993"/>
    <n v="15634692"/>
    <n v="15634692"/>
    <n v="15.634691999999999"/>
    <n v="15.634691999999999"/>
    <n v="8399.1751999999997"/>
  </r>
  <r>
    <s v="Total"/>
    <n v="2019"/>
    <b v="1"/>
    <s v="EU"/>
    <s v="GERMANY"/>
    <s v="Import"/>
    <s v="EU"/>
    <x v="3"/>
    <x v="2"/>
    <x v="66"/>
    <x v="7"/>
    <b v="1"/>
    <s v="United Kingdom"/>
    <x v="31"/>
    <n v="2.08"/>
    <n v="2808139"/>
    <n v="5840929.1200000001"/>
    <n v="11551102"/>
    <n v="11551102"/>
    <n v="11.551102"/>
    <n v="11.551102"/>
    <n v="5840.9291199999998"/>
  </r>
  <r>
    <s v="Total"/>
    <n v="2019"/>
    <b v="1"/>
    <s v="EU"/>
    <s v="GERMANY"/>
    <s v="Import"/>
    <s v="EU"/>
    <x v="3"/>
    <x v="2"/>
    <x v="8"/>
    <x v="7"/>
    <b v="1"/>
    <s v="United Kingdom"/>
    <x v="31"/>
    <n v="2.21"/>
    <n v="12436"/>
    <n v="27483.56"/>
    <n v="113448"/>
    <n v="113448"/>
    <n v="0.11344799999999999"/>
    <n v="0.11344799999999999"/>
    <n v="27.483560000000001"/>
  </r>
  <r>
    <s v="Total"/>
    <n v="2019"/>
    <b v="1"/>
    <s v="EU"/>
    <s v="GERMANY"/>
    <s v="Import"/>
    <s v="EU"/>
    <x v="3"/>
    <x v="2"/>
    <x v="8"/>
    <x v="7"/>
    <b v="1"/>
    <s v="United Kingdom"/>
    <x v="31"/>
    <n v="2.08"/>
    <n v="1801"/>
    <n v="3746.08"/>
    <n v="4985"/>
    <n v="4985"/>
    <n v="4.9849999999999998E-3"/>
    <n v="4.9849999999999998E-3"/>
    <n v="3.7460800000000001"/>
  </r>
  <r>
    <s v="Total"/>
    <n v="2019"/>
    <b v="1"/>
    <s v="EU"/>
    <s v="GERMANY"/>
    <s v="Import"/>
    <s v="EU"/>
    <x v="3"/>
    <x v="2"/>
    <x v="39"/>
    <x v="8"/>
    <b v="1"/>
    <s v="United Kingdom"/>
    <x v="31"/>
    <n v="2.09"/>
    <n v="305031"/>
    <n v="637514.79"/>
    <n v="997713"/>
    <n v="997713"/>
    <n v="0.99771299999999996"/>
    <n v="0.99771299999999996"/>
    <n v="637.51478999999995"/>
  </r>
  <r>
    <s v="Total"/>
    <n v="2019"/>
    <b v="1"/>
    <s v="EU"/>
    <s v="GERMANY"/>
    <s v="Import"/>
    <s v="EU"/>
    <x v="3"/>
    <x v="2"/>
    <x v="39"/>
    <x v="8"/>
    <b v="1"/>
    <s v="United Kingdom"/>
    <x v="31"/>
    <n v="2.09"/>
    <n v="1716833"/>
    <n v="3588180.97"/>
    <n v="4532838"/>
    <n v="4532838"/>
    <n v="4.5328379999999999"/>
    <n v="4.5328379999999999"/>
    <n v="3588.1809699999999"/>
  </r>
  <r>
    <s v="Total"/>
    <n v="2019"/>
    <b v="1"/>
    <s v="EU"/>
    <s v="GERMANY"/>
    <s v="Import"/>
    <s v="EU"/>
    <x v="3"/>
    <x v="2"/>
    <x v="9"/>
    <x v="8"/>
    <b v="1"/>
    <s v="United Kingdom"/>
    <x v="31"/>
    <n v="1.87"/>
    <n v="461806"/>
    <n v="863577.22"/>
    <n v="1203800"/>
    <n v="1203800"/>
    <n v="1.2038"/>
    <n v="1.2038"/>
    <n v="863.57722000000001"/>
  </r>
  <r>
    <s v="Total"/>
    <n v="2019"/>
    <b v="1"/>
    <s v="EU"/>
    <s v="GERMANY"/>
    <s v="Import"/>
    <s v="EU"/>
    <x v="3"/>
    <x v="2"/>
    <x v="50"/>
    <x v="8"/>
    <b v="1"/>
    <s v="United Kingdom"/>
    <x v="31"/>
    <n v="1.7"/>
    <n v="496726"/>
    <n v="844434.2"/>
    <n v="1751460"/>
    <n v="1751460"/>
    <n v="1.75146"/>
    <n v="1.75146"/>
    <n v="844.43420000000003"/>
  </r>
  <r>
    <s v="Total"/>
    <n v="2019"/>
    <b v="1"/>
    <s v="EU"/>
    <s v="GERMANY"/>
    <s v="Import"/>
    <s v="EU"/>
    <x v="3"/>
    <x v="2"/>
    <x v="43"/>
    <x v="8"/>
    <b v="1"/>
    <s v="United Kingdom"/>
    <x v="31"/>
    <n v="1.33"/>
    <n v="892829"/>
    <n v="1187462.57"/>
    <n v="2344915"/>
    <n v="2344915"/>
    <n v="2.3449149999999999"/>
    <n v="2.3449149999999999"/>
    <n v="1187.4625699999999"/>
  </r>
  <r>
    <s v="Total"/>
    <n v="2019"/>
    <b v="1"/>
    <s v="EU"/>
    <s v="GERMANY"/>
    <s v="Import"/>
    <s v="EU"/>
    <x v="3"/>
    <x v="2"/>
    <x v="6"/>
    <x v="5"/>
    <b v="1"/>
    <s v="United Kingdom"/>
    <x v="31"/>
    <n v="1.52"/>
    <n v="95051"/>
    <n v="144477.51999999999"/>
    <n v="971649"/>
    <n v="971649"/>
    <n v="0.97164899999999998"/>
    <n v="0.97164899999999998"/>
    <n v="144.47752"/>
  </r>
  <r>
    <s v="Total"/>
    <n v="2019"/>
    <b v="1"/>
    <s v="EU"/>
    <s v="GERMANY"/>
    <s v="Import"/>
    <s v="EU"/>
    <x v="3"/>
    <x v="2"/>
    <x v="6"/>
    <x v="5"/>
    <b v="1"/>
    <s v="United Kingdom"/>
    <x v="31"/>
    <n v="1.52"/>
    <n v="6648"/>
    <n v="10104.959999999999"/>
    <n v="58862"/>
    <n v="58862"/>
    <n v="5.8861999999999998E-2"/>
    <n v="5.8861999999999998E-2"/>
    <n v="10.10496"/>
  </r>
  <r>
    <s v="Total"/>
    <n v="2019"/>
    <b v="1"/>
    <s v="EU"/>
    <s v="GERMANY"/>
    <s v="Import"/>
    <s v="EU"/>
    <x v="3"/>
    <x v="2"/>
    <x v="2"/>
    <x v="2"/>
    <b v="1"/>
    <s v="United Kingdom"/>
    <x v="31"/>
    <n v="1.84"/>
    <n v="648391"/>
    <n v="1193039.44"/>
    <n v="1121573"/>
    <n v="1121573"/>
    <n v="1.1215729999999999"/>
    <n v="1.1215729999999999"/>
    <n v="1193.03944"/>
  </r>
  <r>
    <s v="Total"/>
    <n v="2019"/>
    <b v="1"/>
    <s v="EU"/>
    <s v="GERMANY"/>
    <s v="Import"/>
    <s v="EU"/>
    <x v="3"/>
    <x v="2"/>
    <x v="2"/>
    <x v="2"/>
    <b v="1"/>
    <s v="United Kingdom"/>
    <x v="31"/>
    <n v="1.64"/>
    <n v="2918"/>
    <n v="4785.5200000000004"/>
    <n v="43313"/>
    <n v="43313"/>
    <n v="4.3312999999999997E-2"/>
    <n v="4.3312999999999997E-2"/>
    <n v="4.78552"/>
  </r>
  <r>
    <s v="Total"/>
    <n v="2019"/>
    <b v="1"/>
    <s v="EU"/>
    <s v="GERMANY"/>
    <s v="Import"/>
    <s v="EU"/>
    <x v="3"/>
    <x v="2"/>
    <x v="37"/>
    <x v="9"/>
    <b v="1"/>
    <s v="United Kingdom"/>
    <x v="31"/>
    <n v="1.64"/>
    <n v="5428"/>
    <n v="8901.92"/>
    <n v="60702"/>
    <n v="60702"/>
    <n v="6.0701999999999999E-2"/>
    <n v="6.0701999999999999E-2"/>
    <n v="8.9019200000000005"/>
  </r>
  <r>
    <s v="Total"/>
    <n v="2019"/>
    <b v="1"/>
    <s v="EU"/>
    <s v="GERMANY"/>
    <s v="Import"/>
    <s v="EU"/>
    <x v="3"/>
    <x v="0"/>
    <x v="32"/>
    <x v="10"/>
    <b v="1"/>
    <s v="United Kingdom"/>
    <x v="31"/>
    <n v="5.15"/>
    <n v="6799"/>
    <n v="35014.85"/>
    <n v="24963"/>
    <n v="24963"/>
    <n v="2.4962999999999999E-2"/>
    <n v="2.4962999999999999E-2"/>
    <n v="35.014850000000003"/>
  </r>
  <r>
    <s v="Total"/>
    <n v="2019"/>
    <b v="1"/>
    <s v="EU"/>
    <s v="GERMANY"/>
    <s v="Import"/>
    <s v="EU"/>
    <x v="2"/>
    <x v="2"/>
    <x v="50"/>
    <x v="8"/>
    <b v="1"/>
    <s v="United Kingdom"/>
    <x v="31"/>
    <n v="1.87"/>
    <n v="1322128"/>
    <n v="2472379.36"/>
    <n v="7575393"/>
    <n v="7575393"/>
    <n v="7.575393"/>
    <n v="7.575393"/>
    <n v="2472.3793599999999"/>
  </r>
  <r>
    <s v="Total"/>
    <n v="2019"/>
    <b v="1"/>
    <s v="EU"/>
    <s v="GERMANY"/>
    <s v="Import"/>
    <s v="EU"/>
    <x v="2"/>
    <x v="3"/>
    <x v="2"/>
    <x v="2"/>
    <b v="1"/>
    <s v="United Kingdom"/>
    <x v="31"/>
    <n v="3.76"/>
    <n v="15527"/>
    <n v="58381.52"/>
    <n v="136989"/>
    <n v="136989"/>
    <n v="0.136989"/>
    <n v="0.136989"/>
    <n v="58.381520000000002"/>
  </r>
  <r>
    <s v="Total"/>
    <n v="2019"/>
    <b v="1"/>
    <s v="EU"/>
    <s v="GERMANY"/>
    <s v="Import"/>
    <s v="EU"/>
    <x v="2"/>
    <x v="1"/>
    <x v="65"/>
    <x v="5"/>
    <b v="1"/>
    <s v="United Kingdom"/>
    <x v="31"/>
    <n v="1.8"/>
    <n v="3514"/>
    <n v="6325.2"/>
    <n v="27415"/>
    <n v="27415"/>
    <n v="2.7414999999999998E-2"/>
    <n v="2.7414999999999998E-2"/>
    <n v="6.3251999999999997"/>
  </r>
  <r>
    <s v="Total"/>
    <n v="2019"/>
    <b v="1"/>
    <s v="EU"/>
    <s v="GERMANY"/>
    <s v="Import"/>
    <s v="EU"/>
    <x v="2"/>
    <x v="1"/>
    <x v="6"/>
    <x v="5"/>
    <b v="1"/>
    <s v="United Kingdom"/>
    <x v="31"/>
    <n v="1.6"/>
    <n v="960829"/>
    <n v="1537326.4"/>
    <n v="8273719"/>
    <n v="8273719"/>
    <n v="8.2737189999999998"/>
    <n v="8.2737189999999998"/>
    <n v="1537.3263999999999"/>
  </r>
  <r>
    <s v="Total"/>
    <n v="2019"/>
    <b v="1"/>
    <s v="EU"/>
    <s v="GERMANY"/>
    <s v="Import"/>
    <s v="EU"/>
    <x v="2"/>
    <x v="0"/>
    <x v="6"/>
    <x v="5"/>
    <b v="1"/>
    <s v="United Kingdom"/>
    <x v="31"/>
    <n v="1.8"/>
    <n v="443872"/>
    <n v="798969.6"/>
    <n v="3612810"/>
    <n v="3612810"/>
    <n v="3.6128100000000001"/>
    <n v="3.6128100000000001"/>
    <n v="798.96960000000001"/>
  </r>
  <r>
    <s v="Total"/>
    <n v="2019"/>
    <b v="1"/>
    <s v="EU"/>
    <s v="GERMANY"/>
    <s v="Import"/>
    <s v="EU"/>
    <x v="2"/>
    <x v="0"/>
    <x v="16"/>
    <x v="9"/>
    <b v="1"/>
    <s v="United Kingdom"/>
    <x v="31"/>
    <n v="2.2999999999999998"/>
    <n v="459359"/>
    <n v="1056525.7"/>
    <n v="1874399"/>
    <n v="1874399"/>
    <n v="1.8743989999999999"/>
    <n v="1.8743989999999999"/>
    <n v="1056.5256999999999"/>
  </r>
  <r>
    <s v="Total"/>
    <n v="2019"/>
    <b v="1"/>
    <s v="EU"/>
    <s v="GERMANY"/>
    <s v="Import"/>
    <s v="EU"/>
    <x v="4"/>
    <x v="3"/>
    <x v="44"/>
    <x v="10"/>
    <b v="1"/>
    <s v="United Kingdom"/>
    <x v="31"/>
    <n v="0"/>
    <n v="18399"/>
    <n v="0"/>
    <n v="4162"/>
    <n v="4162"/>
    <n v="4.1619999999999999E-3"/>
    <n v="4.1619999999999999E-3"/>
    <n v="0"/>
  </r>
  <r>
    <s v="Total"/>
    <n v="2019"/>
    <b v="1"/>
    <s v="EU"/>
    <s v="GERMANY"/>
    <s v="Import"/>
    <s v="EU"/>
    <x v="4"/>
    <x v="2"/>
    <x v="18"/>
    <x v="10"/>
    <b v="1"/>
    <s v="United Kingdom"/>
    <x v="31"/>
    <n v="0"/>
    <n v="30327"/>
    <n v="0"/>
    <n v="538116"/>
    <n v="538116"/>
    <n v="0.53811600000000004"/>
    <n v="0.53811600000000004"/>
    <n v="0"/>
  </r>
  <r>
    <s v="Total"/>
    <n v="2019"/>
    <b v="1"/>
    <s v="EU"/>
    <s v="GERMANY"/>
    <s v="Import"/>
    <s v="EU"/>
    <x v="4"/>
    <x v="2"/>
    <x v="18"/>
    <x v="10"/>
    <b v="1"/>
    <s v="United Kingdom"/>
    <x v="31"/>
    <n v="0"/>
    <n v="5181"/>
    <n v="0"/>
    <n v="198322"/>
    <n v="198322"/>
    <n v="0.198322"/>
    <n v="0.198322"/>
    <n v="0"/>
  </r>
  <r>
    <s v="Total"/>
    <n v="2019"/>
    <b v="1"/>
    <s v="EU"/>
    <s v="GERMANY"/>
    <s v="Import"/>
    <s v="EU"/>
    <x v="0"/>
    <x v="3"/>
    <x v="41"/>
    <x v="6"/>
    <b v="1"/>
    <s v="United Kingdom"/>
    <x v="31"/>
    <n v="1.33"/>
    <n v="79"/>
    <n v="105.07"/>
    <n v="596"/>
    <n v="596"/>
    <n v="5.9599999999999996E-4"/>
    <n v="5.9599999999999996E-4"/>
    <n v="0.10507"/>
  </r>
  <r>
    <s v="Total"/>
    <n v="2019"/>
    <b v="1"/>
    <s v="EU"/>
    <s v="GERMANY"/>
    <s v="Import"/>
    <s v="EU"/>
    <x v="0"/>
    <x v="3"/>
    <x v="29"/>
    <x v="3"/>
    <b v="1"/>
    <s v="United Kingdom"/>
    <x v="31"/>
    <n v="6.22"/>
    <n v="648"/>
    <n v="4030.56"/>
    <n v="1330"/>
    <n v="1330"/>
    <n v="1.33E-3"/>
    <n v="1.33E-3"/>
    <n v="4.0305600000000004"/>
  </r>
  <r>
    <s v="Total"/>
    <n v="2019"/>
    <b v="1"/>
    <s v="EU"/>
    <s v="GERMANY"/>
    <s v="Import"/>
    <s v="EU"/>
    <x v="0"/>
    <x v="3"/>
    <x v="67"/>
    <x v="3"/>
    <b v="1"/>
    <s v="United Kingdom"/>
    <x v="31"/>
    <n v="4.5"/>
    <n v="2520"/>
    <n v="11340"/>
    <n v="9236"/>
    <n v="9236"/>
    <n v="9.2359999999999994E-3"/>
    <n v="9.2359999999999994E-3"/>
    <n v="11.34"/>
  </r>
  <r>
    <s v="Total"/>
    <n v="2019"/>
    <b v="1"/>
    <s v="EU"/>
    <s v="GERMANY"/>
    <s v="Import"/>
    <s v="EU"/>
    <x v="0"/>
    <x v="1"/>
    <x v="19"/>
    <x v="0"/>
    <b v="1"/>
    <s v="United Kingdom"/>
    <x v="31"/>
    <n v="1"/>
    <n v="2934"/>
    <n v="2934"/>
    <n v="79747"/>
    <n v="79747"/>
    <n v="7.9746999999999998E-2"/>
    <n v="7.9746999999999998E-2"/>
    <n v="2.9340000000000002"/>
  </r>
  <r>
    <s v="Total"/>
    <n v="2019"/>
    <b v="1"/>
    <s v="EU"/>
    <s v="GERMANY"/>
    <s v="Import"/>
    <s v="EU"/>
    <x v="0"/>
    <x v="1"/>
    <x v="42"/>
    <x v="6"/>
    <b v="1"/>
    <s v="United Kingdom"/>
    <x v="31"/>
    <n v="1.36"/>
    <n v="15667"/>
    <n v="21307.119999999999"/>
    <n v="85459"/>
    <n v="85459"/>
    <n v="8.5458999999999993E-2"/>
    <n v="8.5458999999999993E-2"/>
    <n v="21.307120000000001"/>
  </r>
  <r>
    <s v="Total"/>
    <n v="2019"/>
    <b v="1"/>
    <s v="EU"/>
    <s v="GERMANY"/>
    <s v="Import"/>
    <s v="EU"/>
    <x v="0"/>
    <x v="0"/>
    <x v="28"/>
    <x v="6"/>
    <b v="1"/>
    <s v="United Kingdom"/>
    <x v="31"/>
    <n v="1"/>
    <n v="1800"/>
    <n v="1800"/>
    <n v="4488"/>
    <n v="4488"/>
    <n v="4.4879999999999998E-3"/>
    <n v="4.4879999999999998E-3"/>
    <n v="1.8"/>
  </r>
  <r>
    <s v="Total"/>
    <n v="2019"/>
    <b v="1"/>
    <s v="EU"/>
    <s v="GERMANY"/>
    <s v="Import"/>
    <s v="EU"/>
    <x v="0"/>
    <x v="0"/>
    <x v="7"/>
    <x v="6"/>
    <b v="1"/>
    <s v="United Kingdom"/>
    <x v="31"/>
    <n v="1.28"/>
    <n v="168"/>
    <n v="215.04"/>
    <n v="1760"/>
    <n v="1760"/>
    <n v="1.7600000000000001E-3"/>
    <n v="1.7600000000000001E-3"/>
    <n v="0.21504000000000001"/>
  </r>
  <r>
    <s v="Total"/>
    <n v="2019"/>
    <b v="1"/>
    <s v="EU"/>
    <s v="GERMANY"/>
    <s v="Import"/>
    <s v="EU"/>
    <x v="0"/>
    <x v="0"/>
    <x v="31"/>
    <x v="3"/>
    <b v="1"/>
    <s v="United Kingdom"/>
    <x v="31"/>
    <n v="5"/>
    <n v="9374"/>
    <n v="46870"/>
    <n v="41341"/>
    <n v="41341"/>
    <n v="4.1341000000000003E-2"/>
    <n v="4.1341000000000003E-2"/>
    <n v="46.87"/>
  </r>
  <r>
    <s v="Total"/>
    <n v="2019"/>
    <b v="1"/>
    <s v="EU"/>
    <s v="GERMANY"/>
    <s v="Import"/>
    <s v="EU"/>
    <x v="0"/>
    <x v="5"/>
    <x v="2"/>
    <x v="2"/>
    <b v="1"/>
    <s v="United Kingdom"/>
    <x v="31"/>
    <n v="3.19"/>
    <n v="53059"/>
    <n v="169258.21"/>
    <n v="380684"/>
    <n v="380684"/>
    <n v="0.38068400000000002"/>
    <n v="0.38068400000000002"/>
    <n v="169.25820999999999"/>
  </r>
  <r>
    <s v="Total"/>
    <n v="2019"/>
    <b v="1"/>
    <s v="EU"/>
    <s v="GERMANY"/>
    <s v="Import"/>
    <s v="EU"/>
    <x v="0"/>
    <x v="5"/>
    <x v="12"/>
    <x v="9"/>
    <b v="1"/>
    <s v="United Kingdom"/>
    <x v="31"/>
    <n v="2.57"/>
    <n v="3142"/>
    <n v="8074.94"/>
    <n v="55414"/>
    <n v="55414"/>
    <n v="5.5413999999999998E-2"/>
    <n v="5.5413999999999998E-2"/>
    <n v="8.0749399999999998"/>
  </r>
  <r>
    <s v="Total"/>
    <n v="2019"/>
    <b v="1"/>
    <s v="EU"/>
    <s v="GERMANY"/>
    <s v="Import"/>
    <s v="EU"/>
    <x v="1"/>
    <x v="3"/>
    <x v="13"/>
    <x v="0"/>
    <b v="1"/>
    <s v="United Kingdom"/>
    <x v="31"/>
    <n v="1"/>
    <n v="412"/>
    <n v="412"/>
    <n v="7114"/>
    <n v="7114"/>
    <n v="7.1139999999999997E-3"/>
    <n v="7.1139999999999997E-3"/>
    <n v="0.41199999999999998"/>
  </r>
  <r>
    <s v="Total"/>
    <n v="2019"/>
    <b v="1"/>
    <s v="EU"/>
    <s v="GERMANY"/>
    <s v="Import"/>
    <s v="EU"/>
    <x v="1"/>
    <x v="0"/>
    <x v="5"/>
    <x v="3"/>
    <b v="1"/>
    <s v="United Kingdom"/>
    <x v="31"/>
    <n v="1"/>
    <n v="1260"/>
    <n v="1260"/>
    <n v="3607"/>
    <n v="3607"/>
    <n v="3.607E-3"/>
    <n v="3.607E-3"/>
    <n v="1.26"/>
  </r>
  <r>
    <s v="Total"/>
    <n v="2019"/>
    <b v="1"/>
    <s v="EU"/>
    <s v="GERMANY"/>
    <s v="Import"/>
    <s v="EU"/>
    <x v="2"/>
    <x v="2"/>
    <x v="8"/>
    <x v="7"/>
    <b v="1"/>
    <s v="United Kingdom"/>
    <x v="31"/>
    <n v="2.38"/>
    <n v="38252"/>
    <n v="91039.76"/>
    <n v="123517"/>
    <n v="123517"/>
    <n v="0.123517"/>
    <n v="0.123517"/>
    <n v="91.039760000000001"/>
  </r>
  <r>
    <s v="Total"/>
    <n v="2019"/>
    <b v="1"/>
    <s v="EU"/>
    <s v="GERMANY"/>
    <s v="Import"/>
    <s v="EU"/>
    <x v="4"/>
    <x v="1"/>
    <x v="18"/>
    <x v="10"/>
    <b v="1"/>
    <s v="United Kingdom"/>
    <x v="31"/>
    <n v="0"/>
    <n v="558"/>
    <n v="0"/>
    <n v="6917"/>
    <n v="6917"/>
    <n v="6.9170000000000004E-3"/>
    <n v="6.9170000000000004E-3"/>
    <n v="0"/>
  </r>
  <r>
    <s v="Total"/>
    <n v="2019"/>
    <b v="1"/>
    <s v="EU"/>
    <s v="GERMANY"/>
    <s v="Import"/>
    <s v="EU"/>
    <x v="4"/>
    <x v="0"/>
    <x v="44"/>
    <x v="10"/>
    <b v="1"/>
    <s v="United Kingdom"/>
    <x v="31"/>
    <n v="0"/>
    <n v="30"/>
    <n v="0"/>
    <n v="891"/>
    <n v="891"/>
    <n v="8.9099999999999997E-4"/>
    <n v="8.9099999999999997E-4"/>
    <n v="0"/>
  </r>
  <r>
    <s v="Total"/>
    <n v="2019"/>
    <b v="1"/>
    <s v="EU"/>
    <s v="GERMANY"/>
    <s v="Import"/>
    <s v="EU"/>
    <x v="0"/>
    <x v="7"/>
    <x v="53"/>
    <x v="8"/>
    <b v="1"/>
    <s v="United Kingdom"/>
    <x v="31"/>
    <n v="1.33"/>
    <n v="2562"/>
    <n v="3407.46"/>
    <n v="16114"/>
    <n v="16114"/>
    <n v="1.6114E-2"/>
    <n v="1.6114E-2"/>
    <n v="3.4074599999999999"/>
  </r>
  <r>
    <s v="Total"/>
    <n v="2019"/>
    <b v="1"/>
    <s v="Non EU"/>
    <s v="GHANA"/>
    <s v="Import"/>
    <s v="Non EU"/>
    <x v="1"/>
    <x v="4"/>
    <x v="50"/>
    <x v="8"/>
    <b v="1"/>
    <s v="United Kingdom"/>
    <x v="32"/>
    <n v="2.08"/>
    <n v="182"/>
    <n v="378.56"/>
    <n v="1574"/>
    <n v="1574"/>
    <n v="1.5740000000000001E-3"/>
    <n v="1.5740000000000001E-3"/>
    <n v="0.37856000000000001"/>
  </r>
  <r>
    <s v="Total"/>
    <n v="2019"/>
    <b v="1"/>
    <s v="Non EU"/>
    <s v="GHANA"/>
    <s v="Import"/>
    <s v="Non EU"/>
    <x v="1"/>
    <x v="4"/>
    <x v="2"/>
    <x v="2"/>
    <b v="1"/>
    <s v="United Kingdom"/>
    <x v="32"/>
    <n v="3.31"/>
    <n v="1048"/>
    <n v="3468.88"/>
    <n v="8047"/>
    <n v="8047"/>
    <n v="8.0470000000000003E-3"/>
    <n v="8.0470000000000003E-3"/>
    <n v="3.46888"/>
  </r>
  <r>
    <s v="Total"/>
    <n v="2019"/>
    <b v="1"/>
    <s v="Non EU"/>
    <s v="GHANA"/>
    <s v="Import"/>
    <s v="Non EU"/>
    <x v="0"/>
    <x v="1"/>
    <x v="4"/>
    <x v="4"/>
    <b v="1"/>
    <s v="United Kingdom"/>
    <x v="32"/>
    <n v="0"/>
    <n v="144"/>
    <n v="0"/>
    <n v="3515"/>
    <n v="3515"/>
    <n v="3.5149999999999999E-3"/>
    <n v="3.5149999999999999E-3"/>
    <n v="0"/>
  </r>
  <r>
    <s v="Total"/>
    <n v="2019"/>
    <b v="1"/>
    <s v="Non EU"/>
    <s v="GHANA"/>
    <s v="Import"/>
    <s v="Non EU"/>
    <x v="1"/>
    <x v="4"/>
    <x v="6"/>
    <x v="5"/>
    <b v="1"/>
    <s v="United Kingdom"/>
    <x v="32"/>
    <n v="2.1"/>
    <n v="195"/>
    <n v="409.5"/>
    <n v="1096"/>
    <n v="1096"/>
    <n v="1.096E-3"/>
    <n v="1.096E-3"/>
    <n v="0.40949999999999998"/>
  </r>
  <r>
    <s v="Total"/>
    <n v="2019"/>
    <b v="1"/>
    <s v="Non EU"/>
    <s v="GHANA"/>
    <s v="Import"/>
    <s v="Non EU"/>
    <x v="1"/>
    <x v="4"/>
    <x v="12"/>
    <x v="9"/>
    <b v="1"/>
    <s v="United Kingdom"/>
    <x v="32"/>
    <n v="3.31"/>
    <n v="650"/>
    <n v="2151.5"/>
    <n v="8876"/>
    <n v="8876"/>
    <n v="8.8760000000000002E-3"/>
    <n v="8.8760000000000002E-3"/>
    <n v="2.1515"/>
  </r>
  <r>
    <s v="Total"/>
    <n v="2019"/>
    <b v="1"/>
    <s v="Non EU"/>
    <s v="GHANA"/>
    <s v="Import"/>
    <s v="Non EU"/>
    <x v="3"/>
    <x v="2"/>
    <x v="40"/>
    <x v="7"/>
    <b v="1"/>
    <s v="United Kingdom"/>
    <x v="32"/>
    <n v="2.08"/>
    <n v="396177"/>
    <n v="824048.16"/>
    <n v="2004121"/>
    <n v="2004121"/>
    <n v="2.004121"/>
    <n v="2.004121"/>
    <n v="824.04816000000005"/>
  </r>
  <r>
    <s v="Total"/>
    <n v="2019"/>
    <b v="1"/>
    <s v="Non EU"/>
    <s v="GHANA"/>
    <s v="Import"/>
    <s v="Non EU"/>
    <x v="3"/>
    <x v="2"/>
    <x v="40"/>
    <x v="7"/>
    <b v="1"/>
    <s v="United Kingdom"/>
    <x v="32"/>
    <n v="2.08"/>
    <n v="125427"/>
    <n v="260888.16"/>
    <n v="716470"/>
    <n v="716470"/>
    <n v="0.71647000000000005"/>
    <n v="0.71647000000000005"/>
    <n v="260.88816000000003"/>
  </r>
  <r>
    <s v="Total"/>
    <n v="2019"/>
    <b v="1"/>
    <s v="Non EU"/>
    <s v="GHANA"/>
    <s v="Import"/>
    <s v="Non EU"/>
    <x v="3"/>
    <x v="2"/>
    <x v="40"/>
    <x v="7"/>
    <b v="1"/>
    <s v="United Kingdom"/>
    <x v="32"/>
    <n v="2.08"/>
    <n v="17280"/>
    <n v="35942.400000000001"/>
    <n v="63483"/>
    <n v="63483"/>
    <n v="6.3482999999999998E-2"/>
    <n v="6.3482999999999998E-2"/>
    <n v="35.942399999999999"/>
  </r>
  <r>
    <s v="Total"/>
    <n v="2019"/>
    <b v="1"/>
    <s v="Non EU"/>
    <s v="GHANA"/>
    <s v="Import"/>
    <s v="Non EU"/>
    <x v="3"/>
    <x v="2"/>
    <x v="66"/>
    <x v="7"/>
    <b v="1"/>
    <s v="United Kingdom"/>
    <x v="32"/>
    <n v="2.08"/>
    <n v="7804185"/>
    <n v="16232704.800000001"/>
    <n v="32679584"/>
    <n v="32679584"/>
    <n v="32.679583999999998"/>
    <n v="32.679583999999998"/>
    <n v="16232.7048"/>
  </r>
  <r>
    <s v="Total"/>
    <n v="2019"/>
    <b v="1"/>
    <s v="Non EU"/>
    <s v="GHANA"/>
    <s v="Import"/>
    <s v="Non EU"/>
    <x v="3"/>
    <x v="2"/>
    <x v="66"/>
    <x v="7"/>
    <b v="1"/>
    <s v="United Kingdom"/>
    <x v="32"/>
    <n v="2.08"/>
    <n v="1283418"/>
    <n v="2669509.44"/>
    <n v="3930940"/>
    <n v="3930940"/>
    <n v="3.9309400000000001"/>
    <n v="3.9309400000000001"/>
    <n v="2669.5094399999998"/>
  </r>
  <r>
    <s v="Total"/>
    <n v="2019"/>
    <b v="1"/>
    <s v="Non EU"/>
    <s v="GHANA"/>
    <s v="Import"/>
    <s v="Non EU"/>
    <x v="3"/>
    <x v="2"/>
    <x v="66"/>
    <x v="7"/>
    <b v="1"/>
    <s v="United Kingdom"/>
    <x v="32"/>
    <n v="2.08"/>
    <n v="761729"/>
    <n v="1584396.32"/>
    <n v="4095885"/>
    <n v="4095885"/>
    <n v="4.095885"/>
    <n v="4.095885"/>
    <n v="1584.3963200000001"/>
  </r>
  <r>
    <s v="Total"/>
    <n v="2019"/>
    <b v="1"/>
    <s v="Non EU"/>
    <s v="GHANA"/>
    <s v="Import"/>
    <s v="Non EU"/>
    <x v="3"/>
    <x v="2"/>
    <x v="66"/>
    <x v="7"/>
    <b v="1"/>
    <s v="United Kingdom"/>
    <x v="32"/>
    <n v="2.08"/>
    <n v="243460"/>
    <n v="506396.8"/>
    <n v="1008611"/>
    <n v="1008611"/>
    <n v="1.0086109999999999"/>
    <n v="1.0086109999999999"/>
    <n v="506.39679999999998"/>
  </r>
  <r>
    <s v="Total"/>
    <n v="2019"/>
    <b v="1"/>
    <s v="Non EU"/>
    <s v="GHANA"/>
    <s v="Import"/>
    <s v="Non EU"/>
    <x v="3"/>
    <x v="2"/>
    <x v="66"/>
    <x v="7"/>
    <b v="1"/>
    <s v="United Kingdom"/>
    <x v="32"/>
    <n v="2.08"/>
    <n v="9"/>
    <n v="18.72"/>
    <n v="3810"/>
    <n v="3810"/>
    <n v="3.81E-3"/>
    <n v="3.81E-3"/>
    <n v="1.8720000000000001E-2"/>
  </r>
  <r>
    <s v="Total"/>
    <n v="2019"/>
    <b v="1"/>
    <s v="Non EU"/>
    <s v="GHANA"/>
    <s v="Import"/>
    <s v="Non EU"/>
    <x v="3"/>
    <x v="2"/>
    <x v="39"/>
    <x v="8"/>
    <b v="1"/>
    <s v="United Kingdom"/>
    <x v="32"/>
    <n v="2.09"/>
    <n v="17482"/>
    <n v="36537.379999999997"/>
    <n v="67106"/>
    <n v="67106"/>
    <n v="6.7105999999999999E-2"/>
    <n v="6.7105999999999999E-2"/>
    <n v="36.537379999999999"/>
  </r>
  <r>
    <s v="Total"/>
    <n v="2019"/>
    <b v="1"/>
    <s v="Non EU"/>
    <s v="GHANA"/>
    <s v="Import"/>
    <s v="Non EU"/>
    <x v="0"/>
    <x v="5"/>
    <x v="2"/>
    <x v="2"/>
    <b v="1"/>
    <s v="United Kingdom"/>
    <x v="32"/>
    <n v="3.19"/>
    <n v="1480"/>
    <n v="4721.2"/>
    <n v="4121"/>
    <n v="4121"/>
    <n v="4.1209999999999997E-3"/>
    <n v="4.1209999999999997E-3"/>
    <n v="4.7211999999999996"/>
  </r>
  <r>
    <s v="Total"/>
    <n v="2019"/>
    <b v="1"/>
    <s v="EU"/>
    <s v="GREECE"/>
    <s v="Import"/>
    <s v="EU"/>
    <x v="0"/>
    <x v="0"/>
    <x v="40"/>
    <x v="7"/>
    <b v="1"/>
    <s v="United Kingdom"/>
    <x v="33"/>
    <n v="1.21"/>
    <n v="120400"/>
    <n v="145684"/>
    <n v="124823"/>
    <n v="124823"/>
    <n v="0.124823"/>
    <n v="0.124823"/>
    <n v="145.684"/>
  </r>
  <r>
    <s v="Total"/>
    <n v="2019"/>
    <b v="1"/>
    <s v="EU"/>
    <s v="GREECE"/>
    <s v="Import"/>
    <s v="EU"/>
    <x v="0"/>
    <x v="1"/>
    <x v="56"/>
    <x v="2"/>
    <b v="1"/>
    <s v="United Kingdom"/>
    <x v="33"/>
    <n v="1"/>
    <n v="1450297"/>
    <n v="1450297"/>
    <n v="5564280"/>
    <n v="5564280"/>
    <n v="5.5642800000000001"/>
    <n v="5.5642800000000001"/>
    <n v="1450.297"/>
  </r>
  <r>
    <s v="Total"/>
    <n v="2019"/>
    <b v="1"/>
    <s v="EU"/>
    <s v="GREECE"/>
    <s v="Import"/>
    <s v="EU"/>
    <x v="0"/>
    <x v="1"/>
    <x v="76"/>
    <x v="2"/>
    <b v="1"/>
    <s v="United Kingdom"/>
    <x v="33"/>
    <n v="1"/>
    <n v="4696"/>
    <n v="4696"/>
    <n v="20228"/>
    <n v="20228"/>
    <n v="2.0227999999999999E-2"/>
    <n v="2.0227999999999999E-2"/>
    <n v="4.6959999999999997"/>
  </r>
  <r>
    <s v="Total"/>
    <n v="2019"/>
    <b v="1"/>
    <s v="EU"/>
    <s v="GREECE"/>
    <s v="Import"/>
    <s v="EU"/>
    <x v="0"/>
    <x v="1"/>
    <x v="64"/>
    <x v="2"/>
    <b v="1"/>
    <s v="United Kingdom"/>
    <x v="33"/>
    <n v="1"/>
    <n v="559469"/>
    <n v="559469"/>
    <n v="1928836"/>
    <n v="1928836"/>
    <n v="1.928836"/>
    <n v="1.928836"/>
    <n v="559.46900000000005"/>
  </r>
  <r>
    <s v="Total"/>
    <n v="2019"/>
    <b v="1"/>
    <s v="EU"/>
    <s v="GREECE"/>
    <s v="Import"/>
    <s v="EU"/>
    <x v="0"/>
    <x v="0"/>
    <x v="56"/>
    <x v="2"/>
    <b v="1"/>
    <s v="United Kingdom"/>
    <x v="33"/>
    <n v="1.18"/>
    <n v="342684"/>
    <n v="404367.12"/>
    <n v="280539"/>
    <n v="280539"/>
    <n v="0.28053899999999998"/>
    <n v="0.28053899999999998"/>
    <n v="404.36712"/>
  </r>
  <r>
    <s v="Total"/>
    <n v="2019"/>
    <b v="1"/>
    <s v="EU"/>
    <s v="GREECE"/>
    <s v="Import"/>
    <s v="EU"/>
    <x v="0"/>
    <x v="0"/>
    <x v="64"/>
    <x v="2"/>
    <b v="1"/>
    <s v="United Kingdom"/>
    <x v="33"/>
    <n v="1.33"/>
    <n v="149550"/>
    <n v="198901.5"/>
    <n v="116025"/>
    <n v="116025"/>
    <n v="0.116025"/>
    <n v="0.116025"/>
    <n v="198.9015"/>
  </r>
  <r>
    <s v="Total"/>
    <n v="2019"/>
    <b v="1"/>
    <s v="EU"/>
    <s v="GREECE"/>
    <s v="Import"/>
    <s v="EU"/>
    <x v="0"/>
    <x v="1"/>
    <x v="2"/>
    <x v="2"/>
    <b v="1"/>
    <s v="United Kingdom"/>
    <x v="33"/>
    <n v="1.17"/>
    <n v="953499"/>
    <n v="1115593.83"/>
    <n v="1159572"/>
    <n v="1159572"/>
    <n v="1.159572"/>
    <n v="1.159572"/>
    <n v="1115.59383"/>
  </r>
  <r>
    <s v="Total"/>
    <n v="2019"/>
    <b v="1"/>
    <s v="EU"/>
    <s v="GREECE"/>
    <s v="Import"/>
    <s v="EU"/>
    <x v="1"/>
    <x v="2"/>
    <x v="7"/>
    <x v="6"/>
    <b v="1"/>
    <s v="United Kingdom"/>
    <x v="33"/>
    <n v="1.36"/>
    <n v="20787"/>
    <n v="28270.32"/>
    <n v="170526"/>
    <n v="170526"/>
    <n v="0.17052600000000001"/>
    <n v="0.17052600000000001"/>
    <n v="28.270320000000002"/>
  </r>
  <r>
    <s v="Total"/>
    <n v="2019"/>
    <b v="1"/>
    <s v="EU"/>
    <s v="GREECE"/>
    <s v="Import"/>
    <s v="EU"/>
    <x v="1"/>
    <x v="4"/>
    <x v="50"/>
    <x v="8"/>
    <b v="1"/>
    <s v="United Kingdom"/>
    <x v="33"/>
    <n v="2.08"/>
    <n v="1000"/>
    <n v="2080"/>
    <n v="3414"/>
    <n v="3414"/>
    <n v="3.4139999999999999E-3"/>
    <n v="3.4139999999999999E-3"/>
    <n v="2.08"/>
  </r>
  <r>
    <s v="Total"/>
    <n v="2019"/>
    <b v="1"/>
    <s v="EU"/>
    <s v="GREECE"/>
    <s v="Import"/>
    <s v="EU"/>
    <x v="2"/>
    <x v="1"/>
    <x v="48"/>
    <x v="7"/>
    <b v="1"/>
    <s v="United Kingdom"/>
    <x v="33"/>
    <n v="2.6"/>
    <n v="105079"/>
    <n v="273205.40000000002"/>
    <n v="723056"/>
    <n v="723056"/>
    <n v="0.72305600000000003"/>
    <n v="0.72305600000000003"/>
    <n v="273.2054"/>
  </r>
  <r>
    <s v="Total"/>
    <n v="2019"/>
    <b v="1"/>
    <s v="EU"/>
    <s v="GREECE"/>
    <s v="Import"/>
    <s v="EU"/>
    <x v="2"/>
    <x v="1"/>
    <x v="2"/>
    <x v="2"/>
    <b v="1"/>
    <s v="United Kingdom"/>
    <x v="33"/>
    <n v="2.77"/>
    <n v="13618"/>
    <n v="37721.86"/>
    <n v="107089"/>
    <n v="107089"/>
    <n v="0.107089"/>
    <n v="0.107089"/>
    <n v="37.72186"/>
  </r>
  <r>
    <s v="Total"/>
    <n v="2019"/>
    <b v="1"/>
    <s v="EU"/>
    <s v="GREECE"/>
    <s v="Import"/>
    <s v="EU"/>
    <x v="0"/>
    <x v="1"/>
    <x v="6"/>
    <x v="5"/>
    <b v="1"/>
    <s v="United Kingdom"/>
    <x v="33"/>
    <n v="1.1399999999999999"/>
    <n v="49273"/>
    <n v="56171.22"/>
    <n v="272729"/>
    <n v="272729"/>
    <n v="0.272729"/>
    <n v="0.272729"/>
    <n v="56.171219999999998"/>
  </r>
  <r>
    <s v="Total"/>
    <n v="2019"/>
    <b v="1"/>
    <s v="EU"/>
    <s v="GREECE"/>
    <s v="Import"/>
    <s v="EU"/>
    <x v="0"/>
    <x v="0"/>
    <x v="37"/>
    <x v="9"/>
    <b v="1"/>
    <s v="United Kingdom"/>
    <x v="33"/>
    <n v="1"/>
    <n v="780"/>
    <n v="780"/>
    <n v="8607"/>
    <n v="8607"/>
    <n v="8.6070000000000001E-3"/>
    <n v="8.6070000000000001E-3"/>
    <n v="0.78"/>
  </r>
  <r>
    <s v="Total"/>
    <n v="2019"/>
    <b v="1"/>
    <s v="EU"/>
    <s v="GREECE"/>
    <s v="Import"/>
    <s v="EU"/>
    <x v="1"/>
    <x v="2"/>
    <x v="5"/>
    <x v="3"/>
    <b v="1"/>
    <s v="United Kingdom"/>
    <x v="33"/>
    <n v="1"/>
    <n v="168"/>
    <n v="168"/>
    <n v="2979"/>
    <n v="2979"/>
    <n v="2.9789999999999999E-3"/>
    <n v="2.9789999999999999E-3"/>
    <n v="0.16800000000000001"/>
  </r>
  <r>
    <s v="Total"/>
    <n v="2019"/>
    <b v="1"/>
    <s v="EU"/>
    <s v="GREECE"/>
    <s v="Import"/>
    <s v="EU"/>
    <x v="1"/>
    <x v="4"/>
    <x v="12"/>
    <x v="9"/>
    <b v="1"/>
    <s v="United Kingdom"/>
    <x v="33"/>
    <n v="3.31"/>
    <n v="3240"/>
    <n v="10724.4"/>
    <n v="13091"/>
    <n v="13091"/>
    <n v="1.3091E-2"/>
    <n v="1.3091E-2"/>
    <n v="10.724399999999999"/>
  </r>
  <r>
    <s v="Total"/>
    <n v="2019"/>
    <b v="1"/>
    <s v="EU"/>
    <s v="GREECE"/>
    <s v="Import"/>
    <s v="EU"/>
    <x v="3"/>
    <x v="2"/>
    <x v="8"/>
    <x v="7"/>
    <b v="1"/>
    <s v="United Kingdom"/>
    <x v="33"/>
    <n v="2.08"/>
    <n v="830"/>
    <n v="1726.4"/>
    <n v="5384"/>
    <n v="5384"/>
    <n v="5.3839999999999999E-3"/>
    <n v="5.3839999999999999E-3"/>
    <n v="1.7263999999999999"/>
  </r>
  <r>
    <s v="Total"/>
    <n v="2019"/>
    <b v="1"/>
    <s v="EU"/>
    <s v="GREECE"/>
    <s v="Import"/>
    <s v="EU"/>
    <x v="3"/>
    <x v="2"/>
    <x v="39"/>
    <x v="8"/>
    <b v="1"/>
    <s v="United Kingdom"/>
    <x v="33"/>
    <n v="2.09"/>
    <n v="170"/>
    <n v="355.3"/>
    <n v="1151"/>
    <n v="1151"/>
    <n v="1.1509999999999999E-3"/>
    <n v="1.1509999999999999E-3"/>
    <n v="0.3553"/>
  </r>
  <r>
    <s v="Total"/>
    <n v="2019"/>
    <b v="1"/>
    <s v="EU"/>
    <s v="GREECE"/>
    <s v="Import"/>
    <s v="EU"/>
    <x v="3"/>
    <x v="2"/>
    <x v="53"/>
    <x v="8"/>
    <b v="1"/>
    <s v="United Kingdom"/>
    <x v="33"/>
    <n v="1.33"/>
    <n v="950"/>
    <n v="1263.5"/>
    <n v="4690"/>
    <n v="4690"/>
    <n v="4.6899999999999997E-3"/>
    <n v="4.6899999999999997E-3"/>
    <n v="1.2635000000000001"/>
  </r>
  <r>
    <s v="Total"/>
    <n v="2019"/>
    <b v="1"/>
    <s v="EU"/>
    <s v="GREECE"/>
    <s v="Import"/>
    <s v="EU"/>
    <x v="3"/>
    <x v="2"/>
    <x v="2"/>
    <x v="2"/>
    <b v="1"/>
    <s v="United Kingdom"/>
    <x v="33"/>
    <n v="1.84"/>
    <n v="5370"/>
    <n v="9880.7999999999993"/>
    <n v="19749"/>
    <n v="19749"/>
    <n v="1.9748999999999999E-2"/>
    <n v="1.9748999999999999E-2"/>
    <n v="9.8808000000000007"/>
  </r>
  <r>
    <s v="Total"/>
    <n v="2019"/>
    <b v="1"/>
    <s v="EU"/>
    <s v="GREECE"/>
    <s v="Import"/>
    <s v="EU"/>
    <x v="3"/>
    <x v="2"/>
    <x v="2"/>
    <x v="2"/>
    <b v="1"/>
    <s v="United Kingdom"/>
    <x v="33"/>
    <n v="1.64"/>
    <n v="13316"/>
    <n v="21838.240000000002"/>
    <n v="202227"/>
    <n v="202227"/>
    <n v="0.20222699999999999"/>
    <n v="0.20222699999999999"/>
    <n v="21.838239999999999"/>
  </r>
  <r>
    <s v="Total"/>
    <n v="2019"/>
    <b v="1"/>
    <s v="EU"/>
    <s v="GREECE"/>
    <s v="Import"/>
    <s v="EU"/>
    <x v="2"/>
    <x v="3"/>
    <x v="2"/>
    <x v="2"/>
    <b v="1"/>
    <s v="United Kingdom"/>
    <x v="33"/>
    <n v="3.76"/>
    <n v="5628"/>
    <n v="21161.279999999999"/>
    <n v="36764"/>
    <n v="36764"/>
    <n v="3.6763999999999998E-2"/>
    <n v="3.6763999999999998E-2"/>
    <n v="21.161280000000001"/>
  </r>
  <r>
    <s v="Total"/>
    <n v="2019"/>
    <b v="1"/>
    <s v="EU"/>
    <s v="GREECE"/>
    <s v="Import"/>
    <s v="EU"/>
    <x v="4"/>
    <x v="2"/>
    <x v="18"/>
    <x v="10"/>
    <b v="1"/>
    <s v="United Kingdom"/>
    <x v="33"/>
    <n v="0"/>
    <n v="4599"/>
    <n v="0"/>
    <n v="17993"/>
    <n v="17993"/>
    <n v="1.7992999999999999E-2"/>
    <n v="1.7992999999999999E-2"/>
    <n v="0"/>
  </r>
  <r>
    <s v="Total"/>
    <n v="2019"/>
    <b v="1"/>
    <s v="EU"/>
    <s v="GREECE"/>
    <s v="Import"/>
    <s v="EU"/>
    <x v="0"/>
    <x v="3"/>
    <x v="28"/>
    <x v="6"/>
    <b v="1"/>
    <s v="United Kingdom"/>
    <x v="33"/>
    <n v="1.33"/>
    <n v="286"/>
    <n v="380.38"/>
    <n v="3039"/>
    <n v="3039"/>
    <n v="3.039E-3"/>
    <n v="3.039E-3"/>
    <n v="0.38038"/>
  </r>
  <r>
    <s v="Total"/>
    <n v="2019"/>
    <b v="1"/>
    <s v="EU"/>
    <s v="GREECE"/>
    <s v="Import"/>
    <s v="EU"/>
    <x v="0"/>
    <x v="0"/>
    <x v="42"/>
    <x v="6"/>
    <b v="1"/>
    <s v="United Kingdom"/>
    <x v="33"/>
    <n v="1.36"/>
    <n v="31799"/>
    <n v="43246.64"/>
    <n v="202943"/>
    <n v="202943"/>
    <n v="0.20294300000000001"/>
    <n v="0.20294300000000001"/>
    <n v="43.246639999999999"/>
  </r>
  <r>
    <s v="Total"/>
    <n v="2019"/>
    <b v="1"/>
    <s v="EU"/>
    <s v="GREECE"/>
    <s v="Import"/>
    <s v="EU"/>
    <x v="0"/>
    <x v="0"/>
    <x v="7"/>
    <x v="6"/>
    <b v="1"/>
    <s v="United Kingdom"/>
    <x v="33"/>
    <n v="1.28"/>
    <n v="1580"/>
    <n v="2022.4"/>
    <n v="16115"/>
    <n v="16115"/>
    <n v="1.6115000000000001E-2"/>
    <n v="1.6115000000000001E-2"/>
    <n v="2.0224000000000002"/>
  </r>
  <r>
    <s v="Total"/>
    <n v="2019"/>
    <b v="1"/>
    <s v="EU"/>
    <s v="GREECE"/>
    <s v="Import"/>
    <s v="EU"/>
    <x v="4"/>
    <x v="1"/>
    <x v="18"/>
    <x v="10"/>
    <b v="1"/>
    <s v="United Kingdom"/>
    <x v="33"/>
    <n v="0"/>
    <n v="15593"/>
    <n v="0"/>
    <n v="31222"/>
    <n v="31222"/>
    <n v="3.1222E-2"/>
    <n v="3.1222E-2"/>
    <n v="0"/>
  </r>
  <r>
    <s v="Total"/>
    <n v="2019"/>
    <b v="1"/>
    <s v="Non EU"/>
    <s v="GREENLAND"/>
    <s v="Import"/>
    <s v="Non EU"/>
    <x v="1"/>
    <x v="2"/>
    <x v="0"/>
    <x v="0"/>
    <b v="1"/>
    <s v="United Kingdom"/>
    <x v="34"/>
    <n v="1.66"/>
    <n v="65340"/>
    <n v="108464.4"/>
    <n v="522758"/>
    <n v="522758"/>
    <n v="0.52275799999999994"/>
    <n v="0.52275799999999994"/>
    <n v="108.4644"/>
  </r>
  <r>
    <s v="Total"/>
    <n v="2019"/>
    <b v="1"/>
    <s v="Non EU"/>
    <s v="GREENLAND"/>
    <s v="Import"/>
    <s v="Non EU"/>
    <x v="1"/>
    <x v="2"/>
    <x v="0"/>
    <x v="0"/>
    <b v="1"/>
    <s v="United Kingdom"/>
    <x v="34"/>
    <n v="1.66"/>
    <n v="41600"/>
    <n v="69056"/>
    <n v="293280"/>
    <n v="293280"/>
    <n v="0.29327999999999999"/>
    <n v="0.29327999999999999"/>
    <n v="69.055999999999997"/>
  </r>
  <r>
    <s v="Total"/>
    <n v="2019"/>
    <b v="1"/>
    <s v="Non EU"/>
    <s v="GREENLAND"/>
    <s v="Import"/>
    <s v="Non EU"/>
    <x v="2"/>
    <x v="0"/>
    <x v="47"/>
    <x v="1"/>
    <b v="1"/>
    <s v="United Kingdom"/>
    <x v="34"/>
    <n v="3.06"/>
    <n v="56039"/>
    <n v="171479.34"/>
    <n v="346205"/>
    <n v="346205"/>
    <n v="0.34620499999999998"/>
    <n v="0.34620499999999998"/>
    <n v="171.47934000000001"/>
  </r>
  <r>
    <s v="Total"/>
    <n v="2019"/>
    <b v="1"/>
    <s v="Non EU"/>
    <s v="GREENLAND"/>
    <s v="Import"/>
    <s v="Non EU"/>
    <x v="2"/>
    <x v="0"/>
    <x v="26"/>
    <x v="1"/>
    <b v="1"/>
    <s v="United Kingdom"/>
    <x v="34"/>
    <n v="2.85"/>
    <n v="329965"/>
    <n v="940400.25"/>
    <n v="2077677"/>
    <n v="2077677"/>
    <n v="2.077677"/>
    <n v="2.077677"/>
    <n v="940.40025000000003"/>
  </r>
  <r>
    <s v="Total"/>
    <n v="2019"/>
    <b v="1"/>
    <s v="Non EU"/>
    <s v="GREENLAND"/>
    <s v="Import"/>
    <s v="Non EU"/>
    <x v="2"/>
    <x v="0"/>
    <x v="26"/>
    <x v="1"/>
    <b v="1"/>
    <s v="United Kingdom"/>
    <x v="34"/>
    <n v="2.85"/>
    <n v="1200"/>
    <n v="3420"/>
    <n v="7560"/>
    <n v="7560"/>
    <n v="7.5599999999999999E-3"/>
    <n v="7.5599999999999999E-3"/>
    <n v="3.42"/>
  </r>
  <r>
    <s v="Total"/>
    <n v="2019"/>
    <b v="1"/>
    <s v="GUINEA"/>
    <s v="GUINEA"/>
    <s v="Import"/>
    <s v="GUINEA"/>
    <x v="0"/>
    <x v="1"/>
    <x v="4"/>
    <x v="4"/>
    <b v="1"/>
    <s v="United Kingdom"/>
    <x v="35"/>
    <n v="0"/>
    <n v="120"/>
    <n v="0"/>
    <n v="1732"/>
    <n v="1732"/>
    <n v="1.732E-3"/>
    <n v="1.732E-3"/>
    <n v="0"/>
  </r>
  <r>
    <s v="Total"/>
    <n v="2019"/>
    <b v="1"/>
    <s v="Non EU"/>
    <s v="HONDURAS"/>
    <s v="Import"/>
    <s v="Non EU"/>
    <x v="0"/>
    <x v="0"/>
    <x v="10"/>
    <x v="0"/>
    <b v="1"/>
    <s v="United Kingdom"/>
    <x v="36"/>
    <n v="1.21"/>
    <n v="1496078"/>
    <n v="1810254.38"/>
    <n v="13836285"/>
    <n v="13836285"/>
    <n v="13.836285"/>
    <n v="13.836285"/>
    <n v="1810.2543800000001"/>
  </r>
  <r>
    <s v="Total"/>
    <n v="2019"/>
    <b v="1"/>
    <s v="Non EU"/>
    <s v="HONDURAS"/>
    <s v="Import"/>
    <s v="Non EU"/>
    <x v="0"/>
    <x v="0"/>
    <x v="10"/>
    <x v="0"/>
    <b v="1"/>
    <s v="United Kingdom"/>
    <x v="36"/>
    <n v="1.21"/>
    <n v="413658"/>
    <n v="500526.18"/>
    <n v="3567105"/>
    <n v="3567105"/>
    <n v="3.5671050000000002"/>
    <n v="3.5671050000000002"/>
    <n v="500.52618000000001"/>
  </r>
  <r>
    <s v="Total"/>
    <n v="2019"/>
    <b v="1"/>
    <s v="Non EU"/>
    <s v="HONDURAS"/>
    <s v="Import"/>
    <s v="Non EU"/>
    <x v="0"/>
    <x v="0"/>
    <x v="10"/>
    <x v="0"/>
    <b v="1"/>
    <s v="United Kingdom"/>
    <x v="36"/>
    <n v="1.21"/>
    <n v="68256"/>
    <n v="82589.759999999995"/>
    <n v="572393"/>
    <n v="572393"/>
    <n v="0.57239300000000004"/>
    <n v="0.57239300000000004"/>
    <n v="82.589759999999998"/>
  </r>
  <r>
    <s v="Total"/>
    <n v="2019"/>
    <b v="1"/>
    <s v="Non EU"/>
    <s v="HONDURAS"/>
    <s v="Import"/>
    <s v="Non EU"/>
    <x v="1"/>
    <x v="2"/>
    <x v="0"/>
    <x v="0"/>
    <b v="1"/>
    <s v="United Kingdom"/>
    <x v="36"/>
    <n v="1.66"/>
    <n v="967824"/>
    <n v="1606587.84"/>
    <n v="9849455"/>
    <n v="9849455"/>
    <n v="9.8494550000000007"/>
    <n v="9.8494550000000007"/>
    <n v="1606.5878399999999"/>
  </r>
  <r>
    <s v="Total"/>
    <n v="2019"/>
    <b v="1"/>
    <s v="Non EU"/>
    <s v="HONDURAS"/>
    <s v="Import"/>
    <s v="Non EU"/>
    <x v="1"/>
    <x v="2"/>
    <x v="0"/>
    <x v="0"/>
    <b v="1"/>
    <s v="United Kingdom"/>
    <x v="36"/>
    <n v="1.66"/>
    <n v="514080"/>
    <n v="853372.8"/>
    <n v="5224768"/>
    <n v="5224768"/>
    <n v="5.2247680000000001"/>
    <n v="5.2247680000000001"/>
    <n v="853.37279999999998"/>
  </r>
  <r>
    <s v="Total"/>
    <n v="2019"/>
    <b v="1"/>
    <s v="Non EU"/>
    <s v="HONDURAS"/>
    <s v="Import"/>
    <s v="Non EU"/>
    <x v="1"/>
    <x v="2"/>
    <x v="0"/>
    <x v="0"/>
    <b v="1"/>
    <s v="United Kingdom"/>
    <x v="36"/>
    <n v="1.66"/>
    <n v="864"/>
    <n v="1434.24"/>
    <n v="8488"/>
    <n v="8488"/>
    <n v="8.4880000000000008E-3"/>
    <n v="8.4880000000000008E-3"/>
    <n v="1.43424"/>
  </r>
  <r>
    <s v="Total"/>
    <n v="2019"/>
    <b v="1"/>
    <s v="Non EU"/>
    <s v="HONDURAS"/>
    <s v="Import"/>
    <s v="Non EU"/>
    <x v="1"/>
    <x v="2"/>
    <x v="0"/>
    <x v="0"/>
    <b v="1"/>
    <s v="United Kingdom"/>
    <x v="36"/>
    <n v="1.66"/>
    <n v="254647"/>
    <n v="422714.02"/>
    <n v="3435335"/>
    <n v="3435335"/>
    <n v="3.4353349999999998"/>
    <n v="3.4353349999999998"/>
    <n v="422.71402"/>
  </r>
  <r>
    <s v="Total"/>
    <n v="2019"/>
    <b v="1"/>
    <s v="Non EU"/>
    <s v="HONG KONG"/>
    <s v="Import"/>
    <s v="Non EU"/>
    <x v="2"/>
    <x v="0"/>
    <x v="34"/>
    <x v="1"/>
    <b v="1"/>
    <s v="United Kingdom"/>
    <x v="37"/>
    <n v="2.95"/>
    <n v="20746"/>
    <n v="61200.7"/>
    <n v="56847"/>
    <n v="56847"/>
    <n v="5.6847000000000002E-2"/>
    <n v="5.6847000000000002E-2"/>
    <n v="61.200699999999998"/>
  </r>
  <r>
    <s v="Total"/>
    <n v="2019"/>
    <b v="1"/>
    <s v="Non EU"/>
    <s v="HONG KONG"/>
    <s v="Import"/>
    <s v="Non EU"/>
    <x v="0"/>
    <x v="1"/>
    <x v="4"/>
    <x v="4"/>
    <b v="1"/>
    <s v="United Kingdom"/>
    <x v="37"/>
    <n v="0"/>
    <n v="3583"/>
    <n v="0"/>
    <n v="48157"/>
    <n v="48157"/>
    <n v="4.8156999999999998E-2"/>
    <n v="4.8156999999999998E-2"/>
    <n v="0"/>
  </r>
  <r>
    <s v="Total"/>
    <n v="2019"/>
    <b v="1"/>
    <s v="Non EU"/>
    <s v="HONG KONG"/>
    <s v="Import"/>
    <s v="Non EU"/>
    <x v="0"/>
    <x v="1"/>
    <x v="4"/>
    <x v="4"/>
    <b v="1"/>
    <s v="United Kingdom"/>
    <x v="37"/>
    <n v="0"/>
    <n v="3506"/>
    <n v="0"/>
    <n v="42709"/>
    <n v="42709"/>
    <n v="4.2708999999999997E-2"/>
    <n v="4.2708999999999997E-2"/>
    <n v="0"/>
  </r>
  <r>
    <s v="Total"/>
    <n v="2019"/>
    <b v="1"/>
    <s v="Non EU"/>
    <s v="HONG KONG"/>
    <s v="Import"/>
    <s v="Non EU"/>
    <x v="0"/>
    <x v="1"/>
    <x v="4"/>
    <x v="4"/>
    <b v="1"/>
    <s v="United Kingdom"/>
    <x v="37"/>
    <n v="0"/>
    <n v="1700"/>
    <n v="0"/>
    <n v="26836"/>
    <n v="26836"/>
    <n v="2.6835999999999999E-2"/>
    <n v="2.6835999999999999E-2"/>
    <n v="0"/>
  </r>
  <r>
    <s v="Total"/>
    <n v="2019"/>
    <b v="1"/>
    <s v="Non EU"/>
    <s v="HONG KONG"/>
    <s v="Import"/>
    <s v="Non EU"/>
    <x v="1"/>
    <x v="1"/>
    <x v="5"/>
    <x v="3"/>
    <b v="1"/>
    <s v="United Kingdom"/>
    <x v="37"/>
    <n v="1"/>
    <n v="96"/>
    <n v="96"/>
    <n v="2419"/>
    <n v="2419"/>
    <n v="2.4190000000000001E-3"/>
    <n v="2.4190000000000001E-3"/>
    <n v="9.6000000000000002E-2"/>
  </r>
  <r>
    <s v="Total"/>
    <n v="2019"/>
    <b v="1"/>
    <s v="EEA non EU"/>
    <s v="ICELAND"/>
    <s v="Import"/>
    <s v="EEA non EU"/>
    <x v="0"/>
    <x v="1"/>
    <x v="45"/>
    <x v="3"/>
    <b v="1"/>
    <s v="United Kingdom"/>
    <x v="38"/>
    <n v="1"/>
    <n v="59919"/>
    <n v="59919"/>
    <n v="456938"/>
    <n v="456938"/>
    <n v="0.45693800000000001"/>
    <n v="0.45693800000000001"/>
    <n v="59.918999999999997"/>
  </r>
  <r>
    <s v="Total"/>
    <n v="2019"/>
    <b v="1"/>
    <s v="EEA non EU"/>
    <s v="ICELAND"/>
    <s v="Import"/>
    <s v="EEA non EU"/>
    <x v="0"/>
    <x v="1"/>
    <x v="45"/>
    <x v="3"/>
    <b v="1"/>
    <s v="United Kingdom"/>
    <x v="38"/>
    <n v="1"/>
    <n v="2211"/>
    <n v="2211"/>
    <n v="17772"/>
    <n v="17772"/>
    <n v="1.7772E-2"/>
    <n v="1.7772E-2"/>
    <n v="2.2109999999999999"/>
  </r>
  <r>
    <s v="Total"/>
    <n v="2019"/>
    <b v="1"/>
    <s v="EEA non EU"/>
    <s v="ICELAND"/>
    <s v="Import"/>
    <s v="EEA non EU"/>
    <x v="0"/>
    <x v="0"/>
    <x v="21"/>
    <x v="0"/>
    <b v="1"/>
    <s v="United Kingdom"/>
    <x v="38"/>
    <n v="1.61"/>
    <n v="62400"/>
    <n v="100464"/>
    <n v="499408"/>
    <n v="499408"/>
    <n v="0.49940800000000002"/>
    <n v="0.49940800000000002"/>
    <n v="100.464"/>
  </r>
  <r>
    <s v="Total"/>
    <n v="2019"/>
    <b v="1"/>
    <s v="EEA non EU"/>
    <s v="ICELAND"/>
    <s v="Import"/>
    <s v="EEA non EU"/>
    <x v="0"/>
    <x v="0"/>
    <x v="21"/>
    <x v="0"/>
    <b v="1"/>
    <s v="United Kingdom"/>
    <x v="38"/>
    <n v="1.61"/>
    <n v="627"/>
    <n v="1009.47"/>
    <n v="6945"/>
    <n v="6945"/>
    <n v="6.9449999999999998E-3"/>
    <n v="6.9449999999999998E-3"/>
    <n v="1.0094700000000001"/>
  </r>
  <r>
    <s v="Total"/>
    <n v="2019"/>
    <b v="1"/>
    <s v="EEA non EU"/>
    <s v="ICELAND"/>
    <s v="Import"/>
    <s v="EEA non EU"/>
    <x v="0"/>
    <x v="1"/>
    <x v="68"/>
    <x v="2"/>
    <b v="1"/>
    <s v="United Kingdom"/>
    <x v="38"/>
    <n v="1.17"/>
    <n v="2016"/>
    <n v="2358.7199999999998"/>
    <n v="2580"/>
    <n v="2580"/>
    <n v="2.5799999999999998E-3"/>
    <n v="2.5799999999999998E-3"/>
    <n v="2.3587199999999999"/>
  </r>
  <r>
    <s v="Total"/>
    <n v="2019"/>
    <b v="1"/>
    <s v="EEA non EU"/>
    <s v="ICELAND"/>
    <s v="Import"/>
    <s v="EEA non EU"/>
    <x v="0"/>
    <x v="1"/>
    <x v="68"/>
    <x v="2"/>
    <b v="1"/>
    <s v="United Kingdom"/>
    <x v="38"/>
    <n v="1.17"/>
    <n v="682"/>
    <n v="797.94"/>
    <n v="955"/>
    <n v="955"/>
    <n v="9.5500000000000001E-4"/>
    <n v="9.5500000000000001E-4"/>
    <n v="0.79793999999999998"/>
  </r>
  <r>
    <s v="Total"/>
    <n v="2019"/>
    <b v="1"/>
    <s v="EEA non EU"/>
    <s v="ICELAND"/>
    <s v="Import"/>
    <s v="EEA non EU"/>
    <x v="0"/>
    <x v="1"/>
    <x v="33"/>
    <x v="2"/>
    <b v="1"/>
    <s v="United Kingdom"/>
    <x v="38"/>
    <n v="1.25"/>
    <n v="38240"/>
    <n v="47800"/>
    <n v="158627"/>
    <n v="158627"/>
    <n v="0.15862699999999999"/>
    <n v="0.15862699999999999"/>
    <n v="47.8"/>
  </r>
  <r>
    <s v="Total"/>
    <n v="2019"/>
    <b v="1"/>
    <s v="EEA non EU"/>
    <s v="ICELAND"/>
    <s v="Import"/>
    <s v="EEA non EU"/>
    <x v="0"/>
    <x v="1"/>
    <x v="57"/>
    <x v="1"/>
    <b v="1"/>
    <s v="United Kingdom"/>
    <x v="38"/>
    <n v="1.18"/>
    <n v="150151"/>
    <n v="177178.18"/>
    <n v="165260"/>
    <n v="165260"/>
    <n v="0.16525999999999999"/>
    <n v="0.16525999999999999"/>
    <n v="177.17818"/>
  </r>
  <r>
    <s v="Total"/>
    <n v="2019"/>
    <b v="1"/>
    <s v="EEA non EU"/>
    <s v="ICELAND"/>
    <s v="Import"/>
    <s v="EEA non EU"/>
    <x v="0"/>
    <x v="1"/>
    <x v="57"/>
    <x v="1"/>
    <b v="1"/>
    <s v="United Kingdom"/>
    <x v="38"/>
    <n v="1.18"/>
    <n v="636"/>
    <n v="750.48"/>
    <n v="1071"/>
    <n v="1071"/>
    <n v="1.0709999999999999E-3"/>
    <n v="1.0709999999999999E-3"/>
    <n v="0.75048000000000004"/>
  </r>
  <r>
    <s v="Total"/>
    <n v="2019"/>
    <b v="1"/>
    <s v="EEA non EU"/>
    <s v="ICELAND"/>
    <s v="Import"/>
    <s v="EEA non EU"/>
    <x v="0"/>
    <x v="1"/>
    <x v="46"/>
    <x v="1"/>
    <b v="1"/>
    <s v="United Kingdom"/>
    <x v="38"/>
    <n v="1.07"/>
    <n v="86935"/>
    <n v="93020.45"/>
    <n v="172925"/>
    <n v="172925"/>
    <n v="0.172925"/>
    <n v="0.172925"/>
    <n v="93.020449999999997"/>
  </r>
  <r>
    <s v="Total"/>
    <n v="2019"/>
    <b v="1"/>
    <s v="EEA non EU"/>
    <s v="ICELAND"/>
    <s v="Import"/>
    <s v="EEA non EU"/>
    <x v="0"/>
    <x v="1"/>
    <x v="46"/>
    <x v="1"/>
    <b v="1"/>
    <s v="United Kingdom"/>
    <x v="38"/>
    <n v="1.07"/>
    <n v="300"/>
    <n v="321"/>
    <n v="1617"/>
    <n v="1617"/>
    <n v="1.6169999999999999E-3"/>
    <n v="1.6169999999999999E-3"/>
    <n v="0.32100000000000001"/>
  </r>
  <r>
    <s v="Total"/>
    <n v="2019"/>
    <b v="1"/>
    <s v="EEA non EU"/>
    <s v="ICELAND"/>
    <s v="Import"/>
    <s v="EEA non EU"/>
    <x v="0"/>
    <x v="1"/>
    <x v="46"/>
    <x v="1"/>
    <b v="1"/>
    <s v="United Kingdom"/>
    <x v="38"/>
    <n v="1.07"/>
    <n v="691884"/>
    <n v="740315.88"/>
    <n v="1076720"/>
    <n v="1076720"/>
    <n v="1.0767199999999999"/>
    <n v="1.0767199999999999"/>
    <n v="740.31587999999999"/>
  </r>
  <r>
    <s v="Total"/>
    <n v="2019"/>
    <b v="1"/>
    <s v="EEA non EU"/>
    <s v="ICELAND"/>
    <s v="Import"/>
    <s v="EEA non EU"/>
    <x v="0"/>
    <x v="1"/>
    <x v="46"/>
    <x v="1"/>
    <b v="1"/>
    <s v="United Kingdom"/>
    <x v="38"/>
    <n v="1.07"/>
    <n v="9075"/>
    <n v="9710.25"/>
    <n v="17726"/>
    <n v="17726"/>
    <n v="1.7725999999999999E-2"/>
    <n v="1.7725999999999999E-2"/>
    <n v="9.7102500000000003"/>
  </r>
  <r>
    <s v="Total"/>
    <n v="2019"/>
    <b v="1"/>
    <s v="EEA non EU"/>
    <s v="ICELAND"/>
    <s v="Import"/>
    <s v="EEA non EU"/>
    <x v="0"/>
    <x v="1"/>
    <x v="46"/>
    <x v="1"/>
    <b v="1"/>
    <s v="United Kingdom"/>
    <x v="38"/>
    <n v="1.07"/>
    <n v="674"/>
    <n v="721.18"/>
    <n v="944"/>
    <n v="944"/>
    <n v="9.4399999999999996E-4"/>
    <n v="9.4399999999999996E-4"/>
    <n v="0.72118000000000004"/>
  </r>
  <r>
    <s v="Total"/>
    <n v="2019"/>
    <b v="1"/>
    <s v="EEA non EU"/>
    <s v="ICELAND"/>
    <s v="Import"/>
    <s v="EEA non EU"/>
    <x v="0"/>
    <x v="1"/>
    <x v="58"/>
    <x v="1"/>
    <b v="1"/>
    <s v="United Kingdom"/>
    <x v="38"/>
    <n v="1.1599999999999999"/>
    <n v="9392"/>
    <n v="10894.72"/>
    <n v="14813"/>
    <n v="14813"/>
    <n v="1.4813E-2"/>
    <n v="1.4813E-2"/>
    <n v="10.89472"/>
  </r>
  <r>
    <s v="Total"/>
    <n v="2019"/>
    <b v="1"/>
    <s v="EEA non EU"/>
    <s v="ICELAND"/>
    <s v="Import"/>
    <s v="EEA non EU"/>
    <x v="0"/>
    <x v="1"/>
    <x v="59"/>
    <x v="1"/>
    <b v="1"/>
    <s v="United Kingdom"/>
    <x v="38"/>
    <n v="1.1499999999999999"/>
    <n v="141114"/>
    <n v="162281.1"/>
    <n v="242800"/>
    <n v="242800"/>
    <n v="0.24279999999999999"/>
    <n v="0.24279999999999999"/>
    <n v="162.28110000000001"/>
  </r>
  <r>
    <s v="Total"/>
    <n v="2019"/>
    <b v="1"/>
    <s v="EEA non EU"/>
    <s v="ICELAND"/>
    <s v="Import"/>
    <s v="EEA non EU"/>
    <x v="0"/>
    <x v="1"/>
    <x v="59"/>
    <x v="1"/>
    <b v="1"/>
    <s v="United Kingdom"/>
    <x v="38"/>
    <n v="1.1499999999999999"/>
    <n v="2160"/>
    <n v="2484"/>
    <n v="3660"/>
    <n v="3660"/>
    <n v="3.6600000000000001E-3"/>
    <n v="3.6600000000000001E-3"/>
    <n v="2.484"/>
  </r>
  <r>
    <s v="Total"/>
    <n v="2019"/>
    <b v="1"/>
    <s v="EEA non EU"/>
    <s v="ICELAND"/>
    <s v="Import"/>
    <s v="EEA non EU"/>
    <x v="0"/>
    <x v="1"/>
    <x v="47"/>
    <x v="1"/>
    <b v="1"/>
    <s v="United Kingdom"/>
    <x v="38"/>
    <n v="1.1399999999999999"/>
    <n v="6496765"/>
    <n v="7406312.0999999996"/>
    <n v="18553429"/>
    <n v="18553429"/>
    <n v="18.553429000000001"/>
    <n v="18.553429000000001"/>
    <n v="7406.3121000000001"/>
  </r>
  <r>
    <s v="Total"/>
    <n v="2019"/>
    <b v="1"/>
    <s v="EEA non EU"/>
    <s v="ICELAND"/>
    <s v="Import"/>
    <s v="EEA non EU"/>
    <x v="0"/>
    <x v="1"/>
    <x v="47"/>
    <x v="1"/>
    <b v="1"/>
    <s v="United Kingdom"/>
    <x v="38"/>
    <n v="1.1399999999999999"/>
    <n v="1742633"/>
    <n v="1986601.62"/>
    <n v="3794513"/>
    <n v="3794513"/>
    <n v="3.7945129999999998"/>
    <n v="3.7945129999999998"/>
    <n v="1986.6016199999999"/>
  </r>
  <r>
    <s v="Total"/>
    <n v="2019"/>
    <b v="1"/>
    <s v="EEA non EU"/>
    <s v="ICELAND"/>
    <s v="Import"/>
    <s v="EEA non EU"/>
    <x v="0"/>
    <x v="1"/>
    <x v="47"/>
    <x v="1"/>
    <b v="1"/>
    <s v="United Kingdom"/>
    <x v="38"/>
    <n v="1.1399999999999999"/>
    <n v="9974"/>
    <n v="11370.36"/>
    <n v="29922"/>
    <n v="29922"/>
    <n v="2.9922000000000001E-2"/>
    <n v="2.9922000000000001E-2"/>
    <n v="11.37036"/>
  </r>
  <r>
    <s v="Total"/>
    <n v="2019"/>
    <b v="1"/>
    <s v="EEA non EU"/>
    <s v="ICELAND"/>
    <s v="Import"/>
    <s v="EEA non EU"/>
    <x v="0"/>
    <x v="1"/>
    <x v="52"/>
    <x v="1"/>
    <b v="1"/>
    <s v="United Kingdom"/>
    <x v="38"/>
    <n v="1.19"/>
    <n v="308158"/>
    <n v="366708.02"/>
    <n v="363675"/>
    <n v="363675"/>
    <n v="0.36367500000000003"/>
    <n v="0.36367500000000003"/>
    <n v="366.70801999999998"/>
  </r>
  <r>
    <s v="Total"/>
    <n v="2019"/>
    <b v="1"/>
    <s v="EEA non EU"/>
    <s v="ICELAND"/>
    <s v="Import"/>
    <s v="EEA non EU"/>
    <x v="0"/>
    <x v="1"/>
    <x v="52"/>
    <x v="1"/>
    <b v="1"/>
    <s v="United Kingdom"/>
    <x v="38"/>
    <n v="1.19"/>
    <n v="40639"/>
    <n v="48360.41"/>
    <n v="45934"/>
    <n v="45934"/>
    <n v="4.5934000000000003E-2"/>
    <n v="4.5934000000000003E-2"/>
    <n v="48.360410000000002"/>
  </r>
  <r>
    <s v="Total"/>
    <n v="2019"/>
    <b v="1"/>
    <s v="EEA non EU"/>
    <s v="ICELAND"/>
    <s v="Import"/>
    <s v="EEA non EU"/>
    <x v="0"/>
    <x v="1"/>
    <x v="26"/>
    <x v="1"/>
    <b v="1"/>
    <s v="United Kingdom"/>
    <x v="38"/>
    <n v="1.34"/>
    <n v="2893293"/>
    <n v="3877012.62"/>
    <n v="8712754"/>
    <n v="8712754"/>
    <n v="8.7127540000000003"/>
    <n v="8.7127540000000003"/>
    <n v="3877.01262"/>
  </r>
  <r>
    <s v="Total"/>
    <n v="2019"/>
    <b v="1"/>
    <s v="EEA non EU"/>
    <s v="ICELAND"/>
    <s v="Import"/>
    <s v="EEA non EU"/>
    <x v="0"/>
    <x v="1"/>
    <x v="26"/>
    <x v="1"/>
    <b v="1"/>
    <s v="United Kingdom"/>
    <x v="38"/>
    <n v="1.34"/>
    <n v="931441"/>
    <n v="1248130.94"/>
    <n v="2442562"/>
    <n v="2442562"/>
    <n v="2.4425620000000001"/>
    <n v="2.4425620000000001"/>
    <n v="1248.13094"/>
  </r>
  <r>
    <s v="Total"/>
    <n v="2019"/>
    <b v="1"/>
    <s v="EEA non EU"/>
    <s v="ICELAND"/>
    <s v="Import"/>
    <s v="EEA non EU"/>
    <x v="0"/>
    <x v="1"/>
    <x v="26"/>
    <x v="1"/>
    <b v="1"/>
    <s v="United Kingdom"/>
    <x v="38"/>
    <n v="1.34"/>
    <n v="7997"/>
    <n v="10715.98"/>
    <n v="23991"/>
    <n v="23991"/>
    <n v="2.3990999999999998E-2"/>
    <n v="2.3990999999999998E-2"/>
    <n v="10.71598"/>
  </r>
  <r>
    <s v="Total"/>
    <n v="2019"/>
    <b v="1"/>
    <s v="EEA non EU"/>
    <s v="ICELAND"/>
    <s v="Import"/>
    <s v="EEA non EU"/>
    <x v="0"/>
    <x v="1"/>
    <x v="26"/>
    <x v="1"/>
    <b v="1"/>
    <s v="United Kingdom"/>
    <x v="38"/>
    <n v="1.34"/>
    <n v="2050"/>
    <n v="2747"/>
    <n v="16392"/>
    <n v="16392"/>
    <n v="1.6392E-2"/>
    <n v="1.6392E-2"/>
    <n v="2.7469999999999999"/>
  </r>
  <r>
    <s v="Total"/>
    <n v="2019"/>
    <b v="1"/>
    <s v="EEA non EU"/>
    <s v="ICELAND"/>
    <s v="Import"/>
    <s v="EEA non EU"/>
    <x v="0"/>
    <x v="1"/>
    <x v="26"/>
    <x v="1"/>
    <b v="1"/>
    <s v="United Kingdom"/>
    <x v="38"/>
    <n v="1.34"/>
    <n v="1597"/>
    <n v="2139.98"/>
    <n v="11000"/>
    <n v="11000"/>
    <n v="1.0999999999999999E-2"/>
    <n v="1.0999999999999999E-2"/>
    <n v="2.13998"/>
  </r>
  <r>
    <s v="Total"/>
    <n v="2019"/>
    <b v="1"/>
    <s v="EEA non EU"/>
    <s v="ICELAND"/>
    <s v="Import"/>
    <s v="EEA non EU"/>
    <x v="0"/>
    <x v="1"/>
    <x v="26"/>
    <x v="1"/>
    <b v="1"/>
    <s v="United Kingdom"/>
    <x v="38"/>
    <n v="1.34"/>
    <n v="1085"/>
    <n v="1453.9"/>
    <n v="9148"/>
    <n v="9148"/>
    <n v="9.1479999999999999E-3"/>
    <n v="9.1479999999999999E-3"/>
    <n v="1.4539"/>
  </r>
  <r>
    <s v="Total"/>
    <n v="2019"/>
    <b v="1"/>
    <s v="EEA non EU"/>
    <s v="ICELAND"/>
    <s v="Import"/>
    <s v="EEA non EU"/>
    <x v="0"/>
    <x v="1"/>
    <x v="26"/>
    <x v="1"/>
    <b v="1"/>
    <s v="United Kingdom"/>
    <x v="38"/>
    <n v="1.28"/>
    <n v="73067"/>
    <n v="93525.759999999995"/>
    <n v="155930"/>
    <n v="155930"/>
    <n v="0.15593000000000001"/>
    <n v="0.15593000000000001"/>
    <n v="93.525760000000005"/>
  </r>
  <r>
    <s v="Total"/>
    <n v="2019"/>
    <b v="1"/>
    <s v="EEA non EU"/>
    <s v="ICELAND"/>
    <s v="Import"/>
    <s v="EEA non EU"/>
    <x v="0"/>
    <x v="1"/>
    <x v="27"/>
    <x v="11"/>
    <b v="1"/>
    <s v="United Kingdom"/>
    <x v="38"/>
    <n v="1.04"/>
    <n v="172788"/>
    <n v="179699.52"/>
    <n v="2085045"/>
    <n v="2085045"/>
    <n v="2.085045"/>
    <n v="2.085045"/>
    <n v="179.69952000000001"/>
  </r>
  <r>
    <s v="Total"/>
    <n v="2019"/>
    <b v="1"/>
    <s v="EEA non EU"/>
    <s v="ICELAND"/>
    <s v="Import"/>
    <s v="EEA non EU"/>
    <x v="0"/>
    <x v="1"/>
    <x v="27"/>
    <x v="11"/>
    <b v="1"/>
    <s v="United Kingdom"/>
    <x v="38"/>
    <n v="1.04"/>
    <n v="3177"/>
    <n v="3304.08"/>
    <n v="12204"/>
    <n v="12204"/>
    <n v="1.2204E-2"/>
    <n v="1.2204E-2"/>
    <n v="3.3040799999999999"/>
  </r>
  <r>
    <s v="Total"/>
    <n v="2019"/>
    <b v="1"/>
    <s v="EEA non EU"/>
    <s v="ICELAND"/>
    <s v="Import"/>
    <s v="EEA non EU"/>
    <x v="0"/>
    <x v="1"/>
    <x v="27"/>
    <x v="11"/>
    <b v="1"/>
    <s v="United Kingdom"/>
    <x v="38"/>
    <n v="1.04"/>
    <n v="1387"/>
    <n v="1442.48"/>
    <n v="11166"/>
    <n v="11166"/>
    <n v="1.1166000000000001E-2"/>
    <n v="1.1166000000000001E-2"/>
    <n v="1.44248"/>
  </r>
  <r>
    <s v="Total"/>
    <n v="2019"/>
    <b v="1"/>
    <s v="EEA non EU"/>
    <s v="ICELAND"/>
    <s v="Import"/>
    <s v="EEA non EU"/>
    <x v="0"/>
    <x v="1"/>
    <x v="27"/>
    <x v="11"/>
    <b v="1"/>
    <s v="United Kingdom"/>
    <x v="38"/>
    <n v="1.04"/>
    <n v="1138"/>
    <n v="1183.52"/>
    <n v="7875"/>
    <n v="7875"/>
    <n v="7.8750000000000001E-3"/>
    <n v="7.8750000000000001E-3"/>
    <n v="1.1835199999999999"/>
  </r>
  <r>
    <s v="Total"/>
    <n v="2019"/>
    <b v="1"/>
    <s v="EEA non EU"/>
    <s v="ICELAND"/>
    <s v="Import"/>
    <s v="EEA non EU"/>
    <x v="0"/>
    <x v="1"/>
    <x v="27"/>
    <x v="11"/>
    <b v="1"/>
    <s v="United Kingdom"/>
    <x v="38"/>
    <n v="1.04"/>
    <n v="1082"/>
    <n v="1125.28"/>
    <n v="13891"/>
    <n v="13891"/>
    <n v="1.3891000000000001E-2"/>
    <n v="1.3891000000000001E-2"/>
    <n v="1.1252800000000001"/>
  </r>
  <r>
    <s v="Total"/>
    <n v="2019"/>
    <b v="1"/>
    <s v="EEA non EU"/>
    <s v="ICELAND"/>
    <s v="Import"/>
    <s v="EEA non EU"/>
    <x v="0"/>
    <x v="1"/>
    <x v="27"/>
    <x v="11"/>
    <b v="1"/>
    <s v="United Kingdom"/>
    <x v="38"/>
    <n v="1.04"/>
    <n v="554"/>
    <n v="576.16"/>
    <n v="2770"/>
    <n v="2770"/>
    <n v="2.7699999999999999E-3"/>
    <n v="2.7699999999999999E-3"/>
    <n v="0.57616000000000001"/>
  </r>
  <r>
    <s v="Total"/>
    <n v="2019"/>
    <b v="1"/>
    <s v="EEA non EU"/>
    <s v="ICELAND"/>
    <s v="Import"/>
    <s v="EEA non EU"/>
    <x v="0"/>
    <x v="1"/>
    <x v="61"/>
    <x v="11"/>
    <b v="1"/>
    <s v="United Kingdom"/>
    <x v="38"/>
    <n v="1.07"/>
    <n v="500289"/>
    <n v="535309.23"/>
    <n v="1229887"/>
    <n v="1229887"/>
    <n v="1.229887"/>
    <n v="1.229887"/>
    <n v="535.30922999999996"/>
  </r>
  <r>
    <s v="Total"/>
    <n v="2019"/>
    <b v="1"/>
    <s v="EEA non EU"/>
    <s v="ICELAND"/>
    <s v="Import"/>
    <s v="EEA non EU"/>
    <x v="0"/>
    <x v="1"/>
    <x v="61"/>
    <x v="11"/>
    <b v="1"/>
    <s v="United Kingdom"/>
    <x v="38"/>
    <n v="1.07"/>
    <n v="452835"/>
    <n v="484533.45"/>
    <n v="1147851"/>
    <n v="1147851"/>
    <n v="1.147851"/>
    <n v="1.147851"/>
    <n v="484.53345000000002"/>
  </r>
  <r>
    <s v="Total"/>
    <n v="2019"/>
    <b v="1"/>
    <s v="EEA non EU"/>
    <s v="ICELAND"/>
    <s v="Import"/>
    <s v="EEA non EU"/>
    <x v="0"/>
    <x v="1"/>
    <x v="35"/>
    <x v="11"/>
    <b v="1"/>
    <s v="United Kingdom"/>
    <x v="38"/>
    <n v="1.1000000000000001"/>
    <n v="325967"/>
    <n v="358563.7"/>
    <n v="1374174"/>
    <n v="1374174"/>
    <n v="1.374174"/>
    <n v="1.374174"/>
    <n v="358.56369999999998"/>
  </r>
  <r>
    <s v="Total"/>
    <n v="2019"/>
    <b v="1"/>
    <s v="EEA non EU"/>
    <s v="ICELAND"/>
    <s v="Import"/>
    <s v="EEA non EU"/>
    <x v="0"/>
    <x v="1"/>
    <x v="35"/>
    <x v="11"/>
    <b v="1"/>
    <s v="United Kingdom"/>
    <x v="38"/>
    <n v="1.1000000000000001"/>
    <n v="244870"/>
    <n v="269357"/>
    <n v="770817"/>
    <n v="770817"/>
    <n v="0.77081699999999997"/>
    <n v="0.77081699999999997"/>
    <n v="269.35700000000003"/>
  </r>
  <r>
    <s v="Total"/>
    <n v="2019"/>
    <b v="1"/>
    <s v="EEA non EU"/>
    <s v="ICELAND"/>
    <s v="Import"/>
    <s v="EEA non EU"/>
    <x v="0"/>
    <x v="1"/>
    <x v="35"/>
    <x v="11"/>
    <b v="1"/>
    <s v="United Kingdom"/>
    <x v="38"/>
    <n v="1.1000000000000001"/>
    <n v="10330"/>
    <n v="11363"/>
    <n v="70330"/>
    <n v="70330"/>
    <n v="7.0330000000000004E-2"/>
    <n v="7.0330000000000004E-2"/>
    <n v="11.363"/>
  </r>
  <r>
    <s v="Total"/>
    <n v="2019"/>
    <b v="1"/>
    <s v="EEA non EU"/>
    <s v="ICELAND"/>
    <s v="Import"/>
    <s v="EEA non EU"/>
    <x v="0"/>
    <x v="1"/>
    <x v="35"/>
    <x v="11"/>
    <b v="1"/>
    <s v="United Kingdom"/>
    <x v="38"/>
    <n v="1.1000000000000001"/>
    <n v="690"/>
    <n v="759"/>
    <n v="5079"/>
    <n v="5079"/>
    <n v="5.0790000000000002E-3"/>
    <n v="5.0790000000000002E-3"/>
    <n v="0.75900000000000001"/>
  </r>
  <r>
    <s v="Total"/>
    <n v="2019"/>
    <b v="1"/>
    <s v="EEA non EU"/>
    <s v="ICELAND"/>
    <s v="Import"/>
    <s v="EEA non EU"/>
    <x v="0"/>
    <x v="1"/>
    <x v="35"/>
    <x v="11"/>
    <b v="1"/>
    <s v="United Kingdom"/>
    <x v="38"/>
    <n v="1.1000000000000001"/>
    <n v="683"/>
    <n v="751.3"/>
    <n v="3203"/>
    <n v="3203"/>
    <n v="3.2030000000000001E-3"/>
    <n v="3.2030000000000001E-3"/>
    <n v="0.75129999999999997"/>
  </r>
  <r>
    <s v="Total"/>
    <n v="2019"/>
    <b v="1"/>
    <s v="EEA non EU"/>
    <s v="ICELAND"/>
    <s v="Import"/>
    <s v="EEA non EU"/>
    <x v="0"/>
    <x v="1"/>
    <x v="81"/>
    <x v="11"/>
    <b v="1"/>
    <s v="United Kingdom"/>
    <x v="38"/>
    <n v="1.04"/>
    <n v="18845"/>
    <n v="19598.8"/>
    <n v="55834"/>
    <n v="55834"/>
    <n v="5.5834000000000002E-2"/>
    <n v="5.5834000000000002E-2"/>
    <n v="19.598800000000001"/>
  </r>
  <r>
    <s v="Total"/>
    <n v="2019"/>
    <b v="1"/>
    <s v="EEA non EU"/>
    <s v="ICELAND"/>
    <s v="Import"/>
    <s v="EEA non EU"/>
    <x v="0"/>
    <x v="1"/>
    <x v="81"/>
    <x v="11"/>
    <b v="1"/>
    <s v="United Kingdom"/>
    <x v="38"/>
    <n v="1.04"/>
    <n v="816"/>
    <n v="848.64"/>
    <n v="6120"/>
    <n v="6120"/>
    <n v="6.1199999999999996E-3"/>
    <n v="6.1199999999999996E-3"/>
    <n v="0.84863999999999995"/>
  </r>
  <r>
    <s v="Total"/>
    <n v="2019"/>
    <b v="1"/>
    <s v="EEA non EU"/>
    <s v="ICELAND"/>
    <s v="Import"/>
    <s v="EEA non EU"/>
    <x v="0"/>
    <x v="1"/>
    <x v="81"/>
    <x v="11"/>
    <b v="1"/>
    <s v="United Kingdom"/>
    <x v="38"/>
    <n v="1.04"/>
    <n v="559"/>
    <n v="581.36"/>
    <n v="3503"/>
    <n v="3503"/>
    <n v="3.503E-3"/>
    <n v="3.503E-3"/>
    <n v="0.58135999999999999"/>
  </r>
  <r>
    <s v="Total"/>
    <n v="2019"/>
    <b v="1"/>
    <s v="EEA non EU"/>
    <s v="ICELAND"/>
    <s v="Import"/>
    <s v="EEA non EU"/>
    <x v="0"/>
    <x v="1"/>
    <x v="62"/>
    <x v="11"/>
    <b v="1"/>
    <s v="United Kingdom"/>
    <x v="38"/>
    <n v="1.0900000000000001"/>
    <n v="150516"/>
    <n v="164062.44"/>
    <n v="614422"/>
    <n v="614422"/>
    <n v="0.61442200000000002"/>
    <n v="0.61442200000000002"/>
    <n v="164.06244000000001"/>
  </r>
  <r>
    <s v="Total"/>
    <n v="2019"/>
    <b v="1"/>
    <s v="EEA non EU"/>
    <s v="ICELAND"/>
    <s v="Import"/>
    <s v="EEA non EU"/>
    <x v="0"/>
    <x v="1"/>
    <x v="63"/>
    <x v="11"/>
    <b v="1"/>
    <s v="United Kingdom"/>
    <x v="38"/>
    <n v="1.1399999999999999"/>
    <n v="6891"/>
    <n v="7855.74"/>
    <n v="25039"/>
    <n v="25039"/>
    <n v="2.5038999999999999E-2"/>
    <n v="2.5038999999999999E-2"/>
    <n v="7.8557399999999999"/>
  </r>
  <r>
    <s v="Total"/>
    <n v="2019"/>
    <b v="1"/>
    <s v="EEA non EU"/>
    <s v="ICELAND"/>
    <s v="Import"/>
    <s v="EEA non EU"/>
    <x v="0"/>
    <x v="1"/>
    <x v="63"/>
    <x v="11"/>
    <b v="1"/>
    <s v="United Kingdom"/>
    <x v="38"/>
    <n v="1.1399999999999999"/>
    <n v="2322"/>
    <n v="2647.08"/>
    <n v="8058"/>
    <n v="8058"/>
    <n v="8.0579999999999992E-3"/>
    <n v="8.0579999999999992E-3"/>
    <n v="2.6470799999999999"/>
  </r>
  <r>
    <s v="Total"/>
    <n v="2019"/>
    <b v="1"/>
    <s v="EEA non EU"/>
    <s v="ICELAND"/>
    <s v="Import"/>
    <s v="EEA non EU"/>
    <x v="0"/>
    <x v="0"/>
    <x v="33"/>
    <x v="2"/>
    <b v="1"/>
    <s v="United Kingdom"/>
    <x v="38"/>
    <n v="3.07"/>
    <n v="22980"/>
    <n v="70548.600000000006"/>
    <n v="121234"/>
    <n v="121234"/>
    <n v="0.12123399999999999"/>
    <n v="0.12123399999999999"/>
    <n v="70.548599999999993"/>
  </r>
  <r>
    <s v="Total"/>
    <n v="2019"/>
    <b v="1"/>
    <s v="EEA non EU"/>
    <s v="ICELAND"/>
    <s v="Import"/>
    <s v="EEA non EU"/>
    <x v="0"/>
    <x v="0"/>
    <x v="46"/>
    <x v="1"/>
    <b v="1"/>
    <s v="United Kingdom"/>
    <x v="38"/>
    <n v="1.93"/>
    <n v="502270"/>
    <n v="969381.1"/>
    <n v="1488601"/>
    <n v="1488601"/>
    <n v="1.4886010000000001"/>
    <n v="1.4886010000000001"/>
    <n v="969.38109999999995"/>
  </r>
  <r>
    <s v="Total"/>
    <n v="2019"/>
    <b v="1"/>
    <s v="EEA non EU"/>
    <s v="ICELAND"/>
    <s v="Import"/>
    <s v="EEA non EU"/>
    <x v="0"/>
    <x v="0"/>
    <x v="46"/>
    <x v="1"/>
    <b v="1"/>
    <s v="United Kingdom"/>
    <x v="38"/>
    <n v="1.93"/>
    <n v="44541"/>
    <n v="85964.13"/>
    <n v="128588"/>
    <n v="128588"/>
    <n v="0.12858800000000001"/>
    <n v="0.12858800000000001"/>
    <n v="85.964129999999997"/>
  </r>
  <r>
    <s v="Total"/>
    <n v="2019"/>
    <b v="1"/>
    <s v="EEA non EU"/>
    <s v="ICELAND"/>
    <s v="Import"/>
    <s v="EEA non EU"/>
    <x v="0"/>
    <x v="0"/>
    <x v="46"/>
    <x v="1"/>
    <b v="1"/>
    <s v="United Kingdom"/>
    <x v="38"/>
    <n v="1.1599999999999999"/>
    <n v="1073692"/>
    <n v="1245482.72"/>
    <n v="3149663"/>
    <n v="3149663"/>
    <n v="3.1496629999999999"/>
    <n v="3.1496629999999999"/>
    <n v="1245.48272"/>
  </r>
  <r>
    <s v="Total"/>
    <n v="2019"/>
    <b v="1"/>
    <s v="EEA non EU"/>
    <s v="ICELAND"/>
    <s v="Import"/>
    <s v="EEA non EU"/>
    <x v="0"/>
    <x v="0"/>
    <x v="46"/>
    <x v="1"/>
    <b v="1"/>
    <s v="United Kingdom"/>
    <x v="38"/>
    <n v="1.1599999999999999"/>
    <n v="394137"/>
    <n v="457198.92"/>
    <n v="1148409"/>
    <n v="1148409"/>
    <n v="1.148409"/>
    <n v="1.148409"/>
    <n v="457.19891999999999"/>
  </r>
  <r>
    <s v="Total"/>
    <n v="2019"/>
    <b v="1"/>
    <s v="EEA non EU"/>
    <s v="ICELAND"/>
    <s v="Import"/>
    <s v="EEA non EU"/>
    <x v="0"/>
    <x v="0"/>
    <x v="63"/>
    <x v="11"/>
    <b v="1"/>
    <s v="United Kingdom"/>
    <x v="38"/>
    <n v="1.26"/>
    <n v="7351"/>
    <n v="9262.26"/>
    <n v="34106"/>
    <n v="34106"/>
    <n v="3.4105999999999997E-2"/>
    <n v="3.4105999999999997E-2"/>
    <n v="9.2622599999999995"/>
  </r>
  <r>
    <s v="Total"/>
    <n v="2019"/>
    <b v="1"/>
    <s v="EEA non EU"/>
    <s v="ICELAND"/>
    <s v="Import"/>
    <s v="EEA non EU"/>
    <x v="0"/>
    <x v="5"/>
    <x v="26"/>
    <x v="1"/>
    <b v="1"/>
    <s v="United Kingdom"/>
    <x v="38"/>
    <n v="6.53"/>
    <n v="7860"/>
    <n v="51325.8"/>
    <n v="85800"/>
    <n v="85800"/>
    <n v="8.5800000000000001E-2"/>
    <n v="8.5800000000000001E-2"/>
    <n v="51.325800000000001"/>
  </r>
  <r>
    <s v="Total"/>
    <n v="2019"/>
    <b v="1"/>
    <s v="EEA non EU"/>
    <s v="ICELAND"/>
    <s v="Import"/>
    <s v="EEA non EU"/>
    <x v="0"/>
    <x v="5"/>
    <x v="26"/>
    <x v="1"/>
    <b v="1"/>
    <s v="United Kingdom"/>
    <x v="38"/>
    <n v="6.53"/>
    <n v="3636"/>
    <n v="23743.08"/>
    <n v="23654"/>
    <n v="23654"/>
    <n v="2.3654000000000001E-2"/>
    <n v="2.3654000000000001E-2"/>
    <n v="23.743079999999999"/>
  </r>
  <r>
    <s v="Total"/>
    <n v="2019"/>
    <b v="1"/>
    <s v="EEA non EU"/>
    <s v="ICELAND"/>
    <s v="Import"/>
    <s v="EEA non EU"/>
    <x v="0"/>
    <x v="5"/>
    <x v="26"/>
    <x v="1"/>
    <b v="1"/>
    <s v="United Kingdom"/>
    <x v="38"/>
    <n v="6.53"/>
    <n v="134"/>
    <n v="875.02"/>
    <n v="5460"/>
    <n v="5460"/>
    <n v="5.4599999999999996E-3"/>
    <n v="5.4599999999999996E-3"/>
    <n v="0.87502000000000002"/>
  </r>
  <r>
    <s v="Total"/>
    <n v="2019"/>
    <b v="1"/>
    <s v="EEA non EU"/>
    <s v="ICELAND"/>
    <s v="Import"/>
    <s v="EEA non EU"/>
    <x v="0"/>
    <x v="1"/>
    <x v="2"/>
    <x v="2"/>
    <b v="1"/>
    <s v="United Kingdom"/>
    <x v="38"/>
    <n v="1.17"/>
    <n v="88281"/>
    <n v="103288.77"/>
    <n v="151241"/>
    <n v="151241"/>
    <n v="0.15124099999999999"/>
    <n v="0.15124099999999999"/>
    <n v="103.28877"/>
  </r>
  <r>
    <s v="Total"/>
    <n v="2019"/>
    <b v="1"/>
    <s v="EEA non EU"/>
    <s v="ICELAND"/>
    <s v="Import"/>
    <s v="EEA non EU"/>
    <x v="0"/>
    <x v="1"/>
    <x v="2"/>
    <x v="2"/>
    <b v="1"/>
    <s v="United Kingdom"/>
    <x v="38"/>
    <n v="1.17"/>
    <n v="18971"/>
    <n v="22196.07"/>
    <n v="40010"/>
    <n v="40010"/>
    <n v="4.0009999999999997E-2"/>
    <n v="4.0009999999999997E-2"/>
    <n v="22.196069999999999"/>
  </r>
  <r>
    <s v="Total"/>
    <n v="2019"/>
    <b v="1"/>
    <s v="EEA non EU"/>
    <s v="ICELAND"/>
    <s v="Import"/>
    <s v="EEA non EU"/>
    <x v="0"/>
    <x v="1"/>
    <x v="2"/>
    <x v="2"/>
    <b v="1"/>
    <s v="United Kingdom"/>
    <x v="38"/>
    <n v="1.17"/>
    <n v="670"/>
    <n v="783.9"/>
    <n v="938"/>
    <n v="938"/>
    <n v="9.3800000000000003E-4"/>
    <n v="9.3800000000000003E-4"/>
    <n v="0.78390000000000004"/>
  </r>
  <r>
    <s v="Total"/>
    <n v="2019"/>
    <b v="1"/>
    <s v="EEA non EU"/>
    <s v="ICELAND"/>
    <s v="Import"/>
    <s v="EEA non EU"/>
    <x v="1"/>
    <x v="2"/>
    <x v="0"/>
    <x v="0"/>
    <b v="1"/>
    <s v="United Kingdom"/>
    <x v="38"/>
    <n v="1.66"/>
    <n v="2528161"/>
    <n v="4196747.26"/>
    <n v="19689149"/>
    <n v="19689149"/>
    <n v="19.689149"/>
    <n v="19.689149"/>
    <n v="4196.7472600000001"/>
  </r>
  <r>
    <s v="Total"/>
    <n v="2019"/>
    <b v="1"/>
    <s v="EEA non EU"/>
    <s v="ICELAND"/>
    <s v="Import"/>
    <s v="EEA non EU"/>
    <x v="1"/>
    <x v="2"/>
    <x v="0"/>
    <x v="0"/>
    <b v="1"/>
    <s v="United Kingdom"/>
    <x v="38"/>
    <n v="1.66"/>
    <n v="1824795"/>
    <n v="3029159.7"/>
    <n v="14302183"/>
    <n v="14302183"/>
    <n v="14.302182999999999"/>
    <n v="14.302182999999999"/>
    <n v="3029.1597000000002"/>
  </r>
  <r>
    <s v="Total"/>
    <n v="2019"/>
    <b v="1"/>
    <s v="EEA non EU"/>
    <s v="ICELAND"/>
    <s v="Import"/>
    <s v="EEA non EU"/>
    <x v="3"/>
    <x v="1"/>
    <x v="49"/>
    <x v="1"/>
    <b v="1"/>
    <s v="United Kingdom"/>
    <x v="38"/>
    <n v="0"/>
    <n v="16172"/>
    <n v="0"/>
    <n v="42660"/>
    <n v="42660"/>
    <n v="4.2659999999999997E-2"/>
    <n v="4.2659999999999997E-2"/>
    <n v="0"/>
  </r>
  <r>
    <s v="Total"/>
    <n v="2019"/>
    <b v="1"/>
    <s v="EEA non EU"/>
    <s v="ICELAND"/>
    <s v="Import"/>
    <s v="EEA non EU"/>
    <x v="3"/>
    <x v="0"/>
    <x v="46"/>
    <x v="1"/>
    <b v="1"/>
    <s v="United Kingdom"/>
    <x v="38"/>
    <n v="0"/>
    <n v="23536"/>
    <n v="0"/>
    <n v="18771"/>
    <n v="18771"/>
    <n v="1.8770999999999999E-2"/>
    <n v="1.8770999999999999E-2"/>
    <n v="0"/>
  </r>
  <r>
    <s v="Total"/>
    <n v="2019"/>
    <b v="1"/>
    <s v="EEA non EU"/>
    <s v="ICELAND"/>
    <s v="Import"/>
    <s v="EEA non EU"/>
    <x v="3"/>
    <x v="0"/>
    <x v="47"/>
    <x v="1"/>
    <b v="1"/>
    <s v="United Kingdom"/>
    <x v="38"/>
    <n v="0"/>
    <n v="165013"/>
    <n v="0"/>
    <n v="301809"/>
    <n v="301809"/>
    <n v="0.30180899999999999"/>
    <n v="0.30180899999999999"/>
    <n v="0"/>
  </r>
  <r>
    <s v="Total"/>
    <n v="2019"/>
    <b v="1"/>
    <s v="EEA non EU"/>
    <s v="ICELAND"/>
    <s v="Import"/>
    <s v="EEA non EU"/>
    <x v="3"/>
    <x v="0"/>
    <x v="47"/>
    <x v="1"/>
    <b v="1"/>
    <s v="United Kingdom"/>
    <x v="38"/>
    <n v="0"/>
    <n v="49094"/>
    <n v="0"/>
    <n v="137750"/>
    <n v="137750"/>
    <n v="0.13775000000000001"/>
    <n v="0.13775000000000001"/>
    <n v="0"/>
  </r>
  <r>
    <s v="Total"/>
    <n v="2019"/>
    <b v="1"/>
    <s v="EEA non EU"/>
    <s v="ICELAND"/>
    <s v="Import"/>
    <s v="EEA non EU"/>
    <x v="3"/>
    <x v="0"/>
    <x v="26"/>
    <x v="1"/>
    <b v="1"/>
    <s v="United Kingdom"/>
    <x v="38"/>
    <n v="0"/>
    <n v="527218"/>
    <n v="0"/>
    <n v="966653"/>
    <n v="966653"/>
    <n v="0.96665299999999998"/>
    <n v="0.96665299999999998"/>
    <n v="0"/>
  </r>
  <r>
    <s v="Total"/>
    <n v="2019"/>
    <b v="1"/>
    <s v="EEA non EU"/>
    <s v="ICELAND"/>
    <s v="Import"/>
    <s v="EEA non EU"/>
    <x v="3"/>
    <x v="0"/>
    <x v="26"/>
    <x v="1"/>
    <b v="1"/>
    <s v="United Kingdom"/>
    <x v="38"/>
    <n v="0"/>
    <n v="184482"/>
    <n v="0"/>
    <n v="339292"/>
    <n v="339292"/>
    <n v="0.33929199999999998"/>
    <n v="0.33929199999999998"/>
    <n v="0"/>
  </r>
  <r>
    <s v="Total"/>
    <n v="2019"/>
    <b v="1"/>
    <s v="EEA non EU"/>
    <s v="ICELAND"/>
    <s v="Import"/>
    <s v="EEA non EU"/>
    <x v="2"/>
    <x v="0"/>
    <x v="50"/>
    <x v="8"/>
    <b v="1"/>
    <s v="United Kingdom"/>
    <x v="38"/>
    <n v="2.6"/>
    <n v="223740"/>
    <n v="581724"/>
    <n v="621093"/>
    <n v="621093"/>
    <n v="0.62109300000000001"/>
    <n v="0.62109300000000001"/>
    <n v="581.72400000000005"/>
  </r>
  <r>
    <s v="Total"/>
    <n v="2019"/>
    <b v="1"/>
    <s v="EEA non EU"/>
    <s v="ICELAND"/>
    <s v="Import"/>
    <s v="EEA non EU"/>
    <x v="2"/>
    <x v="0"/>
    <x v="50"/>
    <x v="8"/>
    <b v="1"/>
    <s v="United Kingdom"/>
    <x v="38"/>
    <n v="2.6"/>
    <n v="3080"/>
    <n v="8008"/>
    <n v="8624"/>
    <n v="8624"/>
    <n v="8.6239999999999997E-3"/>
    <n v="8.6239999999999997E-3"/>
    <n v="8.0079999999999991"/>
  </r>
  <r>
    <s v="Total"/>
    <n v="2019"/>
    <b v="1"/>
    <s v="EEA non EU"/>
    <s v="ICELAND"/>
    <s v="Import"/>
    <s v="EEA non EU"/>
    <x v="2"/>
    <x v="1"/>
    <x v="46"/>
    <x v="1"/>
    <b v="1"/>
    <s v="United Kingdom"/>
    <x v="38"/>
    <n v="4.3099999999999996"/>
    <n v="13589"/>
    <n v="58568.59"/>
    <n v="118383"/>
    <n v="118383"/>
    <n v="0.118383"/>
    <n v="0.118383"/>
    <n v="58.56859"/>
  </r>
  <r>
    <s v="Total"/>
    <n v="2019"/>
    <b v="1"/>
    <s v="EEA non EU"/>
    <s v="ICELAND"/>
    <s v="Import"/>
    <s v="EEA non EU"/>
    <x v="2"/>
    <x v="1"/>
    <x v="46"/>
    <x v="1"/>
    <b v="1"/>
    <s v="United Kingdom"/>
    <x v="38"/>
    <n v="4.3099999999999996"/>
    <n v="9633"/>
    <n v="41518.230000000003"/>
    <n v="83213"/>
    <n v="83213"/>
    <n v="8.3212999999999995E-2"/>
    <n v="8.3212999999999995E-2"/>
    <n v="41.518230000000003"/>
  </r>
  <r>
    <s v="Total"/>
    <n v="2019"/>
    <b v="1"/>
    <s v="EEA non EU"/>
    <s v="ICELAND"/>
    <s v="Import"/>
    <s v="EEA non EU"/>
    <x v="2"/>
    <x v="1"/>
    <x v="46"/>
    <x v="1"/>
    <b v="1"/>
    <s v="United Kingdom"/>
    <x v="38"/>
    <n v="4.3099999999999996"/>
    <n v="570"/>
    <n v="2456.6999999999998"/>
    <n v="4546"/>
    <n v="4546"/>
    <n v="4.5459999999999997E-3"/>
    <n v="4.5459999999999997E-3"/>
    <n v="2.4567000000000001"/>
  </r>
  <r>
    <s v="Total"/>
    <n v="2019"/>
    <b v="1"/>
    <s v="EEA non EU"/>
    <s v="ICELAND"/>
    <s v="Import"/>
    <s v="EEA non EU"/>
    <x v="2"/>
    <x v="1"/>
    <x v="46"/>
    <x v="1"/>
    <b v="1"/>
    <s v="United Kingdom"/>
    <x v="38"/>
    <n v="4.3099999999999996"/>
    <n v="466"/>
    <n v="2008.46"/>
    <n v="4987"/>
    <n v="4987"/>
    <n v="4.9870000000000001E-3"/>
    <n v="4.9870000000000001E-3"/>
    <n v="2.0084599999999999"/>
  </r>
  <r>
    <s v="Total"/>
    <n v="2019"/>
    <b v="1"/>
    <s v="EEA non EU"/>
    <s v="ICELAND"/>
    <s v="Import"/>
    <s v="EEA non EU"/>
    <x v="2"/>
    <x v="1"/>
    <x v="46"/>
    <x v="1"/>
    <b v="1"/>
    <s v="United Kingdom"/>
    <x v="38"/>
    <n v="4.3099999999999996"/>
    <n v="450"/>
    <n v="1939.5"/>
    <n v="3984"/>
    <n v="3984"/>
    <n v="3.9839999999999997E-3"/>
    <n v="3.9839999999999997E-3"/>
    <n v="1.9395"/>
  </r>
  <r>
    <s v="Total"/>
    <n v="2019"/>
    <b v="1"/>
    <s v="EEA non EU"/>
    <s v="ICELAND"/>
    <s v="Import"/>
    <s v="EEA non EU"/>
    <x v="2"/>
    <x v="1"/>
    <x v="49"/>
    <x v="1"/>
    <b v="1"/>
    <s v="United Kingdom"/>
    <x v="38"/>
    <n v="2.77"/>
    <n v="225816"/>
    <n v="625510.31999999995"/>
    <n v="2309376"/>
    <n v="2309376"/>
    <n v="2.3093759999999999"/>
    <n v="2.3093759999999999"/>
    <n v="625.51031999999998"/>
  </r>
  <r>
    <s v="Total"/>
    <n v="2019"/>
    <b v="1"/>
    <s v="EEA non EU"/>
    <s v="ICELAND"/>
    <s v="Import"/>
    <s v="EEA non EU"/>
    <x v="2"/>
    <x v="1"/>
    <x v="49"/>
    <x v="1"/>
    <b v="1"/>
    <s v="United Kingdom"/>
    <x v="38"/>
    <n v="2.77"/>
    <n v="208590"/>
    <n v="577794.30000000005"/>
    <n v="1442933"/>
    <n v="1442933"/>
    <n v="1.442933"/>
    <n v="1.442933"/>
    <n v="577.79430000000002"/>
  </r>
  <r>
    <s v="Total"/>
    <n v="2019"/>
    <b v="1"/>
    <s v="EEA non EU"/>
    <s v="ICELAND"/>
    <s v="Import"/>
    <s v="EEA non EU"/>
    <x v="2"/>
    <x v="1"/>
    <x v="49"/>
    <x v="1"/>
    <b v="1"/>
    <s v="United Kingdom"/>
    <x v="38"/>
    <n v="2.77"/>
    <n v="149300"/>
    <n v="413561"/>
    <n v="1084035"/>
    <n v="1084035"/>
    <n v="1.0840350000000001"/>
    <n v="1.0840350000000001"/>
    <n v="413.56099999999998"/>
  </r>
  <r>
    <s v="Total"/>
    <n v="2019"/>
    <b v="1"/>
    <s v="EEA non EU"/>
    <s v="ICELAND"/>
    <s v="Import"/>
    <s v="EEA non EU"/>
    <x v="2"/>
    <x v="1"/>
    <x v="49"/>
    <x v="1"/>
    <b v="1"/>
    <s v="United Kingdom"/>
    <x v="38"/>
    <n v="2.77"/>
    <n v="68784"/>
    <n v="190531.68"/>
    <n v="718287"/>
    <n v="718287"/>
    <n v="0.71828700000000001"/>
    <n v="0.71828700000000001"/>
    <n v="190.53167999999999"/>
  </r>
  <r>
    <s v="Total"/>
    <n v="2019"/>
    <b v="1"/>
    <s v="EEA non EU"/>
    <s v="ICELAND"/>
    <s v="Import"/>
    <s v="EEA non EU"/>
    <x v="2"/>
    <x v="1"/>
    <x v="49"/>
    <x v="1"/>
    <b v="1"/>
    <s v="United Kingdom"/>
    <x v="38"/>
    <n v="2.77"/>
    <n v="5590"/>
    <n v="15484.3"/>
    <n v="58325"/>
    <n v="58325"/>
    <n v="5.8325000000000002E-2"/>
    <n v="5.8325000000000002E-2"/>
    <n v="15.484299999999999"/>
  </r>
  <r>
    <s v="Total"/>
    <n v="2019"/>
    <b v="1"/>
    <s v="EEA non EU"/>
    <s v="ICELAND"/>
    <s v="Import"/>
    <s v="EEA non EU"/>
    <x v="2"/>
    <x v="1"/>
    <x v="49"/>
    <x v="1"/>
    <b v="1"/>
    <s v="United Kingdom"/>
    <x v="38"/>
    <n v="2.77"/>
    <n v="1320"/>
    <n v="3656.4"/>
    <n v="15830"/>
    <n v="15830"/>
    <n v="1.583E-2"/>
    <n v="1.583E-2"/>
    <n v="3.6564000000000001"/>
  </r>
  <r>
    <s v="Total"/>
    <n v="2019"/>
    <b v="1"/>
    <s v="EEA non EU"/>
    <s v="ICELAND"/>
    <s v="Import"/>
    <s v="EEA non EU"/>
    <x v="2"/>
    <x v="1"/>
    <x v="52"/>
    <x v="1"/>
    <b v="1"/>
    <s v="United Kingdom"/>
    <x v="38"/>
    <n v="2.5499999999999998"/>
    <n v="91634"/>
    <n v="233666.7"/>
    <n v="362604"/>
    <n v="362604"/>
    <n v="0.36260399999999998"/>
    <n v="0.36260399999999998"/>
    <n v="233.66669999999999"/>
  </r>
  <r>
    <s v="Total"/>
    <n v="2019"/>
    <b v="1"/>
    <s v="EEA non EU"/>
    <s v="ICELAND"/>
    <s v="Import"/>
    <s v="EEA non EU"/>
    <x v="2"/>
    <x v="1"/>
    <x v="52"/>
    <x v="1"/>
    <b v="1"/>
    <s v="United Kingdom"/>
    <x v="38"/>
    <n v="2.5499999999999998"/>
    <n v="40970"/>
    <n v="104473.5"/>
    <n v="197560"/>
    <n v="197560"/>
    <n v="0.19756000000000001"/>
    <n v="0.19756000000000001"/>
    <n v="104.4735"/>
  </r>
  <r>
    <s v="Total"/>
    <n v="2019"/>
    <b v="1"/>
    <s v="EEA non EU"/>
    <s v="ICELAND"/>
    <s v="Import"/>
    <s v="EEA non EU"/>
    <x v="2"/>
    <x v="1"/>
    <x v="52"/>
    <x v="1"/>
    <b v="1"/>
    <s v="United Kingdom"/>
    <x v="38"/>
    <n v="2.5499999999999998"/>
    <n v="5083"/>
    <n v="12961.65"/>
    <n v="33945"/>
    <n v="33945"/>
    <n v="3.3945000000000003E-2"/>
    <n v="3.3945000000000003E-2"/>
    <n v="12.961650000000001"/>
  </r>
  <r>
    <s v="Total"/>
    <n v="2019"/>
    <b v="1"/>
    <s v="EEA non EU"/>
    <s v="ICELAND"/>
    <s v="Import"/>
    <s v="EEA non EU"/>
    <x v="2"/>
    <x v="1"/>
    <x v="52"/>
    <x v="1"/>
    <b v="1"/>
    <s v="United Kingdom"/>
    <x v="38"/>
    <n v="2.5499999999999998"/>
    <n v="1954"/>
    <n v="4982.7"/>
    <n v="11355"/>
    <n v="11355"/>
    <n v="1.1355000000000001E-2"/>
    <n v="1.1355000000000001E-2"/>
    <n v="4.9827000000000004"/>
  </r>
  <r>
    <s v="Total"/>
    <n v="2019"/>
    <b v="1"/>
    <s v="EEA non EU"/>
    <s v="ICELAND"/>
    <s v="Import"/>
    <s v="EEA non EU"/>
    <x v="2"/>
    <x v="1"/>
    <x v="52"/>
    <x v="1"/>
    <b v="1"/>
    <s v="United Kingdom"/>
    <x v="38"/>
    <n v="2.5499999999999998"/>
    <n v="1830"/>
    <n v="4666.5"/>
    <n v="11572"/>
    <n v="11572"/>
    <n v="1.1572000000000001E-2"/>
    <n v="1.1572000000000001E-2"/>
    <n v="4.6665000000000001"/>
  </r>
  <r>
    <s v="Total"/>
    <n v="2019"/>
    <b v="1"/>
    <s v="EEA non EU"/>
    <s v="ICELAND"/>
    <s v="Import"/>
    <s v="EEA non EU"/>
    <x v="2"/>
    <x v="1"/>
    <x v="26"/>
    <x v="1"/>
    <b v="1"/>
    <s v="United Kingdom"/>
    <x v="38"/>
    <n v="2.85"/>
    <n v="1535827"/>
    <n v="4377106.95"/>
    <n v="16737777"/>
    <n v="16737777"/>
    <n v="16.737777000000001"/>
    <n v="16.737777000000001"/>
    <n v="4377.1069500000003"/>
  </r>
  <r>
    <s v="Total"/>
    <n v="2019"/>
    <b v="1"/>
    <s v="EEA non EU"/>
    <s v="ICELAND"/>
    <s v="Import"/>
    <s v="EEA non EU"/>
    <x v="2"/>
    <x v="1"/>
    <x v="26"/>
    <x v="1"/>
    <b v="1"/>
    <s v="United Kingdom"/>
    <x v="38"/>
    <n v="2.85"/>
    <n v="1036262"/>
    <n v="2953346.7"/>
    <n v="9106990"/>
    <n v="9106990"/>
    <n v="9.1069899999999997"/>
    <n v="9.1069899999999997"/>
    <n v="2953.3467000000001"/>
  </r>
  <r>
    <s v="Total"/>
    <n v="2019"/>
    <b v="1"/>
    <s v="EEA non EU"/>
    <s v="ICELAND"/>
    <s v="Import"/>
    <s v="EEA non EU"/>
    <x v="2"/>
    <x v="1"/>
    <x v="26"/>
    <x v="1"/>
    <b v="1"/>
    <s v="United Kingdom"/>
    <x v="38"/>
    <n v="2.85"/>
    <n v="389608"/>
    <n v="1110382.8"/>
    <n v="4067824"/>
    <n v="4067824"/>
    <n v="4.0678239999999999"/>
    <n v="4.0678239999999999"/>
    <n v="1110.3828000000001"/>
  </r>
  <r>
    <s v="Total"/>
    <n v="2019"/>
    <b v="1"/>
    <s v="EEA non EU"/>
    <s v="ICELAND"/>
    <s v="Import"/>
    <s v="EEA non EU"/>
    <x v="2"/>
    <x v="1"/>
    <x v="26"/>
    <x v="1"/>
    <b v="1"/>
    <s v="United Kingdom"/>
    <x v="38"/>
    <n v="2.85"/>
    <n v="229922"/>
    <n v="655277.69999999995"/>
    <n v="1941256"/>
    <n v="1941256"/>
    <n v="1.9412560000000001"/>
    <n v="1.9412560000000001"/>
    <n v="655.27769999999998"/>
  </r>
  <r>
    <s v="Total"/>
    <n v="2019"/>
    <b v="1"/>
    <s v="EEA non EU"/>
    <s v="ICELAND"/>
    <s v="Import"/>
    <s v="EEA non EU"/>
    <x v="2"/>
    <x v="1"/>
    <x v="26"/>
    <x v="1"/>
    <b v="1"/>
    <s v="United Kingdom"/>
    <x v="38"/>
    <n v="2.85"/>
    <n v="151277"/>
    <n v="431139.45"/>
    <n v="1680836"/>
    <n v="1680836"/>
    <n v="1.680836"/>
    <n v="1.680836"/>
    <n v="431.13945000000001"/>
  </r>
  <r>
    <s v="Total"/>
    <n v="2019"/>
    <b v="1"/>
    <s v="EEA non EU"/>
    <s v="ICELAND"/>
    <s v="Import"/>
    <s v="EEA non EU"/>
    <x v="2"/>
    <x v="1"/>
    <x v="26"/>
    <x v="1"/>
    <b v="1"/>
    <s v="United Kingdom"/>
    <x v="38"/>
    <n v="2.85"/>
    <n v="18935"/>
    <n v="53964.75"/>
    <n v="208198"/>
    <n v="208198"/>
    <n v="0.20819799999999999"/>
    <n v="0.20819799999999999"/>
    <n v="53.964750000000002"/>
  </r>
  <r>
    <s v="Total"/>
    <n v="2019"/>
    <b v="1"/>
    <s v="EEA non EU"/>
    <s v="ICELAND"/>
    <s v="Import"/>
    <s v="EEA non EU"/>
    <x v="2"/>
    <x v="1"/>
    <x v="26"/>
    <x v="1"/>
    <b v="1"/>
    <s v="United Kingdom"/>
    <x v="38"/>
    <n v="2.85"/>
    <n v="12902"/>
    <n v="36770.699999999997"/>
    <n v="148389"/>
    <n v="148389"/>
    <n v="0.14838899999999999"/>
    <n v="0.14838899999999999"/>
    <n v="36.770699999999998"/>
  </r>
  <r>
    <s v="Total"/>
    <n v="2019"/>
    <b v="1"/>
    <s v="EEA non EU"/>
    <s v="ICELAND"/>
    <s v="Import"/>
    <s v="EEA non EU"/>
    <x v="2"/>
    <x v="1"/>
    <x v="35"/>
    <x v="11"/>
    <b v="1"/>
    <s v="United Kingdom"/>
    <x v="38"/>
    <n v="2.77"/>
    <n v="14088"/>
    <n v="39023.760000000002"/>
    <n v="106858"/>
    <n v="106858"/>
    <n v="0.10685799999999999"/>
    <n v="0.10685799999999999"/>
    <n v="39.023760000000003"/>
  </r>
  <r>
    <s v="Total"/>
    <n v="2019"/>
    <b v="1"/>
    <s v="EEA non EU"/>
    <s v="ICELAND"/>
    <s v="Import"/>
    <s v="EEA non EU"/>
    <x v="2"/>
    <x v="1"/>
    <x v="35"/>
    <x v="11"/>
    <b v="1"/>
    <s v="United Kingdom"/>
    <x v="38"/>
    <n v="2.77"/>
    <n v="9297"/>
    <n v="25752.69"/>
    <n v="74432"/>
    <n v="74432"/>
    <n v="7.4431999999999998E-2"/>
    <n v="7.4431999999999998E-2"/>
    <n v="25.752690000000001"/>
  </r>
  <r>
    <s v="Total"/>
    <n v="2019"/>
    <b v="1"/>
    <s v="EEA non EU"/>
    <s v="ICELAND"/>
    <s v="Import"/>
    <s v="EEA non EU"/>
    <x v="2"/>
    <x v="1"/>
    <x v="35"/>
    <x v="11"/>
    <b v="1"/>
    <s v="United Kingdom"/>
    <x v="38"/>
    <n v="2.77"/>
    <n v="8340"/>
    <n v="23101.8"/>
    <n v="66785"/>
    <n v="66785"/>
    <n v="6.6784999999999997E-2"/>
    <n v="6.6784999999999997E-2"/>
    <n v="23.101800000000001"/>
  </r>
  <r>
    <s v="Total"/>
    <n v="2019"/>
    <b v="1"/>
    <s v="EEA non EU"/>
    <s v="ICELAND"/>
    <s v="Import"/>
    <s v="EEA non EU"/>
    <x v="2"/>
    <x v="1"/>
    <x v="35"/>
    <x v="11"/>
    <b v="1"/>
    <s v="United Kingdom"/>
    <x v="38"/>
    <n v="2.77"/>
    <n v="2373"/>
    <n v="6573.21"/>
    <n v="26582"/>
    <n v="26582"/>
    <n v="2.6582000000000001E-2"/>
    <n v="2.6582000000000001E-2"/>
    <n v="6.5732100000000004"/>
  </r>
  <r>
    <s v="Total"/>
    <n v="2019"/>
    <b v="1"/>
    <s v="EEA non EU"/>
    <s v="ICELAND"/>
    <s v="Import"/>
    <s v="EEA non EU"/>
    <x v="2"/>
    <x v="0"/>
    <x v="46"/>
    <x v="1"/>
    <b v="1"/>
    <s v="United Kingdom"/>
    <x v="38"/>
    <n v="4.3"/>
    <n v="1218"/>
    <n v="5237.3999999999996"/>
    <n v="3094"/>
    <n v="3094"/>
    <n v="3.094E-3"/>
    <n v="3.094E-3"/>
    <n v="5.2374000000000001"/>
  </r>
  <r>
    <s v="Total"/>
    <n v="2019"/>
    <b v="1"/>
    <s v="EEA non EU"/>
    <s v="ICELAND"/>
    <s v="Import"/>
    <s v="EEA non EU"/>
    <x v="2"/>
    <x v="0"/>
    <x v="47"/>
    <x v="1"/>
    <b v="1"/>
    <s v="United Kingdom"/>
    <x v="38"/>
    <n v="3.06"/>
    <n v="4003721"/>
    <n v="12251386.26"/>
    <n v="24660681"/>
    <n v="24660681"/>
    <n v="24.660681"/>
    <n v="24.660681"/>
    <n v="12251.386259999999"/>
  </r>
  <r>
    <s v="Total"/>
    <n v="2019"/>
    <b v="1"/>
    <s v="EEA non EU"/>
    <s v="ICELAND"/>
    <s v="Import"/>
    <s v="EEA non EU"/>
    <x v="2"/>
    <x v="0"/>
    <x v="47"/>
    <x v="1"/>
    <b v="1"/>
    <s v="United Kingdom"/>
    <x v="38"/>
    <n v="3.06"/>
    <n v="2110056"/>
    <n v="6456771.3600000003"/>
    <n v="13478280"/>
    <n v="13478280"/>
    <n v="13.47828"/>
    <n v="13.47828"/>
    <n v="6456.7713599999997"/>
  </r>
  <r>
    <s v="Total"/>
    <n v="2019"/>
    <b v="1"/>
    <s v="EEA non EU"/>
    <s v="ICELAND"/>
    <s v="Import"/>
    <s v="EEA non EU"/>
    <x v="2"/>
    <x v="0"/>
    <x v="52"/>
    <x v="1"/>
    <b v="1"/>
    <s v="United Kingdom"/>
    <x v="38"/>
    <n v="2.5499999999999998"/>
    <n v="432009"/>
    <n v="1101622.95"/>
    <n v="1412027"/>
    <n v="1412027"/>
    <n v="1.4120269999999999"/>
    <n v="1.4120269999999999"/>
    <n v="1101.6229499999999"/>
  </r>
  <r>
    <s v="Total"/>
    <n v="2019"/>
    <b v="1"/>
    <s v="EEA non EU"/>
    <s v="ICELAND"/>
    <s v="Import"/>
    <s v="EEA non EU"/>
    <x v="2"/>
    <x v="0"/>
    <x v="52"/>
    <x v="1"/>
    <b v="1"/>
    <s v="United Kingdom"/>
    <x v="38"/>
    <n v="2.5499999999999998"/>
    <n v="150610"/>
    <n v="384055.5"/>
    <n v="528195"/>
    <n v="528195"/>
    <n v="0.52819499999999997"/>
    <n v="0.52819499999999997"/>
    <n v="384.05549999999999"/>
  </r>
  <r>
    <s v="Total"/>
    <n v="2019"/>
    <b v="1"/>
    <s v="EEA non EU"/>
    <s v="ICELAND"/>
    <s v="Import"/>
    <s v="EEA non EU"/>
    <x v="2"/>
    <x v="0"/>
    <x v="26"/>
    <x v="1"/>
    <b v="1"/>
    <s v="United Kingdom"/>
    <x v="38"/>
    <n v="2.85"/>
    <n v="10009915"/>
    <n v="28528257.75"/>
    <n v="65991548"/>
    <n v="65991548"/>
    <n v="65.991547999999995"/>
    <n v="65.991547999999995"/>
    <n v="28528.257750000001"/>
  </r>
  <r>
    <s v="Total"/>
    <n v="2019"/>
    <b v="1"/>
    <s v="EEA non EU"/>
    <s v="ICELAND"/>
    <s v="Import"/>
    <s v="EEA non EU"/>
    <x v="2"/>
    <x v="0"/>
    <x v="26"/>
    <x v="1"/>
    <b v="1"/>
    <s v="United Kingdom"/>
    <x v="38"/>
    <n v="2.85"/>
    <n v="6338052"/>
    <n v="18063448.199999999"/>
    <n v="39996847"/>
    <n v="39996847"/>
    <n v="39.996847000000002"/>
    <n v="39.996847000000002"/>
    <n v="18063.448199999999"/>
  </r>
  <r>
    <s v="Total"/>
    <n v="2019"/>
    <b v="1"/>
    <s v="EEA non EU"/>
    <s v="ICELAND"/>
    <s v="Import"/>
    <s v="EEA non EU"/>
    <x v="2"/>
    <x v="0"/>
    <x v="61"/>
    <x v="11"/>
    <b v="1"/>
    <s v="United Kingdom"/>
    <x v="38"/>
    <n v="3"/>
    <n v="233589"/>
    <n v="700767"/>
    <n v="1409886"/>
    <n v="1409886"/>
    <n v="1.409886"/>
    <n v="1.409886"/>
    <n v="700.76700000000005"/>
  </r>
  <r>
    <s v="Total"/>
    <n v="2019"/>
    <b v="1"/>
    <s v="EEA non EU"/>
    <s v="ICELAND"/>
    <s v="Import"/>
    <s v="EEA non EU"/>
    <x v="2"/>
    <x v="0"/>
    <x v="61"/>
    <x v="11"/>
    <b v="1"/>
    <s v="United Kingdom"/>
    <x v="38"/>
    <n v="3"/>
    <n v="5520"/>
    <n v="16560"/>
    <n v="33876"/>
    <n v="33876"/>
    <n v="3.3876000000000003E-2"/>
    <n v="3.3876000000000003E-2"/>
    <n v="16.559999999999999"/>
  </r>
  <r>
    <s v="Total"/>
    <n v="2019"/>
    <b v="1"/>
    <s v="EEA non EU"/>
    <s v="ICELAND"/>
    <s v="Import"/>
    <s v="EEA non EU"/>
    <x v="2"/>
    <x v="0"/>
    <x v="35"/>
    <x v="11"/>
    <b v="1"/>
    <s v="United Kingdom"/>
    <x v="38"/>
    <n v="2.65"/>
    <n v="147026"/>
    <n v="389618.9"/>
    <n v="1153742"/>
    <n v="1153742"/>
    <n v="1.153742"/>
    <n v="1.153742"/>
    <n v="389.6189"/>
  </r>
  <r>
    <s v="Total"/>
    <n v="2019"/>
    <b v="1"/>
    <s v="EEA non EU"/>
    <s v="ICELAND"/>
    <s v="Import"/>
    <s v="EEA non EU"/>
    <x v="2"/>
    <x v="1"/>
    <x v="2"/>
    <x v="2"/>
    <b v="1"/>
    <s v="United Kingdom"/>
    <x v="38"/>
    <n v="2.77"/>
    <n v="147880"/>
    <n v="409627.6"/>
    <n v="633288"/>
    <n v="633288"/>
    <n v="0.63328799999999996"/>
    <n v="0.63328799999999996"/>
    <n v="409.62759999999997"/>
  </r>
  <r>
    <s v="Total"/>
    <n v="2019"/>
    <b v="1"/>
    <s v="EEA non EU"/>
    <s v="ICELAND"/>
    <s v="Import"/>
    <s v="EEA non EU"/>
    <x v="2"/>
    <x v="1"/>
    <x v="2"/>
    <x v="2"/>
    <b v="1"/>
    <s v="United Kingdom"/>
    <x v="38"/>
    <n v="2.77"/>
    <n v="51115"/>
    <n v="141588.54999999999"/>
    <n v="392657"/>
    <n v="392657"/>
    <n v="0.39265699999999998"/>
    <n v="0.39265699999999998"/>
    <n v="141.58855"/>
  </r>
  <r>
    <s v="Total"/>
    <n v="2019"/>
    <b v="1"/>
    <s v="EEA non EU"/>
    <s v="ICELAND"/>
    <s v="Import"/>
    <s v="EEA non EU"/>
    <x v="2"/>
    <x v="1"/>
    <x v="2"/>
    <x v="2"/>
    <b v="1"/>
    <s v="United Kingdom"/>
    <x v="38"/>
    <n v="2.77"/>
    <n v="6417"/>
    <n v="17775.09"/>
    <n v="35720"/>
    <n v="35720"/>
    <n v="3.5720000000000002E-2"/>
    <n v="3.5720000000000002E-2"/>
    <n v="17.775089999999999"/>
  </r>
  <r>
    <s v="Total"/>
    <n v="2019"/>
    <b v="1"/>
    <s v="EEA non EU"/>
    <s v="ICELAND"/>
    <s v="Import"/>
    <s v="EEA non EU"/>
    <x v="2"/>
    <x v="1"/>
    <x v="2"/>
    <x v="2"/>
    <b v="1"/>
    <s v="United Kingdom"/>
    <x v="38"/>
    <n v="2.77"/>
    <n v="700"/>
    <n v="1939"/>
    <n v="7651"/>
    <n v="7651"/>
    <n v="7.6509999999999998E-3"/>
    <n v="7.6509999999999998E-3"/>
    <n v="1.9390000000000001"/>
  </r>
  <r>
    <s v="Total"/>
    <n v="2019"/>
    <b v="1"/>
    <s v="EEA non EU"/>
    <s v="ICELAND"/>
    <s v="Import"/>
    <s v="EEA non EU"/>
    <x v="2"/>
    <x v="1"/>
    <x v="2"/>
    <x v="2"/>
    <b v="1"/>
    <s v="United Kingdom"/>
    <x v="38"/>
    <n v="2.77"/>
    <n v="180"/>
    <n v="498.6"/>
    <n v="1341"/>
    <n v="1341"/>
    <n v="1.341E-3"/>
    <n v="1.341E-3"/>
    <n v="0.49859999999999999"/>
  </r>
  <r>
    <s v="Total"/>
    <n v="2019"/>
    <b v="1"/>
    <s v="EEA non EU"/>
    <s v="ICELAND"/>
    <s v="Import"/>
    <s v="EEA non EU"/>
    <x v="4"/>
    <x v="3"/>
    <x v="18"/>
    <x v="10"/>
    <b v="1"/>
    <s v="United Kingdom"/>
    <x v="38"/>
    <n v="0"/>
    <n v="191935"/>
    <n v="0"/>
    <n v="934322"/>
    <n v="934322"/>
    <n v="0.93432199999999999"/>
    <n v="0.93432199999999999"/>
    <n v="0"/>
  </r>
  <r>
    <s v="Total"/>
    <n v="2019"/>
    <b v="1"/>
    <s v="EEA non EU"/>
    <s v="ICELAND"/>
    <s v="Import"/>
    <s v="EEA non EU"/>
    <x v="4"/>
    <x v="3"/>
    <x v="18"/>
    <x v="10"/>
    <b v="1"/>
    <s v="United Kingdom"/>
    <x v="38"/>
    <n v="0"/>
    <n v="32471"/>
    <n v="0"/>
    <n v="162856"/>
    <n v="162856"/>
    <n v="0.162856"/>
    <n v="0.162856"/>
    <n v="0"/>
  </r>
  <r>
    <s v="Total"/>
    <n v="2019"/>
    <b v="1"/>
    <s v="EEA non EU"/>
    <s v="ICELAND"/>
    <s v="Import"/>
    <s v="EEA non EU"/>
    <x v="0"/>
    <x v="1"/>
    <x v="6"/>
    <x v="5"/>
    <b v="1"/>
    <s v="United Kingdom"/>
    <x v="38"/>
    <n v="1.1399999999999999"/>
    <n v="2701422"/>
    <n v="3079621.08"/>
    <n v="14253370"/>
    <n v="14253370"/>
    <n v="14.25337"/>
    <n v="14.25337"/>
    <n v="3079.6210799999999"/>
  </r>
  <r>
    <s v="Total"/>
    <n v="2019"/>
    <b v="1"/>
    <s v="EEA non EU"/>
    <s v="ICELAND"/>
    <s v="Import"/>
    <s v="EEA non EU"/>
    <x v="0"/>
    <x v="1"/>
    <x v="6"/>
    <x v="5"/>
    <b v="1"/>
    <s v="United Kingdom"/>
    <x v="38"/>
    <n v="1.1399999999999999"/>
    <n v="781926"/>
    <n v="891395.64"/>
    <n v="4119423"/>
    <n v="4119423"/>
    <n v="4.1194230000000003"/>
    <n v="4.1194230000000003"/>
    <n v="891.39563999999996"/>
  </r>
  <r>
    <s v="Total"/>
    <n v="2019"/>
    <b v="1"/>
    <s v="EEA non EU"/>
    <s v="ICELAND"/>
    <s v="Import"/>
    <s v="EEA non EU"/>
    <x v="0"/>
    <x v="1"/>
    <x v="6"/>
    <x v="5"/>
    <b v="1"/>
    <s v="United Kingdom"/>
    <x v="38"/>
    <n v="1.1399999999999999"/>
    <n v="56917"/>
    <n v="64885.38"/>
    <n v="332861"/>
    <n v="332861"/>
    <n v="0.33286100000000002"/>
    <n v="0.33286100000000002"/>
    <n v="64.885379999999998"/>
  </r>
  <r>
    <s v="Total"/>
    <n v="2019"/>
    <b v="1"/>
    <s v="EEA non EU"/>
    <s v="ICELAND"/>
    <s v="Import"/>
    <s v="EEA non EU"/>
    <x v="0"/>
    <x v="1"/>
    <x v="6"/>
    <x v="5"/>
    <b v="1"/>
    <s v="United Kingdom"/>
    <x v="38"/>
    <n v="1.1399999999999999"/>
    <n v="3428"/>
    <n v="3907.92"/>
    <n v="17230"/>
    <n v="17230"/>
    <n v="1.7229999999999999E-2"/>
    <n v="1.7229999999999999E-2"/>
    <n v="3.9079199999999998"/>
  </r>
  <r>
    <s v="Total"/>
    <n v="2019"/>
    <b v="1"/>
    <s v="EEA non EU"/>
    <s v="ICELAND"/>
    <s v="Import"/>
    <s v="EEA non EU"/>
    <x v="0"/>
    <x v="1"/>
    <x v="6"/>
    <x v="5"/>
    <b v="1"/>
    <s v="United Kingdom"/>
    <x v="38"/>
    <n v="1.1399999999999999"/>
    <n v="1407"/>
    <n v="1603.98"/>
    <n v="8371"/>
    <n v="8371"/>
    <n v="8.371E-3"/>
    <n v="8.371E-3"/>
    <n v="1.60398"/>
  </r>
  <r>
    <s v="Total"/>
    <n v="2019"/>
    <b v="1"/>
    <s v="EEA non EU"/>
    <s v="ICELAND"/>
    <s v="Import"/>
    <s v="EEA non EU"/>
    <x v="0"/>
    <x v="1"/>
    <x v="14"/>
    <x v="5"/>
    <b v="1"/>
    <s v="United Kingdom"/>
    <x v="38"/>
    <n v="1.1399999999999999"/>
    <n v="550"/>
    <n v="627"/>
    <n v="4445"/>
    <n v="4445"/>
    <n v="4.4450000000000002E-3"/>
    <n v="4.4450000000000002E-3"/>
    <n v="0.627"/>
  </r>
  <r>
    <s v="Total"/>
    <n v="2019"/>
    <b v="1"/>
    <s v="EEA non EU"/>
    <s v="ICELAND"/>
    <s v="Import"/>
    <s v="EEA non EU"/>
    <x v="0"/>
    <x v="1"/>
    <x v="14"/>
    <x v="5"/>
    <b v="1"/>
    <s v="United Kingdom"/>
    <x v="38"/>
    <n v="1.1399999999999999"/>
    <n v="531"/>
    <n v="605.34"/>
    <n v="6420"/>
    <n v="6420"/>
    <n v="6.4200000000000004E-3"/>
    <n v="6.4200000000000004E-3"/>
    <n v="0.60533999999999999"/>
  </r>
  <r>
    <s v="Total"/>
    <n v="2019"/>
    <b v="1"/>
    <s v="EEA non EU"/>
    <s v="ICELAND"/>
    <s v="Import"/>
    <s v="EEA non EU"/>
    <x v="0"/>
    <x v="1"/>
    <x v="14"/>
    <x v="5"/>
    <b v="1"/>
    <s v="United Kingdom"/>
    <x v="38"/>
    <n v="1.1399999999999999"/>
    <n v="150"/>
    <n v="171"/>
    <n v="929"/>
    <n v="929"/>
    <n v="9.2900000000000003E-4"/>
    <n v="9.2900000000000003E-4"/>
    <n v="0.17100000000000001"/>
  </r>
  <r>
    <s v="Total"/>
    <n v="2019"/>
    <b v="1"/>
    <s v="EEA non EU"/>
    <s v="ICELAND"/>
    <s v="Import"/>
    <s v="EEA non EU"/>
    <x v="3"/>
    <x v="2"/>
    <x v="2"/>
    <x v="2"/>
    <b v="1"/>
    <s v="United Kingdom"/>
    <x v="38"/>
    <n v="1.84"/>
    <n v="21136"/>
    <n v="38890.239999999998"/>
    <n v="98661"/>
    <n v="98661"/>
    <n v="9.8660999999999999E-2"/>
    <n v="9.8660999999999999E-2"/>
    <n v="38.890239999999999"/>
  </r>
  <r>
    <s v="Total"/>
    <n v="2019"/>
    <b v="1"/>
    <s v="EEA non EU"/>
    <s v="ICELAND"/>
    <s v="Import"/>
    <s v="EEA non EU"/>
    <x v="3"/>
    <x v="1"/>
    <x v="14"/>
    <x v="5"/>
    <b v="1"/>
    <s v="United Kingdom"/>
    <x v="38"/>
    <n v="0"/>
    <n v="17725"/>
    <n v="0"/>
    <n v="137622"/>
    <n v="137622"/>
    <n v="0.13762199999999999"/>
    <n v="0.13762199999999999"/>
    <n v="0"/>
  </r>
  <r>
    <s v="Total"/>
    <n v="2019"/>
    <b v="1"/>
    <s v="EEA non EU"/>
    <s v="ICELAND"/>
    <s v="Import"/>
    <s v="EEA non EU"/>
    <x v="3"/>
    <x v="1"/>
    <x v="14"/>
    <x v="5"/>
    <b v="1"/>
    <s v="United Kingdom"/>
    <x v="38"/>
    <n v="0"/>
    <n v="2780"/>
    <n v="0"/>
    <n v="32853"/>
    <n v="32853"/>
    <n v="3.2853E-2"/>
    <n v="3.2853E-2"/>
    <n v="0"/>
  </r>
  <r>
    <s v="Total"/>
    <n v="2019"/>
    <b v="1"/>
    <s v="EEA non EU"/>
    <s v="ICELAND"/>
    <s v="Import"/>
    <s v="EEA non EU"/>
    <x v="3"/>
    <x v="1"/>
    <x v="14"/>
    <x v="5"/>
    <b v="1"/>
    <s v="United Kingdom"/>
    <x v="38"/>
    <n v="0"/>
    <n v="954"/>
    <n v="0"/>
    <n v="8325"/>
    <n v="8325"/>
    <n v="8.3250000000000008E-3"/>
    <n v="8.3250000000000008E-3"/>
    <n v="0"/>
  </r>
  <r>
    <s v="Total"/>
    <n v="2019"/>
    <b v="1"/>
    <s v="EEA non EU"/>
    <s v="ICELAND"/>
    <s v="Import"/>
    <s v="EEA non EU"/>
    <x v="2"/>
    <x v="3"/>
    <x v="2"/>
    <x v="2"/>
    <b v="1"/>
    <s v="United Kingdom"/>
    <x v="38"/>
    <n v="3.76"/>
    <n v="600"/>
    <n v="2256"/>
    <n v="6161"/>
    <n v="6161"/>
    <n v="6.1609999999999998E-3"/>
    <n v="6.1609999999999998E-3"/>
    <n v="2.2559999999999998"/>
  </r>
  <r>
    <s v="Total"/>
    <n v="2019"/>
    <b v="1"/>
    <s v="EEA non EU"/>
    <s v="ICELAND"/>
    <s v="Import"/>
    <s v="EEA non EU"/>
    <x v="2"/>
    <x v="3"/>
    <x v="2"/>
    <x v="2"/>
    <b v="1"/>
    <s v="United Kingdom"/>
    <x v="38"/>
    <n v="3.76"/>
    <n v="275"/>
    <n v="1034"/>
    <n v="10677"/>
    <n v="10677"/>
    <n v="1.0677000000000001E-2"/>
    <n v="1.0677000000000001E-2"/>
    <n v="1.034"/>
  </r>
  <r>
    <s v="Total"/>
    <n v="2019"/>
    <b v="1"/>
    <s v="EEA non EU"/>
    <s v="ICELAND"/>
    <s v="Import"/>
    <s v="EEA non EU"/>
    <x v="2"/>
    <x v="1"/>
    <x v="65"/>
    <x v="5"/>
    <b v="1"/>
    <s v="United Kingdom"/>
    <x v="38"/>
    <n v="1.8"/>
    <n v="1278"/>
    <n v="2300.4"/>
    <n v="16235"/>
    <n v="16235"/>
    <n v="1.6234999999999999E-2"/>
    <n v="1.6234999999999999E-2"/>
    <n v="2.3003999999999998"/>
  </r>
  <r>
    <s v="Total"/>
    <n v="2019"/>
    <b v="1"/>
    <s v="EEA non EU"/>
    <s v="ICELAND"/>
    <s v="Import"/>
    <s v="EEA non EU"/>
    <x v="2"/>
    <x v="1"/>
    <x v="6"/>
    <x v="5"/>
    <b v="1"/>
    <s v="United Kingdom"/>
    <x v="38"/>
    <n v="1.6"/>
    <n v="93077"/>
    <n v="148923.20000000001"/>
    <n v="589936"/>
    <n v="589936"/>
    <n v="0.58993600000000002"/>
    <n v="0.58993600000000002"/>
    <n v="148.92320000000001"/>
  </r>
  <r>
    <s v="Total"/>
    <n v="2019"/>
    <b v="1"/>
    <s v="EEA non EU"/>
    <s v="ICELAND"/>
    <s v="Import"/>
    <s v="EEA non EU"/>
    <x v="2"/>
    <x v="1"/>
    <x v="6"/>
    <x v="5"/>
    <b v="1"/>
    <s v="United Kingdom"/>
    <x v="38"/>
    <n v="1.6"/>
    <n v="42074"/>
    <n v="67318.399999999994"/>
    <n v="253561"/>
    <n v="253561"/>
    <n v="0.25356099999999998"/>
    <n v="0.25356099999999998"/>
    <n v="67.318399999999997"/>
  </r>
  <r>
    <s v="Total"/>
    <n v="2019"/>
    <b v="1"/>
    <s v="EEA non EU"/>
    <s v="ICELAND"/>
    <s v="Import"/>
    <s v="EEA non EU"/>
    <x v="2"/>
    <x v="1"/>
    <x v="6"/>
    <x v="5"/>
    <b v="1"/>
    <s v="United Kingdom"/>
    <x v="38"/>
    <n v="1.6"/>
    <n v="2891"/>
    <n v="4625.6000000000004"/>
    <n v="17493"/>
    <n v="17493"/>
    <n v="1.7493000000000002E-2"/>
    <n v="1.7493000000000002E-2"/>
    <n v="4.6256000000000004"/>
  </r>
  <r>
    <s v="Total"/>
    <n v="2019"/>
    <b v="1"/>
    <s v="EEA non EU"/>
    <s v="ICELAND"/>
    <s v="Import"/>
    <s v="EEA non EU"/>
    <x v="2"/>
    <x v="1"/>
    <x v="6"/>
    <x v="5"/>
    <b v="1"/>
    <s v="United Kingdom"/>
    <x v="38"/>
    <n v="1.6"/>
    <n v="590"/>
    <n v="944"/>
    <n v="4721"/>
    <n v="4721"/>
    <n v="4.7210000000000004E-3"/>
    <n v="4.7210000000000004E-3"/>
    <n v="0.94399999999999995"/>
  </r>
  <r>
    <s v="Total"/>
    <n v="2019"/>
    <b v="1"/>
    <s v="EEA non EU"/>
    <s v="ICELAND"/>
    <s v="Import"/>
    <s v="EEA non EU"/>
    <x v="2"/>
    <x v="1"/>
    <x v="6"/>
    <x v="5"/>
    <b v="1"/>
    <s v="United Kingdom"/>
    <x v="38"/>
    <n v="1.6"/>
    <n v="96"/>
    <n v="153.6"/>
    <n v="1924"/>
    <n v="1924"/>
    <n v="1.9239999999999999E-3"/>
    <n v="1.9239999999999999E-3"/>
    <n v="0.15359999999999999"/>
  </r>
  <r>
    <s v="Total"/>
    <n v="2019"/>
    <b v="1"/>
    <s v="EEA non EU"/>
    <s v="ICELAND"/>
    <s v="Import"/>
    <s v="EEA non EU"/>
    <x v="2"/>
    <x v="1"/>
    <x v="16"/>
    <x v="9"/>
    <b v="1"/>
    <s v="United Kingdom"/>
    <x v="38"/>
    <n v="2.2999999999999998"/>
    <n v="3441"/>
    <n v="7914.3"/>
    <n v="32640"/>
    <n v="32640"/>
    <n v="3.2640000000000002E-2"/>
    <n v="3.2640000000000002E-2"/>
    <n v="7.9142999999999999"/>
  </r>
  <r>
    <s v="Total"/>
    <n v="2019"/>
    <b v="1"/>
    <s v="EEA non EU"/>
    <s v="ICELAND"/>
    <s v="Import"/>
    <s v="EEA non EU"/>
    <x v="2"/>
    <x v="0"/>
    <x v="65"/>
    <x v="5"/>
    <b v="1"/>
    <s v="United Kingdom"/>
    <x v="38"/>
    <n v="1.8"/>
    <n v="2000"/>
    <n v="3600"/>
    <n v="7143"/>
    <n v="7143"/>
    <n v="7.143E-3"/>
    <n v="7.143E-3"/>
    <n v="3.6"/>
  </r>
  <r>
    <s v="Total"/>
    <n v="2019"/>
    <b v="1"/>
    <s v="EEA non EU"/>
    <s v="ICELAND"/>
    <s v="Import"/>
    <s v="EEA non EU"/>
    <x v="2"/>
    <x v="0"/>
    <x v="65"/>
    <x v="5"/>
    <b v="1"/>
    <s v="United Kingdom"/>
    <x v="38"/>
    <n v="1.8"/>
    <n v="295"/>
    <n v="531"/>
    <n v="3360"/>
    <n v="3360"/>
    <n v="3.3600000000000001E-3"/>
    <n v="3.3600000000000001E-3"/>
    <n v="0.53100000000000003"/>
  </r>
  <r>
    <s v="Total"/>
    <n v="2019"/>
    <b v="1"/>
    <s v="EEA non EU"/>
    <s v="ICELAND"/>
    <s v="Import"/>
    <s v="EEA non EU"/>
    <x v="2"/>
    <x v="0"/>
    <x v="6"/>
    <x v="5"/>
    <b v="1"/>
    <s v="United Kingdom"/>
    <x v="38"/>
    <n v="1.8"/>
    <n v="23410"/>
    <n v="42138"/>
    <n v="131078"/>
    <n v="131078"/>
    <n v="0.131078"/>
    <n v="0.131078"/>
    <n v="42.137999999999998"/>
  </r>
  <r>
    <s v="Total"/>
    <n v="2019"/>
    <b v="1"/>
    <s v="EEA non EU"/>
    <s v="ICELAND"/>
    <s v="Import"/>
    <s v="EEA non EU"/>
    <x v="4"/>
    <x v="2"/>
    <x v="18"/>
    <x v="10"/>
    <b v="1"/>
    <s v="United Kingdom"/>
    <x v="38"/>
    <n v="0"/>
    <n v="36510"/>
    <n v="0"/>
    <n v="442264"/>
    <n v="442264"/>
    <n v="0.44226399999999999"/>
    <n v="0.44226399999999999"/>
    <n v="0"/>
  </r>
  <r>
    <s v="Total"/>
    <n v="2019"/>
    <b v="1"/>
    <s v="EEA non EU"/>
    <s v="ICELAND"/>
    <s v="Import"/>
    <s v="EEA non EU"/>
    <x v="0"/>
    <x v="0"/>
    <x v="45"/>
    <x v="3"/>
    <b v="1"/>
    <s v="United Kingdom"/>
    <x v="38"/>
    <n v="1"/>
    <n v="32"/>
    <n v="32"/>
    <n v="3377"/>
    <n v="3377"/>
    <n v="3.3769999999999998E-3"/>
    <n v="3.3769999999999998E-3"/>
    <n v="3.2000000000000001E-2"/>
  </r>
  <r>
    <s v="Total"/>
    <n v="2019"/>
    <b v="1"/>
    <s v="EEA non EU"/>
    <s v="ICELAND"/>
    <s v="Import"/>
    <s v="EEA non EU"/>
    <x v="0"/>
    <x v="5"/>
    <x v="49"/>
    <x v="1"/>
    <b v="1"/>
    <s v="United Kingdom"/>
    <x v="38"/>
    <n v="3.19"/>
    <n v="1410"/>
    <n v="4497.8999999999996"/>
    <n v="12249"/>
    <n v="12249"/>
    <n v="1.2248999999999999E-2"/>
    <n v="1.2248999999999999E-2"/>
    <n v="4.4978999999999996"/>
  </r>
  <r>
    <s v="Total"/>
    <n v="2019"/>
    <b v="1"/>
    <s v="EEA non EU"/>
    <s v="ICELAND"/>
    <s v="Import"/>
    <s v="EEA non EU"/>
    <x v="4"/>
    <x v="1"/>
    <x v="44"/>
    <x v="10"/>
    <b v="1"/>
    <s v="United Kingdom"/>
    <x v="38"/>
    <n v="0"/>
    <n v="17900"/>
    <n v="0"/>
    <n v="84649"/>
    <n v="84649"/>
    <n v="8.4649000000000002E-2"/>
    <n v="8.4649000000000002E-2"/>
    <n v="0"/>
  </r>
  <r>
    <s v="Total"/>
    <n v="2019"/>
    <b v="1"/>
    <s v="EEA non EU"/>
    <s v="ICELAND"/>
    <s v="Import"/>
    <s v="EEA non EU"/>
    <x v="4"/>
    <x v="1"/>
    <x v="18"/>
    <x v="10"/>
    <b v="1"/>
    <s v="United Kingdom"/>
    <x v="38"/>
    <n v="0"/>
    <n v="6130"/>
    <n v="0"/>
    <n v="35174"/>
    <n v="35174"/>
    <n v="3.5173999999999997E-2"/>
    <n v="3.5173999999999997E-2"/>
    <n v="0"/>
  </r>
  <r>
    <s v="Total"/>
    <n v="2019"/>
    <b v="1"/>
    <s v="EEA non EU"/>
    <s v="ICELAND"/>
    <s v="Import"/>
    <s v="EEA non EU"/>
    <x v="4"/>
    <x v="1"/>
    <x v="18"/>
    <x v="10"/>
    <b v="1"/>
    <s v="United Kingdom"/>
    <x v="38"/>
    <n v="0"/>
    <n v="1400"/>
    <n v="0"/>
    <n v="10150"/>
    <n v="10150"/>
    <n v="1.0149999999999999E-2"/>
    <n v="1.0149999999999999E-2"/>
    <n v="0"/>
  </r>
  <r>
    <s v="Total"/>
    <n v="2019"/>
    <b v="1"/>
    <s v="EEA non EU"/>
    <s v="ICELAND"/>
    <s v="Import"/>
    <s v="EEA non EU"/>
    <x v="4"/>
    <x v="0"/>
    <x v="44"/>
    <x v="10"/>
    <b v="1"/>
    <s v="United Kingdom"/>
    <x v="38"/>
    <n v="0"/>
    <n v="94725"/>
    <n v="0"/>
    <n v="39311"/>
    <n v="39311"/>
    <n v="3.9310999999999999E-2"/>
    <n v="3.9310999999999999E-2"/>
    <n v="0"/>
  </r>
  <r>
    <s v="Total"/>
    <n v="2019"/>
    <b v="1"/>
    <s v="EEA non EU"/>
    <s v="ICELAND"/>
    <s v="Import"/>
    <s v="EEA non EU"/>
    <x v="4"/>
    <x v="0"/>
    <x v="44"/>
    <x v="10"/>
    <b v="1"/>
    <s v="United Kingdom"/>
    <x v="38"/>
    <n v="0"/>
    <n v="56410"/>
    <n v="0"/>
    <n v="41073"/>
    <n v="41073"/>
    <n v="4.1072999999999998E-2"/>
    <n v="4.1072999999999998E-2"/>
    <n v="0"/>
  </r>
  <r>
    <s v="Total"/>
    <n v="2019"/>
    <b v="1"/>
    <s v="EEA non EU"/>
    <s v="ICELAND"/>
    <s v="Import"/>
    <s v="EEA non EU"/>
    <x v="4"/>
    <x v="0"/>
    <x v="18"/>
    <x v="10"/>
    <b v="1"/>
    <s v="United Kingdom"/>
    <x v="38"/>
    <n v="0"/>
    <n v="92848"/>
    <n v="0"/>
    <n v="547955"/>
    <n v="547955"/>
    <n v="0.54795499999999997"/>
    <n v="0.54795499999999997"/>
    <n v="0"/>
  </r>
  <r>
    <s v="Total"/>
    <n v="2019"/>
    <b v="1"/>
    <s v="EEA non EU"/>
    <s v="ICELAND"/>
    <s v="Import"/>
    <s v="EEA non EU"/>
    <x v="4"/>
    <x v="0"/>
    <x v="18"/>
    <x v="10"/>
    <b v="1"/>
    <s v="United Kingdom"/>
    <x v="38"/>
    <n v="0"/>
    <n v="400"/>
    <n v="0"/>
    <n v="2357"/>
    <n v="2357"/>
    <n v="2.3570000000000002E-3"/>
    <n v="2.3570000000000002E-3"/>
    <n v="0"/>
  </r>
  <r>
    <s v="Total"/>
    <n v="2019"/>
    <b v="1"/>
    <s v="EEA non EU"/>
    <s v="ICELAND"/>
    <s v="Import"/>
    <s v="EEA non EU"/>
    <x v="0"/>
    <x v="0"/>
    <x v="50"/>
    <x v="8"/>
    <b v="1"/>
    <s v="United Kingdom"/>
    <x v="38"/>
    <n v="1"/>
    <n v="2327"/>
    <n v="2327"/>
    <n v="6245"/>
    <n v="6245"/>
    <n v="6.2449999999999997E-3"/>
    <n v="6.2449999999999997E-3"/>
    <n v="2.327"/>
  </r>
  <r>
    <s v="Total"/>
    <n v="2019"/>
    <b v="1"/>
    <s v="EEA non EU"/>
    <s v="ICELAND"/>
    <s v="Import"/>
    <s v="EEA non EU"/>
    <x v="0"/>
    <x v="0"/>
    <x v="50"/>
    <x v="8"/>
    <b v="1"/>
    <s v="United Kingdom"/>
    <x v="38"/>
    <n v="1"/>
    <n v="23716"/>
    <n v="23716"/>
    <n v="31898"/>
    <n v="31898"/>
    <n v="3.1898000000000003E-2"/>
    <n v="3.1898000000000003E-2"/>
    <n v="23.716000000000001"/>
  </r>
  <r>
    <s v="Total"/>
    <n v="2019"/>
    <b v="1"/>
    <s v="Non EU"/>
    <s v="INDIA"/>
    <s v="Import"/>
    <s v="Non EU"/>
    <x v="0"/>
    <x v="0"/>
    <x v="10"/>
    <x v="0"/>
    <b v="1"/>
    <s v="United Kingdom"/>
    <x v="39"/>
    <n v="1.21"/>
    <n v="8074247"/>
    <n v="9769838.8699999992"/>
    <n v="55885557"/>
    <n v="55885557"/>
    <n v="55.885556999999999"/>
    <n v="55.885556999999999"/>
    <n v="9769.8388699999996"/>
  </r>
  <r>
    <s v="Total"/>
    <n v="2019"/>
    <b v="1"/>
    <s v="Non EU"/>
    <s v="INDIA"/>
    <s v="Import"/>
    <s v="Non EU"/>
    <x v="0"/>
    <x v="0"/>
    <x v="10"/>
    <x v="0"/>
    <b v="1"/>
    <s v="United Kingdom"/>
    <x v="39"/>
    <n v="1.21"/>
    <n v="1649240"/>
    <n v="1995580.4"/>
    <n v="11590295"/>
    <n v="11590295"/>
    <n v="11.590294999999999"/>
    <n v="11.590294999999999"/>
    <n v="1995.5804000000001"/>
  </r>
  <r>
    <s v="Total"/>
    <n v="2019"/>
    <b v="1"/>
    <s v="Non EU"/>
    <s v="INDIA"/>
    <s v="Import"/>
    <s v="Non EU"/>
    <x v="0"/>
    <x v="0"/>
    <x v="10"/>
    <x v="0"/>
    <b v="1"/>
    <s v="United Kingdom"/>
    <x v="39"/>
    <n v="1.21"/>
    <n v="429308"/>
    <n v="519462.68"/>
    <n v="3343473"/>
    <n v="3343473"/>
    <n v="3.3434729999999999"/>
    <n v="3.3434729999999999"/>
    <n v="519.46267999999998"/>
  </r>
  <r>
    <s v="Total"/>
    <n v="2019"/>
    <b v="1"/>
    <s v="Non EU"/>
    <s v="INDIA"/>
    <s v="Import"/>
    <s v="Non EU"/>
    <x v="0"/>
    <x v="0"/>
    <x v="10"/>
    <x v="0"/>
    <b v="1"/>
    <s v="United Kingdom"/>
    <x v="39"/>
    <n v="1.21"/>
    <n v="288424"/>
    <n v="348993.04"/>
    <n v="1927875"/>
    <n v="1927875"/>
    <n v="1.927875"/>
    <n v="1.927875"/>
    <n v="348.99304000000001"/>
  </r>
  <r>
    <s v="Total"/>
    <n v="2019"/>
    <b v="1"/>
    <s v="Non EU"/>
    <s v="INDIA"/>
    <s v="Import"/>
    <s v="Non EU"/>
    <x v="0"/>
    <x v="0"/>
    <x v="10"/>
    <x v="0"/>
    <b v="1"/>
    <s v="United Kingdom"/>
    <x v="39"/>
    <n v="1.21"/>
    <n v="93528"/>
    <n v="113168.88"/>
    <n v="699557"/>
    <n v="699557"/>
    <n v="0.69955699999999998"/>
    <n v="0.69955699999999998"/>
    <n v="113.16888"/>
  </r>
  <r>
    <s v="Total"/>
    <n v="2019"/>
    <b v="1"/>
    <s v="Non EU"/>
    <s v="INDIA"/>
    <s v="Import"/>
    <s v="Non EU"/>
    <x v="0"/>
    <x v="0"/>
    <x v="10"/>
    <x v="0"/>
    <b v="1"/>
    <s v="United Kingdom"/>
    <x v="39"/>
    <n v="1.21"/>
    <n v="37440"/>
    <n v="45302.400000000001"/>
    <n v="241632"/>
    <n v="241632"/>
    <n v="0.24163200000000001"/>
    <n v="0.24163200000000001"/>
    <n v="45.302399999999999"/>
  </r>
  <r>
    <s v="Total"/>
    <n v="2019"/>
    <b v="1"/>
    <s v="Non EU"/>
    <s v="INDIA"/>
    <s v="Import"/>
    <s v="Non EU"/>
    <x v="0"/>
    <x v="0"/>
    <x v="10"/>
    <x v="0"/>
    <b v="1"/>
    <s v="United Kingdom"/>
    <x v="39"/>
    <n v="1.21"/>
    <n v="16320"/>
    <n v="19747.2"/>
    <n v="137393"/>
    <n v="137393"/>
    <n v="0.13739299999999999"/>
    <n v="0.13739299999999999"/>
    <n v="19.747199999999999"/>
  </r>
  <r>
    <s v="Total"/>
    <n v="2019"/>
    <b v="1"/>
    <s v="Non EU"/>
    <s v="INDIA"/>
    <s v="Import"/>
    <s v="Non EU"/>
    <x v="0"/>
    <x v="0"/>
    <x v="10"/>
    <x v="0"/>
    <b v="1"/>
    <s v="United Kingdom"/>
    <x v="39"/>
    <n v="1.21"/>
    <n v="14280"/>
    <n v="17278.8"/>
    <n v="98373"/>
    <n v="98373"/>
    <n v="9.8373000000000002E-2"/>
    <n v="9.8373000000000002E-2"/>
    <n v="17.2788"/>
  </r>
  <r>
    <s v="Total"/>
    <n v="2019"/>
    <b v="1"/>
    <s v="Non EU"/>
    <s v="INDIA"/>
    <s v="Import"/>
    <s v="Non EU"/>
    <x v="0"/>
    <x v="0"/>
    <x v="10"/>
    <x v="0"/>
    <b v="1"/>
    <s v="United Kingdom"/>
    <x v="39"/>
    <n v="1.21"/>
    <n v="13152"/>
    <n v="15913.92"/>
    <n v="86571"/>
    <n v="86571"/>
    <n v="8.6570999999999995E-2"/>
    <n v="8.6570999999999995E-2"/>
    <n v="15.913919999999999"/>
  </r>
  <r>
    <s v="Total"/>
    <n v="2019"/>
    <b v="1"/>
    <s v="Non EU"/>
    <s v="INDIA"/>
    <s v="Import"/>
    <s v="Non EU"/>
    <x v="0"/>
    <x v="0"/>
    <x v="0"/>
    <x v="0"/>
    <b v="1"/>
    <s v="United Kingdom"/>
    <x v="39"/>
    <n v="1.38"/>
    <n v="1714543"/>
    <n v="2366069.34"/>
    <n v="10864358"/>
    <n v="10864358"/>
    <n v="10.864357999999999"/>
    <n v="10.864357999999999"/>
    <n v="2366.06934"/>
  </r>
  <r>
    <s v="Total"/>
    <n v="2019"/>
    <b v="1"/>
    <s v="Non EU"/>
    <s v="INDIA"/>
    <s v="Import"/>
    <s v="Non EU"/>
    <x v="0"/>
    <x v="0"/>
    <x v="0"/>
    <x v="0"/>
    <b v="1"/>
    <s v="United Kingdom"/>
    <x v="39"/>
    <n v="1.38"/>
    <n v="174522"/>
    <n v="240840.36"/>
    <n v="1216031"/>
    <n v="1216031"/>
    <n v="1.2160310000000001"/>
    <n v="1.2160310000000001"/>
    <n v="240.84036"/>
  </r>
  <r>
    <s v="Total"/>
    <n v="2019"/>
    <b v="1"/>
    <s v="Non EU"/>
    <s v="INDIA"/>
    <s v="Import"/>
    <s v="Non EU"/>
    <x v="0"/>
    <x v="0"/>
    <x v="0"/>
    <x v="0"/>
    <b v="1"/>
    <s v="United Kingdom"/>
    <x v="39"/>
    <n v="1.38"/>
    <n v="53880"/>
    <n v="74354.399999999994"/>
    <n v="403230"/>
    <n v="403230"/>
    <n v="0.40322999999999998"/>
    <n v="0.40322999999999998"/>
    <n v="74.354399999999998"/>
  </r>
  <r>
    <s v="Total"/>
    <n v="2019"/>
    <b v="1"/>
    <s v="Non EU"/>
    <s v="INDIA"/>
    <s v="Import"/>
    <s v="Non EU"/>
    <x v="0"/>
    <x v="0"/>
    <x v="0"/>
    <x v="0"/>
    <b v="1"/>
    <s v="United Kingdom"/>
    <x v="39"/>
    <n v="1.38"/>
    <n v="42816"/>
    <n v="59086.080000000002"/>
    <n v="157635"/>
    <n v="157635"/>
    <n v="0.157635"/>
    <n v="0.157635"/>
    <n v="59.086080000000003"/>
  </r>
  <r>
    <s v="Total"/>
    <n v="2019"/>
    <b v="1"/>
    <s v="Non EU"/>
    <s v="INDIA"/>
    <s v="Import"/>
    <s v="Non EU"/>
    <x v="0"/>
    <x v="0"/>
    <x v="11"/>
    <x v="0"/>
    <b v="1"/>
    <s v="United Kingdom"/>
    <x v="39"/>
    <n v="2.58"/>
    <n v="63864"/>
    <n v="164769.12"/>
    <n v="311147"/>
    <n v="311147"/>
    <n v="0.31114700000000001"/>
    <n v="0.31114700000000001"/>
    <n v="164.76911999999999"/>
  </r>
  <r>
    <s v="Total"/>
    <n v="2019"/>
    <b v="1"/>
    <s v="Non EU"/>
    <s v="INDIA"/>
    <s v="Import"/>
    <s v="Non EU"/>
    <x v="0"/>
    <x v="0"/>
    <x v="11"/>
    <x v="0"/>
    <b v="1"/>
    <s v="United Kingdom"/>
    <x v="39"/>
    <n v="2.58"/>
    <n v="1910"/>
    <n v="4927.8"/>
    <n v="10969"/>
    <n v="10969"/>
    <n v="1.0969E-2"/>
    <n v="1.0969E-2"/>
    <n v="4.9278000000000004"/>
  </r>
  <r>
    <s v="Total"/>
    <n v="2019"/>
    <b v="1"/>
    <s v="Non EU"/>
    <s v="INDIA"/>
    <s v="Import"/>
    <s v="Non EU"/>
    <x v="0"/>
    <x v="0"/>
    <x v="35"/>
    <x v="11"/>
    <b v="1"/>
    <s v="United Kingdom"/>
    <x v="39"/>
    <n v="1.1000000000000001"/>
    <n v="20566"/>
    <n v="22622.6"/>
    <n v="31075"/>
    <n v="31075"/>
    <n v="3.1074999999999998E-2"/>
    <n v="3.1074999999999998E-2"/>
    <n v="22.622599999999998"/>
  </r>
  <r>
    <s v="Total"/>
    <n v="2019"/>
    <b v="1"/>
    <s v="Non EU"/>
    <s v="INDIA"/>
    <s v="Import"/>
    <s v="Non EU"/>
    <x v="0"/>
    <x v="1"/>
    <x v="2"/>
    <x v="2"/>
    <b v="1"/>
    <s v="United Kingdom"/>
    <x v="39"/>
    <n v="1.17"/>
    <n v="275172"/>
    <n v="321951.24"/>
    <n v="1125386"/>
    <n v="1125386"/>
    <n v="1.125386"/>
    <n v="1.125386"/>
    <n v="321.95123999999998"/>
  </r>
  <r>
    <s v="Total"/>
    <n v="2019"/>
    <b v="1"/>
    <s v="Non EU"/>
    <s v="INDIA"/>
    <s v="Import"/>
    <s v="Non EU"/>
    <x v="0"/>
    <x v="1"/>
    <x v="2"/>
    <x v="2"/>
    <b v="1"/>
    <s v="United Kingdom"/>
    <x v="39"/>
    <n v="1.17"/>
    <n v="53938"/>
    <n v="63107.46"/>
    <n v="122174"/>
    <n v="122174"/>
    <n v="0.122174"/>
    <n v="0.122174"/>
    <n v="63.107460000000003"/>
  </r>
  <r>
    <s v="Total"/>
    <n v="2019"/>
    <b v="1"/>
    <s v="Non EU"/>
    <s v="INDIA"/>
    <s v="Import"/>
    <s v="Non EU"/>
    <x v="0"/>
    <x v="0"/>
    <x v="2"/>
    <x v="2"/>
    <b v="1"/>
    <s v="United Kingdom"/>
    <x v="39"/>
    <n v="1.33"/>
    <n v="621876"/>
    <n v="827095.08"/>
    <n v="1734024"/>
    <n v="1734024"/>
    <n v="1.734024"/>
    <n v="1.734024"/>
    <n v="827.09508000000005"/>
  </r>
  <r>
    <s v="Total"/>
    <n v="2019"/>
    <b v="1"/>
    <s v="Non EU"/>
    <s v="INDIA"/>
    <s v="Import"/>
    <s v="Non EU"/>
    <x v="0"/>
    <x v="0"/>
    <x v="2"/>
    <x v="2"/>
    <b v="1"/>
    <s v="United Kingdom"/>
    <x v="39"/>
    <n v="1.33"/>
    <n v="11950"/>
    <n v="15893.5"/>
    <n v="40965"/>
    <n v="40965"/>
    <n v="4.0965000000000001E-2"/>
    <n v="4.0965000000000001E-2"/>
    <n v="15.8935"/>
  </r>
  <r>
    <s v="Total"/>
    <n v="2019"/>
    <b v="1"/>
    <s v="Non EU"/>
    <s v="INDIA"/>
    <s v="Import"/>
    <s v="Non EU"/>
    <x v="0"/>
    <x v="0"/>
    <x v="2"/>
    <x v="2"/>
    <b v="1"/>
    <s v="United Kingdom"/>
    <x v="39"/>
    <n v="1.33"/>
    <n v="4187"/>
    <n v="5568.71"/>
    <n v="13379"/>
    <n v="13379"/>
    <n v="1.3379E-2"/>
    <n v="1.3379E-2"/>
    <n v="5.5687100000000003"/>
  </r>
  <r>
    <s v="Total"/>
    <n v="2019"/>
    <b v="1"/>
    <s v="Non EU"/>
    <s v="INDIA"/>
    <s v="Import"/>
    <s v="Non EU"/>
    <x v="0"/>
    <x v="0"/>
    <x v="12"/>
    <x v="9"/>
    <b v="1"/>
    <s v="United Kingdom"/>
    <x v="39"/>
    <n v="1.1200000000000001"/>
    <n v="91728"/>
    <n v="102735.36"/>
    <n v="390203"/>
    <n v="390203"/>
    <n v="0.39020300000000002"/>
    <n v="0.39020300000000002"/>
    <n v="102.73536"/>
  </r>
  <r>
    <s v="Total"/>
    <n v="2019"/>
    <b v="1"/>
    <s v="Non EU"/>
    <s v="INDIA"/>
    <s v="Import"/>
    <s v="Non EU"/>
    <x v="0"/>
    <x v="0"/>
    <x v="12"/>
    <x v="9"/>
    <b v="1"/>
    <s v="United Kingdom"/>
    <x v="39"/>
    <n v="1.1200000000000001"/>
    <n v="44725"/>
    <n v="50092"/>
    <n v="106431"/>
    <n v="106431"/>
    <n v="0.106431"/>
    <n v="0.106431"/>
    <n v="50.091999999999999"/>
  </r>
  <r>
    <s v="Total"/>
    <n v="2019"/>
    <b v="1"/>
    <s v="Non EU"/>
    <s v="INDIA"/>
    <s v="Import"/>
    <s v="Non EU"/>
    <x v="0"/>
    <x v="0"/>
    <x v="12"/>
    <x v="9"/>
    <b v="1"/>
    <s v="United Kingdom"/>
    <x v="39"/>
    <n v="1.1200000000000001"/>
    <n v="9395"/>
    <n v="10522.4"/>
    <n v="24239"/>
    <n v="24239"/>
    <n v="2.4239E-2"/>
    <n v="2.4239E-2"/>
    <n v="10.522399999999999"/>
  </r>
  <r>
    <s v="Total"/>
    <n v="2019"/>
    <b v="1"/>
    <s v="Non EU"/>
    <s v="INDIA"/>
    <s v="Import"/>
    <s v="Non EU"/>
    <x v="1"/>
    <x v="2"/>
    <x v="0"/>
    <x v="0"/>
    <b v="1"/>
    <s v="United Kingdom"/>
    <x v="39"/>
    <n v="1.66"/>
    <n v="8570"/>
    <n v="14226.2"/>
    <n v="46729"/>
    <n v="46729"/>
    <n v="4.6729E-2"/>
    <n v="4.6729E-2"/>
    <n v="14.2262"/>
  </r>
  <r>
    <s v="Total"/>
    <n v="2019"/>
    <b v="1"/>
    <s v="Non EU"/>
    <s v="INDIA"/>
    <s v="Import"/>
    <s v="Non EU"/>
    <x v="1"/>
    <x v="2"/>
    <x v="0"/>
    <x v="0"/>
    <b v="1"/>
    <s v="United Kingdom"/>
    <x v="39"/>
    <n v="1.66"/>
    <n v="398573"/>
    <n v="661631.18000000005"/>
    <n v="2235338"/>
    <n v="2235338"/>
    <n v="2.235338"/>
    <n v="2.235338"/>
    <n v="661.63117999999997"/>
  </r>
  <r>
    <s v="Total"/>
    <n v="2019"/>
    <b v="1"/>
    <s v="Non EU"/>
    <s v="INDIA"/>
    <s v="Import"/>
    <s v="Non EU"/>
    <x v="1"/>
    <x v="2"/>
    <x v="28"/>
    <x v="6"/>
    <b v="1"/>
    <s v="United Kingdom"/>
    <x v="39"/>
    <n v="1.36"/>
    <n v="153900"/>
    <n v="209304"/>
    <n v="663439"/>
    <n v="663439"/>
    <n v="0.663439"/>
    <n v="0.663439"/>
    <n v="209.304"/>
  </r>
  <r>
    <s v="Total"/>
    <n v="2019"/>
    <b v="1"/>
    <s v="Non EU"/>
    <s v="INDIA"/>
    <s v="Import"/>
    <s v="Non EU"/>
    <x v="1"/>
    <x v="2"/>
    <x v="28"/>
    <x v="6"/>
    <b v="1"/>
    <s v="United Kingdom"/>
    <x v="39"/>
    <n v="1.36"/>
    <n v="78270"/>
    <n v="106447.2"/>
    <n v="390062"/>
    <n v="390062"/>
    <n v="0.39006200000000002"/>
    <n v="0.39006200000000002"/>
    <n v="106.4472"/>
  </r>
  <r>
    <s v="Total"/>
    <n v="2019"/>
    <b v="1"/>
    <s v="Non EU"/>
    <s v="INDIA"/>
    <s v="Import"/>
    <s v="Non EU"/>
    <x v="1"/>
    <x v="2"/>
    <x v="5"/>
    <x v="3"/>
    <b v="1"/>
    <s v="United Kingdom"/>
    <x v="39"/>
    <n v="1.36"/>
    <n v="5695"/>
    <n v="7745.2"/>
    <n v="23994"/>
    <n v="23994"/>
    <n v="2.3994000000000001E-2"/>
    <n v="2.3994000000000001E-2"/>
    <n v="7.7451999999999996"/>
  </r>
  <r>
    <s v="Total"/>
    <n v="2019"/>
    <b v="1"/>
    <s v="Non EU"/>
    <s v="INDIA"/>
    <s v="Import"/>
    <s v="Non EU"/>
    <x v="1"/>
    <x v="0"/>
    <x v="13"/>
    <x v="0"/>
    <b v="1"/>
    <s v="United Kingdom"/>
    <x v="39"/>
    <n v="1.98"/>
    <n v="14580"/>
    <n v="28868.400000000001"/>
    <n v="103816"/>
    <n v="103816"/>
    <n v="0.10381600000000001"/>
    <n v="0.10381600000000001"/>
    <n v="28.868400000000001"/>
  </r>
  <r>
    <s v="Total"/>
    <n v="2019"/>
    <b v="1"/>
    <s v="Non EU"/>
    <s v="INDIA"/>
    <s v="Import"/>
    <s v="Non EU"/>
    <x v="3"/>
    <x v="2"/>
    <x v="32"/>
    <x v="10"/>
    <b v="1"/>
    <s v="United Kingdom"/>
    <x v="39"/>
    <n v="2.0099999999999998"/>
    <n v="502544"/>
    <n v="1010113.44"/>
    <n v="1009889"/>
    <n v="1009889"/>
    <n v="1.009889"/>
    <n v="1.009889"/>
    <n v="1010.11344"/>
  </r>
  <r>
    <s v="Total"/>
    <n v="2019"/>
    <b v="1"/>
    <s v="Non EU"/>
    <s v="INDIA"/>
    <s v="Import"/>
    <s v="Non EU"/>
    <x v="3"/>
    <x v="2"/>
    <x v="32"/>
    <x v="10"/>
    <b v="1"/>
    <s v="United Kingdom"/>
    <x v="39"/>
    <n v="2.0099999999999998"/>
    <n v="162083"/>
    <n v="325786.83"/>
    <n v="334101"/>
    <n v="334101"/>
    <n v="0.33410099999999998"/>
    <n v="0.33410099999999998"/>
    <n v="325.78683000000001"/>
  </r>
  <r>
    <s v="Total"/>
    <n v="2019"/>
    <b v="1"/>
    <s v="Non EU"/>
    <s v="INDIA"/>
    <s v="Import"/>
    <s v="Non EU"/>
    <x v="3"/>
    <x v="2"/>
    <x v="32"/>
    <x v="10"/>
    <b v="1"/>
    <s v="United Kingdom"/>
    <x v="39"/>
    <n v="2.0099999999999998"/>
    <n v="115920"/>
    <n v="232999.2"/>
    <n v="219600"/>
    <n v="219600"/>
    <n v="0.21959999999999999"/>
    <n v="0.21959999999999999"/>
    <n v="232.9992"/>
  </r>
  <r>
    <s v="Total"/>
    <n v="2019"/>
    <b v="1"/>
    <s v="Non EU"/>
    <s v="INDIA"/>
    <s v="Import"/>
    <s v="Non EU"/>
    <x v="3"/>
    <x v="0"/>
    <x v="2"/>
    <x v="2"/>
    <b v="1"/>
    <s v="United Kingdom"/>
    <x v="39"/>
    <n v="0"/>
    <n v="810"/>
    <n v="0"/>
    <n v="2662"/>
    <n v="2662"/>
    <n v="2.6619999999999999E-3"/>
    <n v="2.6619999999999999E-3"/>
    <n v="0"/>
  </r>
  <r>
    <s v="Total"/>
    <n v="2019"/>
    <b v="1"/>
    <s v="Non EU"/>
    <s v="INDIA"/>
    <s v="Import"/>
    <s v="Non EU"/>
    <x v="2"/>
    <x v="1"/>
    <x v="48"/>
    <x v="7"/>
    <b v="1"/>
    <s v="United Kingdom"/>
    <x v="39"/>
    <n v="2.6"/>
    <n v="12876"/>
    <n v="33477.599999999999"/>
    <n v="62098"/>
    <n v="62098"/>
    <n v="6.2098E-2"/>
    <n v="6.2098E-2"/>
    <n v="33.477600000000002"/>
  </r>
  <r>
    <s v="Total"/>
    <n v="2019"/>
    <b v="1"/>
    <s v="Non EU"/>
    <s v="INDIA"/>
    <s v="Import"/>
    <s v="Non EU"/>
    <x v="2"/>
    <x v="0"/>
    <x v="8"/>
    <x v="7"/>
    <b v="1"/>
    <s v="United Kingdom"/>
    <x v="39"/>
    <n v="2.5"/>
    <n v="95732"/>
    <n v="239330"/>
    <n v="307405"/>
    <n v="307405"/>
    <n v="0.30740499999999998"/>
    <n v="0.30740499999999998"/>
    <n v="239.33"/>
  </r>
  <r>
    <s v="Total"/>
    <n v="2019"/>
    <b v="1"/>
    <s v="Non EU"/>
    <s v="INDIA"/>
    <s v="Import"/>
    <s v="Non EU"/>
    <x v="2"/>
    <x v="0"/>
    <x v="8"/>
    <x v="7"/>
    <b v="1"/>
    <s v="United Kingdom"/>
    <x v="39"/>
    <n v="2.5"/>
    <n v="625"/>
    <n v="1562.5"/>
    <n v="2688"/>
    <n v="2688"/>
    <n v="2.6879999999999999E-3"/>
    <n v="2.6879999999999999E-3"/>
    <n v="1.5625"/>
  </r>
  <r>
    <s v="Total"/>
    <n v="2019"/>
    <b v="1"/>
    <s v="Non EU"/>
    <s v="INDIA"/>
    <s v="Import"/>
    <s v="Non EU"/>
    <x v="2"/>
    <x v="0"/>
    <x v="48"/>
    <x v="7"/>
    <b v="1"/>
    <s v="United Kingdom"/>
    <x v="39"/>
    <n v="1.83"/>
    <n v="12309"/>
    <n v="22525.47"/>
    <n v="66466"/>
    <n v="66466"/>
    <n v="6.6465999999999997E-2"/>
    <n v="6.6465999999999997E-2"/>
    <n v="22.525469999999999"/>
  </r>
  <r>
    <s v="Total"/>
    <n v="2019"/>
    <b v="1"/>
    <s v="Non EU"/>
    <s v="INDIA"/>
    <s v="Import"/>
    <s v="Non EU"/>
    <x v="2"/>
    <x v="1"/>
    <x v="2"/>
    <x v="2"/>
    <b v="1"/>
    <s v="United Kingdom"/>
    <x v="39"/>
    <n v="2.77"/>
    <n v="27505"/>
    <n v="76188.850000000006"/>
    <n v="132684"/>
    <n v="132684"/>
    <n v="0.132684"/>
    <n v="0.132684"/>
    <n v="76.188850000000002"/>
  </r>
  <r>
    <s v="Total"/>
    <n v="2019"/>
    <b v="1"/>
    <s v="Non EU"/>
    <s v="INDIA"/>
    <s v="Import"/>
    <s v="Non EU"/>
    <x v="2"/>
    <x v="0"/>
    <x v="2"/>
    <x v="2"/>
    <b v="1"/>
    <s v="United Kingdom"/>
    <x v="39"/>
    <n v="2.65"/>
    <n v="1957"/>
    <n v="5186.05"/>
    <n v="8456"/>
    <n v="8456"/>
    <n v="8.456E-3"/>
    <n v="8.456E-3"/>
    <n v="5.1860499999999998"/>
  </r>
  <r>
    <s v="Total"/>
    <n v="2019"/>
    <b v="1"/>
    <s v="Non EU"/>
    <s v="INDIA"/>
    <s v="Import"/>
    <s v="Non EU"/>
    <x v="0"/>
    <x v="1"/>
    <x v="4"/>
    <x v="4"/>
    <b v="1"/>
    <s v="United Kingdom"/>
    <x v="39"/>
    <n v="0"/>
    <n v="1503"/>
    <n v="0"/>
    <n v="21139"/>
    <n v="21139"/>
    <n v="2.1139000000000002E-2"/>
    <n v="2.1139000000000002E-2"/>
    <n v="0"/>
  </r>
  <r>
    <s v="Total"/>
    <n v="2019"/>
    <b v="1"/>
    <s v="Non EU"/>
    <s v="INDIA"/>
    <s v="Import"/>
    <s v="Non EU"/>
    <x v="0"/>
    <x v="1"/>
    <x v="4"/>
    <x v="4"/>
    <b v="1"/>
    <s v="United Kingdom"/>
    <x v="39"/>
    <n v="0"/>
    <n v="313"/>
    <n v="0"/>
    <n v="8146"/>
    <n v="8146"/>
    <n v="8.1460000000000005E-3"/>
    <n v="8.1460000000000005E-3"/>
    <n v="0"/>
  </r>
  <r>
    <s v="Total"/>
    <n v="2019"/>
    <b v="1"/>
    <s v="Non EU"/>
    <s v="INDIA"/>
    <s v="Import"/>
    <s v="Non EU"/>
    <x v="0"/>
    <x v="1"/>
    <x v="4"/>
    <x v="4"/>
    <b v="1"/>
    <s v="United Kingdom"/>
    <x v="39"/>
    <n v="0"/>
    <n v="210"/>
    <n v="0"/>
    <n v="5262"/>
    <n v="5262"/>
    <n v="5.2620000000000002E-3"/>
    <n v="5.2620000000000002E-3"/>
    <n v="0"/>
  </r>
  <r>
    <s v="Total"/>
    <n v="2019"/>
    <b v="1"/>
    <s v="Non EU"/>
    <s v="INDIA"/>
    <s v="Import"/>
    <s v="Non EU"/>
    <x v="0"/>
    <x v="1"/>
    <x v="4"/>
    <x v="4"/>
    <b v="1"/>
    <s v="United Kingdom"/>
    <x v="39"/>
    <n v="0"/>
    <n v="460"/>
    <n v="0"/>
    <n v="13655"/>
    <n v="13655"/>
    <n v="1.3655E-2"/>
    <n v="1.3655E-2"/>
    <n v="0"/>
  </r>
  <r>
    <s v="Total"/>
    <n v="2019"/>
    <b v="1"/>
    <s v="Non EU"/>
    <s v="INDIA"/>
    <s v="Import"/>
    <s v="Non EU"/>
    <x v="0"/>
    <x v="1"/>
    <x v="12"/>
    <x v="9"/>
    <b v="1"/>
    <s v="United Kingdom"/>
    <x v="39"/>
    <n v="1.1200000000000001"/>
    <n v="13221"/>
    <n v="14807.52"/>
    <n v="41746"/>
    <n v="41746"/>
    <n v="4.1745999999999998E-2"/>
    <n v="4.1745999999999998E-2"/>
    <n v="14.80752"/>
  </r>
  <r>
    <s v="Total"/>
    <n v="2019"/>
    <b v="1"/>
    <s v="Non EU"/>
    <s v="INDIA"/>
    <s v="Import"/>
    <s v="Non EU"/>
    <x v="0"/>
    <x v="1"/>
    <x v="12"/>
    <x v="9"/>
    <b v="1"/>
    <s v="United Kingdom"/>
    <x v="39"/>
    <n v="1.1200000000000001"/>
    <n v="1625"/>
    <n v="1820"/>
    <n v="3332"/>
    <n v="3332"/>
    <n v="3.3319999999999999E-3"/>
    <n v="3.3319999999999999E-3"/>
    <n v="1.82"/>
  </r>
  <r>
    <s v="Total"/>
    <n v="2019"/>
    <b v="1"/>
    <s v="Non EU"/>
    <s v="INDIA"/>
    <s v="Import"/>
    <s v="Non EU"/>
    <x v="0"/>
    <x v="0"/>
    <x v="15"/>
    <x v="9"/>
    <b v="1"/>
    <s v="United Kingdom"/>
    <x v="39"/>
    <n v="1.1200000000000001"/>
    <n v="23388"/>
    <n v="26194.560000000001"/>
    <n v="34111"/>
    <n v="34111"/>
    <n v="3.4111000000000002E-2"/>
    <n v="3.4111000000000002E-2"/>
    <n v="26.194559999999999"/>
  </r>
  <r>
    <s v="Total"/>
    <n v="2019"/>
    <b v="1"/>
    <s v="Non EU"/>
    <s v="INDIA"/>
    <s v="Import"/>
    <s v="Non EU"/>
    <x v="0"/>
    <x v="0"/>
    <x v="12"/>
    <x v="9"/>
    <b v="1"/>
    <s v="United Kingdom"/>
    <x v="39"/>
    <n v="1.1200000000000001"/>
    <n v="2272"/>
    <n v="2544.64"/>
    <n v="3177"/>
    <n v="3177"/>
    <n v="3.1770000000000001E-3"/>
    <n v="3.1770000000000001E-3"/>
    <n v="2.5446399999999998"/>
  </r>
  <r>
    <s v="Total"/>
    <n v="2019"/>
    <b v="1"/>
    <s v="Non EU"/>
    <s v="INDIA"/>
    <s v="Import"/>
    <s v="Non EU"/>
    <x v="1"/>
    <x v="2"/>
    <x v="0"/>
    <x v="0"/>
    <b v="1"/>
    <s v="United Kingdom"/>
    <x v="39"/>
    <n v="1.66"/>
    <n v="490098"/>
    <n v="813562.68"/>
    <n v="3876549"/>
    <n v="3876549"/>
    <n v="3.8765489999999998"/>
    <n v="3.8765489999999998"/>
    <n v="813.56268"/>
  </r>
  <r>
    <s v="Total"/>
    <n v="2019"/>
    <b v="1"/>
    <s v="Non EU"/>
    <s v="INDIA"/>
    <s v="Import"/>
    <s v="Non EU"/>
    <x v="1"/>
    <x v="2"/>
    <x v="0"/>
    <x v="0"/>
    <b v="1"/>
    <s v="United Kingdom"/>
    <x v="39"/>
    <n v="1.66"/>
    <n v="22613"/>
    <n v="37537.58"/>
    <n v="138578"/>
    <n v="138578"/>
    <n v="0.13857800000000001"/>
    <n v="0.13857800000000001"/>
    <n v="37.537579999999998"/>
  </r>
  <r>
    <s v="Total"/>
    <n v="2019"/>
    <b v="1"/>
    <s v="Non EU"/>
    <s v="INDIA"/>
    <s v="Import"/>
    <s v="Non EU"/>
    <x v="1"/>
    <x v="2"/>
    <x v="0"/>
    <x v="0"/>
    <b v="1"/>
    <s v="United Kingdom"/>
    <x v="39"/>
    <n v="1.66"/>
    <n v="1970"/>
    <n v="3270.2"/>
    <n v="4058"/>
    <n v="4058"/>
    <n v="4.058E-3"/>
    <n v="4.058E-3"/>
    <n v="3.2702"/>
  </r>
  <r>
    <s v="Total"/>
    <n v="2019"/>
    <b v="1"/>
    <s v="Non EU"/>
    <s v="INDIA"/>
    <s v="Import"/>
    <s v="Non EU"/>
    <x v="1"/>
    <x v="2"/>
    <x v="0"/>
    <x v="0"/>
    <b v="1"/>
    <s v="United Kingdom"/>
    <x v="39"/>
    <n v="1.66"/>
    <n v="1950"/>
    <n v="3237"/>
    <n v="3957"/>
    <n v="3957"/>
    <n v="3.9569999999999996E-3"/>
    <n v="3.9569999999999996E-3"/>
    <n v="3.2370000000000001"/>
  </r>
  <r>
    <s v="Total"/>
    <n v="2019"/>
    <b v="1"/>
    <s v="Non EU"/>
    <s v="INDIA"/>
    <s v="Import"/>
    <s v="Non EU"/>
    <x v="1"/>
    <x v="2"/>
    <x v="5"/>
    <x v="3"/>
    <b v="1"/>
    <s v="United Kingdom"/>
    <x v="39"/>
    <n v="1"/>
    <n v="1166"/>
    <n v="1166"/>
    <n v="5602"/>
    <n v="5602"/>
    <n v="5.6020000000000002E-3"/>
    <n v="5.6020000000000002E-3"/>
    <n v="1.1659999999999999"/>
  </r>
  <r>
    <s v="Total"/>
    <n v="2019"/>
    <b v="1"/>
    <s v="Non EU"/>
    <s v="INDIA"/>
    <s v="Import"/>
    <s v="Non EU"/>
    <x v="3"/>
    <x v="2"/>
    <x v="40"/>
    <x v="7"/>
    <b v="1"/>
    <s v="United Kingdom"/>
    <x v="39"/>
    <n v="2.08"/>
    <n v="283"/>
    <n v="588.64"/>
    <n v="903"/>
    <n v="903"/>
    <n v="9.0300000000000005E-4"/>
    <n v="9.0300000000000005E-4"/>
    <n v="0.58864000000000005"/>
  </r>
  <r>
    <s v="Total"/>
    <n v="2019"/>
    <b v="1"/>
    <s v="Non EU"/>
    <s v="INDIA"/>
    <s v="Import"/>
    <s v="Non EU"/>
    <x v="3"/>
    <x v="2"/>
    <x v="9"/>
    <x v="8"/>
    <b v="1"/>
    <s v="United Kingdom"/>
    <x v="39"/>
    <n v="1.87"/>
    <n v="338"/>
    <n v="632.05999999999995"/>
    <n v="2580"/>
    <n v="2580"/>
    <n v="2.5799999999999998E-3"/>
    <n v="2.5799999999999998E-3"/>
    <n v="0.63205999999999996"/>
  </r>
  <r>
    <s v="Total"/>
    <n v="2019"/>
    <b v="1"/>
    <s v="Non EU"/>
    <s v="INDIA"/>
    <s v="Import"/>
    <s v="Non EU"/>
    <x v="3"/>
    <x v="2"/>
    <x v="53"/>
    <x v="8"/>
    <b v="1"/>
    <s v="United Kingdom"/>
    <x v="39"/>
    <n v="1.33"/>
    <n v="525"/>
    <n v="698.25"/>
    <n v="3075"/>
    <n v="3075"/>
    <n v="3.075E-3"/>
    <n v="3.075E-3"/>
    <n v="0.69825000000000004"/>
  </r>
  <r>
    <s v="Total"/>
    <n v="2019"/>
    <b v="1"/>
    <s v="Non EU"/>
    <s v="INDIA"/>
    <s v="Import"/>
    <s v="Non EU"/>
    <x v="3"/>
    <x v="2"/>
    <x v="2"/>
    <x v="2"/>
    <b v="1"/>
    <s v="United Kingdom"/>
    <x v="39"/>
    <n v="1.84"/>
    <n v="20743"/>
    <n v="38167.120000000003"/>
    <n v="47519"/>
    <n v="47519"/>
    <n v="4.7518999999999999E-2"/>
    <n v="4.7518999999999999E-2"/>
    <n v="38.167119999999997"/>
  </r>
  <r>
    <s v="Total"/>
    <n v="2019"/>
    <b v="1"/>
    <s v="Non EU"/>
    <s v="INDIA"/>
    <s v="Import"/>
    <s v="Non EU"/>
    <x v="3"/>
    <x v="0"/>
    <x v="12"/>
    <x v="9"/>
    <b v="1"/>
    <s v="United Kingdom"/>
    <x v="39"/>
    <n v="0"/>
    <n v="549"/>
    <n v="0"/>
    <n v="3096"/>
    <n v="3096"/>
    <n v="3.0959999999999998E-3"/>
    <n v="3.0959999999999998E-3"/>
    <n v="0"/>
  </r>
  <r>
    <s v="Total"/>
    <n v="2019"/>
    <b v="1"/>
    <s v="Non EU"/>
    <s v="INDIA"/>
    <s v="Import"/>
    <s v="Non EU"/>
    <x v="0"/>
    <x v="3"/>
    <x v="0"/>
    <x v="0"/>
    <b v="1"/>
    <s v="United Kingdom"/>
    <x v="39"/>
    <n v="1.1499999999999999"/>
    <n v="2422"/>
    <n v="2785.3"/>
    <n v="3331"/>
    <n v="3331"/>
    <n v="3.3310000000000002E-3"/>
    <n v="3.3310000000000002E-3"/>
    <n v="2.7852999999999999"/>
  </r>
  <r>
    <s v="Total"/>
    <n v="2019"/>
    <b v="1"/>
    <s v="Non EU"/>
    <s v="INDIA"/>
    <s v="Import"/>
    <s v="Non EU"/>
    <x v="0"/>
    <x v="3"/>
    <x v="42"/>
    <x v="6"/>
    <b v="1"/>
    <s v="United Kingdom"/>
    <x v="39"/>
    <n v="1.25"/>
    <n v="74809"/>
    <n v="93511.25"/>
    <n v="245732"/>
    <n v="245732"/>
    <n v="0.24573200000000001"/>
    <n v="0.24573200000000001"/>
    <n v="93.511250000000004"/>
  </r>
  <r>
    <s v="Total"/>
    <n v="2019"/>
    <b v="1"/>
    <s v="Non EU"/>
    <s v="INDIA"/>
    <s v="Import"/>
    <s v="Non EU"/>
    <x v="0"/>
    <x v="3"/>
    <x v="28"/>
    <x v="6"/>
    <b v="1"/>
    <s v="United Kingdom"/>
    <x v="39"/>
    <n v="1.33"/>
    <n v="19000"/>
    <n v="25270"/>
    <n v="54864"/>
    <n v="54864"/>
    <n v="5.4864000000000003E-2"/>
    <n v="5.4864000000000003E-2"/>
    <n v="25.27"/>
  </r>
  <r>
    <s v="Total"/>
    <n v="2019"/>
    <b v="1"/>
    <s v="Non EU"/>
    <s v="INDIA"/>
    <s v="Import"/>
    <s v="Non EU"/>
    <x v="0"/>
    <x v="1"/>
    <x v="11"/>
    <x v="0"/>
    <b v="1"/>
    <s v="United Kingdom"/>
    <x v="39"/>
    <n v="1"/>
    <n v="12252"/>
    <n v="12252"/>
    <n v="65510"/>
    <n v="65510"/>
    <n v="6.5509999999999999E-2"/>
    <n v="6.5509999999999999E-2"/>
    <n v="12.252000000000001"/>
  </r>
  <r>
    <s v="Total"/>
    <n v="2019"/>
    <b v="1"/>
    <s v="Non EU"/>
    <s v="INDIA"/>
    <s v="Import"/>
    <s v="Non EU"/>
    <x v="0"/>
    <x v="1"/>
    <x v="42"/>
    <x v="6"/>
    <b v="1"/>
    <s v="United Kingdom"/>
    <x v="39"/>
    <n v="1.36"/>
    <n v="11134"/>
    <n v="15142.24"/>
    <n v="53825"/>
    <n v="53825"/>
    <n v="5.3824999999999998E-2"/>
    <n v="5.3824999999999998E-2"/>
    <n v="15.142239999999999"/>
  </r>
  <r>
    <s v="Total"/>
    <n v="2019"/>
    <b v="1"/>
    <s v="Non EU"/>
    <s v="INDIA"/>
    <s v="Import"/>
    <s v="Non EU"/>
    <x v="0"/>
    <x v="0"/>
    <x v="54"/>
    <x v="0"/>
    <b v="1"/>
    <s v="United Kingdom"/>
    <x v="39"/>
    <n v="2.4"/>
    <n v="329300"/>
    <n v="790320"/>
    <n v="688444"/>
    <n v="688444"/>
    <n v="0.68844399999999994"/>
    <n v="0.68844399999999994"/>
    <n v="790.32"/>
  </r>
  <r>
    <s v="Total"/>
    <n v="2019"/>
    <b v="1"/>
    <s v="Non EU"/>
    <s v="INDIA"/>
    <s v="Import"/>
    <s v="Non EU"/>
    <x v="0"/>
    <x v="0"/>
    <x v="42"/>
    <x v="6"/>
    <b v="1"/>
    <s v="United Kingdom"/>
    <x v="39"/>
    <n v="1.36"/>
    <n v="408084"/>
    <n v="554994.24"/>
    <n v="1526973"/>
    <n v="1526973"/>
    <n v="1.5269729999999999"/>
    <n v="1.5269729999999999"/>
    <n v="554.99423999999999"/>
  </r>
  <r>
    <s v="Total"/>
    <n v="2019"/>
    <b v="1"/>
    <s v="Non EU"/>
    <s v="INDIA"/>
    <s v="Import"/>
    <s v="Non EU"/>
    <x v="0"/>
    <x v="0"/>
    <x v="42"/>
    <x v="6"/>
    <b v="1"/>
    <s v="United Kingdom"/>
    <x v="39"/>
    <n v="1.36"/>
    <n v="4950"/>
    <n v="6732"/>
    <n v="19157"/>
    <n v="19157"/>
    <n v="1.9157E-2"/>
    <n v="1.9157E-2"/>
    <n v="6.7320000000000002"/>
  </r>
  <r>
    <s v="Total"/>
    <n v="2019"/>
    <b v="1"/>
    <s v="Non EU"/>
    <s v="INDIA"/>
    <s v="Import"/>
    <s v="Non EU"/>
    <x v="0"/>
    <x v="0"/>
    <x v="28"/>
    <x v="6"/>
    <b v="1"/>
    <s v="United Kingdom"/>
    <x v="39"/>
    <n v="1"/>
    <n v="53525"/>
    <n v="53525"/>
    <n v="205966"/>
    <n v="205966"/>
    <n v="0.20596600000000001"/>
    <n v="0.20596600000000001"/>
    <n v="53.524999999999999"/>
  </r>
  <r>
    <s v="Total"/>
    <n v="2019"/>
    <b v="1"/>
    <s v="Non EU"/>
    <s v="INDIA"/>
    <s v="Import"/>
    <s v="Non EU"/>
    <x v="0"/>
    <x v="0"/>
    <x v="7"/>
    <x v="6"/>
    <b v="1"/>
    <s v="United Kingdom"/>
    <x v="39"/>
    <n v="1.28"/>
    <n v="26832"/>
    <n v="34344.959999999999"/>
    <n v="92404"/>
    <n v="92404"/>
    <n v="9.2404E-2"/>
    <n v="9.2404E-2"/>
    <n v="34.34496"/>
  </r>
  <r>
    <s v="Total"/>
    <n v="2019"/>
    <b v="1"/>
    <s v="Non EU"/>
    <s v="INDIA"/>
    <s v="Import"/>
    <s v="Non EU"/>
    <x v="0"/>
    <x v="0"/>
    <x v="7"/>
    <x v="6"/>
    <b v="1"/>
    <s v="United Kingdom"/>
    <x v="39"/>
    <n v="1.28"/>
    <n v="1000"/>
    <n v="1280"/>
    <n v="3085"/>
    <n v="3085"/>
    <n v="3.0850000000000001E-3"/>
    <n v="3.0850000000000001E-3"/>
    <n v="1.28"/>
  </r>
  <r>
    <s v="Total"/>
    <n v="2019"/>
    <b v="1"/>
    <s v="Non EU"/>
    <s v="INDIA"/>
    <s v="Import"/>
    <s v="Non EU"/>
    <x v="0"/>
    <x v="0"/>
    <x v="53"/>
    <x v="8"/>
    <b v="1"/>
    <s v="United Kingdom"/>
    <x v="39"/>
    <n v="1"/>
    <n v="5000"/>
    <n v="5000"/>
    <n v="13778"/>
    <n v="13778"/>
    <n v="1.3778E-2"/>
    <n v="1.3778E-2"/>
    <n v="5"/>
  </r>
  <r>
    <s v="Total"/>
    <n v="2019"/>
    <b v="1"/>
    <s v="Non EU"/>
    <s v="INDIA"/>
    <s v="Import"/>
    <s v="Non EU"/>
    <x v="0"/>
    <x v="1"/>
    <x v="2"/>
    <x v="2"/>
    <b v="1"/>
    <s v="United Kingdom"/>
    <x v="39"/>
    <n v="1"/>
    <n v="2228"/>
    <n v="2228"/>
    <n v="17132"/>
    <n v="17132"/>
    <n v="1.7132000000000001E-2"/>
    <n v="1.7132000000000001E-2"/>
    <n v="2.2280000000000002"/>
  </r>
  <r>
    <s v="Total"/>
    <n v="2019"/>
    <b v="1"/>
    <s v="Non EU"/>
    <s v="INDIA"/>
    <s v="Import"/>
    <s v="Non EU"/>
    <x v="0"/>
    <x v="1"/>
    <x v="2"/>
    <x v="2"/>
    <b v="1"/>
    <s v="United Kingdom"/>
    <x v="39"/>
    <n v="1"/>
    <n v="605"/>
    <n v="605"/>
    <n v="4519"/>
    <n v="4519"/>
    <n v="4.5189999999999996E-3"/>
    <n v="4.5189999999999996E-3"/>
    <n v="0.60499999999999998"/>
  </r>
  <r>
    <s v="Total"/>
    <n v="2019"/>
    <b v="1"/>
    <s v="Non EU"/>
    <s v="INDIA"/>
    <s v="Import"/>
    <s v="Non EU"/>
    <x v="0"/>
    <x v="0"/>
    <x v="2"/>
    <x v="2"/>
    <b v="1"/>
    <s v="United Kingdom"/>
    <x v="39"/>
    <n v="1.04"/>
    <n v="250801"/>
    <n v="260833.04"/>
    <n v="887839"/>
    <n v="887839"/>
    <n v="0.88783900000000004"/>
    <n v="0.88783900000000004"/>
    <n v="260.83303999999998"/>
  </r>
  <r>
    <s v="Total"/>
    <n v="2019"/>
    <b v="1"/>
    <s v="Non EU"/>
    <s v="INDIA"/>
    <s v="Import"/>
    <s v="Non EU"/>
    <x v="0"/>
    <x v="0"/>
    <x v="2"/>
    <x v="2"/>
    <b v="1"/>
    <s v="United Kingdom"/>
    <x v="39"/>
    <n v="1.04"/>
    <n v="7532"/>
    <n v="7833.28"/>
    <n v="19530"/>
    <n v="19530"/>
    <n v="1.9529999999999999E-2"/>
    <n v="1.9529999999999999E-2"/>
    <n v="7.8332800000000002"/>
  </r>
  <r>
    <s v="Total"/>
    <n v="2019"/>
    <b v="1"/>
    <s v="Non EU"/>
    <s v="INDIA"/>
    <s v="Import"/>
    <s v="Non EU"/>
    <x v="0"/>
    <x v="0"/>
    <x v="2"/>
    <x v="2"/>
    <b v="1"/>
    <s v="United Kingdom"/>
    <x v="39"/>
    <n v="1.04"/>
    <n v="4950"/>
    <n v="5148"/>
    <n v="5556"/>
    <n v="5556"/>
    <n v="5.5560000000000002E-3"/>
    <n v="5.5560000000000002E-3"/>
    <n v="5.1479999999999997"/>
  </r>
  <r>
    <s v="Total"/>
    <n v="2019"/>
    <b v="1"/>
    <s v="Non EU"/>
    <s v="INDIA"/>
    <s v="Import"/>
    <s v="Non EU"/>
    <x v="0"/>
    <x v="5"/>
    <x v="2"/>
    <x v="2"/>
    <b v="1"/>
    <s v="United Kingdom"/>
    <x v="39"/>
    <n v="3.19"/>
    <n v="7707"/>
    <n v="24585.33"/>
    <n v="10709"/>
    <n v="10709"/>
    <n v="1.0709E-2"/>
    <n v="1.0709E-2"/>
    <n v="24.585329999999999"/>
  </r>
  <r>
    <s v="Total"/>
    <n v="2019"/>
    <b v="1"/>
    <s v="Non EU"/>
    <s v="INDIA"/>
    <s v="Import"/>
    <s v="Non EU"/>
    <x v="4"/>
    <x v="0"/>
    <x v="44"/>
    <x v="10"/>
    <b v="1"/>
    <s v="United Kingdom"/>
    <x v="39"/>
    <n v="0"/>
    <n v="17090"/>
    <n v="0"/>
    <n v="38455"/>
    <n v="38455"/>
    <n v="3.8455000000000003E-2"/>
    <n v="3.8455000000000003E-2"/>
    <n v="0"/>
  </r>
  <r>
    <s v="Total"/>
    <n v="2019"/>
    <b v="1"/>
    <s v="Non EU"/>
    <s v="INDIA"/>
    <s v="Import"/>
    <s v="Non EU"/>
    <x v="0"/>
    <x v="7"/>
    <x v="53"/>
    <x v="8"/>
    <b v="1"/>
    <s v="United Kingdom"/>
    <x v="39"/>
    <n v="1.33"/>
    <n v="2556"/>
    <n v="3399.48"/>
    <n v="3834"/>
    <n v="3834"/>
    <n v="3.8340000000000002E-3"/>
    <n v="3.8340000000000002E-3"/>
    <n v="3.3994800000000001"/>
  </r>
  <r>
    <s v="Total"/>
    <n v="2019"/>
    <b v="1"/>
    <s v="Non EU"/>
    <s v="INDIA"/>
    <s v="Import"/>
    <s v="Non EU"/>
    <x v="0"/>
    <x v="0"/>
    <x v="40"/>
    <x v="7"/>
    <b v="1"/>
    <s v="United Kingdom"/>
    <x v="39"/>
    <n v="1.21"/>
    <n v="896"/>
    <n v="1084.1600000000001"/>
    <n v="3012"/>
    <n v="3012"/>
    <n v="3.0119999999999999E-3"/>
    <n v="3.0119999999999999E-3"/>
    <n v="1.08416"/>
  </r>
  <r>
    <s v="Total"/>
    <n v="2019"/>
    <b v="1"/>
    <s v="Non EU"/>
    <s v="INDIA"/>
    <s v="Import"/>
    <s v="Non EU"/>
    <x v="0"/>
    <x v="0"/>
    <x v="40"/>
    <x v="7"/>
    <b v="1"/>
    <s v="United Kingdom"/>
    <x v="39"/>
    <n v="1.21"/>
    <n v="24140"/>
    <n v="29209.4"/>
    <n v="59875"/>
    <n v="59875"/>
    <n v="5.9874999999999998E-2"/>
    <n v="5.9874999999999998E-2"/>
    <n v="29.209399999999999"/>
  </r>
  <r>
    <s v="Total"/>
    <n v="2019"/>
    <b v="1"/>
    <s v="Non EU"/>
    <s v="INDIA"/>
    <s v="Import"/>
    <s v="Non EU"/>
    <x v="0"/>
    <x v="0"/>
    <x v="48"/>
    <x v="7"/>
    <b v="1"/>
    <s v="United Kingdom"/>
    <x v="39"/>
    <n v="1.1499999999999999"/>
    <n v="4272"/>
    <n v="4912.8"/>
    <n v="15380"/>
    <n v="15380"/>
    <n v="1.538E-2"/>
    <n v="1.538E-2"/>
    <n v="4.9127999999999998"/>
  </r>
  <r>
    <s v="Total"/>
    <n v="2019"/>
    <b v="1"/>
    <s v="Non EU"/>
    <s v="INDIA"/>
    <s v="Import"/>
    <s v="Non EU"/>
    <x v="0"/>
    <x v="0"/>
    <x v="50"/>
    <x v="8"/>
    <b v="1"/>
    <s v="United Kingdom"/>
    <x v="39"/>
    <n v="1"/>
    <n v="17520"/>
    <n v="17520"/>
    <n v="29564"/>
    <n v="29564"/>
    <n v="2.9564E-2"/>
    <n v="2.9564E-2"/>
    <n v="17.52"/>
  </r>
  <r>
    <s v="Total"/>
    <n v="2019"/>
    <b v="1"/>
    <s v="Non EU"/>
    <s v="INDIA"/>
    <s v="Import"/>
    <s v="Non EU"/>
    <x v="0"/>
    <x v="0"/>
    <x v="39"/>
    <x v="8"/>
    <b v="1"/>
    <s v="United Kingdom"/>
    <x v="39"/>
    <n v="1"/>
    <n v="39571"/>
    <n v="39571"/>
    <n v="59383"/>
    <n v="59383"/>
    <n v="5.9382999999999998E-2"/>
    <n v="5.9382999999999998E-2"/>
    <n v="39.570999999999998"/>
  </r>
  <r>
    <s v="Total"/>
    <n v="2019"/>
    <b v="1"/>
    <s v="Non EU"/>
    <s v="INDONESIA"/>
    <s v="Import"/>
    <s v="Non EU"/>
    <x v="0"/>
    <x v="1"/>
    <x v="31"/>
    <x v="3"/>
    <b v="1"/>
    <s v="United Kingdom"/>
    <x v="40"/>
    <n v="1"/>
    <n v="35"/>
    <n v="35"/>
    <n v="1307"/>
    <n v="1307"/>
    <n v="1.307E-3"/>
    <n v="1.307E-3"/>
    <n v="3.5000000000000003E-2"/>
  </r>
  <r>
    <s v="Total"/>
    <n v="2019"/>
    <b v="1"/>
    <s v="Non EU"/>
    <s v="INDONESIA"/>
    <s v="Import"/>
    <s v="Non EU"/>
    <x v="0"/>
    <x v="0"/>
    <x v="10"/>
    <x v="0"/>
    <b v="1"/>
    <s v="United Kingdom"/>
    <x v="40"/>
    <n v="1.21"/>
    <n v="398000"/>
    <n v="481580"/>
    <n v="3314600"/>
    <n v="3314600"/>
    <n v="3.3146"/>
    <n v="3.3146"/>
    <n v="481.58"/>
  </r>
  <r>
    <s v="Total"/>
    <n v="2019"/>
    <b v="1"/>
    <s v="Non EU"/>
    <s v="INDONESIA"/>
    <s v="Import"/>
    <s v="Non EU"/>
    <x v="0"/>
    <x v="0"/>
    <x v="10"/>
    <x v="0"/>
    <b v="1"/>
    <s v="United Kingdom"/>
    <x v="40"/>
    <n v="1.21"/>
    <n v="73927"/>
    <n v="89451.67"/>
    <n v="874273"/>
    <n v="874273"/>
    <n v="0.87427299999999997"/>
    <n v="0.87427299999999997"/>
    <n v="89.451669999999993"/>
  </r>
  <r>
    <s v="Total"/>
    <n v="2019"/>
    <b v="1"/>
    <s v="Non EU"/>
    <s v="INDONESIA"/>
    <s v="Import"/>
    <s v="Non EU"/>
    <x v="0"/>
    <x v="0"/>
    <x v="0"/>
    <x v="0"/>
    <b v="1"/>
    <s v="United Kingdom"/>
    <x v="40"/>
    <n v="1.38"/>
    <n v="10890"/>
    <n v="15028.2"/>
    <n v="70639"/>
    <n v="70639"/>
    <n v="7.0638999999999993E-2"/>
    <n v="7.0638999999999993E-2"/>
    <n v="15.0282"/>
  </r>
  <r>
    <s v="Total"/>
    <n v="2019"/>
    <b v="1"/>
    <s v="Non EU"/>
    <s v="INDONESIA"/>
    <s v="Import"/>
    <s v="Non EU"/>
    <x v="0"/>
    <x v="0"/>
    <x v="11"/>
    <x v="0"/>
    <b v="1"/>
    <s v="United Kingdom"/>
    <x v="40"/>
    <n v="2.58"/>
    <n v="40483"/>
    <n v="104446.14"/>
    <n v="802898"/>
    <n v="802898"/>
    <n v="0.802898"/>
    <n v="0.802898"/>
    <n v="104.44614"/>
  </r>
  <r>
    <s v="Total"/>
    <n v="2019"/>
    <b v="1"/>
    <s v="Non EU"/>
    <s v="INDONESIA"/>
    <s v="Import"/>
    <s v="Non EU"/>
    <x v="0"/>
    <x v="0"/>
    <x v="2"/>
    <x v="2"/>
    <b v="1"/>
    <s v="United Kingdom"/>
    <x v="40"/>
    <n v="1.33"/>
    <n v="267978"/>
    <n v="356410.74"/>
    <n v="754749"/>
    <n v="754749"/>
    <n v="0.754749"/>
    <n v="0.754749"/>
    <n v="356.41073999999998"/>
  </r>
  <r>
    <s v="Total"/>
    <n v="2019"/>
    <b v="1"/>
    <s v="Non EU"/>
    <s v="INDONESIA"/>
    <s v="Import"/>
    <s v="Non EU"/>
    <x v="0"/>
    <x v="0"/>
    <x v="2"/>
    <x v="2"/>
    <b v="1"/>
    <s v="United Kingdom"/>
    <x v="40"/>
    <n v="1.33"/>
    <n v="44830"/>
    <n v="59623.9"/>
    <n v="73557"/>
    <n v="73557"/>
    <n v="7.3556999999999997E-2"/>
    <n v="7.3556999999999997E-2"/>
    <n v="59.623899999999999"/>
  </r>
  <r>
    <s v="Total"/>
    <n v="2019"/>
    <b v="1"/>
    <s v="Non EU"/>
    <s v="INDONESIA"/>
    <s v="Import"/>
    <s v="Non EU"/>
    <x v="0"/>
    <x v="0"/>
    <x v="2"/>
    <x v="2"/>
    <b v="1"/>
    <s v="United Kingdom"/>
    <x v="40"/>
    <n v="1.33"/>
    <n v="29899"/>
    <n v="39765.67"/>
    <n v="122964"/>
    <n v="122964"/>
    <n v="0.122964"/>
    <n v="0.122964"/>
    <n v="39.76567"/>
  </r>
  <r>
    <s v="Total"/>
    <n v="2019"/>
    <b v="1"/>
    <s v="Non EU"/>
    <s v="INDONESIA"/>
    <s v="Import"/>
    <s v="Non EU"/>
    <x v="0"/>
    <x v="0"/>
    <x v="2"/>
    <x v="2"/>
    <b v="1"/>
    <s v="United Kingdom"/>
    <x v="40"/>
    <n v="1.33"/>
    <n v="19643"/>
    <n v="26125.19"/>
    <n v="101003"/>
    <n v="101003"/>
    <n v="0.101003"/>
    <n v="0.101003"/>
    <n v="26.12519"/>
  </r>
  <r>
    <s v="Total"/>
    <n v="2019"/>
    <b v="1"/>
    <s v="Non EU"/>
    <s v="INDONESIA"/>
    <s v="Import"/>
    <s v="Non EU"/>
    <x v="0"/>
    <x v="0"/>
    <x v="12"/>
    <x v="9"/>
    <b v="1"/>
    <s v="United Kingdom"/>
    <x v="40"/>
    <n v="1.1200000000000001"/>
    <n v="8000"/>
    <n v="8960"/>
    <n v="17620"/>
    <n v="17620"/>
    <n v="1.762E-2"/>
    <n v="1.762E-2"/>
    <n v="8.9600000000000009"/>
  </r>
  <r>
    <s v="Total"/>
    <n v="2019"/>
    <b v="1"/>
    <s v="Non EU"/>
    <s v="INDONESIA"/>
    <s v="Import"/>
    <s v="Non EU"/>
    <x v="1"/>
    <x v="2"/>
    <x v="0"/>
    <x v="0"/>
    <b v="1"/>
    <s v="United Kingdom"/>
    <x v="40"/>
    <n v="1.66"/>
    <n v="623514"/>
    <n v="1035033.24"/>
    <n v="4199266"/>
    <n v="4199266"/>
    <n v="4.1992659999999997"/>
    <n v="4.1992659999999997"/>
    <n v="1035.03324"/>
  </r>
  <r>
    <s v="Total"/>
    <n v="2019"/>
    <b v="1"/>
    <s v="Non EU"/>
    <s v="INDONESIA"/>
    <s v="Import"/>
    <s v="Non EU"/>
    <x v="1"/>
    <x v="2"/>
    <x v="0"/>
    <x v="0"/>
    <b v="1"/>
    <s v="United Kingdom"/>
    <x v="40"/>
    <n v="1.66"/>
    <n v="19794"/>
    <n v="32858.04"/>
    <n v="158068"/>
    <n v="158068"/>
    <n v="0.15806799999999999"/>
    <n v="0.15806799999999999"/>
    <n v="32.858040000000003"/>
  </r>
  <r>
    <s v="Total"/>
    <n v="2019"/>
    <b v="1"/>
    <s v="Non EU"/>
    <s v="INDONESIA"/>
    <s v="Import"/>
    <s v="Non EU"/>
    <x v="1"/>
    <x v="2"/>
    <x v="0"/>
    <x v="0"/>
    <b v="1"/>
    <s v="United Kingdom"/>
    <x v="40"/>
    <n v="1.66"/>
    <n v="564691"/>
    <n v="937387.06"/>
    <n v="4467589"/>
    <n v="4467589"/>
    <n v="4.4675890000000003"/>
    <n v="4.4675890000000003"/>
    <n v="937.38706000000002"/>
  </r>
  <r>
    <s v="Total"/>
    <n v="2019"/>
    <b v="1"/>
    <s v="Non EU"/>
    <s v="INDONESIA"/>
    <s v="Import"/>
    <s v="Non EU"/>
    <x v="1"/>
    <x v="2"/>
    <x v="0"/>
    <x v="0"/>
    <b v="1"/>
    <s v="United Kingdom"/>
    <x v="40"/>
    <n v="1.66"/>
    <n v="64020"/>
    <n v="106273.2"/>
    <n v="460390"/>
    <n v="460390"/>
    <n v="0.46039000000000002"/>
    <n v="0.46039000000000002"/>
    <n v="106.2732"/>
  </r>
  <r>
    <s v="Total"/>
    <n v="2019"/>
    <b v="1"/>
    <s v="Non EU"/>
    <s v="INDONESIA"/>
    <s v="Import"/>
    <s v="Non EU"/>
    <x v="1"/>
    <x v="2"/>
    <x v="5"/>
    <x v="3"/>
    <b v="1"/>
    <s v="United Kingdom"/>
    <x v="40"/>
    <n v="1.36"/>
    <n v="9647"/>
    <n v="13119.92"/>
    <n v="44462"/>
    <n v="44462"/>
    <n v="4.4462000000000002E-2"/>
    <n v="4.4462000000000002E-2"/>
    <n v="13.11992"/>
  </r>
  <r>
    <s v="Total"/>
    <n v="2019"/>
    <b v="1"/>
    <s v="Non EU"/>
    <s v="INDONESIA"/>
    <s v="Import"/>
    <s v="Non EU"/>
    <x v="1"/>
    <x v="1"/>
    <x v="5"/>
    <x v="3"/>
    <b v="1"/>
    <s v="United Kingdom"/>
    <x v="40"/>
    <n v="1"/>
    <n v="7420"/>
    <n v="7420"/>
    <n v="64648"/>
    <n v="64648"/>
    <n v="6.4647999999999997E-2"/>
    <n v="6.4647999999999997E-2"/>
    <n v="7.42"/>
  </r>
  <r>
    <s v="Total"/>
    <n v="2019"/>
    <b v="1"/>
    <s v="Non EU"/>
    <s v="INDONESIA"/>
    <s v="Import"/>
    <s v="Non EU"/>
    <x v="3"/>
    <x v="0"/>
    <x v="2"/>
    <x v="2"/>
    <b v="1"/>
    <s v="United Kingdom"/>
    <x v="40"/>
    <n v="0"/>
    <n v="2525"/>
    <n v="0"/>
    <n v="19346"/>
    <n v="19346"/>
    <n v="1.9345999999999999E-2"/>
    <n v="1.9345999999999999E-2"/>
    <n v="0"/>
  </r>
  <r>
    <s v="Total"/>
    <n v="2019"/>
    <b v="1"/>
    <s v="Non EU"/>
    <s v="INDONESIA"/>
    <s v="Import"/>
    <s v="Non EU"/>
    <x v="2"/>
    <x v="0"/>
    <x v="8"/>
    <x v="7"/>
    <b v="1"/>
    <s v="United Kingdom"/>
    <x v="40"/>
    <n v="2.5"/>
    <n v="15397"/>
    <n v="38492.5"/>
    <n v="90602"/>
    <n v="90602"/>
    <n v="9.0602000000000002E-2"/>
    <n v="9.0602000000000002E-2"/>
    <n v="38.4925"/>
  </r>
  <r>
    <s v="Total"/>
    <n v="2019"/>
    <b v="1"/>
    <s v="Non EU"/>
    <s v="INDONESIA"/>
    <s v="Import"/>
    <s v="Non EU"/>
    <x v="2"/>
    <x v="0"/>
    <x v="8"/>
    <x v="7"/>
    <b v="1"/>
    <s v="United Kingdom"/>
    <x v="40"/>
    <n v="2.5"/>
    <n v="2005"/>
    <n v="5012.5"/>
    <n v="9462"/>
    <n v="9462"/>
    <n v="9.4619999999999999E-3"/>
    <n v="9.4619999999999999E-3"/>
    <n v="5.0125000000000002"/>
  </r>
  <r>
    <s v="Total"/>
    <n v="2019"/>
    <b v="1"/>
    <s v="Non EU"/>
    <s v="INDONESIA"/>
    <s v="Import"/>
    <s v="Non EU"/>
    <x v="2"/>
    <x v="0"/>
    <x v="2"/>
    <x v="2"/>
    <b v="1"/>
    <s v="United Kingdom"/>
    <x v="40"/>
    <n v="2.65"/>
    <n v="55630"/>
    <n v="147419.5"/>
    <n v="448962"/>
    <n v="448962"/>
    <n v="0.44896200000000003"/>
    <n v="0.44896200000000003"/>
    <n v="147.4195"/>
  </r>
  <r>
    <s v="Total"/>
    <n v="2019"/>
    <b v="1"/>
    <s v="Non EU"/>
    <s v="INDONESIA"/>
    <s v="Import"/>
    <s v="Non EU"/>
    <x v="2"/>
    <x v="0"/>
    <x v="2"/>
    <x v="2"/>
    <b v="1"/>
    <s v="United Kingdom"/>
    <x v="40"/>
    <n v="2.65"/>
    <n v="24537"/>
    <n v="65023.05"/>
    <n v="153488"/>
    <n v="153488"/>
    <n v="0.15348800000000001"/>
    <n v="0.15348800000000001"/>
    <n v="65.023049999999998"/>
  </r>
  <r>
    <s v="Total"/>
    <n v="2019"/>
    <b v="1"/>
    <s v="Non EU"/>
    <s v="INDONESIA"/>
    <s v="Import"/>
    <s v="Non EU"/>
    <x v="0"/>
    <x v="1"/>
    <x v="4"/>
    <x v="4"/>
    <b v="1"/>
    <s v="United Kingdom"/>
    <x v="40"/>
    <n v="0"/>
    <n v="30620"/>
    <n v="0"/>
    <n v="840492"/>
    <n v="840492"/>
    <n v="0.84049200000000002"/>
    <n v="0.84049200000000002"/>
    <n v="0"/>
  </r>
  <r>
    <s v="Total"/>
    <n v="2019"/>
    <b v="1"/>
    <s v="Non EU"/>
    <s v="INDONESIA"/>
    <s v="Import"/>
    <s v="Non EU"/>
    <x v="0"/>
    <x v="1"/>
    <x v="4"/>
    <x v="4"/>
    <b v="1"/>
    <s v="United Kingdom"/>
    <x v="40"/>
    <n v="0"/>
    <n v="8453"/>
    <n v="0"/>
    <n v="142707"/>
    <n v="142707"/>
    <n v="0.142707"/>
    <n v="0.142707"/>
    <n v="0"/>
  </r>
  <r>
    <s v="Total"/>
    <n v="2019"/>
    <b v="1"/>
    <s v="Non EU"/>
    <s v="INDONESIA"/>
    <s v="Import"/>
    <s v="Non EU"/>
    <x v="0"/>
    <x v="1"/>
    <x v="4"/>
    <x v="4"/>
    <b v="1"/>
    <s v="United Kingdom"/>
    <x v="40"/>
    <n v="0"/>
    <n v="83366"/>
    <n v="0"/>
    <n v="733298"/>
    <n v="733298"/>
    <n v="0.73329800000000001"/>
    <n v="0.73329800000000001"/>
    <n v="0"/>
  </r>
  <r>
    <s v="Total"/>
    <n v="2019"/>
    <b v="1"/>
    <s v="Non EU"/>
    <s v="INDONESIA"/>
    <s v="Import"/>
    <s v="Non EU"/>
    <x v="0"/>
    <x v="1"/>
    <x v="4"/>
    <x v="4"/>
    <b v="1"/>
    <s v="United Kingdom"/>
    <x v="40"/>
    <n v="0"/>
    <n v="1323"/>
    <n v="0"/>
    <n v="17958"/>
    <n v="17958"/>
    <n v="1.7957999999999998E-2"/>
    <n v="1.7957999999999998E-2"/>
    <n v="0"/>
  </r>
  <r>
    <s v="Total"/>
    <n v="2019"/>
    <b v="1"/>
    <s v="Non EU"/>
    <s v="INDONESIA"/>
    <s v="Import"/>
    <s v="Non EU"/>
    <x v="0"/>
    <x v="0"/>
    <x v="15"/>
    <x v="9"/>
    <b v="1"/>
    <s v="United Kingdom"/>
    <x v="40"/>
    <n v="1.1200000000000001"/>
    <n v="40000"/>
    <n v="44800"/>
    <n v="109785"/>
    <n v="109785"/>
    <n v="0.10978499999999999"/>
    <n v="0.10978499999999999"/>
    <n v="44.8"/>
  </r>
  <r>
    <s v="Total"/>
    <n v="2019"/>
    <b v="1"/>
    <s v="Non EU"/>
    <s v="INDONESIA"/>
    <s v="Import"/>
    <s v="Non EU"/>
    <x v="0"/>
    <x v="0"/>
    <x v="15"/>
    <x v="9"/>
    <b v="1"/>
    <s v="United Kingdom"/>
    <x v="40"/>
    <n v="1.1200000000000001"/>
    <n v="2244"/>
    <n v="2513.2800000000002"/>
    <n v="7053"/>
    <n v="7053"/>
    <n v="7.0530000000000002E-3"/>
    <n v="7.0530000000000002E-3"/>
    <n v="2.51328"/>
  </r>
  <r>
    <s v="Total"/>
    <n v="2019"/>
    <b v="1"/>
    <s v="Non EU"/>
    <s v="INDONESIA"/>
    <s v="Import"/>
    <s v="Non EU"/>
    <x v="0"/>
    <x v="0"/>
    <x v="16"/>
    <x v="9"/>
    <b v="1"/>
    <s v="United Kingdom"/>
    <x v="40"/>
    <n v="1.1200000000000001"/>
    <n v="116412"/>
    <n v="130381.44"/>
    <n v="163686"/>
    <n v="163686"/>
    <n v="0.163686"/>
    <n v="0.163686"/>
    <n v="130.38144"/>
  </r>
  <r>
    <s v="Total"/>
    <n v="2019"/>
    <b v="1"/>
    <s v="Non EU"/>
    <s v="INDONESIA"/>
    <s v="Import"/>
    <s v="Non EU"/>
    <x v="0"/>
    <x v="0"/>
    <x v="16"/>
    <x v="9"/>
    <b v="1"/>
    <s v="United Kingdom"/>
    <x v="40"/>
    <n v="1.1200000000000001"/>
    <n v="37123"/>
    <n v="41577.760000000002"/>
    <n v="50237"/>
    <n v="50237"/>
    <n v="5.0236999999999997E-2"/>
    <n v="5.0236999999999997E-2"/>
    <n v="41.577759999999998"/>
  </r>
  <r>
    <s v="Total"/>
    <n v="2019"/>
    <b v="1"/>
    <s v="Non EU"/>
    <s v="INDONESIA"/>
    <s v="Import"/>
    <s v="Non EU"/>
    <x v="1"/>
    <x v="2"/>
    <x v="0"/>
    <x v="0"/>
    <b v="1"/>
    <s v="United Kingdom"/>
    <x v="40"/>
    <n v="1.66"/>
    <n v="1054554"/>
    <n v="1750559.64"/>
    <n v="5436616"/>
    <n v="5436616"/>
    <n v="5.4366159999999999"/>
    <n v="5.4366159999999999"/>
    <n v="1750.5596399999999"/>
  </r>
  <r>
    <s v="Total"/>
    <n v="2019"/>
    <b v="1"/>
    <s v="Non EU"/>
    <s v="INDONESIA"/>
    <s v="Import"/>
    <s v="Non EU"/>
    <x v="1"/>
    <x v="2"/>
    <x v="0"/>
    <x v="0"/>
    <b v="1"/>
    <s v="United Kingdom"/>
    <x v="40"/>
    <n v="1.66"/>
    <n v="29130"/>
    <n v="48355.8"/>
    <n v="70033"/>
    <n v="70033"/>
    <n v="7.0032999999999998E-2"/>
    <n v="7.0032999999999998E-2"/>
    <n v="48.355800000000002"/>
  </r>
  <r>
    <s v="Total"/>
    <n v="2019"/>
    <b v="1"/>
    <s v="Non EU"/>
    <s v="INDONESIA"/>
    <s v="Import"/>
    <s v="Non EU"/>
    <x v="1"/>
    <x v="2"/>
    <x v="11"/>
    <x v="0"/>
    <b v="1"/>
    <s v="United Kingdom"/>
    <x v="40"/>
    <n v="1.8"/>
    <n v="227709"/>
    <n v="409876.2"/>
    <n v="3411701"/>
    <n v="3411701"/>
    <n v="3.4117009999999999"/>
    <n v="3.4117009999999999"/>
    <n v="409.87619999999998"/>
  </r>
  <r>
    <s v="Total"/>
    <n v="2019"/>
    <b v="1"/>
    <s v="Non EU"/>
    <s v="INDONESIA"/>
    <s v="Import"/>
    <s v="Non EU"/>
    <x v="1"/>
    <x v="2"/>
    <x v="11"/>
    <x v="0"/>
    <b v="1"/>
    <s v="United Kingdom"/>
    <x v="40"/>
    <n v="1.8"/>
    <n v="10118"/>
    <n v="18212.400000000001"/>
    <n v="177998"/>
    <n v="177998"/>
    <n v="0.17799799999999999"/>
    <n v="0.17799799999999999"/>
    <n v="18.212399999999999"/>
  </r>
  <r>
    <s v="Total"/>
    <n v="2019"/>
    <b v="1"/>
    <s v="Non EU"/>
    <s v="INDONESIA"/>
    <s v="Import"/>
    <s v="Non EU"/>
    <x v="1"/>
    <x v="2"/>
    <x v="11"/>
    <x v="0"/>
    <b v="1"/>
    <s v="United Kingdom"/>
    <x v="40"/>
    <n v="1.8"/>
    <n v="8267"/>
    <n v="14880.6"/>
    <n v="146807"/>
    <n v="146807"/>
    <n v="0.14680699999999999"/>
    <n v="0.14680699999999999"/>
    <n v="14.880599999999999"/>
  </r>
  <r>
    <s v="Total"/>
    <n v="2019"/>
    <b v="1"/>
    <s v="Non EU"/>
    <s v="INDONESIA"/>
    <s v="Import"/>
    <s v="Non EU"/>
    <x v="1"/>
    <x v="2"/>
    <x v="5"/>
    <x v="3"/>
    <b v="1"/>
    <s v="United Kingdom"/>
    <x v="40"/>
    <n v="1"/>
    <n v="3827"/>
    <n v="3827"/>
    <n v="22720"/>
    <n v="22720"/>
    <n v="2.2720000000000001E-2"/>
    <n v="2.2720000000000001E-2"/>
    <n v="3.827"/>
  </r>
  <r>
    <s v="Total"/>
    <n v="2019"/>
    <b v="1"/>
    <s v="Non EU"/>
    <s v="INDONESIA"/>
    <s v="Import"/>
    <s v="Non EU"/>
    <x v="1"/>
    <x v="1"/>
    <x v="5"/>
    <x v="3"/>
    <b v="1"/>
    <s v="United Kingdom"/>
    <x v="40"/>
    <n v="1"/>
    <n v="676"/>
    <n v="676"/>
    <n v="6320"/>
    <n v="6320"/>
    <n v="6.3200000000000001E-3"/>
    <n v="6.3200000000000001E-3"/>
    <n v="0.67600000000000005"/>
  </r>
  <r>
    <s v="Total"/>
    <n v="2019"/>
    <b v="1"/>
    <s v="Non EU"/>
    <s v="INDONESIA"/>
    <s v="Import"/>
    <s v="Non EU"/>
    <x v="1"/>
    <x v="1"/>
    <x v="5"/>
    <x v="3"/>
    <b v="1"/>
    <s v="United Kingdom"/>
    <x v="40"/>
    <n v="1"/>
    <n v="57"/>
    <n v="57"/>
    <n v="1155"/>
    <n v="1155"/>
    <n v="1.155E-3"/>
    <n v="1.155E-3"/>
    <n v="5.7000000000000002E-2"/>
  </r>
  <r>
    <s v="Total"/>
    <n v="2019"/>
    <b v="1"/>
    <s v="Non EU"/>
    <s v="INDONESIA"/>
    <s v="Import"/>
    <s v="Non EU"/>
    <x v="3"/>
    <x v="2"/>
    <x v="66"/>
    <x v="7"/>
    <b v="1"/>
    <s v="United Kingdom"/>
    <x v="40"/>
    <n v="2.08"/>
    <n v="1960472"/>
    <n v="4077781.76"/>
    <n v="6190629"/>
    <n v="6190629"/>
    <n v="6.1906290000000004"/>
    <n v="6.1906290000000004"/>
    <n v="4077.7817599999998"/>
  </r>
  <r>
    <s v="Total"/>
    <n v="2019"/>
    <b v="1"/>
    <s v="Non EU"/>
    <s v="INDONESIA"/>
    <s v="Import"/>
    <s v="Non EU"/>
    <x v="3"/>
    <x v="2"/>
    <x v="66"/>
    <x v="7"/>
    <b v="1"/>
    <s v="United Kingdom"/>
    <x v="40"/>
    <n v="2.08"/>
    <n v="1267995"/>
    <n v="2637429.6"/>
    <n v="3930693"/>
    <n v="3930693"/>
    <n v="3.9306930000000002"/>
    <n v="3.9306930000000002"/>
    <n v="2637.4295999999999"/>
  </r>
  <r>
    <s v="Total"/>
    <n v="2019"/>
    <b v="1"/>
    <s v="Non EU"/>
    <s v="INDONESIA"/>
    <s v="Import"/>
    <s v="Non EU"/>
    <x v="3"/>
    <x v="2"/>
    <x v="66"/>
    <x v="7"/>
    <b v="1"/>
    <s v="United Kingdom"/>
    <x v="40"/>
    <n v="2.08"/>
    <n v="390876"/>
    <n v="813022.08"/>
    <n v="1183558"/>
    <n v="1183558"/>
    <n v="1.1835580000000001"/>
    <n v="1.1835580000000001"/>
    <n v="813.02207999999996"/>
  </r>
  <r>
    <s v="Total"/>
    <n v="2019"/>
    <b v="1"/>
    <s v="Non EU"/>
    <s v="INDONESIA"/>
    <s v="Import"/>
    <s v="Non EU"/>
    <x v="3"/>
    <x v="2"/>
    <x v="66"/>
    <x v="7"/>
    <b v="1"/>
    <s v="United Kingdom"/>
    <x v="40"/>
    <n v="2.08"/>
    <n v="137376"/>
    <n v="285742.08000000002"/>
    <n v="451249"/>
    <n v="451249"/>
    <n v="0.45124900000000001"/>
    <n v="0.45124900000000001"/>
    <n v="285.74207999999999"/>
  </r>
  <r>
    <s v="Total"/>
    <n v="2019"/>
    <b v="1"/>
    <s v="Non EU"/>
    <s v="INDONESIA"/>
    <s v="Import"/>
    <s v="Non EU"/>
    <x v="3"/>
    <x v="2"/>
    <x v="66"/>
    <x v="7"/>
    <b v="1"/>
    <s v="United Kingdom"/>
    <x v="40"/>
    <n v="2.08"/>
    <n v="98085"/>
    <n v="204016.8"/>
    <n v="354312"/>
    <n v="354312"/>
    <n v="0.35431200000000002"/>
    <n v="0.35431200000000002"/>
    <n v="204.01679999999999"/>
  </r>
  <r>
    <s v="Total"/>
    <n v="2019"/>
    <b v="1"/>
    <s v="Non EU"/>
    <s v="INDONESIA"/>
    <s v="Import"/>
    <s v="Non EU"/>
    <x v="3"/>
    <x v="2"/>
    <x v="8"/>
    <x v="7"/>
    <b v="1"/>
    <s v="United Kingdom"/>
    <x v="40"/>
    <n v="2.08"/>
    <n v="34110"/>
    <n v="70948.800000000003"/>
    <n v="78114"/>
    <n v="78114"/>
    <n v="7.8114000000000003E-2"/>
    <n v="7.8114000000000003E-2"/>
    <n v="70.948800000000006"/>
  </r>
  <r>
    <s v="Total"/>
    <n v="2019"/>
    <b v="1"/>
    <s v="Non EU"/>
    <s v="INDONESIA"/>
    <s v="Import"/>
    <s v="Non EU"/>
    <x v="3"/>
    <x v="2"/>
    <x v="39"/>
    <x v="8"/>
    <b v="1"/>
    <s v="United Kingdom"/>
    <x v="40"/>
    <n v="2.09"/>
    <n v="75888"/>
    <n v="158605.92000000001"/>
    <n v="88635"/>
    <n v="88635"/>
    <n v="8.8635000000000005E-2"/>
    <n v="8.8635000000000005E-2"/>
    <n v="158.60592"/>
  </r>
  <r>
    <s v="Total"/>
    <n v="2019"/>
    <b v="1"/>
    <s v="Non EU"/>
    <s v="INDONESIA"/>
    <s v="Import"/>
    <s v="Non EU"/>
    <x v="0"/>
    <x v="3"/>
    <x v="11"/>
    <x v="0"/>
    <b v="1"/>
    <s v="United Kingdom"/>
    <x v="40"/>
    <n v="1"/>
    <n v="26002"/>
    <n v="26002"/>
    <n v="361292"/>
    <n v="361292"/>
    <n v="0.361292"/>
    <n v="0.361292"/>
    <n v="26.001999999999999"/>
  </r>
  <r>
    <s v="Total"/>
    <n v="2019"/>
    <b v="1"/>
    <s v="Non EU"/>
    <s v="INDONESIA"/>
    <s v="Import"/>
    <s v="Non EU"/>
    <x v="0"/>
    <x v="1"/>
    <x v="0"/>
    <x v="0"/>
    <b v="1"/>
    <s v="United Kingdom"/>
    <x v="40"/>
    <n v="1.1499999999999999"/>
    <n v="256"/>
    <n v="294.39999999999998"/>
    <n v="4243"/>
    <n v="4243"/>
    <n v="4.2430000000000002E-3"/>
    <n v="4.2430000000000002E-3"/>
    <n v="0.2944"/>
  </r>
  <r>
    <s v="Total"/>
    <n v="2019"/>
    <b v="1"/>
    <s v="Non EU"/>
    <s v="INDONESIA"/>
    <s v="Import"/>
    <s v="Non EU"/>
    <x v="0"/>
    <x v="0"/>
    <x v="42"/>
    <x v="6"/>
    <b v="1"/>
    <s v="United Kingdom"/>
    <x v="40"/>
    <n v="1.36"/>
    <n v="162257"/>
    <n v="220669.52"/>
    <n v="921994"/>
    <n v="921994"/>
    <n v="0.92199399999999998"/>
    <n v="0.92199399999999998"/>
    <n v="220.66952000000001"/>
  </r>
  <r>
    <s v="Total"/>
    <n v="2019"/>
    <b v="1"/>
    <s v="Non EU"/>
    <s v="INDONESIA"/>
    <s v="Import"/>
    <s v="Non EU"/>
    <x v="0"/>
    <x v="0"/>
    <x v="28"/>
    <x v="6"/>
    <b v="1"/>
    <s v="United Kingdom"/>
    <x v="40"/>
    <n v="1"/>
    <n v="6300"/>
    <n v="6300"/>
    <n v="59983"/>
    <n v="59983"/>
    <n v="5.9983000000000002E-2"/>
    <n v="5.9983000000000002E-2"/>
    <n v="6.3"/>
  </r>
  <r>
    <s v="Total"/>
    <n v="2019"/>
    <b v="1"/>
    <s v="Non EU"/>
    <s v="INDONESIA"/>
    <s v="Import"/>
    <s v="Non EU"/>
    <x v="0"/>
    <x v="0"/>
    <x v="7"/>
    <x v="6"/>
    <b v="1"/>
    <s v="United Kingdom"/>
    <x v="40"/>
    <n v="1.28"/>
    <n v="14310"/>
    <n v="18316.8"/>
    <n v="58958"/>
    <n v="58958"/>
    <n v="5.8958000000000003E-2"/>
    <n v="5.8958000000000003E-2"/>
    <n v="18.316800000000001"/>
  </r>
  <r>
    <s v="Total"/>
    <n v="2019"/>
    <b v="1"/>
    <s v="Non EU"/>
    <s v="INDONESIA"/>
    <s v="Import"/>
    <s v="Non EU"/>
    <x v="0"/>
    <x v="0"/>
    <x v="7"/>
    <x v="6"/>
    <b v="1"/>
    <s v="United Kingdom"/>
    <x v="40"/>
    <n v="1.28"/>
    <n v="7860"/>
    <n v="10060.799999999999"/>
    <n v="40669"/>
    <n v="40669"/>
    <n v="4.0668999999999997E-2"/>
    <n v="4.0668999999999997E-2"/>
    <n v="10.0608"/>
  </r>
  <r>
    <s v="Total"/>
    <n v="2019"/>
    <b v="1"/>
    <s v="Non EU"/>
    <s v="INDONESIA"/>
    <s v="Import"/>
    <s v="Non EU"/>
    <x v="0"/>
    <x v="0"/>
    <x v="7"/>
    <x v="6"/>
    <b v="1"/>
    <s v="United Kingdom"/>
    <x v="40"/>
    <n v="1.28"/>
    <n v="4257"/>
    <n v="5448.96"/>
    <n v="25250"/>
    <n v="25250"/>
    <n v="2.5250000000000002E-2"/>
    <n v="2.5250000000000002E-2"/>
    <n v="5.4489599999999996"/>
  </r>
  <r>
    <s v="Total"/>
    <n v="2019"/>
    <b v="1"/>
    <s v="Non EU"/>
    <s v="INDONESIA"/>
    <s v="Import"/>
    <s v="Non EU"/>
    <x v="0"/>
    <x v="0"/>
    <x v="7"/>
    <x v="6"/>
    <b v="1"/>
    <s v="United Kingdom"/>
    <x v="40"/>
    <n v="1.28"/>
    <n v="3000"/>
    <n v="3840"/>
    <n v="12500"/>
    <n v="12500"/>
    <n v="1.2500000000000001E-2"/>
    <n v="1.2500000000000001E-2"/>
    <n v="3.84"/>
  </r>
  <r>
    <s v="Total"/>
    <n v="2019"/>
    <b v="1"/>
    <s v="Non EU"/>
    <s v="INDONESIA"/>
    <s v="Import"/>
    <s v="Non EU"/>
    <x v="0"/>
    <x v="0"/>
    <x v="7"/>
    <x v="6"/>
    <b v="1"/>
    <s v="United Kingdom"/>
    <x v="40"/>
    <n v="1.28"/>
    <n v="100"/>
    <n v="128"/>
    <n v="1769"/>
    <n v="1769"/>
    <n v="1.769E-3"/>
    <n v="1.769E-3"/>
    <n v="0.128"/>
  </r>
  <r>
    <s v="Total"/>
    <n v="2019"/>
    <b v="1"/>
    <s v="Non EU"/>
    <s v="INDONESIA"/>
    <s v="Import"/>
    <s v="Non EU"/>
    <x v="0"/>
    <x v="0"/>
    <x v="2"/>
    <x v="2"/>
    <b v="1"/>
    <s v="United Kingdom"/>
    <x v="40"/>
    <n v="1.04"/>
    <n v="189624"/>
    <n v="197208.95999999999"/>
    <n v="925790"/>
    <n v="925790"/>
    <n v="0.92579"/>
    <n v="0.92579"/>
    <n v="197.20895999999999"/>
  </r>
  <r>
    <s v="Total"/>
    <n v="2019"/>
    <b v="1"/>
    <s v="Non EU"/>
    <s v="INDONESIA"/>
    <s v="Import"/>
    <s v="Non EU"/>
    <x v="1"/>
    <x v="3"/>
    <x v="13"/>
    <x v="0"/>
    <b v="1"/>
    <s v="United Kingdom"/>
    <x v="40"/>
    <n v="1"/>
    <n v="7547"/>
    <n v="7547"/>
    <n v="98509"/>
    <n v="98509"/>
    <n v="9.8508999999999999E-2"/>
    <n v="9.8508999999999999E-2"/>
    <n v="7.5469999999999997"/>
  </r>
  <r>
    <s v="Total"/>
    <n v="2019"/>
    <b v="1"/>
    <s v="Non EU"/>
    <s v="INDONESIA"/>
    <s v="Import"/>
    <s v="Non EU"/>
    <x v="1"/>
    <x v="3"/>
    <x v="13"/>
    <x v="0"/>
    <b v="1"/>
    <s v="United Kingdom"/>
    <x v="40"/>
    <n v="1"/>
    <n v="518"/>
    <n v="518"/>
    <n v="8284"/>
    <n v="8284"/>
    <n v="8.2839999999999997E-3"/>
    <n v="8.2839999999999997E-3"/>
    <n v="0.51800000000000002"/>
  </r>
  <r>
    <s v="Total"/>
    <n v="2019"/>
    <b v="1"/>
    <s v="Non EU"/>
    <s v="INDONESIA"/>
    <s v="Import"/>
    <s v="Non EU"/>
    <x v="4"/>
    <x v="0"/>
    <x v="44"/>
    <x v="10"/>
    <b v="1"/>
    <s v="United Kingdom"/>
    <x v="40"/>
    <n v="0"/>
    <n v="2955"/>
    <n v="0"/>
    <n v="10897"/>
    <n v="10897"/>
    <n v="1.0897E-2"/>
    <n v="1.0897E-2"/>
    <n v="0"/>
  </r>
  <r>
    <s v="Total"/>
    <n v="2019"/>
    <b v="1"/>
    <s v="Non EU"/>
    <s v="INDONESIA"/>
    <s v="Import"/>
    <s v="Non EU"/>
    <x v="0"/>
    <x v="0"/>
    <x v="40"/>
    <x v="7"/>
    <b v="1"/>
    <s v="United Kingdom"/>
    <x v="40"/>
    <n v="1.21"/>
    <n v="3613"/>
    <n v="4371.7299999999996"/>
    <n v="9322"/>
    <n v="9322"/>
    <n v="9.3220000000000004E-3"/>
    <n v="9.3220000000000004E-3"/>
    <n v="4.3717300000000003"/>
  </r>
  <r>
    <s v="Total"/>
    <n v="2019"/>
    <b v="1"/>
    <s v="Non EU"/>
    <s v="INDONESIA"/>
    <s v="Import"/>
    <s v="Non EU"/>
    <x v="0"/>
    <x v="0"/>
    <x v="8"/>
    <x v="7"/>
    <b v="1"/>
    <s v="United Kingdom"/>
    <x v="40"/>
    <n v="1.1599999999999999"/>
    <n v="4500"/>
    <n v="5220"/>
    <n v="6599"/>
    <n v="6599"/>
    <n v="6.5989999999999998E-3"/>
    <n v="6.5989999999999998E-3"/>
    <n v="5.22"/>
  </r>
  <r>
    <s v="Total"/>
    <n v="2019"/>
    <b v="1"/>
    <s v="Non EU"/>
    <s v="IRAN"/>
    <s v="Import"/>
    <s v="Non EU"/>
    <x v="0"/>
    <x v="0"/>
    <x v="10"/>
    <x v="0"/>
    <b v="1"/>
    <s v="United Kingdom"/>
    <x v="41"/>
    <n v="1.21"/>
    <n v="21000"/>
    <n v="25410"/>
    <n v="70034"/>
    <n v="70034"/>
    <n v="7.0033999999999999E-2"/>
    <n v="7.0033999999999999E-2"/>
    <n v="25.41"/>
  </r>
  <r>
    <s v="Total"/>
    <n v="2019"/>
    <b v="1"/>
    <s v="Non EU"/>
    <s v="IRAN"/>
    <s v="Import"/>
    <s v="Non EU"/>
    <x v="4"/>
    <x v="2"/>
    <x v="18"/>
    <x v="10"/>
    <b v="1"/>
    <s v="United Kingdom"/>
    <x v="41"/>
    <n v="0"/>
    <n v="126"/>
    <n v="0"/>
    <n v="36995"/>
    <n v="36995"/>
    <n v="3.6995E-2"/>
    <n v="3.6995E-2"/>
    <n v="0"/>
  </r>
  <r>
    <s v="Total"/>
    <n v="2019"/>
    <b v="1"/>
    <s v="Non EU"/>
    <s v="IRAN"/>
    <s v="Import"/>
    <s v="Non EU"/>
    <x v="4"/>
    <x v="2"/>
    <x v="18"/>
    <x v="10"/>
    <b v="1"/>
    <s v="United Kingdom"/>
    <x v="41"/>
    <n v="0"/>
    <n v="28"/>
    <n v="0"/>
    <n v="5820"/>
    <n v="5820"/>
    <n v="5.8199999999999997E-3"/>
    <n v="5.8199999999999997E-3"/>
    <n v="0"/>
  </r>
  <r>
    <s v="Total"/>
    <n v="2019"/>
    <b v="1"/>
    <s v="Non EU"/>
    <s v="IRAN"/>
    <s v="Import"/>
    <s v="Non EU"/>
    <x v="4"/>
    <x v="2"/>
    <x v="18"/>
    <x v="10"/>
    <b v="1"/>
    <s v="United Kingdom"/>
    <x v="41"/>
    <n v="0"/>
    <n v="21"/>
    <n v="0"/>
    <n v="6595"/>
    <n v="6595"/>
    <n v="6.5950000000000002E-3"/>
    <n v="6.5950000000000002E-3"/>
    <n v="0"/>
  </r>
  <r>
    <s v="Total"/>
    <n v="2019"/>
    <b v="1"/>
    <s v="EU"/>
    <s v="IRELAND"/>
    <s v="Import"/>
    <s v="EU"/>
    <x v="0"/>
    <x v="1"/>
    <x v="29"/>
    <x v="3"/>
    <b v="1"/>
    <s v="United Kingdom"/>
    <x v="42"/>
    <n v="1"/>
    <n v="373"/>
    <n v="373"/>
    <n v="8582"/>
    <n v="8582"/>
    <n v="8.5819999999999994E-3"/>
    <n v="8.5819999999999994E-3"/>
    <n v="0.373"/>
  </r>
  <r>
    <s v="Total"/>
    <n v="2019"/>
    <b v="1"/>
    <s v="EU"/>
    <s v="IRELAND"/>
    <s v="Import"/>
    <s v="EU"/>
    <x v="0"/>
    <x v="1"/>
    <x v="72"/>
    <x v="3"/>
    <b v="1"/>
    <s v="United Kingdom"/>
    <x v="42"/>
    <n v="1"/>
    <n v="2393"/>
    <n v="2393"/>
    <n v="32274"/>
    <n v="32274"/>
    <n v="3.2273999999999997E-2"/>
    <n v="3.2273999999999997E-2"/>
    <n v="2.3929999999999998"/>
  </r>
  <r>
    <s v="Total"/>
    <n v="2019"/>
    <b v="1"/>
    <s v="EU"/>
    <s v="IRELAND"/>
    <s v="Import"/>
    <s v="EU"/>
    <x v="0"/>
    <x v="1"/>
    <x v="72"/>
    <x v="3"/>
    <b v="1"/>
    <s v="United Kingdom"/>
    <x v="42"/>
    <n v="1"/>
    <n v="1167"/>
    <n v="1167"/>
    <n v="3157"/>
    <n v="3157"/>
    <n v="3.1570000000000001E-3"/>
    <n v="3.1570000000000001E-3"/>
    <n v="1.167"/>
  </r>
  <r>
    <s v="Total"/>
    <n v="2019"/>
    <b v="1"/>
    <s v="EU"/>
    <s v="IRELAND"/>
    <s v="Import"/>
    <s v="EU"/>
    <x v="0"/>
    <x v="1"/>
    <x v="67"/>
    <x v="3"/>
    <b v="1"/>
    <s v="United Kingdom"/>
    <x v="42"/>
    <n v="1"/>
    <n v="285890"/>
    <n v="285890"/>
    <n v="523019"/>
    <n v="523019"/>
    <n v="0.52301900000000001"/>
    <n v="0.52301900000000001"/>
    <n v="285.89"/>
  </r>
  <r>
    <s v="Total"/>
    <n v="2019"/>
    <b v="1"/>
    <s v="EU"/>
    <s v="IRELAND"/>
    <s v="Import"/>
    <s v="EU"/>
    <x v="0"/>
    <x v="1"/>
    <x v="31"/>
    <x v="3"/>
    <b v="1"/>
    <s v="United Kingdom"/>
    <x v="42"/>
    <n v="1"/>
    <n v="192"/>
    <n v="192"/>
    <n v="708"/>
    <n v="708"/>
    <n v="7.0799999999999997E-4"/>
    <n v="7.0799999999999997E-4"/>
    <n v="0.192"/>
  </r>
  <r>
    <s v="Total"/>
    <n v="2019"/>
    <b v="1"/>
    <s v="EU"/>
    <s v="IRELAND"/>
    <s v="Import"/>
    <s v="EU"/>
    <x v="0"/>
    <x v="0"/>
    <x v="10"/>
    <x v="0"/>
    <b v="1"/>
    <s v="United Kingdom"/>
    <x v="42"/>
    <n v="1.21"/>
    <n v="112824"/>
    <n v="136517.04"/>
    <n v="1111297"/>
    <n v="1111297"/>
    <n v="1.111297"/>
    <n v="1.111297"/>
    <n v="136.51704000000001"/>
  </r>
  <r>
    <s v="Total"/>
    <n v="2019"/>
    <b v="1"/>
    <s v="EU"/>
    <s v="IRELAND"/>
    <s v="Import"/>
    <s v="EU"/>
    <x v="0"/>
    <x v="0"/>
    <x v="0"/>
    <x v="0"/>
    <b v="1"/>
    <s v="United Kingdom"/>
    <x v="42"/>
    <n v="1.38"/>
    <n v="86865"/>
    <n v="119873.7"/>
    <n v="580977"/>
    <n v="580977"/>
    <n v="0.58097699999999997"/>
    <n v="0.58097699999999997"/>
    <n v="119.8737"/>
  </r>
  <r>
    <s v="Total"/>
    <n v="2019"/>
    <b v="1"/>
    <s v="EU"/>
    <s v="IRELAND"/>
    <s v="Import"/>
    <s v="EU"/>
    <x v="0"/>
    <x v="0"/>
    <x v="20"/>
    <x v="0"/>
    <b v="1"/>
    <s v="United Kingdom"/>
    <x v="42"/>
    <n v="1"/>
    <n v="149"/>
    <n v="149"/>
    <n v="1801"/>
    <n v="1801"/>
    <n v="1.8010000000000001E-3"/>
    <n v="1.8010000000000001E-3"/>
    <n v="0.14899999999999999"/>
  </r>
  <r>
    <s v="Total"/>
    <n v="2019"/>
    <b v="1"/>
    <s v="EU"/>
    <s v="IRELAND"/>
    <s v="Import"/>
    <s v="EU"/>
    <x v="0"/>
    <x v="0"/>
    <x v="11"/>
    <x v="0"/>
    <b v="1"/>
    <s v="United Kingdom"/>
    <x v="42"/>
    <n v="2.58"/>
    <n v="32761"/>
    <n v="84523.38"/>
    <n v="36347"/>
    <n v="36347"/>
    <n v="3.6346999999999997E-2"/>
    <n v="3.6346999999999997E-2"/>
    <n v="84.523380000000003"/>
  </r>
  <r>
    <s v="Total"/>
    <n v="2019"/>
    <b v="1"/>
    <s v="EU"/>
    <s v="IRELAND"/>
    <s v="Import"/>
    <s v="EU"/>
    <x v="0"/>
    <x v="0"/>
    <x v="11"/>
    <x v="0"/>
    <b v="1"/>
    <s v="United Kingdom"/>
    <x v="42"/>
    <n v="1.1499999999999999"/>
    <n v="629031"/>
    <n v="723385.65"/>
    <n v="2455929"/>
    <n v="2455929"/>
    <n v="2.4559289999999998"/>
    <n v="2.4559289999999998"/>
    <n v="723.38565000000006"/>
  </r>
  <r>
    <s v="Total"/>
    <n v="2019"/>
    <b v="1"/>
    <s v="EU"/>
    <s v="IRELAND"/>
    <s v="Import"/>
    <s v="EU"/>
    <x v="0"/>
    <x v="0"/>
    <x v="21"/>
    <x v="0"/>
    <b v="1"/>
    <s v="United Kingdom"/>
    <x v="42"/>
    <n v="1.61"/>
    <n v="42295"/>
    <n v="68094.95"/>
    <n v="253347"/>
    <n v="253347"/>
    <n v="0.25334699999999999"/>
    <n v="0.25334699999999999"/>
    <n v="68.094949999999997"/>
  </r>
  <r>
    <s v="Total"/>
    <n v="2019"/>
    <b v="1"/>
    <s v="EU"/>
    <s v="IRELAND"/>
    <s v="Import"/>
    <s v="EU"/>
    <x v="0"/>
    <x v="0"/>
    <x v="21"/>
    <x v="0"/>
    <b v="1"/>
    <s v="United Kingdom"/>
    <x v="42"/>
    <n v="1.61"/>
    <n v="26834"/>
    <n v="43202.74"/>
    <n v="225995"/>
    <n v="225995"/>
    <n v="0.225995"/>
    <n v="0.225995"/>
    <n v="43.202739999999999"/>
  </r>
  <r>
    <s v="Total"/>
    <n v="2019"/>
    <b v="1"/>
    <s v="EU"/>
    <s v="IRELAND"/>
    <s v="Import"/>
    <s v="EU"/>
    <x v="0"/>
    <x v="0"/>
    <x v="22"/>
    <x v="0"/>
    <b v="1"/>
    <s v="United Kingdom"/>
    <x v="42"/>
    <n v="1.18"/>
    <n v="1962"/>
    <n v="2315.16"/>
    <n v="17469"/>
    <n v="17469"/>
    <n v="1.7468999999999998E-2"/>
    <n v="1.7468999999999998E-2"/>
    <n v="2.3151600000000001"/>
  </r>
  <r>
    <s v="Total"/>
    <n v="2019"/>
    <b v="1"/>
    <s v="EU"/>
    <s v="IRELAND"/>
    <s v="Import"/>
    <s v="EU"/>
    <x v="0"/>
    <x v="1"/>
    <x v="8"/>
    <x v="7"/>
    <b v="1"/>
    <s v="United Kingdom"/>
    <x v="42"/>
    <n v="1.1399999999999999"/>
    <n v="216"/>
    <n v="246.24"/>
    <n v="827"/>
    <n v="827"/>
    <n v="8.2700000000000004E-4"/>
    <n v="8.2700000000000004E-4"/>
    <n v="0.24623999999999999"/>
  </r>
  <r>
    <s v="Total"/>
    <n v="2019"/>
    <b v="1"/>
    <s v="EU"/>
    <s v="IRELAND"/>
    <s v="Import"/>
    <s v="EU"/>
    <x v="0"/>
    <x v="1"/>
    <x v="73"/>
    <x v="7"/>
    <b v="1"/>
    <s v="United Kingdom"/>
    <x v="42"/>
    <n v="1"/>
    <n v="30592"/>
    <n v="30592"/>
    <n v="118516"/>
    <n v="118516"/>
    <n v="0.118516"/>
    <n v="0.118516"/>
    <n v="30.591999999999999"/>
  </r>
  <r>
    <s v="Total"/>
    <n v="2019"/>
    <b v="1"/>
    <s v="EU"/>
    <s v="IRELAND"/>
    <s v="Import"/>
    <s v="EU"/>
    <x v="0"/>
    <x v="1"/>
    <x v="50"/>
    <x v="8"/>
    <b v="1"/>
    <s v="United Kingdom"/>
    <x v="42"/>
    <n v="1"/>
    <n v="1348200"/>
    <n v="1348200"/>
    <n v="1578377"/>
    <n v="1578377"/>
    <n v="1.5783769999999999"/>
    <n v="1.5783769999999999"/>
    <n v="1348.2"/>
  </r>
  <r>
    <s v="Total"/>
    <n v="2019"/>
    <b v="1"/>
    <s v="EU"/>
    <s v="IRELAND"/>
    <s v="Import"/>
    <s v="EU"/>
    <x v="0"/>
    <x v="1"/>
    <x v="43"/>
    <x v="8"/>
    <b v="1"/>
    <s v="United Kingdom"/>
    <x v="42"/>
    <n v="1"/>
    <n v="379593"/>
    <n v="379593"/>
    <n v="158177"/>
    <n v="158177"/>
    <n v="0.15817700000000001"/>
    <n v="0.15817700000000001"/>
    <n v="379.59300000000002"/>
  </r>
  <r>
    <s v="Total"/>
    <n v="2019"/>
    <b v="1"/>
    <s v="EU"/>
    <s v="IRELAND"/>
    <s v="Import"/>
    <s v="EU"/>
    <x v="0"/>
    <x v="0"/>
    <x v="8"/>
    <x v="7"/>
    <b v="1"/>
    <s v="United Kingdom"/>
    <x v="42"/>
    <n v="1.1599999999999999"/>
    <n v="1265"/>
    <n v="1467.4"/>
    <n v="2626"/>
    <n v="2626"/>
    <n v="2.6259999999999999E-3"/>
    <n v="2.6259999999999999E-3"/>
    <n v="1.4674"/>
  </r>
  <r>
    <s v="Total"/>
    <n v="2019"/>
    <b v="1"/>
    <s v="EU"/>
    <s v="IRELAND"/>
    <s v="Import"/>
    <s v="EU"/>
    <x v="0"/>
    <x v="0"/>
    <x v="69"/>
    <x v="8"/>
    <b v="1"/>
    <s v="United Kingdom"/>
    <x v="42"/>
    <n v="1"/>
    <n v="1084346"/>
    <n v="1084346"/>
    <n v="936169"/>
    <n v="936169"/>
    <n v="0.93616900000000003"/>
    <n v="0.93616900000000003"/>
    <n v="1084.346"/>
  </r>
  <r>
    <s v="Total"/>
    <n v="2019"/>
    <b v="1"/>
    <s v="EU"/>
    <s v="IRELAND"/>
    <s v="Import"/>
    <s v="EU"/>
    <x v="0"/>
    <x v="0"/>
    <x v="50"/>
    <x v="8"/>
    <b v="1"/>
    <s v="United Kingdom"/>
    <x v="42"/>
    <n v="1"/>
    <n v="74255"/>
    <n v="74255"/>
    <n v="112343"/>
    <n v="112343"/>
    <n v="0.112343"/>
    <n v="0.112343"/>
    <n v="74.254999999999995"/>
  </r>
  <r>
    <s v="Total"/>
    <n v="2019"/>
    <b v="1"/>
    <s v="EU"/>
    <s v="IRELAND"/>
    <s v="Import"/>
    <s v="EU"/>
    <x v="0"/>
    <x v="0"/>
    <x v="50"/>
    <x v="8"/>
    <b v="1"/>
    <s v="United Kingdom"/>
    <x v="42"/>
    <n v="1"/>
    <n v="203143"/>
    <n v="203143"/>
    <n v="282143"/>
    <n v="282143"/>
    <n v="0.28214299999999998"/>
    <n v="0.28214299999999998"/>
    <n v="203.143"/>
  </r>
  <r>
    <s v="Total"/>
    <n v="2019"/>
    <b v="1"/>
    <s v="EU"/>
    <s v="IRELAND"/>
    <s v="Import"/>
    <s v="EU"/>
    <x v="0"/>
    <x v="0"/>
    <x v="24"/>
    <x v="8"/>
    <b v="1"/>
    <s v="United Kingdom"/>
    <x v="42"/>
    <n v="1"/>
    <n v="28762"/>
    <n v="28762"/>
    <n v="49914"/>
    <n v="49914"/>
    <n v="4.9914E-2"/>
    <n v="4.9914E-2"/>
    <n v="28.762"/>
  </r>
  <r>
    <s v="Total"/>
    <n v="2019"/>
    <b v="1"/>
    <s v="EU"/>
    <s v="IRELAND"/>
    <s v="Import"/>
    <s v="EU"/>
    <x v="0"/>
    <x v="0"/>
    <x v="75"/>
    <x v="8"/>
    <b v="1"/>
    <s v="United Kingdom"/>
    <x v="42"/>
    <n v="1"/>
    <n v="39582"/>
    <n v="39582"/>
    <n v="17069"/>
    <n v="17069"/>
    <n v="1.7069000000000001E-2"/>
    <n v="1.7069000000000001E-2"/>
    <n v="39.582000000000001"/>
  </r>
  <r>
    <s v="Total"/>
    <n v="2019"/>
    <b v="1"/>
    <s v="EU"/>
    <s v="IRELAND"/>
    <s v="Import"/>
    <s v="EU"/>
    <x v="0"/>
    <x v="1"/>
    <x v="56"/>
    <x v="2"/>
    <b v="1"/>
    <s v="United Kingdom"/>
    <x v="42"/>
    <n v="1"/>
    <n v="210"/>
    <n v="210"/>
    <n v="1549"/>
    <n v="1549"/>
    <n v="1.549E-3"/>
    <n v="1.549E-3"/>
    <n v="0.21"/>
  </r>
  <r>
    <s v="Total"/>
    <n v="2019"/>
    <b v="1"/>
    <s v="EU"/>
    <s v="IRELAND"/>
    <s v="Import"/>
    <s v="EU"/>
    <x v="0"/>
    <x v="1"/>
    <x v="68"/>
    <x v="2"/>
    <b v="1"/>
    <s v="United Kingdom"/>
    <x v="42"/>
    <n v="1.17"/>
    <n v="473"/>
    <n v="553.41"/>
    <n v="315"/>
    <n v="315"/>
    <n v="3.1500000000000001E-4"/>
    <n v="3.1500000000000001E-4"/>
    <n v="0.55340999999999996"/>
  </r>
  <r>
    <s v="Total"/>
    <n v="2019"/>
    <b v="1"/>
    <s v="EU"/>
    <s v="IRELAND"/>
    <s v="Import"/>
    <s v="EU"/>
    <x v="0"/>
    <x v="1"/>
    <x v="33"/>
    <x v="2"/>
    <b v="1"/>
    <s v="United Kingdom"/>
    <x v="42"/>
    <n v="1.25"/>
    <n v="860218"/>
    <n v="1075272.5"/>
    <n v="3290184"/>
    <n v="3290184"/>
    <n v="3.290184"/>
    <n v="3.290184"/>
    <n v="1075.2725"/>
  </r>
  <r>
    <s v="Total"/>
    <n v="2019"/>
    <b v="1"/>
    <s v="EU"/>
    <s v="IRELAND"/>
    <s v="Import"/>
    <s v="EU"/>
    <x v="0"/>
    <x v="1"/>
    <x v="57"/>
    <x v="1"/>
    <b v="1"/>
    <s v="United Kingdom"/>
    <x v="42"/>
    <n v="1.18"/>
    <n v="681179"/>
    <n v="803791.22"/>
    <n v="707904"/>
    <n v="707904"/>
    <n v="0.70790399999999998"/>
    <n v="0.70790399999999998"/>
    <n v="803.79121999999995"/>
  </r>
  <r>
    <s v="Total"/>
    <n v="2019"/>
    <b v="1"/>
    <s v="EU"/>
    <s v="IRELAND"/>
    <s v="Import"/>
    <s v="EU"/>
    <x v="0"/>
    <x v="1"/>
    <x v="34"/>
    <x v="1"/>
    <b v="1"/>
    <s v="United Kingdom"/>
    <x v="42"/>
    <n v="1.1599999999999999"/>
    <n v="77518"/>
    <n v="89920.88"/>
    <n v="362683"/>
    <n v="362683"/>
    <n v="0.36268299999999998"/>
    <n v="0.36268299999999998"/>
    <n v="89.920879999999997"/>
  </r>
  <r>
    <s v="Total"/>
    <n v="2019"/>
    <b v="1"/>
    <s v="EU"/>
    <s v="IRELAND"/>
    <s v="Import"/>
    <s v="EU"/>
    <x v="0"/>
    <x v="1"/>
    <x v="49"/>
    <x v="1"/>
    <b v="1"/>
    <s v="United Kingdom"/>
    <x v="42"/>
    <n v="1.17"/>
    <n v="5318"/>
    <n v="6222.06"/>
    <n v="6654"/>
    <n v="6654"/>
    <n v="6.6540000000000002E-3"/>
    <n v="6.6540000000000002E-3"/>
    <n v="6.2220599999999999"/>
  </r>
  <r>
    <s v="Total"/>
    <n v="2019"/>
    <b v="1"/>
    <s v="EU"/>
    <s v="IRELAND"/>
    <s v="Import"/>
    <s v="EU"/>
    <x v="0"/>
    <x v="1"/>
    <x v="59"/>
    <x v="1"/>
    <b v="1"/>
    <s v="United Kingdom"/>
    <x v="42"/>
    <n v="1.1499999999999999"/>
    <n v="85140"/>
    <n v="97911"/>
    <n v="155348"/>
    <n v="155348"/>
    <n v="0.15534800000000001"/>
    <n v="0.15534800000000001"/>
    <n v="97.911000000000001"/>
  </r>
  <r>
    <s v="Total"/>
    <n v="2019"/>
    <b v="1"/>
    <s v="EU"/>
    <s v="IRELAND"/>
    <s v="Import"/>
    <s v="EU"/>
    <x v="0"/>
    <x v="1"/>
    <x v="1"/>
    <x v="1"/>
    <b v="1"/>
    <s v="United Kingdom"/>
    <x v="42"/>
    <n v="1.46"/>
    <n v="28801"/>
    <n v="42049.46"/>
    <n v="195160"/>
    <n v="195160"/>
    <n v="0.19516"/>
    <n v="0.19516"/>
    <n v="42.049460000000003"/>
  </r>
  <r>
    <s v="Total"/>
    <n v="2019"/>
    <b v="1"/>
    <s v="EU"/>
    <s v="IRELAND"/>
    <s v="Import"/>
    <s v="EU"/>
    <x v="0"/>
    <x v="1"/>
    <x v="1"/>
    <x v="1"/>
    <b v="1"/>
    <s v="United Kingdom"/>
    <x v="42"/>
    <n v="1.1200000000000001"/>
    <n v="38"/>
    <n v="42.56"/>
    <n v="68"/>
    <n v="68"/>
    <n v="6.7999999999999999E-5"/>
    <n v="6.7999999999999999E-5"/>
    <n v="4.2560000000000001E-2"/>
  </r>
  <r>
    <s v="Total"/>
    <n v="2019"/>
    <b v="1"/>
    <s v="EU"/>
    <s v="IRELAND"/>
    <s v="Import"/>
    <s v="EU"/>
    <x v="0"/>
    <x v="1"/>
    <x v="47"/>
    <x v="1"/>
    <b v="1"/>
    <s v="United Kingdom"/>
    <x v="42"/>
    <n v="1.1399999999999999"/>
    <n v="930830"/>
    <n v="1061146.2"/>
    <n v="1853897"/>
    <n v="1853897"/>
    <n v="1.8538969999999999"/>
    <n v="1.8538969999999999"/>
    <n v="1061.1461999999999"/>
  </r>
  <r>
    <s v="Total"/>
    <n v="2019"/>
    <b v="1"/>
    <s v="EU"/>
    <s v="IRELAND"/>
    <s v="Import"/>
    <s v="EU"/>
    <x v="0"/>
    <x v="1"/>
    <x v="52"/>
    <x v="1"/>
    <b v="1"/>
    <s v="United Kingdom"/>
    <x v="42"/>
    <n v="1.19"/>
    <n v="26166"/>
    <n v="31137.54"/>
    <n v="31203"/>
    <n v="31203"/>
    <n v="3.1203000000000002E-2"/>
    <n v="3.1203000000000002E-2"/>
    <n v="31.137540000000001"/>
  </r>
  <r>
    <s v="Total"/>
    <n v="2019"/>
    <b v="1"/>
    <s v="EU"/>
    <s v="IRELAND"/>
    <s v="Import"/>
    <s v="EU"/>
    <x v="0"/>
    <x v="1"/>
    <x v="26"/>
    <x v="1"/>
    <b v="1"/>
    <s v="United Kingdom"/>
    <x v="42"/>
    <n v="1.34"/>
    <n v="138310"/>
    <n v="185335.4"/>
    <n v="762107"/>
    <n v="762107"/>
    <n v="0.76210699999999998"/>
    <n v="0.76210699999999998"/>
    <n v="185.33539999999999"/>
  </r>
  <r>
    <s v="Total"/>
    <n v="2019"/>
    <b v="1"/>
    <s v="EU"/>
    <s v="IRELAND"/>
    <s v="Import"/>
    <s v="EU"/>
    <x v="0"/>
    <x v="1"/>
    <x v="27"/>
    <x v="11"/>
    <b v="1"/>
    <s v="United Kingdom"/>
    <x v="42"/>
    <n v="1.04"/>
    <n v="32218"/>
    <n v="33506.720000000001"/>
    <n v="44545"/>
    <n v="44545"/>
    <n v="4.4545000000000001E-2"/>
    <n v="4.4545000000000001E-2"/>
    <n v="33.506720000000001"/>
  </r>
  <r>
    <s v="Total"/>
    <n v="2019"/>
    <b v="1"/>
    <s v="EU"/>
    <s v="IRELAND"/>
    <s v="Import"/>
    <s v="EU"/>
    <x v="0"/>
    <x v="1"/>
    <x v="61"/>
    <x v="11"/>
    <b v="1"/>
    <s v="United Kingdom"/>
    <x v="42"/>
    <n v="1.07"/>
    <n v="4080"/>
    <n v="4365.6000000000004"/>
    <n v="18121"/>
    <n v="18121"/>
    <n v="1.8121000000000002E-2"/>
    <n v="1.8121000000000002E-2"/>
    <n v="4.3655999999999997"/>
  </r>
  <r>
    <s v="Total"/>
    <n v="2019"/>
    <b v="1"/>
    <s v="EU"/>
    <s v="IRELAND"/>
    <s v="Import"/>
    <s v="EU"/>
    <x v="0"/>
    <x v="1"/>
    <x v="81"/>
    <x v="11"/>
    <b v="1"/>
    <s v="United Kingdom"/>
    <x v="42"/>
    <n v="1.04"/>
    <n v="171"/>
    <n v="177.84"/>
    <n v="314"/>
    <n v="314"/>
    <n v="3.1399999999999999E-4"/>
    <n v="3.1399999999999999E-4"/>
    <n v="0.17784"/>
  </r>
  <r>
    <s v="Total"/>
    <n v="2019"/>
    <b v="1"/>
    <s v="EU"/>
    <s v="IRELAND"/>
    <s v="Import"/>
    <s v="EU"/>
    <x v="0"/>
    <x v="1"/>
    <x v="62"/>
    <x v="11"/>
    <b v="1"/>
    <s v="United Kingdom"/>
    <x v="42"/>
    <n v="1.0900000000000001"/>
    <n v="111"/>
    <n v="120.99"/>
    <n v="1773"/>
    <n v="1773"/>
    <n v="1.7730000000000001E-3"/>
    <n v="1.7730000000000001E-3"/>
    <n v="0.12099"/>
  </r>
  <r>
    <s v="Total"/>
    <n v="2019"/>
    <b v="1"/>
    <s v="EU"/>
    <s v="IRELAND"/>
    <s v="Import"/>
    <s v="EU"/>
    <x v="0"/>
    <x v="0"/>
    <x v="47"/>
    <x v="1"/>
    <b v="1"/>
    <s v="United Kingdom"/>
    <x v="42"/>
    <n v="1.4"/>
    <n v="378"/>
    <n v="529.20000000000005"/>
    <n v="2644"/>
    <n v="2644"/>
    <n v="2.6440000000000001E-3"/>
    <n v="2.6440000000000001E-3"/>
    <n v="0.5292"/>
  </r>
  <r>
    <s v="Total"/>
    <n v="2019"/>
    <b v="1"/>
    <s v="EU"/>
    <s v="IRELAND"/>
    <s v="Import"/>
    <s v="EU"/>
    <x v="0"/>
    <x v="0"/>
    <x v="26"/>
    <x v="1"/>
    <b v="1"/>
    <s v="United Kingdom"/>
    <x v="42"/>
    <n v="1.5"/>
    <n v="641"/>
    <n v="961.5"/>
    <n v="3078"/>
    <n v="3078"/>
    <n v="3.078E-3"/>
    <n v="3.078E-3"/>
    <n v="0.96150000000000002"/>
  </r>
  <r>
    <s v="Total"/>
    <n v="2019"/>
    <b v="1"/>
    <s v="EU"/>
    <s v="IRELAND"/>
    <s v="Import"/>
    <s v="EU"/>
    <x v="0"/>
    <x v="0"/>
    <x v="61"/>
    <x v="11"/>
    <b v="1"/>
    <s v="United Kingdom"/>
    <x v="42"/>
    <n v="1.07"/>
    <n v="4876"/>
    <n v="5217.32"/>
    <n v="20815"/>
    <n v="20815"/>
    <n v="2.0815E-2"/>
    <n v="2.0815E-2"/>
    <n v="5.21732"/>
  </r>
  <r>
    <s v="Total"/>
    <n v="2019"/>
    <b v="1"/>
    <s v="EU"/>
    <s v="IRELAND"/>
    <s v="Import"/>
    <s v="EU"/>
    <x v="0"/>
    <x v="0"/>
    <x v="35"/>
    <x v="11"/>
    <b v="1"/>
    <s v="United Kingdom"/>
    <x v="42"/>
    <n v="1.1000000000000001"/>
    <n v="27508"/>
    <n v="30258.799999999999"/>
    <n v="102600"/>
    <n v="102600"/>
    <n v="0.1026"/>
    <n v="0.1026"/>
    <n v="30.258800000000001"/>
  </r>
  <r>
    <s v="Total"/>
    <n v="2019"/>
    <b v="1"/>
    <s v="EU"/>
    <s v="IRELAND"/>
    <s v="Import"/>
    <s v="EU"/>
    <x v="0"/>
    <x v="7"/>
    <x v="2"/>
    <x v="2"/>
    <b v="1"/>
    <s v="United Kingdom"/>
    <x v="42"/>
    <n v="1.86"/>
    <n v="3"/>
    <n v="5.58"/>
    <n v="9463"/>
    <n v="9463"/>
    <n v="9.4629999999999992E-3"/>
    <n v="9.4629999999999992E-3"/>
    <n v="5.5799999999999999E-3"/>
  </r>
  <r>
    <s v="Total"/>
    <n v="2019"/>
    <b v="1"/>
    <s v="EU"/>
    <s v="IRELAND"/>
    <s v="Import"/>
    <s v="EU"/>
    <x v="0"/>
    <x v="1"/>
    <x v="2"/>
    <x v="2"/>
    <b v="1"/>
    <s v="United Kingdom"/>
    <x v="42"/>
    <n v="1.17"/>
    <n v="5520"/>
    <n v="6458.4"/>
    <n v="5215"/>
    <n v="5215"/>
    <n v="5.215E-3"/>
    <n v="5.215E-3"/>
    <n v="6.4584000000000001"/>
  </r>
  <r>
    <s v="Total"/>
    <n v="2019"/>
    <b v="1"/>
    <s v="EU"/>
    <s v="IRELAND"/>
    <s v="Import"/>
    <s v="EU"/>
    <x v="0"/>
    <x v="0"/>
    <x v="2"/>
    <x v="2"/>
    <b v="1"/>
    <s v="United Kingdom"/>
    <x v="42"/>
    <n v="1.33"/>
    <n v="890"/>
    <n v="1183.7"/>
    <n v="1400"/>
    <n v="1400"/>
    <n v="1.4E-3"/>
    <n v="1.4E-3"/>
    <n v="1.1837"/>
  </r>
  <r>
    <s v="Total"/>
    <n v="2019"/>
    <b v="1"/>
    <s v="EU"/>
    <s v="IRELAND"/>
    <s v="Import"/>
    <s v="EU"/>
    <x v="1"/>
    <x v="2"/>
    <x v="0"/>
    <x v="0"/>
    <b v="1"/>
    <s v="United Kingdom"/>
    <x v="42"/>
    <n v="1.66"/>
    <n v="26776"/>
    <n v="44448.160000000003"/>
    <n v="92090"/>
    <n v="92090"/>
    <n v="9.2090000000000005E-2"/>
    <n v="9.2090000000000005E-2"/>
    <n v="44.448160000000001"/>
  </r>
  <r>
    <s v="Total"/>
    <n v="2019"/>
    <b v="1"/>
    <s v="EU"/>
    <s v="IRELAND"/>
    <s v="Import"/>
    <s v="EU"/>
    <x v="1"/>
    <x v="2"/>
    <x v="0"/>
    <x v="0"/>
    <b v="1"/>
    <s v="United Kingdom"/>
    <x v="42"/>
    <n v="1.66"/>
    <n v="28336"/>
    <n v="47037.760000000002"/>
    <n v="198520"/>
    <n v="198520"/>
    <n v="0.19852"/>
    <n v="0.19852"/>
    <n v="47.037759999999999"/>
  </r>
  <r>
    <s v="Total"/>
    <n v="2019"/>
    <b v="1"/>
    <s v="EU"/>
    <s v="IRELAND"/>
    <s v="Import"/>
    <s v="EU"/>
    <x v="1"/>
    <x v="2"/>
    <x v="13"/>
    <x v="0"/>
    <b v="1"/>
    <s v="United Kingdom"/>
    <x v="42"/>
    <n v="2.4"/>
    <n v="1537"/>
    <n v="3688.8"/>
    <n v="13493"/>
    <n v="13493"/>
    <n v="1.3493E-2"/>
    <n v="1.3493E-2"/>
    <n v="3.6888000000000001"/>
  </r>
  <r>
    <s v="Total"/>
    <n v="2019"/>
    <b v="1"/>
    <s v="EU"/>
    <s v="IRELAND"/>
    <s v="Import"/>
    <s v="EU"/>
    <x v="1"/>
    <x v="2"/>
    <x v="28"/>
    <x v="6"/>
    <b v="1"/>
    <s v="United Kingdom"/>
    <x v="42"/>
    <n v="1.36"/>
    <n v="1057"/>
    <n v="1437.52"/>
    <n v="8262"/>
    <n v="8262"/>
    <n v="8.2620000000000002E-3"/>
    <n v="8.2620000000000002E-3"/>
    <n v="1.4375199999999999"/>
  </r>
  <r>
    <s v="Total"/>
    <n v="2019"/>
    <b v="1"/>
    <s v="EU"/>
    <s v="IRELAND"/>
    <s v="Import"/>
    <s v="EU"/>
    <x v="1"/>
    <x v="2"/>
    <x v="72"/>
    <x v="3"/>
    <b v="1"/>
    <s v="United Kingdom"/>
    <x v="42"/>
    <n v="1.36"/>
    <n v="31"/>
    <n v="42.16"/>
    <n v="261"/>
    <n v="261"/>
    <n v="2.61E-4"/>
    <n v="2.61E-4"/>
    <n v="4.2160000000000003E-2"/>
  </r>
  <r>
    <s v="Total"/>
    <n v="2019"/>
    <b v="1"/>
    <s v="EU"/>
    <s v="IRELAND"/>
    <s v="Import"/>
    <s v="EU"/>
    <x v="1"/>
    <x v="2"/>
    <x v="5"/>
    <x v="3"/>
    <b v="1"/>
    <s v="United Kingdom"/>
    <x v="42"/>
    <n v="1.36"/>
    <n v="4238"/>
    <n v="5763.68"/>
    <n v="6744"/>
    <n v="6744"/>
    <n v="6.744E-3"/>
    <n v="6.744E-3"/>
    <n v="5.7636799999999999"/>
  </r>
  <r>
    <s v="Total"/>
    <n v="2019"/>
    <b v="1"/>
    <s v="EU"/>
    <s v="IRELAND"/>
    <s v="Import"/>
    <s v="EU"/>
    <x v="1"/>
    <x v="2"/>
    <x v="30"/>
    <x v="3"/>
    <b v="1"/>
    <s v="United Kingdom"/>
    <x v="42"/>
    <n v="2.61"/>
    <n v="22700"/>
    <n v="59247"/>
    <n v="41689"/>
    <n v="41689"/>
    <n v="4.1688999999999997E-2"/>
    <n v="4.1688999999999997E-2"/>
    <n v="59.247"/>
  </r>
  <r>
    <s v="Total"/>
    <n v="2019"/>
    <b v="1"/>
    <s v="EU"/>
    <s v="IRELAND"/>
    <s v="Import"/>
    <s v="EU"/>
    <x v="1"/>
    <x v="0"/>
    <x v="13"/>
    <x v="0"/>
    <b v="1"/>
    <s v="United Kingdom"/>
    <x v="42"/>
    <n v="1.98"/>
    <n v="219"/>
    <n v="433.62"/>
    <n v="1625"/>
    <n v="1625"/>
    <n v="1.6249999999999999E-3"/>
    <n v="1.6249999999999999E-3"/>
    <n v="0.43362000000000001"/>
  </r>
  <r>
    <s v="Total"/>
    <n v="2019"/>
    <b v="1"/>
    <s v="EU"/>
    <s v="IRELAND"/>
    <s v="Import"/>
    <s v="EU"/>
    <x v="1"/>
    <x v="0"/>
    <x v="20"/>
    <x v="0"/>
    <b v="1"/>
    <s v="United Kingdom"/>
    <x v="42"/>
    <n v="2.7"/>
    <n v="4889"/>
    <n v="13200.3"/>
    <n v="8894"/>
    <n v="8894"/>
    <n v="8.8940000000000009E-3"/>
    <n v="8.8940000000000009E-3"/>
    <n v="13.2003"/>
  </r>
  <r>
    <s v="Total"/>
    <n v="2019"/>
    <b v="1"/>
    <s v="EU"/>
    <s v="IRELAND"/>
    <s v="Import"/>
    <s v="EU"/>
    <x v="1"/>
    <x v="4"/>
    <x v="50"/>
    <x v="8"/>
    <b v="1"/>
    <s v="United Kingdom"/>
    <x v="42"/>
    <n v="2.08"/>
    <n v="5515"/>
    <n v="11471.2"/>
    <n v="26553"/>
    <n v="26553"/>
    <n v="2.6553E-2"/>
    <n v="2.6553E-2"/>
    <n v="11.4712"/>
  </r>
  <r>
    <s v="Total"/>
    <n v="2019"/>
    <b v="1"/>
    <s v="EU"/>
    <s v="IRELAND"/>
    <s v="Import"/>
    <s v="EU"/>
    <x v="1"/>
    <x v="4"/>
    <x v="43"/>
    <x v="8"/>
    <b v="1"/>
    <s v="United Kingdom"/>
    <x v="42"/>
    <n v="1.81"/>
    <n v="198"/>
    <n v="358.38"/>
    <n v="834"/>
    <n v="834"/>
    <n v="8.34E-4"/>
    <n v="8.34E-4"/>
    <n v="0.35837999999999998"/>
  </r>
  <r>
    <s v="Total"/>
    <n v="2019"/>
    <b v="1"/>
    <s v="EU"/>
    <s v="IRELAND"/>
    <s v="Import"/>
    <s v="EU"/>
    <x v="1"/>
    <x v="4"/>
    <x v="2"/>
    <x v="2"/>
    <b v="1"/>
    <s v="United Kingdom"/>
    <x v="42"/>
    <n v="3.31"/>
    <n v="3765"/>
    <n v="12462.15"/>
    <n v="6817"/>
    <n v="6817"/>
    <n v="6.8170000000000001E-3"/>
    <n v="6.8170000000000001E-3"/>
    <n v="12.462149999999999"/>
  </r>
  <r>
    <s v="Total"/>
    <n v="2019"/>
    <b v="1"/>
    <s v="EU"/>
    <s v="IRELAND"/>
    <s v="Import"/>
    <s v="EU"/>
    <x v="3"/>
    <x v="0"/>
    <x v="19"/>
    <x v="0"/>
    <b v="1"/>
    <s v="United Kingdom"/>
    <x v="42"/>
    <n v="2.9"/>
    <n v="264"/>
    <n v="765.6"/>
    <n v="7393"/>
    <n v="7393"/>
    <n v="7.3930000000000003E-3"/>
    <n v="7.3930000000000003E-3"/>
    <n v="0.76559999999999995"/>
  </r>
  <r>
    <s v="Total"/>
    <n v="2019"/>
    <b v="1"/>
    <s v="EU"/>
    <s v="IRELAND"/>
    <s v="Import"/>
    <s v="EU"/>
    <x v="3"/>
    <x v="6"/>
    <x v="19"/>
    <x v="0"/>
    <b v="1"/>
    <s v="United Kingdom"/>
    <x v="42"/>
    <n v="0"/>
    <n v="14950"/>
    <n v="0"/>
    <n v="89483"/>
    <n v="89483"/>
    <n v="8.9482999999999993E-2"/>
    <n v="8.9482999999999993E-2"/>
    <n v="0"/>
  </r>
  <r>
    <s v="Total"/>
    <n v="2019"/>
    <b v="1"/>
    <s v="EU"/>
    <s v="IRELAND"/>
    <s v="Import"/>
    <s v="EU"/>
    <x v="3"/>
    <x v="2"/>
    <x v="43"/>
    <x v="8"/>
    <b v="1"/>
    <s v="United Kingdom"/>
    <x v="42"/>
    <n v="1.33"/>
    <n v="2612"/>
    <n v="3473.96"/>
    <n v="9416"/>
    <n v="9416"/>
    <n v="9.4160000000000008E-3"/>
    <n v="9.4160000000000008E-3"/>
    <n v="3.4739599999999999"/>
  </r>
  <r>
    <s v="Total"/>
    <n v="2019"/>
    <b v="1"/>
    <s v="EU"/>
    <s v="IRELAND"/>
    <s v="Import"/>
    <s v="EU"/>
    <x v="3"/>
    <x v="2"/>
    <x v="49"/>
    <x v="1"/>
    <b v="1"/>
    <s v="United Kingdom"/>
    <x v="42"/>
    <n v="1.8"/>
    <n v="20720"/>
    <n v="37296"/>
    <n v="83363"/>
    <n v="83363"/>
    <n v="8.3363000000000007E-2"/>
    <n v="8.3363000000000007E-2"/>
    <n v="37.295999999999999"/>
  </r>
  <r>
    <s v="Total"/>
    <n v="2019"/>
    <b v="1"/>
    <s v="EU"/>
    <s v="IRELAND"/>
    <s v="Import"/>
    <s v="EU"/>
    <x v="3"/>
    <x v="2"/>
    <x v="26"/>
    <x v="1"/>
    <b v="1"/>
    <s v="United Kingdom"/>
    <x v="42"/>
    <n v="1.71"/>
    <n v="28388"/>
    <n v="48543.48"/>
    <n v="213636"/>
    <n v="213636"/>
    <n v="0.21363599999999999"/>
    <n v="0.21363599999999999"/>
    <n v="48.543480000000002"/>
  </r>
  <r>
    <s v="Total"/>
    <n v="2019"/>
    <b v="1"/>
    <s v="EU"/>
    <s v="IRELAND"/>
    <s v="Import"/>
    <s v="EU"/>
    <x v="3"/>
    <x v="1"/>
    <x v="49"/>
    <x v="1"/>
    <b v="1"/>
    <s v="United Kingdom"/>
    <x v="42"/>
    <n v="0"/>
    <n v="1428"/>
    <n v="0"/>
    <n v="9521"/>
    <n v="9521"/>
    <n v="9.5209999999999999E-3"/>
    <n v="9.5209999999999999E-3"/>
    <n v="0"/>
  </r>
  <r>
    <s v="Total"/>
    <n v="2019"/>
    <b v="1"/>
    <s v="EU"/>
    <s v="IRELAND"/>
    <s v="Import"/>
    <s v="EU"/>
    <x v="3"/>
    <x v="0"/>
    <x v="33"/>
    <x v="2"/>
    <b v="1"/>
    <s v="United Kingdom"/>
    <x v="42"/>
    <n v="2.5"/>
    <n v="4924"/>
    <n v="12310"/>
    <n v="10231"/>
    <n v="10231"/>
    <n v="1.0231000000000001E-2"/>
    <n v="1.0231000000000001E-2"/>
    <n v="12.31"/>
  </r>
  <r>
    <s v="Total"/>
    <n v="2019"/>
    <b v="1"/>
    <s v="EU"/>
    <s v="IRELAND"/>
    <s v="Import"/>
    <s v="EU"/>
    <x v="3"/>
    <x v="0"/>
    <x v="26"/>
    <x v="1"/>
    <b v="1"/>
    <s v="United Kingdom"/>
    <x v="42"/>
    <n v="0"/>
    <n v="1418"/>
    <n v="0"/>
    <n v="7633"/>
    <n v="7633"/>
    <n v="7.633E-3"/>
    <n v="7.633E-3"/>
    <n v="0"/>
  </r>
  <r>
    <s v="Total"/>
    <n v="2019"/>
    <b v="1"/>
    <s v="EU"/>
    <s v="IRELAND"/>
    <s v="Import"/>
    <s v="EU"/>
    <x v="3"/>
    <x v="0"/>
    <x v="26"/>
    <x v="1"/>
    <b v="1"/>
    <s v="United Kingdom"/>
    <x v="42"/>
    <n v="0"/>
    <n v="17948"/>
    <n v="0"/>
    <n v="94659"/>
    <n v="94659"/>
    <n v="9.4658999999999993E-2"/>
    <n v="9.4658999999999993E-2"/>
    <n v="0"/>
  </r>
  <r>
    <s v="Total"/>
    <n v="2019"/>
    <b v="1"/>
    <s v="EU"/>
    <s v="IRELAND"/>
    <s v="Import"/>
    <s v="EU"/>
    <x v="3"/>
    <x v="2"/>
    <x v="32"/>
    <x v="10"/>
    <b v="1"/>
    <s v="United Kingdom"/>
    <x v="42"/>
    <n v="2.0099999999999998"/>
    <n v="30"/>
    <n v="60.3"/>
    <n v="127"/>
    <n v="127"/>
    <n v="1.27E-4"/>
    <n v="1.27E-4"/>
    <n v="6.0299999999999999E-2"/>
  </r>
  <r>
    <s v="Total"/>
    <n v="2019"/>
    <b v="1"/>
    <s v="EU"/>
    <s v="IRELAND"/>
    <s v="Import"/>
    <s v="EU"/>
    <x v="3"/>
    <x v="1"/>
    <x v="2"/>
    <x v="2"/>
    <b v="1"/>
    <s v="United Kingdom"/>
    <x v="42"/>
    <n v="1.39"/>
    <n v="210"/>
    <n v="291.89999999999998"/>
    <n v="1672"/>
    <n v="1672"/>
    <n v="1.6720000000000001E-3"/>
    <n v="1.6720000000000001E-3"/>
    <n v="0.29189999999999999"/>
  </r>
  <r>
    <s v="Total"/>
    <n v="2019"/>
    <b v="1"/>
    <s v="EU"/>
    <s v="IRELAND"/>
    <s v="Import"/>
    <s v="EU"/>
    <x v="3"/>
    <x v="0"/>
    <x v="2"/>
    <x v="2"/>
    <b v="1"/>
    <s v="United Kingdom"/>
    <x v="42"/>
    <n v="0"/>
    <n v="2119"/>
    <n v="0"/>
    <n v="32206"/>
    <n v="32206"/>
    <n v="3.2205999999999999E-2"/>
    <n v="3.2205999999999999E-2"/>
    <n v="0"/>
  </r>
  <r>
    <s v="Total"/>
    <n v="2019"/>
    <b v="1"/>
    <s v="EU"/>
    <s v="IRELAND"/>
    <s v="Import"/>
    <s v="EU"/>
    <x v="2"/>
    <x v="0"/>
    <x v="8"/>
    <x v="7"/>
    <b v="1"/>
    <s v="United Kingdom"/>
    <x v="42"/>
    <n v="2.5"/>
    <n v="11"/>
    <n v="27.5"/>
    <n v="70"/>
    <n v="70"/>
    <n v="6.9999999999999994E-5"/>
    <n v="6.9999999999999994E-5"/>
    <n v="2.75E-2"/>
  </r>
  <r>
    <s v="Total"/>
    <n v="2019"/>
    <b v="1"/>
    <s v="EU"/>
    <s v="IRELAND"/>
    <s v="Import"/>
    <s v="EU"/>
    <x v="2"/>
    <x v="0"/>
    <x v="50"/>
    <x v="8"/>
    <b v="1"/>
    <s v="United Kingdom"/>
    <x v="42"/>
    <n v="2.6"/>
    <n v="87260"/>
    <n v="226876"/>
    <n v="35398"/>
    <n v="35398"/>
    <n v="3.5397999999999999E-2"/>
    <n v="3.5397999999999999E-2"/>
    <n v="226.876"/>
  </r>
  <r>
    <s v="Total"/>
    <n v="2019"/>
    <b v="1"/>
    <s v="EU"/>
    <s v="IRELAND"/>
    <s v="Import"/>
    <s v="EU"/>
    <x v="2"/>
    <x v="0"/>
    <x v="50"/>
    <x v="8"/>
    <b v="1"/>
    <s v="United Kingdom"/>
    <x v="42"/>
    <n v="2.6"/>
    <n v="107165"/>
    <n v="278629"/>
    <n v="140658"/>
    <n v="140658"/>
    <n v="0.14065800000000001"/>
    <n v="0.14065800000000001"/>
    <n v="278.62900000000002"/>
  </r>
  <r>
    <s v="Total"/>
    <n v="2019"/>
    <b v="1"/>
    <s v="EU"/>
    <s v="IRELAND"/>
    <s v="Import"/>
    <s v="EU"/>
    <x v="2"/>
    <x v="0"/>
    <x v="43"/>
    <x v="8"/>
    <b v="1"/>
    <s v="United Kingdom"/>
    <x v="42"/>
    <n v="1.64"/>
    <n v="1973"/>
    <n v="3235.72"/>
    <n v="12228"/>
    <n v="12228"/>
    <n v="1.2227999999999999E-2"/>
    <n v="1.2227999999999999E-2"/>
    <n v="3.2357200000000002"/>
  </r>
  <r>
    <s v="Total"/>
    <n v="2019"/>
    <b v="1"/>
    <s v="EU"/>
    <s v="IRELAND"/>
    <s v="Import"/>
    <s v="EU"/>
    <x v="2"/>
    <x v="1"/>
    <x v="49"/>
    <x v="1"/>
    <b v="1"/>
    <s v="United Kingdom"/>
    <x v="42"/>
    <n v="2.77"/>
    <n v="10242"/>
    <n v="28370.34"/>
    <n v="67712"/>
    <n v="67712"/>
    <n v="6.7711999999999994E-2"/>
    <n v="6.7711999999999994E-2"/>
    <n v="28.370339999999999"/>
  </r>
  <r>
    <s v="Total"/>
    <n v="2019"/>
    <b v="1"/>
    <s v="EU"/>
    <s v="IRELAND"/>
    <s v="Import"/>
    <s v="EU"/>
    <x v="2"/>
    <x v="1"/>
    <x v="52"/>
    <x v="1"/>
    <b v="1"/>
    <s v="United Kingdom"/>
    <x v="42"/>
    <n v="2.5499999999999998"/>
    <n v="23433"/>
    <n v="59754.15"/>
    <n v="158562"/>
    <n v="158562"/>
    <n v="0.15856200000000001"/>
    <n v="0.15856200000000001"/>
    <n v="59.754150000000003"/>
  </r>
  <r>
    <s v="Total"/>
    <n v="2019"/>
    <b v="1"/>
    <s v="EU"/>
    <s v="IRELAND"/>
    <s v="Import"/>
    <s v="EU"/>
    <x v="2"/>
    <x v="1"/>
    <x v="26"/>
    <x v="1"/>
    <b v="1"/>
    <s v="United Kingdom"/>
    <x v="42"/>
    <n v="2.85"/>
    <n v="126172"/>
    <n v="359590.2"/>
    <n v="854494"/>
    <n v="854494"/>
    <n v="0.85449399999999998"/>
    <n v="0.85449399999999998"/>
    <n v="359.59019999999998"/>
  </r>
  <r>
    <s v="Total"/>
    <n v="2019"/>
    <b v="1"/>
    <s v="EU"/>
    <s v="IRELAND"/>
    <s v="Import"/>
    <s v="EU"/>
    <x v="2"/>
    <x v="1"/>
    <x v="35"/>
    <x v="11"/>
    <b v="1"/>
    <s v="United Kingdom"/>
    <x v="42"/>
    <n v="2.77"/>
    <n v="3571"/>
    <n v="9891.67"/>
    <n v="21846"/>
    <n v="21846"/>
    <n v="2.1846000000000001E-2"/>
    <n v="2.1846000000000001E-2"/>
    <n v="9.8916699999999995"/>
  </r>
  <r>
    <s v="Total"/>
    <n v="2019"/>
    <b v="1"/>
    <s v="EU"/>
    <s v="IRELAND"/>
    <s v="Import"/>
    <s v="EU"/>
    <x v="2"/>
    <x v="0"/>
    <x v="57"/>
    <x v="1"/>
    <b v="1"/>
    <s v="United Kingdom"/>
    <x v="42"/>
    <n v="2.8"/>
    <n v="1276"/>
    <n v="3572.8"/>
    <n v="7629"/>
    <n v="7629"/>
    <n v="7.6290000000000004E-3"/>
    <n v="7.6290000000000004E-3"/>
    <n v="3.5728"/>
  </r>
  <r>
    <s v="Total"/>
    <n v="2019"/>
    <b v="1"/>
    <s v="EU"/>
    <s v="IRELAND"/>
    <s v="Import"/>
    <s v="EU"/>
    <x v="2"/>
    <x v="0"/>
    <x v="46"/>
    <x v="1"/>
    <b v="1"/>
    <s v="United Kingdom"/>
    <x v="42"/>
    <n v="4.3"/>
    <n v="566"/>
    <n v="2433.8000000000002"/>
    <n v="6630"/>
    <n v="6630"/>
    <n v="6.6299999999999996E-3"/>
    <n v="6.6299999999999996E-3"/>
    <n v="2.4338000000000002"/>
  </r>
  <r>
    <s v="Total"/>
    <n v="2019"/>
    <b v="1"/>
    <s v="EU"/>
    <s v="IRELAND"/>
    <s v="Import"/>
    <s v="EU"/>
    <x v="2"/>
    <x v="0"/>
    <x v="34"/>
    <x v="1"/>
    <b v="1"/>
    <s v="United Kingdom"/>
    <x v="42"/>
    <n v="2.95"/>
    <n v="849"/>
    <n v="2504.5500000000002"/>
    <n v="2534"/>
    <n v="2534"/>
    <n v="2.5339999999999998E-3"/>
    <n v="2.5339999999999998E-3"/>
    <n v="2.5045500000000001"/>
  </r>
  <r>
    <s v="Total"/>
    <n v="2019"/>
    <b v="1"/>
    <s v="EU"/>
    <s v="IRELAND"/>
    <s v="Import"/>
    <s v="EU"/>
    <x v="2"/>
    <x v="0"/>
    <x v="47"/>
    <x v="1"/>
    <b v="1"/>
    <s v="United Kingdom"/>
    <x v="42"/>
    <n v="3.06"/>
    <n v="4828"/>
    <n v="14773.68"/>
    <n v="33326"/>
    <n v="33326"/>
    <n v="3.3326000000000001E-2"/>
    <n v="3.3326000000000001E-2"/>
    <n v="14.773680000000001"/>
  </r>
  <r>
    <s v="Total"/>
    <n v="2019"/>
    <b v="1"/>
    <s v="EU"/>
    <s v="IRELAND"/>
    <s v="Import"/>
    <s v="EU"/>
    <x v="2"/>
    <x v="0"/>
    <x v="26"/>
    <x v="1"/>
    <b v="1"/>
    <s v="United Kingdom"/>
    <x v="42"/>
    <n v="2.85"/>
    <n v="31758"/>
    <n v="90510.3"/>
    <n v="45078"/>
    <n v="45078"/>
    <n v="4.5078E-2"/>
    <n v="4.5078E-2"/>
    <n v="90.510300000000001"/>
  </r>
  <r>
    <s v="Total"/>
    <n v="2019"/>
    <b v="1"/>
    <s v="EU"/>
    <s v="IRELAND"/>
    <s v="Import"/>
    <s v="EU"/>
    <x v="2"/>
    <x v="0"/>
    <x v="26"/>
    <x v="1"/>
    <b v="1"/>
    <s v="United Kingdom"/>
    <x v="42"/>
    <n v="2.85"/>
    <n v="17362"/>
    <n v="49481.7"/>
    <n v="54953"/>
    <n v="54953"/>
    <n v="5.4953000000000002E-2"/>
    <n v="5.4953000000000002E-2"/>
    <n v="49.481699999999996"/>
  </r>
  <r>
    <s v="Total"/>
    <n v="2019"/>
    <b v="1"/>
    <s v="EU"/>
    <s v="IRELAND"/>
    <s v="Import"/>
    <s v="EU"/>
    <x v="2"/>
    <x v="0"/>
    <x v="61"/>
    <x v="11"/>
    <b v="1"/>
    <s v="United Kingdom"/>
    <x v="42"/>
    <n v="3"/>
    <n v="90"/>
    <n v="270"/>
    <n v="494"/>
    <n v="494"/>
    <n v="4.9399999999999997E-4"/>
    <n v="4.9399999999999997E-4"/>
    <n v="0.27"/>
  </r>
  <r>
    <s v="Total"/>
    <n v="2019"/>
    <b v="1"/>
    <s v="EU"/>
    <s v="IRELAND"/>
    <s v="Import"/>
    <s v="EU"/>
    <x v="2"/>
    <x v="0"/>
    <x v="35"/>
    <x v="11"/>
    <b v="1"/>
    <s v="United Kingdom"/>
    <x v="42"/>
    <n v="2.65"/>
    <n v="68"/>
    <n v="180.2"/>
    <n v="480"/>
    <n v="480"/>
    <n v="4.8000000000000001E-4"/>
    <n v="4.8000000000000001E-4"/>
    <n v="0.1802"/>
  </r>
  <r>
    <s v="Total"/>
    <n v="2019"/>
    <b v="1"/>
    <s v="EU"/>
    <s v="IRELAND"/>
    <s v="Import"/>
    <s v="EU"/>
    <x v="2"/>
    <x v="0"/>
    <x v="2"/>
    <x v="2"/>
    <b v="1"/>
    <s v="United Kingdom"/>
    <x v="42"/>
    <n v="2.65"/>
    <n v="896"/>
    <n v="2374.4"/>
    <n v="8765"/>
    <n v="8765"/>
    <n v="8.7650000000000002E-3"/>
    <n v="8.7650000000000002E-3"/>
    <n v="2.3744000000000001"/>
  </r>
  <r>
    <s v="Total"/>
    <n v="2019"/>
    <b v="1"/>
    <s v="EU"/>
    <s v="IRELAND"/>
    <s v="Import"/>
    <s v="EU"/>
    <x v="2"/>
    <x v="0"/>
    <x v="2"/>
    <x v="2"/>
    <b v="1"/>
    <s v="United Kingdom"/>
    <x v="42"/>
    <n v="1.64"/>
    <n v="59712"/>
    <n v="97927.679999999993"/>
    <n v="322209"/>
    <n v="322209"/>
    <n v="0.32220900000000002"/>
    <n v="0.32220900000000002"/>
    <n v="97.927679999999995"/>
  </r>
  <r>
    <s v="Total"/>
    <n v="2019"/>
    <b v="1"/>
    <s v="EU"/>
    <s v="IRELAND"/>
    <s v="Import"/>
    <s v="EU"/>
    <x v="4"/>
    <x v="3"/>
    <x v="44"/>
    <x v="10"/>
    <b v="1"/>
    <s v="United Kingdom"/>
    <x v="42"/>
    <n v="0"/>
    <n v="223"/>
    <n v="0"/>
    <n v="1503"/>
    <n v="1503"/>
    <n v="1.503E-3"/>
    <n v="1.503E-3"/>
    <n v="0"/>
  </r>
  <r>
    <s v="Total"/>
    <n v="2019"/>
    <b v="1"/>
    <s v="EU"/>
    <s v="IRELAND"/>
    <s v="Import"/>
    <s v="EU"/>
    <x v="4"/>
    <x v="3"/>
    <x v="18"/>
    <x v="10"/>
    <b v="1"/>
    <s v="United Kingdom"/>
    <x v="42"/>
    <n v="0"/>
    <n v="1858"/>
    <n v="0"/>
    <n v="25836"/>
    <n v="25836"/>
    <n v="2.5836000000000001E-2"/>
    <n v="2.5836000000000001E-2"/>
    <n v="0"/>
  </r>
  <r>
    <s v="Total"/>
    <n v="2019"/>
    <b v="1"/>
    <s v="EU"/>
    <s v="IRELAND"/>
    <s v="Import"/>
    <s v="EU"/>
    <x v="0"/>
    <x v="1"/>
    <x v="4"/>
    <x v="4"/>
    <b v="1"/>
    <s v="United Kingdom"/>
    <x v="42"/>
    <n v="0"/>
    <n v="1775"/>
    <n v="0"/>
    <n v="14292"/>
    <n v="14292"/>
    <n v="1.4291999999999999E-2"/>
    <n v="1.4291999999999999E-2"/>
    <n v="0"/>
  </r>
  <r>
    <s v="Total"/>
    <n v="2019"/>
    <b v="1"/>
    <s v="EU"/>
    <s v="IRELAND"/>
    <s v="Import"/>
    <s v="EU"/>
    <x v="0"/>
    <x v="1"/>
    <x v="65"/>
    <x v="5"/>
    <b v="1"/>
    <s v="United Kingdom"/>
    <x v="42"/>
    <n v="1.1499999999999999"/>
    <n v="5253"/>
    <n v="6040.95"/>
    <n v="45509"/>
    <n v="45509"/>
    <n v="4.5509000000000001E-2"/>
    <n v="4.5509000000000001E-2"/>
    <n v="6.0409499999999996"/>
  </r>
  <r>
    <s v="Total"/>
    <n v="2019"/>
    <b v="1"/>
    <s v="EU"/>
    <s v="IRELAND"/>
    <s v="Import"/>
    <s v="EU"/>
    <x v="0"/>
    <x v="1"/>
    <x v="65"/>
    <x v="5"/>
    <b v="1"/>
    <s v="United Kingdom"/>
    <x v="42"/>
    <n v="1.05"/>
    <n v="27173"/>
    <n v="28531.65"/>
    <n v="120052"/>
    <n v="120052"/>
    <n v="0.12005200000000001"/>
    <n v="0.12005200000000001"/>
    <n v="28.531649999999999"/>
  </r>
  <r>
    <s v="Total"/>
    <n v="2019"/>
    <b v="1"/>
    <s v="EU"/>
    <s v="IRELAND"/>
    <s v="Import"/>
    <s v="EU"/>
    <x v="0"/>
    <x v="1"/>
    <x v="65"/>
    <x v="5"/>
    <b v="1"/>
    <s v="United Kingdom"/>
    <x v="42"/>
    <n v="1"/>
    <n v="27006"/>
    <n v="27006"/>
    <n v="246499"/>
    <n v="246499"/>
    <n v="0.246499"/>
    <n v="0.246499"/>
    <n v="27.006"/>
  </r>
  <r>
    <s v="Total"/>
    <n v="2019"/>
    <b v="1"/>
    <s v="EU"/>
    <s v="IRELAND"/>
    <s v="Import"/>
    <s v="EU"/>
    <x v="0"/>
    <x v="1"/>
    <x v="6"/>
    <x v="5"/>
    <b v="1"/>
    <s v="United Kingdom"/>
    <x v="42"/>
    <n v="1.1399999999999999"/>
    <n v="479734"/>
    <n v="546896.76"/>
    <n v="3791645"/>
    <n v="3791645"/>
    <n v="3.7916449999999999"/>
    <n v="3.7916449999999999"/>
    <n v="546.89675999999997"/>
  </r>
  <r>
    <s v="Total"/>
    <n v="2019"/>
    <b v="1"/>
    <s v="EU"/>
    <s v="IRELAND"/>
    <s v="Import"/>
    <s v="EU"/>
    <x v="0"/>
    <x v="1"/>
    <x v="14"/>
    <x v="5"/>
    <b v="1"/>
    <s v="United Kingdom"/>
    <x v="42"/>
    <n v="1.1399999999999999"/>
    <n v="18"/>
    <n v="20.52"/>
    <n v="185"/>
    <n v="185"/>
    <n v="1.85E-4"/>
    <n v="1.85E-4"/>
    <n v="2.052E-2"/>
  </r>
  <r>
    <s v="Total"/>
    <n v="2019"/>
    <b v="1"/>
    <s v="EU"/>
    <s v="IRELAND"/>
    <s v="Import"/>
    <s v="EU"/>
    <x v="0"/>
    <x v="1"/>
    <x v="16"/>
    <x v="9"/>
    <b v="1"/>
    <s v="United Kingdom"/>
    <x v="42"/>
    <n v="1.1200000000000001"/>
    <n v="1026"/>
    <n v="1149.1199999999999"/>
    <n v="2094"/>
    <n v="2094"/>
    <n v="2.0939999999999999E-3"/>
    <n v="2.0939999999999999E-3"/>
    <n v="1.1491199999999999"/>
  </r>
  <r>
    <s v="Total"/>
    <n v="2019"/>
    <b v="1"/>
    <s v="EU"/>
    <s v="IRELAND"/>
    <s v="Import"/>
    <s v="EU"/>
    <x v="0"/>
    <x v="0"/>
    <x v="65"/>
    <x v="5"/>
    <b v="1"/>
    <s v="United Kingdom"/>
    <x v="42"/>
    <n v="1.1299999999999999"/>
    <n v="129146"/>
    <n v="145934.98000000001"/>
    <n v="447586"/>
    <n v="447586"/>
    <n v="0.44758599999999998"/>
    <n v="0.44758599999999998"/>
    <n v="145.93498"/>
  </r>
  <r>
    <s v="Total"/>
    <n v="2019"/>
    <b v="1"/>
    <s v="EU"/>
    <s v="IRELAND"/>
    <s v="Import"/>
    <s v="EU"/>
    <x v="0"/>
    <x v="0"/>
    <x v="6"/>
    <x v="5"/>
    <b v="1"/>
    <s v="United Kingdom"/>
    <x v="42"/>
    <n v="1.3"/>
    <n v="264"/>
    <n v="343.2"/>
    <n v="2181"/>
    <n v="2181"/>
    <n v="2.1810000000000002E-3"/>
    <n v="2.1810000000000002E-3"/>
    <n v="0.34320000000000001"/>
  </r>
  <r>
    <s v="Total"/>
    <n v="2019"/>
    <b v="1"/>
    <s v="EU"/>
    <s v="IRELAND"/>
    <s v="Import"/>
    <s v="EU"/>
    <x v="0"/>
    <x v="0"/>
    <x v="14"/>
    <x v="5"/>
    <b v="1"/>
    <s v="United Kingdom"/>
    <x v="42"/>
    <n v="1.18"/>
    <n v="47252"/>
    <n v="55757.36"/>
    <n v="168728"/>
    <n v="168728"/>
    <n v="0.16872799999999999"/>
    <n v="0.16872799999999999"/>
    <n v="55.757359999999998"/>
  </r>
  <r>
    <s v="Total"/>
    <n v="2019"/>
    <b v="1"/>
    <s v="EU"/>
    <s v="IRELAND"/>
    <s v="Import"/>
    <s v="EU"/>
    <x v="1"/>
    <x v="3"/>
    <x v="5"/>
    <x v="3"/>
    <b v="1"/>
    <s v="United Kingdom"/>
    <x v="42"/>
    <n v="5"/>
    <n v="11"/>
    <n v="55"/>
    <n v="515"/>
    <n v="515"/>
    <n v="5.1500000000000005E-4"/>
    <n v="5.1500000000000005E-4"/>
    <n v="5.5E-2"/>
  </r>
  <r>
    <s v="Total"/>
    <n v="2019"/>
    <b v="1"/>
    <s v="EU"/>
    <s v="IRELAND"/>
    <s v="Import"/>
    <s v="EU"/>
    <x v="1"/>
    <x v="2"/>
    <x v="0"/>
    <x v="0"/>
    <b v="1"/>
    <s v="United Kingdom"/>
    <x v="42"/>
    <n v="1.66"/>
    <n v="20650"/>
    <n v="34279"/>
    <n v="262890"/>
    <n v="262890"/>
    <n v="0.26289000000000001"/>
    <n v="0.26289000000000001"/>
    <n v="34.279000000000003"/>
  </r>
  <r>
    <s v="Total"/>
    <n v="2019"/>
    <b v="1"/>
    <s v="EU"/>
    <s v="IRELAND"/>
    <s v="Import"/>
    <s v="EU"/>
    <x v="1"/>
    <x v="2"/>
    <x v="11"/>
    <x v="0"/>
    <b v="1"/>
    <s v="United Kingdom"/>
    <x v="42"/>
    <n v="1.8"/>
    <n v="19573"/>
    <n v="35231.4"/>
    <n v="107327"/>
    <n v="107327"/>
    <n v="0.10732700000000001"/>
    <n v="0.10732700000000001"/>
    <n v="35.231400000000001"/>
  </r>
  <r>
    <s v="Total"/>
    <n v="2019"/>
    <b v="1"/>
    <s v="EU"/>
    <s v="IRELAND"/>
    <s v="Import"/>
    <s v="EU"/>
    <x v="1"/>
    <x v="2"/>
    <x v="5"/>
    <x v="3"/>
    <b v="1"/>
    <s v="United Kingdom"/>
    <x v="42"/>
    <n v="1"/>
    <n v="138"/>
    <n v="138"/>
    <n v="4156"/>
    <n v="4156"/>
    <n v="4.156E-3"/>
    <n v="4.156E-3"/>
    <n v="0.13800000000000001"/>
  </r>
  <r>
    <s v="Total"/>
    <n v="2019"/>
    <b v="1"/>
    <s v="EU"/>
    <s v="IRELAND"/>
    <s v="Import"/>
    <s v="EU"/>
    <x v="1"/>
    <x v="2"/>
    <x v="30"/>
    <x v="3"/>
    <b v="1"/>
    <s v="United Kingdom"/>
    <x v="42"/>
    <n v="2.61"/>
    <n v="802"/>
    <n v="2093.2199999999998"/>
    <n v="1458"/>
    <n v="1458"/>
    <n v="1.4580000000000001E-3"/>
    <n v="1.4580000000000001E-3"/>
    <n v="2.0932200000000001"/>
  </r>
  <r>
    <s v="Total"/>
    <n v="2019"/>
    <b v="1"/>
    <s v="EU"/>
    <s v="IRELAND"/>
    <s v="Import"/>
    <s v="EU"/>
    <x v="1"/>
    <x v="4"/>
    <x v="65"/>
    <x v="5"/>
    <b v="1"/>
    <s v="United Kingdom"/>
    <x v="42"/>
    <n v="2.11"/>
    <n v="11870"/>
    <n v="25045.7"/>
    <n v="330093"/>
    <n v="330093"/>
    <n v="0.33009300000000003"/>
    <n v="0.33009300000000003"/>
    <n v="25.0457"/>
  </r>
  <r>
    <s v="Total"/>
    <n v="2019"/>
    <b v="1"/>
    <s v="EU"/>
    <s v="IRELAND"/>
    <s v="Import"/>
    <s v="EU"/>
    <x v="1"/>
    <x v="4"/>
    <x v="6"/>
    <x v="5"/>
    <b v="1"/>
    <s v="United Kingdom"/>
    <x v="42"/>
    <n v="2.1"/>
    <n v="11866"/>
    <n v="24918.6"/>
    <n v="249692"/>
    <n v="249692"/>
    <n v="0.249692"/>
    <n v="0.249692"/>
    <n v="24.918600000000001"/>
  </r>
  <r>
    <s v="Total"/>
    <n v="2019"/>
    <b v="1"/>
    <s v="EU"/>
    <s v="IRELAND"/>
    <s v="Import"/>
    <s v="EU"/>
    <x v="1"/>
    <x v="4"/>
    <x v="12"/>
    <x v="9"/>
    <b v="1"/>
    <s v="United Kingdom"/>
    <x v="42"/>
    <n v="3.31"/>
    <n v="469"/>
    <n v="1552.39"/>
    <n v="2209"/>
    <n v="2209"/>
    <n v="2.209E-3"/>
    <n v="2.209E-3"/>
    <n v="1.5523899999999999"/>
  </r>
  <r>
    <s v="Total"/>
    <n v="2019"/>
    <b v="1"/>
    <s v="EU"/>
    <s v="IRELAND"/>
    <s v="Import"/>
    <s v="EU"/>
    <x v="3"/>
    <x v="2"/>
    <x v="40"/>
    <x v="7"/>
    <b v="1"/>
    <s v="United Kingdom"/>
    <x v="42"/>
    <n v="2.08"/>
    <n v="4121"/>
    <n v="8571.68"/>
    <n v="12795"/>
    <n v="12795"/>
    <n v="1.2795000000000001E-2"/>
    <n v="1.2795000000000001E-2"/>
    <n v="8.5716800000000006"/>
  </r>
  <r>
    <s v="Total"/>
    <n v="2019"/>
    <b v="1"/>
    <s v="EU"/>
    <s v="IRELAND"/>
    <s v="Import"/>
    <s v="EU"/>
    <x v="3"/>
    <x v="2"/>
    <x v="40"/>
    <x v="7"/>
    <b v="1"/>
    <s v="United Kingdom"/>
    <x v="42"/>
    <n v="2.08"/>
    <n v="39"/>
    <n v="81.12"/>
    <n v="483"/>
    <n v="483"/>
    <n v="4.8299999999999998E-4"/>
    <n v="4.8299999999999998E-4"/>
    <n v="8.1119999999999998E-2"/>
  </r>
  <r>
    <s v="Total"/>
    <n v="2019"/>
    <b v="1"/>
    <s v="EU"/>
    <s v="IRELAND"/>
    <s v="Import"/>
    <s v="EU"/>
    <x v="3"/>
    <x v="2"/>
    <x v="66"/>
    <x v="7"/>
    <b v="1"/>
    <s v="United Kingdom"/>
    <x v="42"/>
    <n v="2.08"/>
    <n v="85370"/>
    <n v="177569.6"/>
    <n v="348135"/>
    <n v="348135"/>
    <n v="0.34813499999999997"/>
    <n v="0.34813499999999997"/>
    <n v="177.56960000000001"/>
  </r>
  <r>
    <s v="Total"/>
    <n v="2019"/>
    <b v="1"/>
    <s v="EU"/>
    <s v="IRELAND"/>
    <s v="Import"/>
    <s v="EU"/>
    <x v="3"/>
    <x v="2"/>
    <x v="66"/>
    <x v="7"/>
    <b v="1"/>
    <s v="United Kingdom"/>
    <x v="42"/>
    <n v="2.08"/>
    <n v="12767"/>
    <n v="26555.360000000001"/>
    <n v="67592"/>
    <n v="67592"/>
    <n v="6.7591999999999999E-2"/>
    <n v="6.7591999999999999E-2"/>
    <n v="26.55536"/>
  </r>
  <r>
    <s v="Total"/>
    <n v="2019"/>
    <b v="1"/>
    <s v="EU"/>
    <s v="IRELAND"/>
    <s v="Import"/>
    <s v="EU"/>
    <x v="3"/>
    <x v="2"/>
    <x v="8"/>
    <x v="7"/>
    <b v="1"/>
    <s v="United Kingdom"/>
    <x v="42"/>
    <n v="2.08"/>
    <n v="48855"/>
    <n v="101618.4"/>
    <n v="244084"/>
    <n v="244084"/>
    <n v="0.244084"/>
    <n v="0.244084"/>
    <n v="101.61839999999999"/>
  </r>
  <r>
    <s v="Total"/>
    <n v="2019"/>
    <b v="1"/>
    <s v="EU"/>
    <s v="IRELAND"/>
    <s v="Import"/>
    <s v="EU"/>
    <x v="3"/>
    <x v="2"/>
    <x v="8"/>
    <x v="7"/>
    <b v="1"/>
    <s v="United Kingdom"/>
    <x v="42"/>
    <n v="2.08"/>
    <n v="3749"/>
    <n v="7797.92"/>
    <n v="10060"/>
    <n v="10060"/>
    <n v="1.0059999999999999E-2"/>
    <n v="1.0059999999999999E-2"/>
    <n v="7.7979200000000004"/>
  </r>
  <r>
    <s v="Total"/>
    <n v="2019"/>
    <b v="1"/>
    <s v="EU"/>
    <s v="IRELAND"/>
    <s v="Import"/>
    <s v="EU"/>
    <x v="3"/>
    <x v="2"/>
    <x v="8"/>
    <x v="7"/>
    <b v="1"/>
    <s v="United Kingdom"/>
    <x v="42"/>
    <n v="2.08"/>
    <n v="650"/>
    <n v="1352"/>
    <n v="8686"/>
    <n v="8686"/>
    <n v="8.6859999999999993E-3"/>
    <n v="8.6859999999999993E-3"/>
    <n v="1.3520000000000001"/>
  </r>
  <r>
    <s v="Total"/>
    <n v="2019"/>
    <b v="1"/>
    <s v="EU"/>
    <s v="IRELAND"/>
    <s v="Import"/>
    <s v="EU"/>
    <x v="3"/>
    <x v="2"/>
    <x v="39"/>
    <x v="8"/>
    <b v="1"/>
    <s v="United Kingdom"/>
    <x v="42"/>
    <n v="2.09"/>
    <n v="174"/>
    <n v="363.66"/>
    <n v="877"/>
    <n v="877"/>
    <n v="8.7699999999999996E-4"/>
    <n v="8.7699999999999996E-4"/>
    <n v="0.36365999999999998"/>
  </r>
  <r>
    <s v="Total"/>
    <n v="2019"/>
    <b v="1"/>
    <s v="EU"/>
    <s v="IRELAND"/>
    <s v="Import"/>
    <s v="EU"/>
    <x v="3"/>
    <x v="2"/>
    <x v="39"/>
    <x v="8"/>
    <b v="1"/>
    <s v="United Kingdom"/>
    <x v="42"/>
    <n v="2.09"/>
    <n v="4578"/>
    <n v="9568.02"/>
    <n v="58616"/>
    <n v="58616"/>
    <n v="5.8616000000000001E-2"/>
    <n v="5.8616000000000001E-2"/>
    <n v="9.5680200000000006"/>
  </r>
  <r>
    <s v="Total"/>
    <n v="2019"/>
    <b v="1"/>
    <s v="EU"/>
    <s v="IRELAND"/>
    <s v="Import"/>
    <s v="EU"/>
    <x v="3"/>
    <x v="2"/>
    <x v="9"/>
    <x v="8"/>
    <b v="1"/>
    <s v="United Kingdom"/>
    <x v="42"/>
    <n v="1.87"/>
    <n v="2155"/>
    <n v="4029.85"/>
    <n v="13237"/>
    <n v="13237"/>
    <n v="1.3237000000000001E-2"/>
    <n v="1.3237000000000001E-2"/>
    <n v="4.0298499999999997"/>
  </r>
  <r>
    <s v="Total"/>
    <n v="2019"/>
    <b v="1"/>
    <s v="EU"/>
    <s v="IRELAND"/>
    <s v="Import"/>
    <s v="EU"/>
    <x v="3"/>
    <x v="2"/>
    <x v="50"/>
    <x v="8"/>
    <b v="1"/>
    <s v="United Kingdom"/>
    <x v="42"/>
    <n v="1.7"/>
    <n v="31300"/>
    <n v="53210"/>
    <n v="98511"/>
    <n v="98511"/>
    <n v="9.8511000000000001E-2"/>
    <n v="9.8511000000000001E-2"/>
    <n v="53.21"/>
  </r>
  <r>
    <s v="Total"/>
    <n v="2019"/>
    <b v="1"/>
    <s v="EU"/>
    <s v="IRELAND"/>
    <s v="Import"/>
    <s v="EU"/>
    <x v="3"/>
    <x v="2"/>
    <x v="43"/>
    <x v="8"/>
    <b v="1"/>
    <s v="United Kingdom"/>
    <x v="42"/>
    <n v="1.33"/>
    <n v="276089"/>
    <n v="367198.37"/>
    <n v="1210621"/>
    <n v="1210621"/>
    <n v="1.2106209999999999"/>
    <n v="1.2106209999999999"/>
    <n v="367.19837000000001"/>
  </r>
  <r>
    <s v="Total"/>
    <n v="2019"/>
    <b v="1"/>
    <s v="EU"/>
    <s v="IRELAND"/>
    <s v="Import"/>
    <s v="EU"/>
    <x v="3"/>
    <x v="2"/>
    <x v="53"/>
    <x v="8"/>
    <b v="1"/>
    <s v="United Kingdom"/>
    <x v="42"/>
    <n v="2"/>
    <n v="21901"/>
    <n v="43802"/>
    <n v="120788"/>
    <n v="120788"/>
    <n v="0.12078800000000001"/>
    <n v="0.12078800000000001"/>
    <n v="43.802"/>
  </r>
  <r>
    <s v="Total"/>
    <n v="2019"/>
    <b v="1"/>
    <s v="EU"/>
    <s v="IRELAND"/>
    <s v="Import"/>
    <s v="EU"/>
    <x v="3"/>
    <x v="2"/>
    <x v="53"/>
    <x v="8"/>
    <b v="1"/>
    <s v="United Kingdom"/>
    <x v="42"/>
    <n v="1.33"/>
    <n v="69"/>
    <n v="91.77"/>
    <n v="538"/>
    <n v="538"/>
    <n v="5.3799999999999996E-4"/>
    <n v="5.3799999999999996E-4"/>
    <n v="9.1770000000000004E-2"/>
  </r>
  <r>
    <s v="Total"/>
    <n v="2019"/>
    <b v="1"/>
    <s v="EU"/>
    <s v="IRELAND"/>
    <s v="Import"/>
    <s v="EU"/>
    <x v="3"/>
    <x v="2"/>
    <x v="6"/>
    <x v="5"/>
    <b v="1"/>
    <s v="United Kingdom"/>
    <x v="42"/>
    <n v="1.52"/>
    <n v="309102"/>
    <n v="469835.04"/>
    <n v="3668929"/>
    <n v="3668929"/>
    <n v="3.6689289999999999"/>
    <n v="3.6689289999999999"/>
    <n v="469.83503999999999"/>
  </r>
  <r>
    <s v="Total"/>
    <n v="2019"/>
    <b v="1"/>
    <s v="EU"/>
    <s v="IRELAND"/>
    <s v="Import"/>
    <s v="EU"/>
    <x v="3"/>
    <x v="2"/>
    <x v="6"/>
    <x v="5"/>
    <b v="1"/>
    <s v="United Kingdom"/>
    <x v="42"/>
    <n v="1.52"/>
    <n v="7349"/>
    <n v="11170.48"/>
    <n v="78586"/>
    <n v="78586"/>
    <n v="7.8586000000000003E-2"/>
    <n v="7.8586000000000003E-2"/>
    <n v="11.17048"/>
  </r>
  <r>
    <s v="Total"/>
    <n v="2019"/>
    <b v="1"/>
    <s v="EU"/>
    <s v="IRELAND"/>
    <s v="Import"/>
    <s v="EU"/>
    <x v="3"/>
    <x v="2"/>
    <x v="14"/>
    <x v="5"/>
    <b v="1"/>
    <s v="United Kingdom"/>
    <x v="42"/>
    <n v="1.87"/>
    <n v="669"/>
    <n v="1251.03"/>
    <n v="23570"/>
    <n v="23570"/>
    <n v="2.3570000000000001E-2"/>
    <n v="2.3570000000000001E-2"/>
    <n v="1.2510300000000001"/>
  </r>
  <r>
    <s v="Total"/>
    <n v="2019"/>
    <b v="1"/>
    <s v="EU"/>
    <s v="IRELAND"/>
    <s v="Import"/>
    <s v="EU"/>
    <x v="3"/>
    <x v="2"/>
    <x v="14"/>
    <x v="5"/>
    <b v="1"/>
    <s v="United Kingdom"/>
    <x v="42"/>
    <n v="1.52"/>
    <n v="5209"/>
    <n v="7917.68"/>
    <n v="78876"/>
    <n v="78876"/>
    <n v="7.8876000000000002E-2"/>
    <n v="7.8876000000000002E-2"/>
    <n v="7.9176799999999998"/>
  </r>
  <r>
    <s v="Total"/>
    <n v="2019"/>
    <b v="1"/>
    <s v="EU"/>
    <s v="IRELAND"/>
    <s v="Import"/>
    <s v="EU"/>
    <x v="3"/>
    <x v="2"/>
    <x v="2"/>
    <x v="2"/>
    <b v="1"/>
    <s v="United Kingdom"/>
    <x v="42"/>
    <n v="1.84"/>
    <n v="11198"/>
    <n v="20604.32"/>
    <n v="24956"/>
    <n v="24956"/>
    <n v="2.4955999999999999E-2"/>
    <n v="2.4955999999999999E-2"/>
    <n v="20.604320000000001"/>
  </r>
  <r>
    <s v="Total"/>
    <n v="2019"/>
    <b v="1"/>
    <s v="EU"/>
    <s v="IRELAND"/>
    <s v="Import"/>
    <s v="EU"/>
    <x v="3"/>
    <x v="2"/>
    <x v="2"/>
    <x v="2"/>
    <b v="1"/>
    <s v="United Kingdom"/>
    <x v="42"/>
    <n v="1.64"/>
    <n v="2335"/>
    <n v="3829.4"/>
    <n v="12520"/>
    <n v="12520"/>
    <n v="1.252E-2"/>
    <n v="1.252E-2"/>
    <n v="3.8294000000000001"/>
  </r>
  <r>
    <s v="Total"/>
    <n v="2019"/>
    <b v="1"/>
    <s v="EU"/>
    <s v="IRELAND"/>
    <s v="Import"/>
    <s v="EU"/>
    <x v="3"/>
    <x v="2"/>
    <x v="37"/>
    <x v="9"/>
    <b v="1"/>
    <s v="United Kingdom"/>
    <x v="42"/>
    <n v="1.64"/>
    <n v="14922"/>
    <n v="24472.080000000002"/>
    <n v="80178"/>
    <n v="80178"/>
    <n v="8.0177999999999999E-2"/>
    <n v="8.0177999999999999E-2"/>
    <n v="24.472079999999998"/>
  </r>
  <r>
    <s v="Total"/>
    <n v="2019"/>
    <b v="1"/>
    <s v="EU"/>
    <s v="IRELAND"/>
    <s v="Import"/>
    <s v="EU"/>
    <x v="3"/>
    <x v="1"/>
    <x v="12"/>
    <x v="9"/>
    <b v="1"/>
    <s v="United Kingdom"/>
    <x v="42"/>
    <n v="1"/>
    <n v="6"/>
    <n v="6"/>
    <n v="48"/>
    <n v="48"/>
    <n v="4.8000000000000001E-5"/>
    <n v="4.8000000000000001E-5"/>
    <n v="6.0000000000000001E-3"/>
  </r>
  <r>
    <s v="Total"/>
    <n v="2019"/>
    <b v="1"/>
    <s v="EU"/>
    <s v="IRELAND"/>
    <s v="Import"/>
    <s v="EU"/>
    <x v="2"/>
    <x v="2"/>
    <x v="40"/>
    <x v="7"/>
    <b v="1"/>
    <s v="United Kingdom"/>
    <x v="42"/>
    <n v="2.38"/>
    <n v="1164"/>
    <n v="2770.32"/>
    <n v="14003"/>
    <n v="14003"/>
    <n v="1.4003E-2"/>
    <n v="1.4003E-2"/>
    <n v="2.7703199999999999"/>
  </r>
  <r>
    <s v="Total"/>
    <n v="2019"/>
    <b v="1"/>
    <s v="EU"/>
    <s v="IRELAND"/>
    <s v="Import"/>
    <s v="EU"/>
    <x v="2"/>
    <x v="2"/>
    <x v="66"/>
    <x v="7"/>
    <b v="1"/>
    <s v="United Kingdom"/>
    <x v="42"/>
    <n v="2.38"/>
    <n v="1768"/>
    <n v="4207.84"/>
    <n v="9191"/>
    <n v="9191"/>
    <n v="9.1909999999999995E-3"/>
    <n v="9.1909999999999995E-3"/>
    <n v="4.20784"/>
  </r>
  <r>
    <s v="Total"/>
    <n v="2019"/>
    <b v="1"/>
    <s v="EU"/>
    <s v="IRELAND"/>
    <s v="Import"/>
    <s v="EU"/>
    <x v="2"/>
    <x v="2"/>
    <x v="50"/>
    <x v="8"/>
    <b v="1"/>
    <s v="United Kingdom"/>
    <x v="42"/>
    <n v="1.87"/>
    <n v="97537"/>
    <n v="182394.19"/>
    <n v="722191"/>
    <n v="722191"/>
    <n v="0.72219100000000003"/>
    <n v="0.72219100000000003"/>
    <n v="182.39419000000001"/>
  </r>
  <r>
    <s v="Total"/>
    <n v="2019"/>
    <b v="1"/>
    <s v="EU"/>
    <s v="IRELAND"/>
    <s v="Import"/>
    <s v="EU"/>
    <x v="2"/>
    <x v="3"/>
    <x v="2"/>
    <x v="2"/>
    <b v="1"/>
    <s v="United Kingdom"/>
    <x v="42"/>
    <n v="3.76"/>
    <n v="17"/>
    <n v="63.92"/>
    <n v="553"/>
    <n v="553"/>
    <n v="5.53E-4"/>
    <n v="5.53E-4"/>
    <n v="6.3920000000000005E-2"/>
  </r>
  <r>
    <s v="Total"/>
    <n v="2019"/>
    <b v="1"/>
    <s v="EU"/>
    <s v="IRELAND"/>
    <s v="Import"/>
    <s v="EU"/>
    <x v="2"/>
    <x v="1"/>
    <x v="65"/>
    <x v="5"/>
    <b v="1"/>
    <s v="United Kingdom"/>
    <x v="42"/>
    <n v="2.48"/>
    <n v="428"/>
    <n v="1061.44"/>
    <n v="3487"/>
    <n v="3487"/>
    <n v="3.4870000000000001E-3"/>
    <n v="3.4870000000000001E-3"/>
    <n v="1.0614399999999999"/>
  </r>
  <r>
    <s v="Total"/>
    <n v="2019"/>
    <b v="1"/>
    <s v="EU"/>
    <s v="IRELAND"/>
    <s v="Import"/>
    <s v="EU"/>
    <x v="2"/>
    <x v="1"/>
    <x v="6"/>
    <x v="5"/>
    <b v="1"/>
    <s v="United Kingdom"/>
    <x v="42"/>
    <n v="1.6"/>
    <n v="705558"/>
    <n v="1128892.8"/>
    <n v="8228450"/>
    <n v="8228450"/>
    <n v="8.2284500000000005"/>
    <n v="8.2284500000000005"/>
    <n v="1128.8928000000001"/>
  </r>
  <r>
    <s v="Total"/>
    <n v="2019"/>
    <b v="1"/>
    <s v="EU"/>
    <s v="IRELAND"/>
    <s v="Import"/>
    <s v="EU"/>
    <x v="2"/>
    <x v="1"/>
    <x v="12"/>
    <x v="9"/>
    <b v="1"/>
    <s v="United Kingdom"/>
    <x v="42"/>
    <n v="2.48"/>
    <n v="40577"/>
    <n v="100630.96"/>
    <n v="14748"/>
    <n v="14748"/>
    <n v="1.4748000000000001E-2"/>
    <n v="1.4748000000000001E-2"/>
    <n v="100.63096"/>
  </r>
  <r>
    <s v="Total"/>
    <n v="2019"/>
    <b v="1"/>
    <s v="EU"/>
    <s v="IRELAND"/>
    <s v="Import"/>
    <s v="EU"/>
    <x v="2"/>
    <x v="1"/>
    <x v="12"/>
    <x v="9"/>
    <b v="1"/>
    <s v="United Kingdom"/>
    <x v="42"/>
    <n v="2.48"/>
    <n v="211"/>
    <n v="523.28"/>
    <n v="1590"/>
    <n v="1590"/>
    <n v="1.5900000000000001E-3"/>
    <n v="1.5900000000000001E-3"/>
    <n v="0.52327999999999997"/>
  </r>
  <r>
    <s v="Total"/>
    <n v="2019"/>
    <b v="1"/>
    <s v="EU"/>
    <s v="IRELAND"/>
    <s v="Import"/>
    <s v="EU"/>
    <x v="2"/>
    <x v="1"/>
    <x v="16"/>
    <x v="9"/>
    <b v="1"/>
    <s v="United Kingdom"/>
    <x v="42"/>
    <n v="2.2999999999999998"/>
    <n v="1075"/>
    <n v="2472.5"/>
    <n v="4472"/>
    <n v="4472"/>
    <n v="4.4720000000000003E-3"/>
    <n v="4.4720000000000003E-3"/>
    <n v="2.4725000000000001"/>
  </r>
  <r>
    <s v="Total"/>
    <n v="2019"/>
    <b v="1"/>
    <s v="EU"/>
    <s v="IRELAND"/>
    <s v="Import"/>
    <s v="EU"/>
    <x v="2"/>
    <x v="0"/>
    <x v="6"/>
    <x v="5"/>
    <b v="1"/>
    <s v="United Kingdom"/>
    <x v="42"/>
    <n v="1.8"/>
    <n v="2284"/>
    <n v="4111.2"/>
    <n v="14597"/>
    <n v="14597"/>
    <n v="1.4597000000000001E-2"/>
    <n v="1.4597000000000001E-2"/>
    <n v="4.1112000000000002"/>
  </r>
  <r>
    <s v="Total"/>
    <n v="2019"/>
    <b v="1"/>
    <s v="EU"/>
    <s v="IRELAND"/>
    <s v="Import"/>
    <s v="EU"/>
    <x v="2"/>
    <x v="0"/>
    <x v="16"/>
    <x v="9"/>
    <b v="1"/>
    <s v="United Kingdom"/>
    <x v="42"/>
    <n v="2.2999999999999998"/>
    <n v="237"/>
    <n v="545.1"/>
    <n v="824"/>
    <n v="824"/>
    <n v="8.2399999999999997E-4"/>
    <n v="8.2399999999999997E-4"/>
    <n v="0.54510000000000003"/>
  </r>
  <r>
    <s v="Total"/>
    <n v="2019"/>
    <b v="1"/>
    <s v="EU"/>
    <s v="IRELAND"/>
    <s v="Import"/>
    <s v="EU"/>
    <x v="4"/>
    <x v="2"/>
    <x v="18"/>
    <x v="10"/>
    <b v="1"/>
    <s v="United Kingdom"/>
    <x v="42"/>
    <n v="0"/>
    <n v="25200"/>
    <n v="0"/>
    <n v="196806"/>
    <n v="196806"/>
    <n v="0.19680600000000001"/>
    <n v="0.19680600000000001"/>
    <n v="0"/>
  </r>
  <r>
    <s v="Total"/>
    <n v="2019"/>
    <b v="1"/>
    <s v="EU"/>
    <s v="IRELAND"/>
    <s v="Import"/>
    <s v="EU"/>
    <x v="0"/>
    <x v="3"/>
    <x v="0"/>
    <x v="0"/>
    <b v="1"/>
    <s v="United Kingdom"/>
    <x v="42"/>
    <n v="1.1499999999999999"/>
    <n v="6567"/>
    <n v="7552.05"/>
    <n v="54591"/>
    <n v="54591"/>
    <n v="5.4591000000000001E-2"/>
    <n v="5.4591000000000001E-2"/>
    <n v="7.5520500000000004"/>
  </r>
  <r>
    <s v="Total"/>
    <n v="2019"/>
    <b v="1"/>
    <s v="EU"/>
    <s v="IRELAND"/>
    <s v="Import"/>
    <s v="EU"/>
    <x v="0"/>
    <x v="3"/>
    <x v="54"/>
    <x v="0"/>
    <b v="1"/>
    <s v="United Kingdom"/>
    <x v="42"/>
    <n v="1"/>
    <n v="1397379"/>
    <n v="1397379"/>
    <n v="8779150"/>
    <n v="8779150"/>
    <n v="8.7791499999999996"/>
    <n v="8.7791499999999996"/>
    <n v="1397.3789999999999"/>
  </r>
  <r>
    <s v="Total"/>
    <n v="2019"/>
    <b v="1"/>
    <s v="EU"/>
    <s v="IRELAND"/>
    <s v="Import"/>
    <s v="EU"/>
    <x v="0"/>
    <x v="3"/>
    <x v="36"/>
    <x v="0"/>
    <b v="1"/>
    <s v="United Kingdom"/>
    <x v="42"/>
    <n v="1"/>
    <n v="362"/>
    <n v="362"/>
    <n v="918"/>
    <n v="918"/>
    <n v="9.1799999999999998E-4"/>
    <n v="9.1799999999999998E-4"/>
    <n v="0.36199999999999999"/>
  </r>
  <r>
    <s v="Total"/>
    <n v="2019"/>
    <b v="1"/>
    <s v="EU"/>
    <s v="IRELAND"/>
    <s v="Import"/>
    <s v="EU"/>
    <x v="0"/>
    <x v="3"/>
    <x v="42"/>
    <x v="6"/>
    <b v="1"/>
    <s v="United Kingdom"/>
    <x v="42"/>
    <n v="1.25"/>
    <n v="484"/>
    <n v="605"/>
    <n v="2436"/>
    <n v="2436"/>
    <n v="2.4359999999999998E-3"/>
    <n v="2.4359999999999998E-3"/>
    <n v="0.60499999999999998"/>
  </r>
  <r>
    <s v="Total"/>
    <n v="2019"/>
    <b v="1"/>
    <s v="EU"/>
    <s v="IRELAND"/>
    <s v="Import"/>
    <s v="EU"/>
    <x v="0"/>
    <x v="3"/>
    <x v="7"/>
    <x v="6"/>
    <b v="1"/>
    <s v="United Kingdom"/>
    <x v="42"/>
    <n v="1.28"/>
    <n v="58"/>
    <n v="74.239999999999995"/>
    <n v="471"/>
    <n v="471"/>
    <n v="4.7100000000000001E-4"/>
    <n v="4.7100000000000001E-4"/>
    <n v="7.424E-2"/>
  </r>
  <r>
    <s v="Total"/>
    <n v="2019"/>
    <b v="1"/>
    <s v="EU"/>
    <s v="IRELAND"/>
    <s v="Import"/>
    <s v="EU"/>
    <x v="0"/>
    <x v="3"/>
    <x v="41"/>
    <x v="6"/>
    <b v="1"/>
    <s v="United Kingdom"/>
    <x v="42"/>
    <n v="1.33"/>
    <n v="1315"/>
    <n v="1748.95"/>
    <n v="15983"/>
    <n v="15983"/>
    <n v="1.5983000000000001E-2"/>
    <n v="1.5983000000000001E-2"/>
    <n v="1.74895"/>
  </r>
  <r>
    <s v="Total"/>
    <n v="2019"/>
    <b v="1"/>
    <s v="EU"/>
    <s v="IRELAND"/>
    <s v="Import"/>
    <s v="EU"/>
    <x v="0"/>
    <x v="3"/>
    <x v="29"/>
    <x v="3"/>
    <b v="1"/>
    <s v="United Kingdom"/>
    <x v="42"/>
    <n v="6.22"/>
    <n v="551"/>
    <n v="3427.22"/>
    <n v="2532"/>
    <n v="2532"/>
    <n v="2.532E-3"/>
    <n v="2.532E-3"/>
    <n v="3.4272200000000002"/>
  </r>
  <r>
    <s v="Total"/>
    <n v="2019"/>
    <b v="1"/>
    <s v="EU"/>
    <s v="IRELAND"/>
    <s v="Import"/>
    <s v="EU"/>
    <x v="0"/>
    <x v="3"/>
    <x v="72"/>
    <x v="3"/>
    <b v="1"/>
    <s v="United Kingdom"/>
    <x v="42"/>
    <n v="1"/>
    <n v="25536"/>
    <n v="25536"/>
    <n v="39836"/>
    <n v="39836"/>
    <n v="3.9836000000000003E-2"/>
    <n v="3.9836000000000003E-2"/>
    <n v="25.536000000000001"/>
  </r>
  <r>
    <s v="Total"/>
    <n v="2019"/>
    <b v="1"/>
    <s v="EU"/>
    <s v="IRELAND"/>
    <s v="Import"/>
    <s v="EU"/>
    <x v="0"/>
    <x v="1"/>
    <x v="54"/>
    <x v="0"/>
    <b v="1"/>
    <s v="United Kingdom"/>
    <x v="42"/>
    <n v="1"/>
    <n v="337026"/>
    <n v="337026"/>
    <n v="2023188"/>
    <n v="2023188"/>
    <n v="2.0231880000000002"/>
    <n v="2.0231880000000002"/>
    <n v="337.02600000000001"/>
  </r>
  <r>
    <s v="Total"/>
    <n v="2019"/>
    <b v="1"/>
    <s v="EU"/>
    <s v="IRELAND"/>
    <s v="Import"/>
    <s v="EU"/>
    <x v="0"/>
    <x v="1"/>
    <x v="11"/>
    <x v="0"/>
    <b v="1"/>
    <s v="United Kingdom"/>
    <x v="42"/>
    <n v="1"/>
    <n v="357584"/>
    <n v="357584"/>
    <n v="1001089"/>
    <n v="1001089"/>
    <n v="1.0010889999999999"/>
    <n v="1.0010889999999999"/>
    <n v="357.584"/>
  </r>
  <r>
    <s v="Total"/>
    <n v="2019"/>
    <b v="1"/>
    <s v="EU"/>
    <s v="IRELAND"/>
    <s v="Import"/>
    <s v="EU"/>
    <x v="0"/>
    <x v="1"/>
    <x v="22"/>
    <x v="0"/>
    <b v="1"/>
    <s v="United Kingdom"/>
    <x v="42"/>
    <n v="1.1499999999999999"/>
    <n v="173"/>
    <n v="198.95"/>
    <n v="3087"/>
    <n v="3087"/>
    <n v="3.0869999999999999E-3"/>
    <n v="3.0869999999999999E-3"/>
    <n v="0.19894999999999999"/>
  </r>
  <r>
    <s v="Total"/>
    <n v="2019"/>
    <b v="1"/>
    <s v="EU"/>
    <s v="IRELAND"/>
    <s v="Import"/>
    <s v="EU"/>
    <x v="0"/>
    <x v="1"/>
    <x v="42"/>
    <x v="6"/>
    <b v="1"/>
    <s v="United Kingdom"/>
    <x v="42"/>
    <n v="1.36"/>
    <n v="430"/>
    <n v="584.79999999999995"/>
    <n v="1863"/>
    <n v="1863"/>
    <n v="1.8630000000000001E-3"/>
    <n v="1.8630000000000001E-3"/>
    <n v="0.58479999999999999"/>
  </r>
  <r>
    <s v="Total"/>
    <n v="2019"/>
    <b v="1"/>
    <s v="EU"/>
    <s v="IRELAND"/>
    <s v="Import"/>
    <s v="EU"/>
    <x v="0"/>
    <x v="1"/>
    <x v="42"/>
    <x v="6"/>
    <b v="1"/>
    <s v="United Kingdom"/>
    <x v="42"/>
    <n v="1.36"/>
    <n v="93357"/>
    <n v="126965.52"/>
    <n v="296663"/>
    <n v="296663"/>
    <n v="0.29666300000000001"/>
    <n v="0.29666300000000001"/>
    <n v="126.96552"/>
  </r>
  <r>
    <s v="Total"/>
    <n v="2019"/>
    <b v="1"/>
    <s v="EU"/>
    <s v="IRELAND"/>
    <s v="Import"/>
    <s v="EU"/>
    <x v="0"/>
    <x v="0"/>
    <x v="54"/>
    <x v="0"/>
    <b v="1"/>
    <s v="United Kingdom"/>
    <x v="42"/>
    <n v="2.4"/>
    <n v="526959"/>
    <n v="1264701.6000000001"/>
    <n v="3215421"/>
    <n v="3215421"/>
    <n v="3.2154210000000001"/>
    <n v="3.2154210000000001"/>
    <n v="1264.7016000000001"/>
  </r>
  <r>
    <s v="Total"/>
    <n v="2019"/>
    <b v="1"/>
    <s v="EU"/>
    <s v="IRELAND"/>
    <s v="Import"/>
    <s v="EU"/>
    <x v="0"/>
    <x v="0"/>
    <x v="42"/>
    <x v="6"/>
    <b v="1"/>
    <s v="United Kingdom"/>
    <x v="42"/>
    <n v="1.36"/>
    <n v="3795"/>
    <n v="5161.2"/>
    <n v="24922"/>
    <n v="24922"/>
    <n v="2.4922E-2"/>
    <n v="2.4922E-2"/>
    <n v="5.1612"/>
  </r>
  <r>
    <s v="Total"/>
    <n v="2019"/>
    <b v="1"/>
    <s v="EU"/>
    <s v="IRELAND"/>
    <s v="Import"/>
    <s v="EU"/>
    <x v="0"/>
    <x v="0"/>
    <x v="42"/>
    <x v="6"/>
    <b v="1"/>
    <s v="United Kingdom"/>
    <x v="42"/>
    <n v="1.36"/>
    <n v="117"/>
    <n v="159.12"/>
    <n v="484"/>
    <n v="484"/>
    <n v="4.84E-4"/>
    <n v="4.84E-4"/>
    <n v="0.15912000000000001"/>
  </r>
  <r>
    <s v="Total"/>
    <n v="2019"/>
    <b v="1"/>
    <s v="EU"/>
    <s v="IRELAND"/>
    <s v="Import"/>
    <s v="EU"/>
    <x v="0"/>
    <x v="0"/>
    <x v="42"/>
    <x v="6"/>
    <b v="1"/>
    <s v="United Kingdom"/>
    <x v="42"/>
    <n v="1.36"/>
    <n v="268"/>
    <n v="364.48"/>
    <n v="1074"/>
    <n v="1074"/>
    <n v="1.0740000000000001E-3"/>
    <n v="1.0740000000000001E-3"/>
    <n v="0.36448000000000003"/>
  </r>
  <r>
    <s v="Total"/>
    <n v="2019"/>
    <b v="1"/>
    <s v="EU"/>
    <s v="IRELAND"/>
    <s v="Import"/>
    <s v="EU"/>
    <x v="0"/>
    <x v="0"/>
    <x v="28"/>
    <x v="6"/>
    <b v="1"/>
    <s v="United Kingdom"/>
    <x v="42"/>
    <n v="1"/>
    <n v="6431"/>
    <n v="6431"/>
    <n v="23625"/>
    <n v="23625"/>
    <n v="2.3625E-2"/>
    <n v="2.3625E-2"/>
    <n v="6.431"/>
  </r>
  <r>
    <s v="Total"/>
    <n v="2019"/>
    <b v="1"/>
    <s v="EU"/>
    <s v="IRELAND"/>
    <s v="Import"/>
    <s v="EU"/>
    <x v="0"/>
    <x v="0"/>
    <x v="30"/>
    <x v="3"/>
    <b v="1"/>
    <s v="United Kingdom"/>
    <x v="42"/>
    <n v="4.5"/>
    <n v="84527"/>
    <n v="380371.5"/>
    <n v="142966"/>
    <n v="142966"/>
    <n v="0.14296600000000001"/>
    <n v="0.14296600000000001"/>
    <n v="380.37150000000003"/>
  </r>
  <r>
    <s v="Total"/>
    <n v="2019"/>
    <b v="1"/>
    <s v="EU"/>
    <s v="IRELAND"/>
    <s v="Import"/>
    <s v="EU"/>
    <x v="0"/>
    <x v="0"/>
    <x v="67"/>
    <x v="3"/>
    <b v="1"/>
    <s v="United Kingdom"/>
    <x v="42"/>
    <n v="4.5"/>
    <n v="157902"/>
    <n v="710559"/>
    <n v="239972"/>
    <n v="239972"/>
    <n v="0.23997199999999999"/>
    <n v="0.23997199999999999"/>
    <n v="710.55899999999997"/>
  </r>
  <r>
    <s v="Total"/>
    <n v="2019"/>
    <b v="1"/>
    <s v="EU"/>
    <s v="IRELAND"/>
    <s v="Import"/>
    <s v="EU"/>
    <x v="0"/>
    <x v="0"/>
    <x v="53"/>
    <x v="8"/>
    <b v="1"/>
    <s v="United Kingdom"/>
    <x v="42"/>
    <n v="1"/>
    <n v="18"/>
    <n v="18"/>
    <n v="60"/>
    <n v="60"/>
    <n v="6.0000000000000002E-5"/>
    <n v="6.0000000000000002E-5"/>
    <n v="1.7999999999999999E-2"/>
  </r>
  <r>
    <s v="Total"/>
    <n v="2019"/>
    <b v="1"/>
    <s v="EU"/>
    <s v="IRELAND"/>
    <s v="Import"/>
    <s v="EU"/>
    <x v="0"/>
    <x v="0"/>
    <x v="1"/>
    <x v="1"/>
    <b v="1"/>
    <s v="United Kingdom"/>
    <x v="42"/>
    <n v="1.6"/>
    <n v="4"/>
    <n v="6.4"/>
    <n v="284"/>
    <n v="284"/>
    <n v="2.8400000000000002E-4"/>
    <n v="2.8400000000000002E-4"/>
    <n v="6.4000000000000003E-3"/>
  </r>
  <r>
    <s v="Total"/>
    <n v="2019"/>
    <b v="1"/>
    <s v="EU"/>
    <s v="IRELAND"/>
    <s v="Import"/>
    <s v="EU"/>
    <x v="1"/>
    <x v="0"/>
    <x v="5"/>
    <x v="3"/>
    <b v="1"/>
    <s v="United Kingdom"/>
    <x v="42"/>
    <n v="1"/>
    <n v="138469"/>
    <n v="138469"/>
    <n v="313526"/>
    <n v="313526"/>
    <n v="0.31352600000000003"/>
    <n v="0.31352600000000003"/>
    <n v="138.46899999999999"/>
  </r>
  <r>
    <s v="Total"/>
    <n v="2019"/>
    <b v="1"/>
    <s v="EU"/>
    <s v="IRELAND"/>
    <s v="Import"/>
    <s v="EU"/>
    <x v="2"/>
    <x v="2"/>
    <x v="8"/>
    <x v="7"/>
    <b v="1"/>
    <s v="United Kingdom"/>
    <x v="42"/>
    <n v="2.38"/>
    <n v="29605"/>
    <n v="70459.899999999994"/>
    <n v="164403"/>
    <n v="164403"/>
    <n v="0.16440299999999999"/>
    <n v="0.16440299999999999"/>
    <n v="70.459900000000005"/>
  </r>
  <r>
    <s v="Total"/>
    <n v="2019"/>
    <b v="1"/>
    <s v="EU"/>
    <s v="IRELAND"/>
    <s v="Import"/>
    <s v="EU"/>
    <x v="4"/>
    <x v="1"/>
    <x v="44"/>
    <x v="10"/>
    <b v="1"/>
    <s v="United Kingdom"/>
    <x v="42"/>
    <n v="0"/>
    <n v="16"/>
    <n v="0"/>
    <n v="312"/>
    <n v="312"/>
    <n v="3.1199999999999999E-4"/>
    <n v="3.1199999999999999E-4"/>
    <n v="0"/>
  </r>
  <r>
    <s v="Total"/>
    <n v="2019"/>
    <b v="1"/>
    <s v="EU"/>
    <s v="IRELAND"/>
    <s v="Import"/>
    <s v="EU"/>
    <x v="4"/>
    <x v="0"/>
    <x v="44"/>
    <x v="10"/>
    <b v="1"/>
    <s v="United Kingdom"/>
    <x v="42"/>
    <n v="0"/>
    <n v="1038"/>
    <n v="0"/>
    <n v="3783"/>
    <n v="3783"/>
    <n v="3.7829999999999999E-3"/>
    <n v="3.7829999999999999E-3"/>
    <n v="0"/>
  </r>
  <r>
    <s v="Total"/>
    <n v="2019"/>
    <b v="1"/>
    <s v="Non EU"/>
    <s v="ISRAEL"/>
    <s v="Import"/>
    <s v="Non EU"/>
    <x v="0"/>
    <x v="1"/>
    <x v="4"/>
    <x v="4"/>
    <b v="1"/>
    <s v="United Kingdom"/>
    <x v="43"/>
    <n v="0"/>
    <n v="140444"/>
    <n v="0"/>
    <n v="2166761"/>
    <n v="2166761"/>
    <n v="2.1667610000000002"/>
    <n v="2.1667610000000002"/>
    <n v="0"/>
  </r>
  <r>
    <s v="Total"/>
    <n v="2019"/>
    <b v="1"/>
    <s v="Non EU"/>
    <s v="ISRAEL"/>
    <s v="Import"/>
    <s v="Non EU"/>
    <x v="0"/>
    <x v="1"/>
    <x v="4"/>
    <x v="4"/>
    <b v="1"/>
    <s v="United Kingdom"/>
    <x v="43"/>
    <n v="0"/>
    <n v="4376"/>
    <n v="0"/>
    <n v="51522"/>
    <n v="51522"/>
    <n v="5.1521999999999998E-2"/>
    <n v="5.1521999999999998E-2"/>
    <n v="0"/>
  </r>
  <r>
    <s v="Total"/>
    <n v="2019"/>
    <b v="1"/>
    <s v="Non EU"/>
    <s v="ISRAEL"/>
    <s v="Import"/>
    <s v="Non EU"/>
    <x v="0"/>
    <x v="1"/>
    <x v="4"/>
    <x v="4"/>
    <b v="1"/>
    <s v="United Kingdom"/>
    <x v="43"/>
    <n v="0"/>
    <n v="616"/>
    <n v="0"/>
    <n v="13155"/>
    <n v="13155"/>
    <n v="1.3155E-2"/>
    <n v="1.3155E-2"/>
    <n v="0"/>
  </r>
  <r>
    <s v="Total"/>
    <n v="2019"/>
    <b v="1"/>
    <s v="EU"/>
    <s v="ITALY"/>
    <s v="Import"/>
    <s v="EU"/>
    <x v="0"/>
    <x v="1"/>
    <x v="72"/>
    <x v="3"/>
    <b v="1"/>
    <s v="United Kingdom"/>
    <x v="44"/>
    <n v="1"/>
    <n v="419"/>
    <n v="419"/>
    <n v="3071"/>
    <n v="3071"/>
    <n v="3.0709999999999999E-3"/>
    <n v="3.0709999999999999E-3"/>
    <n v="0.41899999999999998"/>
  </r>
  <r>
    <s v="Total"/>
    <n v="2019"/>
    <b v="1"/>
    <s v="EU"/>
    <s v="ITALY"/>
    <s v="Import"/>
    <s v="EU"/>
    <x v="0"/>
    <x v="1"/>
    <x v="31"/>
    <x v="3"/>
    <b v="1"/>
    <s v="United Kingdom"/>
    <x v="44"/>
    <n v="1"/>
    <n v="2646"/>
    <n v="2646"/>
    <n v="8229"/>
    <n v="8229"/>
    <n v="8.2290000000000002E-3"/>
    <n v="8.2290000000000002E-3"/>
    <n v="2.6459999999999999"/>
  </r>
  <r>
    <s v="Total"/>
    <n v="2019"/>
    <b v="1"/>
    <s v="EU"/>
    <s v="ITALY"/>
    <s v="Import"/>
    <s v="EU"/>
    <x v="0"/>
    <x v="0"/>
    <x v="10"/>
    <x v="0"/>
    <b v="1"/>
    <s v="United Kingdom"/>
    <x v="44"/>
    <n v="1.21"/>
    <n v="280"/>
    <n v="338.8"/>
    <n v="5848"/>
    <n v="5848"/>
    <n v="5.8479999999999999E-3"/>
    <n v="5.8479999999999999E-3"/>
    <n v="0.33879999999999999"/>
  </r>
  <r>
    <s v="Total"/>
    <n v="2019"/>
    <b v="1"/>
    <s v="EU"/>
    <s v="ITALY"/>
    <s v="Import"/>
    <s v="EU"/>
    <x v="0"/>
    <x v="0"/>
    <x v="0"/>
    <x v="0"/>
    <b v="1"/>
    <s v="United Kingdom"/>
    <x v="44"/>
    <n v="1.38"/>
    <n v="16875"/>
    <n v="23287.5"/>
    <n v="190267"/>
    <n v="190267"/>
    <n v="0.19026699999999999"/>
    <n v="0.19026699999999999"/>
    <n v="23.287500000000001"/>
  </r>
  <r>
    <s v="Total"/>
    <n v="2019"/>
    <b v="1"/>
    <s v="EU"/>
    <s v="ITALY"/>
    <s v="Import"/>
    <s v="EU"/>
    <x v="0"/>
    <x v="0"/>
    <x v="20"/>
    <x v="0"/>
    <b v="1"/>
    <s v="United Kingdom"/>
    <x v="44"/>
    <n v="1"/>
    <n v="199"/>
    <n v="199"/>
    <n v="8574"/>
    <n v="8574"/>
    <n v="8.574E-3"/>
    <n v="8.574E-3"/>
    <n v="0.19900000000000001"/>
  </r>
  <r>
    <s v="Total"/>
    <n v="2019"/>
    <b v="1"/>
    <s v="EU"/>
    <s v="ITALY"/>
    <s v="Import"/>
    <s v="EU"/>
    <x v="0"/>
    <x v="0"/>
    <x v="11"/>
    <x v="0"/>
    <b v="1"/>
    <s v="United Kingdom"/>
    <x v="44"/>
    <n v="4"/>
    <n v="40"/>
    <n v="160"/>
    <n v="112"/>
    <n v="112"/>
    <n v="1.12E-4"/>
    <n v="1.12E-4"/>
    <n v="0.16"/>
  </r>
  <r>
    <s v="Total"/>
    <n v="2019"/>
    <b v="1"/>
    <s v="EU"/>
    <s v="ITALY"/>
    <s v="Import"/>
    <s v="EU"/>
    <x v="0"/>
    <x v="0"/>
    <x v="11"/>
    <x v="0"/>
    <b v="1"/>
    <s v="United Kingdom"/>
    <x v="44"/>
    <n v="2.58"/>
    <n v="480"/>
    <n v="1238.4000000000001"/>
    <n v="3"/>
    <n v="3"/>
    <n v="3.0000000000000001E-6"/>
    <n v="3.0000000000000001E-6"/>
    <n v="1.2383999999999999"/>
  </r>
  <r>
    <s v="Total"/>
    <n v="2019"/>
    <b v="1"/>
    <s v="EU"/>
    <s v="ITALY"/>
    <s v="Import"/>
    <s v="EU"/>
    <x v="0"/>
    <x v="0"/>
    <x v="21"/>
    <x v="0"/>
    <b v="1"/>
    <s v="United Kingdom"/>
    <x v="44"/>
    <n v="1.61"/>
    <n v="43"/>
    <n v="69.23"/>
    <n v="521"/>
    <n v="521"/>
    <n v="5.2099999999999998E-4"/>
    <n v="5.2099999999999998E-4"/>
    <n v="6.923E-2"/>
  </r>
  <r>
    <s v="Total"/>
    <n v="2019"/>
    <b v="1"/>
    <s v="EU"/>
    <s v="ITALY"/>
    <s v="Import"/>
    <s v="EU"/>
    <x v="0"/>
    <x v="1"/>
    <x v="8"/>
    <x v="7"/>
    <b v="1"/>
    <s v="United Kingdom"/>
    <x v="44"/>
    <n v="1.1599999999999999"/>
    <n v="46805"/>
    <n v="54293.8"/>
    <n v="338905"/>
    <n v="338905"/>
    <n v="0.33890500000000001"/>
    <n v="0.33890500000000001"/>
    <n v="54.293799999999997"/>
  </r>
  <r>
    <s v="Total"/>
    <n v="2019"/>
    <b v="1"/>
    <s v="EU"/>
    <s v="ITALY"/>
    <s v="Import"/>
    <s v="EU"/>
    <x v="0"/>
    <x v="1"/>
    <x v="53"/>
    <x v="8"/>
    <b v="1"/>
    <s v="United Kingdom"/>
    <x v="44"/>
    <n v="1"/>
    <n v="3"/>
    <n v="3"/>
    <n v="89"/>
    <n v="89"/>
    <n v="8.8999999999999995E-5"/>
    <n v="8.8999999999999995E-5"/>
    <n v="3.0000000000000001E-3"/>
  </r>
  <r>
    <s v="Total"/>
    <n v="2019"/>
    <b v="1"/>
    <s v="EU"/>
    <s v="ITALY"/>
    <s v="Import"/>
    <s v="EU"/>
    <x v="0"/>
    <x v="0"/>
    <x v="55"/>
    <x v="7"/>
    <b v="1"/>
    <s v="United Kingdom"/>
    <x v="44"/>
    <n v="1.1499999999999999"/>
    <n v="348"/>
    <n v="400.2"/>
    <n v="5394"/>
    <n v="5394"/>
    <n v="5.3940000000000004E-3"/>
    <n v="5.3940000000000004E-3"/>
    <n v="0.4002"/>
  </r>
  <r>
    <s v="Total"/>
    <n v="2019"/>
    <b v="1"/>
    <s v="EU"/>
    <s v="ITALY"/>
    <s v="Import"/>
    <s v="EU"/>
    <x v="0"/>
    <x v="0"/>
    <x v="48"/>
    <x v="7"/>
    <b v="1"/>
    <s v="United Kingdom"/>
    <x v="44"/>
    <n v="1.1499999999999999"/>
    <n v="12"/>
    <n v="13.8"/>
    <n v="65"/>
    <n v="65"/>
    <n v="6.4999999999999994E-5"/>
    <n v="6.4999999999999994E-5"/>
    <n v="1.38E-2"/>
  </r>
  <r>
    <s v="Total"/>
    <n v="2019"/>
    <b v="1"/>
    <s v="EU"/>
    <s v="ITALY"/>
    <s v="Import"/>
    <s v="EU"/>
    <x v="0"/>
    <x v="1"/>
    <x v="56"/>
    <x v="2"/>
    <b v="1"/>
    <s v="United Kingdom"/>
    <x v="44"/>
    <n v="1"/>
    <n v="209049"/>
    <n v="209049"/>
    <n v="691762"/>
    <n v="691762"/>
    <n v="0.69176199999999999"/>
    <n v="0.69176199999999999"/>
    <n v="209.04900000000001"/>
  </r>
  <r>
    <s v="Total"/>
    <n v="2019"/>
    <b v="1"/>
    <s v="EU"/>
    <s v="ITALY"/>
    <s v="Import"/>
    <s v="EU"/>
    <x v="0"/>
    <x v="1"/>
    <x v="64"/>
    <x v="2"/>
    <b v="1"/>
    <s v="United Kingdom"/>
    <x v="44"/>
    <n v="1"/>
    <n v="131329"/>
    <n v="131329"/>
    <n v="475974"/>
    <n v="475974"/>
    <n v="0.47597400000000001"/>
    <n v="0.47597400000000001"/>
    <n v="131.32900000000001"/>
  </r>
  <r>
    <s v="Total"/>
    <n v="2019"/>
    <b v="1"/>
    <s v="EU"/>
    <s v="ITALY"/>
    <s v="Import"/>
    <s v="EU"/>
    <x v="0"/>
    <x v="1"/>
    <x v="34"/>
    <x v="1"/>
    <b v="1"/>
    <s v="United Kingdom"/>
    <x v="44"/>
    <n v="1.1599999999999999"/>
    <n v="89"/>
    <n v="103.24"/>
    <n v="2215"/>
    <n v="2215"/>
    <n v="2.215E-3"/>
    <n v="2.215E-3"/>
    <n v="0.10324"/>
  </r>
  <r>
    <s v="Total"/>
    <n v="2019"/>
    <b v="1"/>
    <s v="EU"/>
    <s v="ITALY"/>
    <s v="Import"/>
    <s v="EU"/>
    <x v="0"/>
    <x v="0"/>
    <x v="71"/>
    <x v="2"/>
    <b v="1"/>
    <s v="United Kingdom"/>
    <x v="44"/>
    <n v="1.34"/>
    <n v="210"/>
    <n v="281.39999999999998"/>
    <n v="359"/>
    <n v="359"/>
    <n v="3.59E-4"/>
    <n v="3.59E-4"/>
    <n v="0.28139999999999998"/>
  </r>
  <r>
    <s v="Total"/>
    <n v="2019"/>
    <b v="1"/>
    <s v="EU"/>
    <s v="ITALY"/>
    <s v="Import"/>
    <s v="EU"/>
    <x v="0"/>
    <x v="0"/>
    <x v="26"/>
    <x v="1"/>
    <b v="1"/>
    <s v="United Kingdom"/>
    <x v="44"/>
    <n v="1.5"/>
    <n v="141779"/>
    <n v="212668.5"/>
    <n v="1343788"/>
    <n v="1343788"/>
    <n v="1.343788"/>
    <n v="1.343788"/>
    <n v="212.66849999999999"/>
  </r>
  <r>
    <s v="Total"/>
    <n v="2019"/>
    <b v="1"/>
    <s v="EU"/>
    <s v="ITALY"/>
    <s v="Import"/>
    <s v="EU"/>
    <x v="0"/>
    <x v="1"/>
    <x v="2"/>
    <x v="2"/>
    <b v="1"/>
    <s v="United Kingdom"/>
    <x v="44"/>
    <n v="1.17"/>
    <n v="95180"/>
    <n v="111360.6"/>
    <n v="356846"/>
    <n v="356846"/>
    <n v="0.356846"/>
    <n v="0.356846"/>
    <n v="111.36060000000001"/>
  </r>
  <r>
    <s v="Total"/>
    <n v="2019"/>
    <b v="1"/>
    <s v="EU"/>
    <s v="ITALY"/>
    <s v="Import"/>
    <s v="EU"/>
    <x v="0"/>
    <x v="0"/>
    <x v="2"/>
    <x v="2"/>
    <b v="1"/>
    <s v="United Kingdom"/>
    <x v="44"/>
    <n v="1.33"/>
    <n v="272"/>
    <n v="361.76"/>
    <n v="6037"/>
    <n v="6037"/>
    <n v="6.0369999999999998E-3"/>
    <n v="6.0369999999999998E-3"/>
    <n v="0.36176000000000003"/>
  </r>
  <r>
    <s v="Total"/>
    <n v="2019"/>
    <b v="1"/>
    <s v="EU"/>
    <s v="ITALY"/>
    <s v="Import"/>
    <s v="EU"/>
    <x v="1"/>
    <x v="2"/>
    <x v="0"/>
    <x v="0"/>
    <b v="1"/>
    <s v="United Kingdom"/>
    <x v="44"/>
    <n v="1.66"/>
    <n v="2"/>
    <n v="3.32"/>
    <n v="14"/>
    <n v="14"/>
    <n v="1.4E-5"/>
    <n v="1.4E-5"/>
    <n v="3.32E-3"/>
  </r>
  <r>
    <s v="Total"/>
    <n v="2019"/>
    <b v="1"/>
    <s v="EU"/>
    <s v="ITALY"/>
    <s v="Import"/>
    <s v="EU"/>
    <x v="1"/>
    <x v="2"/>
    <x v="13"/>
    <x v="0"/>
    <b v="1"/>
    <s v="United Kingdom"/>
    <x v="44"/>
    <n v="2.4"/>
    <n v="2933"/>
    <n v="7039.2"/>
    <n v="14317"/>
    <n v="14317"/>
    <n v="1.4317E-2"/>
    <n v="1.4317E-2"/>
    <n v="7.0392000000000001"/>
  </r>
  <r>
    <s v="Total"/>
    <n v="2019"/>
    <b v="1"/>
    <s v="EU"/>
    <s v="ITALY"/>
    <s v="Import"/>
    <s v="EU"/>
    <x v="1"/>
    <x v="2"/>
    <x v="28"/>
    <x v="6"/>
    <b v="1"/>
    <s v="United Kingdom"/>
    <x v="44"/>
    <n v="1.36"/>
    <n v="20260"/>
    <n v="27553.599999999999"/>
    <n v="104906"/>
    <n v="104906"/>
    <n v="0.104906"/>
    <n v="0.104906"/>
    <n v="27.553599999999999"/>
  </r>
  <r>
    <s v="Total"/>
    <n v="2019"/>
    <b v="1"/>
    <s v="EU"/>
    <s v="ITALY"/>
    <s v="Import"/>
    <s v="EU"/>
    <x v="1"/>
    <x v="2"/>
    <x v="7"/>
    <x v="6"/>
    <b v="1"/>
    <s v="United Kingdom"/>
    <x v="44"/>
    <n v="1.36"/>
    <n v="19309"/>
    <n v="26260.240000000002"/>
    <n v="320704"/>
    <n v="320704"/>
    <n v="0.32070399999999999"/>
    <n v="0.32070399999999999"/>
    <n v="26.26024"/>
  </r>
  <r>
    <s v="Total"/>
    <n v="2019"/>
    <b v="1"/>
    <s v="EU"/>
    <s v="ITALY"/>
    <s v="Import"/>
    <s v="EU"/>
    <x v="1"/>
    <x v="2"/>
    <x v="5"/>
    <x v="3"/>
    <b v="1"/>
    <s v="United Kingdom"/>
    <x v="44"/>
    <n v="1.36"/>
    <n v="57420"/>
    <n v="78091.199999999997"/>
    <n v="300238"/>
    <n v="300238"/>
    <n v="0.300238"/>
    <n v="0.300238"/>
    <n v="78.091200000000001"/>
  </r>
  <r>
    <s v="Total"/>
    <n v="2019"/>
    <b v="1"/>
    <s v="EU"/>
    <s v="ITALY"/>
    <s v="Import"/>
    <s v="EU"/>
    <x v="1"/>
    <x v="2"/>
    <x v="30"/>
    <x v="3"/>
    <b v="1"/>
    <s v="United Kingdom"/>
    <x v="44"/>
    <n v="2.61"/>
    <n v="19471"/>
    <n v="50819.31"/>
    <n v="336154"/>
    <n v="336154"/>
    <n v="0.33615400000000001"/>
    <n v="0.33615400000000001"/>
    <n v="50.819310000000002"/>
  </r>
  <r>
    <s v="Total"/>
    <n v="2019"/>
    <b v="1"/>
    <s v="EU"/>
    <s v="ITALY"/>
    <s v="Import"/>
    <s v="EU"/>
    <x v="1"/>
    <x v="2"/>
    <x v="31"/>
    <x v="3"/>
    <b v="1"/>
    <s v="United Kingdom"/>
    <x v="44"/>
    <n v="1.36"/>
    <n v="33327"/>
    <n v="45324.72"/>
    <n v="136141"/>
    <n v="136141"/>
    <n v="0.13614100000000001"/>
    <n v="0.13614100000000001"/>
    <n v="45.324719999999999"/>
  </r>
  <r>
    <s v="Total"/>
    <n v="2019"/>
    <b v="1"/>
    <s v="EU"/>
    <s v="ITALY"/>
    <s v="Import"/>
    <s v="EU"/>
    <x v="1"/>
    <x v="0"/>
    <x v="20"/>
    <x v="0"/>
    <b v="1"/>
    <s v="United Kingdom"/>
    <x v="44"/>
    <n v="2.7"/>
    <n v="16"/>
    <n v="43.2"/>
    <n v="943"/>
    <n v="943"/>
    <n v="9.4300000000000004E-4"/>
    <n v="9.4300000000000004E-4"/>
    <n v="4.3200000000000002E-2"/>
  </r>
  <r>
    <s v="Total"/>
    <n v="2019"/>
    <b v="1"/>
    <s v="EU"/>
    <s v="ITALY"/>
    <s v="Import"/>
    <s v="EU"/>
    <x v="1"/>
    <x v="4"/>
    <x v="50"/>
    <x v="8"/>
    <b v="1"/>
    <s v="United Kingdom"/>
    <x v="44"/>
    <n v="2.08"/>
    <n v="850"/>
    <n v="1768"/>
    <n v="2543"/>
    <n v="2543"/>
    <n v="2.5430000000000001E-3"/>
    <n v="2.5430000000000001E-3"/>
    <n v="1.768"/>
  </r>
  <r>
    <s v="Total"/>
    <n v="2019"/>
    <b v="1"/>
    <s v="EU"/>
    <s v="ITALY"/>
    <s v="Import"/>
    <s v="EU"/>
    <x v="1"/>
    <x v="4"/>
    <x v="2"/>
    <x v="2"/>
    <b v="1"/>
    <s v="United Kingdom"/>
    <x v="44"/>
    <n v="3.31"/>
    <n v="7430"/>
    <n v="24593.3"/>
    <n v="51271"/>
    <n v="51271"/>
    <n v="5.1270999999999997E-2"/>
    <n v="5.1270999999999997E-2"/>
    <n v="24.593299999999999"/>
  </r>
  <r>
    <s v="Total"/>
    <n v="2019"/>
    <b v="1"/>
    <s v="EU"/>
    <s v="ITALY"/>
    <s v="Import"/>
    <s v="EU"/>
    <x v="3"/>
    <x v="0"/>
    <x v="48"/>
    <x v="7"/>
    <b v="1"/>
    <s v="United Kingdom"/>
    <x v="44"/>
    <n v="0"/>
    <n v="132"/>
    <n v="0"/>
    <n v="1045"/>
    <n v="1045"/>
    <n v="1.0449999999999999E-3"/>
    <n v="1.0449999999999999E-3"/>
    <n v="0"/>
  </r>
  <r>
    <s v="Total"/>
    <n v="2019"/>
    <b v="1"/>
    <s v="EU"/>
    <s v="ITALY"/>
    <s v="Import"/>
    <s v="EU"/>
    <x v="3"/>
    <x v="5"/>
    <x v="26"/>
    <x v="1"/>
    <b v="1"/>
    <s v="United Kingdom"/>
    <x v="44"/>
    <n v="3.65"/>
    <n v="80"/>
    <n v="292"/>
    <n v="405"/>
    <n v="405"/>
    <n v="4.0499999999999998E-4"/>
    <n v="4.0499999999999998E-4"/>
    <n v="0.29199999999999998"/>
  </r>
  <r>
    <s v="Total"/>
    <n v="2019"/>
    <b v="1"/>
    <s v="EU"/>
    <s v="ITALY"/>
    <s v="Import"/>
    <s v="EU"/>
    <x v="3"/>
    <x v="2"/>
    <x v="32"/>
    <x v="10"/>
    <b v="1"/>
    <s v="United Kingdom"/>
    <x v="44"/>
    <n v="2.0099999999999998"/>
    <n v="37"/>
    <n v="74.37"/>
    <n v="328"/>
    <n v="328"/>
    <n v="3.28E-4"/>
    <n v="3.28E-4"/>
    <n v="7.4370000000000006E-2"/>
  </r>
  <r>
    <s v="Total"/>
    <n v="2019"/>
    <b v="1"/>
    <s v="EU"/>
    <s v="ITALY"/>
    <s v="Import"/>
    <s v="EU"/>
    <x v="3"/>
    <x v="0"/>
    <x v="2"/>
    <x v="2"/>
    <b v="1"/>
    <s v="United Kingdom"/>
    <x v="44"/>
    <n v="0"/>
    <n v="81"/>
    <n v="0"/>
    <n v="580"/>
    <n v="580"/>
    <n v="5.8E-4"/>
    <n v="5.8E-4"/>
    <n v="0"/>
  </r>
  <r>
    <s v="Total"/>
    <n v="2019"/>
    <b v="1"/>
    <s v="EU"/>
    <s v="ITALY"/>
    <s v="Import"/>
    <s v="EU"/>
    <x v="2"/>
    <x v="0"/>
    <x v="8"/>
    <x v="7"/>
    <b v="1"/>
    <s v="United Kingdom"/>
    <x v="44"/>
    <n v="2.5"/>
    <n v="67"/>
    <n v="167.5"/>
    <n v="217"/>
    <n v="217"/>
    <n v="2.1699999999999999E-4"/>
    <n v="2.1699999999999999E-4"/>
    <n v="0.16750000000000001"/>
  </r>
  <r>
    <s v="Total"/>
    <n v="2019"/>
    <b v="1"/>
    <s v="EU"/>
    <s v="ITALY"/>
    <s v="Import"/>
    <s v="EU"/>
    <x v="2"/>
    <x v="3"/>
    <x v="26"/>
    <x v="1"/>
    <b v="1"/>
    <s v="United Kingdom"/>
    <x v="44"/>
    <n v="3.45"/>
    <n v="3263"/>
    <n v="11257.35"/>
    <n v="16882"/>
    <n v="16882"/>
    <n v="1.6882000000000001E-2"/>
    <n v="1.6882000000000001E-2"/>
    <n v="11.257350000000001"/>
  </r>
  <r>
    <s v="Total"/>
    <n v="2019"/>
    <b v="1"/>
    <s v="EU"/>
    <s v="ITALY"/>
    <s v="Import"/>
    <s v="EU"/>
    <x v="2"/>
    <x v="0"/>
    <x v="34"/>
    <x v="1"/>
    <b v="1"/>
    <s v="United Kingdom"/>
    <x v="44"/>
    <n v="2.95"/>
    <n v="58206"/>
    <n v="171707.7"/>
    <n v="143108"/>
    <n v="143108"/>
    <n v="0.14310800000000001"/>
    <n v="0.14310800000000001"/>
    <n v="171.70769999999999"/>
  </r>
  <r>
    <s v="Total"/>
    <n v="2019"/>
    <b v="1"/>
    <s v="EU"/>
    <s v="ITALY"/>
    <s v="Import"/>
    <s v="EU"/>
    <x v="2"/>
    <x v="0"/>
    <x v="26"/>
    <x v="1"/>
    <b v="1"/>
    <s v="United Kingdom"/>
    <x v="44"/>
    <n v="2.85"/>
    <n v="671"/>
    <n v="1912.35"/>
    <n v="6010"/>
    <n v="6010"/>
    <n v="6.0099999999999997E-3"/>
    <n v="6.0099999999999997E-3"/>
    <n v="1.91235"/>
  </r>
  <r>
    <s v="Total"/>
    <n v="2019"/>
    <b v="1"/>
    <s v="EU"/>
    <s v="ITALY"/>
    <s v="Import"/>
    <s v="EU"/>
    <x v="2"/>
    <x v="0"/>
    <x v="61"/>
    <x v="11"/>
    <b v="1"/>
    <s v="United Kingdom"/>
    <x v="44"/>
    <n v="3"/>
    <n v="15"/>
    <n v="45"/>
    <n v="211"/>
    <n v="211"/>
    <n v="2.1100000000000001E-4"/>
    <n v="2.1100000000000001E-4"/>
    <n v="4.4999999999999998E-2"/>
  </r>
  <r>
    <s v="Total"/>
    <n v="2019"/>
    <b v="1"/>
    <s v="EU"/>
    <s v="ITALY"/>
    <s v="Import"/>
    <s v="EU"/>
    <x v="2"/>
    <x v="1"/>
    <x v="2"/>
    <x v="2"/>
    <b v="1"/>
    <s v="United Kingdom"/>
    <x v="44"/>
    <n v="2.77"/>
    <n v="119144"/>
    <n v="330028.88"/>
    <n v="692440"/>
    <n v="692440"/>
    <n v="0.69244000000000006"/>
    <n v="0.69244000000000006"/>
    <n v="330.02888000000002"/>
  </r>
  <r>
    <s v="Total"/>
    <n v="2019"/>
    <b v="1"/>
    <s v="EU"/>
    <s v="ITALY"/>
    <s v="Import"/>
    <s v="EU"/>
    <x v="2"/>
    <x v="0"/>
    <x v="2"/>
    <x v="2"/>
    <b v="1"/>
    <s v="United Kingdom"/>
    <x v="44"/>
    <n v="2.65"/>
    <n v="1000"/>
    <n v="2650"/>
    <n v="8242"/>
    <n v="8242"/>
    <n v="8.2419999999999993E-3"/>
    <n v="8.2419999999999993E-3"/>
    <n v="2.65"/>
  </r>
  <r>
    <s v="Total"/>
    <n v="2019"/>
    <b v="1"/>
    <s v="EU"/>
    <s v="ITALY"/>
    <s v="Import"/>
    <s v="EU"/>
    <x v="2"/>
    <x v="0"/>
    <x v="2"/>
    <x v="2"/>
    <b v="1"/>
    <s v="United Kingdom"/>
    <x v="44"/>
    <n v="1.64"/>
    <n v="1458"/>
    <n v="2391.12"/>
    <n v="5191"/>
    <n v="5191"/>
    <n v="5.1910000000000003E-3"/>
    <n v="5.1910000000000003E-3"/>
    <n v="2.3911199999999999"/>
  </r>
  <r>
    <s v="Total"/>
    <n v="2019"/>
    <b v="1"/>
    <s v="EU"/>
    <s v="ITALY"/>
    <s v="Import"/>
    <s v="EU"/>
    <x v="4"/>
    <x v="3"/>
    <x v="18"/>
    <x v="10"/>
    <b v="1"/>
    <s v="United Kingdom"/>
    <x v="44"/>
    <n v="0"/>
    <n v="2578"/>
    <n v="0"/>
    <n v="24488"/>
    <n v="24488"/>
    <n v="2.4487999999999999E-2"/>
    <n v="2.4487999999999999E-2"/>
    <n v="0"/>
  </r>
  <r>
    <s v="Total"/>
    <n v="2019"/>
    <b v="1"/>
    <s v="EU"/>
    <s v="ITALY"/>
    <s v="Import"/>
    <s v="EU"/>
    <x v="0"/>
    <x v="0"/>
    <x v="6"/>
    <x v="5"/>
    <b v="1"/>
    <s v="United Kingdom"/>
    <x v="44"/>
    <n v="1.3"/>
    <n v="2"/>
    <n v="2.6"/>
    <n v="36"/>
    <n v="36"/>
    <n v="3.6000000000000001E-5"/>
    <n v="3.6000000000000001E-5"/>
    <n v="2.5999999999999999E-3"/>
  </r>
  <r>
    <s v="Total"/>
    <n v="2019"/>
    <b v="1"/>
    <s v="EU"/>
    <s v="ITALY"/>
    <s v="Import"/>
    <s v="EU"/>
    <x v="1"/>
    <x v="2"/>
    <x v="11"/>
    <x v="0"/>
    <b v="1"/>
    <s v="United Kingdom"/>
    <x v="44"/>
    <n v="1.8"/>
    <n v="4"/>
    <n v="7.2"/>
    <n v="14"/>
    <n v="14"/>
    <n v="1.4E-5"/>
    <n v="1.4E-5"/>
    <n v="7.1999999999999998E-3"/>
  </r>
  <r>
    <s v="Total"/>
    <n v="2019"/>
    <b v="1"/>
    <s v="EU"/>
    <s v="ITALY"/>
    <s v="Import"/>
    <s v="EU"/>
    <x v="1"/>
    <x v="2"/>
    <x v="45"/>
    <x v="3"/>
    <b v="1"/>
    <s v="United Kingdom"/>
    <x v="44"/>
    <n v="1"/>
    <n v="16"/>
    <n v="16"/>
    <n v="1987"/>
    <n v="1987"/>
    <n v="1.9870000000000001E-3"/>
    <n v="1.9870000000000001E-3"/>
    <n v="1.6E-2"/>
  </r>
  <r>
    <s v="Total"/>
    <n v="2019"/>
    <b v="1"/>
    <s v="EU"/>
    <s v="ITALY"/>
    <s v="Import"/>
    <s v="EU"/>
    <x v="1"/>
    <x v="2"/>
    <x v="5"/>
    <x v="3"/>
    <b v="1"/>
    <s v="United Kingdom"/>
    <x v="44"/>
    <n v="1"/>
    <n v="37153"/>
    <n v="37153"/>
    <n v="392058"/>
    <n v="392058"/>
    <n v="0.39205800000000002"/>
    <n v="0.39205800000000002"/>
    <n v="37.152999999999999"/>
  </r>
  <r>
    <s v="Total"/>
    <n v="2019"/>
    <b v="1"/>
    <s v="EU"/>
    <s v="ITALY"/>
    <s v="Import"/>
    <s v="EU"/>
    <x v="1"/>
    <x v="2"/>
    <x v="30"/>
    <x v="3"/>
    <b v="1"/>
    <s v="United Kingdom"/>
    <x v="44"/>
    <n v="2.61"/>
    <n v="20"/>
    <n v="52.2"/>
    <n v="202"/>
    <n v="202"/>
    <n v="2.02E-4"/>
    <n v="2.02E-4"/>
    <n v="5.2200000000000003E-2"/>
  </r>
  <r>
    <s v="Total"/>
    <n v="2019"/>
    <b v="1"/>
    <s v="EU"/>
    <s v="ITALY"/>
    <s v="Import"/>
    <s v="EU"/>
    <x v="1"/>
    <x v="4"/>
    <x v="6"/>
    <x v="5"/>
    <b v="1"/>
    <s v="United Kingdom"/>
    <x v="44"/>
    <n v="2.1"/>
    <n v="527"/>
    <n v="1106.7"/>
    <n v="8113"/>
    <n v="8113"/>
    <n v="8.1130000000000004E-3"/>
    <n v="8.1130000000000004E-3"/>
    <n v="1.1067"/>
  </r>
  <r>
    <s v="Total"/>
    <n v="2019"/>
    <b v="1"/>
    <s v="EU"/>
    <s v="ITALY"/>
    <s v="Import"/>
    <s v="EU"/>
    <x v="3"/>
    <x v="2"/>
    <x v="40"/>
    <x v="7"/>
    <b v="1"/>
    <s v="United Kingdom"/>
    <x v="44"/>
    <n v="2.08"/>
    <n v="31073"/>
    <n v="64631.839999999997"/>
    <n v="194068"/>
    <n v="194068"/>
    <n v="0.19406799999999999"/>
    <n v="0.19406799999999999"/>
    <n v="64.631839999999997"/>
  </r>
  <r>
    <s v="Total"/>
    <n v="2019"/>
    <b v="1"/>
    <s v="EU"/>
    <s v="ITALY"/>
    <s v="Import"/>
    <s v="EU"/>
    <x v="3"/>
    <x v="2"/>
    <x v="66"/>
    <x v="7"/>
    <b v="1"/>
    <s v="United Kingdom"/>
    <x v="44"/>
    <n v="2.08"/>
    <n v="2572"/>
    <n v="5349.76"/>
    <n v="27568"/>
    <n v="27568"/>
    <n v="2.7567999999999999E-2"/>
    <n v="2.7567999999999999E-2"/>
    <n v="5.3497599999999998"/>
  </r>
  <r>
    <s v="Total"/>
    <n v="2019"/>
    <b v="1"/>
    <s v="EU"/>
    <s v="ITALY"/>
    <s v="Import"/>
    <s v="EU"/>
    <x v="3"/>
    <x v="2"/>
    <x v="66"/>
    <x v="7"/>
    <b v="1"/>
    <s v="United Kingdom"/>
    <x v="44"/>
    <n v="2.08"/>
    <n v="168169"/>
    <n v="349791.52"/>
    <n v="1474473"/>
    <n v="1474473"/>
    <n v="1.4744729999999999"/>
    <n v="1.4744729999999999"/>
    <n v="349.79151999999999"/>
  </r>
  <r>
    <s v="Total"/>
    <n v="2019"/>
    <b v="1"/>
    <s v="EU"/>
    <s v="ITALY"/>
    <s v="Import"/>
    <s v="EU"/>
    <x v="3"/>
    <x v="2"/>
    <x v="8"/>
    <x v="7"/>
    <b v="1"/>
    <s v="United Kingdom"/>
    <x v="44"/>
    <n v="2.08"/>
    <n v="4693"/>
    <n v="9761.44"/>
    <n v="46915"/>
    <n v="46915"/>
    <n v="4.6914999999999998E-2"/>
    <n v="4.6914999999999998E-2"/>
    <n v="9.7614400000000003"/>
  </r>
  <r>
    <s v="Total"/>
    <n v="2019"/>
    <b v="1"/>
    <s v="EU"/>
    <s v="ITALY"/>
    <s v="Import"/>
    <s v="EU"/>
    <x v="3"/>
    <x v="2"/>
    <x v="8"/>
    <x v="7"/>
    <b v="1"/>
    <s v="United Kingdom"/>
    <x v="44"/>
    <n v="2.08"/>
    <n v="11579"/>
    <n v="24084.32"/>
    <n v="64033"/>
    <n v="64033"/>
    <n v="6.4033000000000007E-2"/>
    <n v="6.4033000000000007E-2"/>
    <n v="24.084320000000002"/>
  </r>
  <r>
    <s v="Total"/>
    <n v="2019"/>
    <b v="1"/>
    <s v="EU"/>
    <s v="ITALY"/>
    <s v="Import"/>
    <s v="EU"/>
    <x v="3"/>
    <x v="2"/>
    <x v="8"/>
    <x v="7"/>
    <b v="1"/>
    <s v="United Kingdom"/>
    <x v="44"/>
    <n v="2.08"/>
    <n v="3049"/>
    <n v="6341.92"/>
    <n v="20033"/>
    <n v="20033"/>
    <n v="2.0032999999999999E-2"/>
    <n v="2.0032999999999999E-2"/>
    <n v="6.34192"/>
  </r>
  <r>
    <s v="Total"/>
    <n v="2019"/>
    <b v="1"/>
    <s v="EU"/>
    <s v="ITALY"/>
    <s v="Import"/>
    <s v="EU"/>
    <x v="3"/>
    <x v="2"/>
    <x v="39"/>
    <x v="8"/>
    <b v="1"/>
    <s v="United Kingdom"/>
    <x v="44"/>
    <n v="2.09"/>
    <n v="1043"/>
    <n v="2179.87"/>
    <n v="6596"/>
    <n v="6596"/>
    <n v="6.5960000000000003E-3"/>
    <n v="6.5960000000000003E-3"/>
    <n v="2.1798700000000002"/>
  </r>
  <r>
    <s v="Total"/>
    <n v="2019"/>
    <b v="1"/>
    <s v="EU"/>
    <s v="ITALY"/>
    <s v="Import"/>
    <s v="EU"/>
    <x v="3"/>
    <x v="2"/>
    <x v="39"/>
    <x v="8"/>
    <b v="1"/>
    <s v="United Kingdom"/>
    <x v="44"/>
    <n v="2.09"/>
    <n v="209"/>
    <n v="436.81"/>
    <n v="2033"/>
    <n v="2033"/>
    <n v="2.0330000000000001E-3"/>
    <n v="2.0330000000000001E-3"/>
    <n v="0.43680999999999998"/>
  </r>
  <r>
    <s v="Total"/>
    <n v="2019"/>
    <b v="1"/>
    <s v="EU"/>
    <s v="ITALY"/>
    <s v="Import"/>
    <s v="EU"/>
    <x v="3"/>
    <x v="2"/>
    <x v="9"/>
    <x v="8"/>
    <b v="1"/>
    <s v="United Kingdom"/>
    <x v="44"/>
    <n v="1.87"/>
    <n v="258"/>
    <n v="482.46"/>
    <n v="1375"/>
    <n v="1375"/>
    <n v="1.3749999999999999E-3"/>
    <n v="1.3749999999999999E-3"/>
    <n v="0.48246"/>
  </r>
  <r>
    <s v="Total"/>
    <n v="2019"/>
    <b v="1"/>
    <s v="EU"/>
    <s v="ITALY"/>
    <s v="Import"/>
    <s v="EU"/>
    <x v="3"/>
    <x v="2"/>
    <x v="53"/>
    <x v="8"/>
    <b v="1"/>
    <s v="United Kingdom"/>
    <x v="44"/>
    <n v="2"/>
    <n v="74093"/>
    <n v="148186"/>
    <n v="666520"/>
    <n v="666520"/>
    <n v="0.66652"/>
    <n v="0.66652"/>
    <n v="148.18600000000001"/>
  </r>
  <r>
    <s v="Total"/>
    <n v="2019"/>
    <b v="1"/>
    <s v="EU"/>
    <s v="ITALY"/>
    <s v="Import"/>
    <s v="EU"/>
    <x v="3"/>
    <x v="2"/>
    <x v="53"/>
    <x v="8"/>
    <b v="1"/>
    <s v="United Kingdom"/>
    <x v="44"/>
    <n v="1.33"/>
    <n v="53175"/>
    <n v="70722.75"/>
    <n v="372344"/>
    <n v="372344"/>
    <n v="0.37234400000000001"/>
    <n v="0.37234400000000001"/>
    <n v="70.722750000000005"/>
  </r>
  <r>
    <s v="Total"/>
    <n v="2019"/>
    <b v="1"/>
    <s v="EU"/>
    <s v="ITALY"/>
    <s v="Import"/>
    <s v="EU"/>
    <x v="3"/>
    <x v="2"/>
    <x v="2"/>
    <x v="2"/>
    <b v="1"/>
    <s v="United Kingdom"/>
    <x v="44"/>
    <n v="1.7"/>
    <n v="1663"/>
    <n v="2827.1"/>
    <n v="12229"/>
    <n v="12229"/>
    <n v="1.2229E-2"/>
    <n v="1.2229E-2"/>
    <n v="2.8271000000000002"/>
  </r>
  <r>
    <s v="Total"/>
    <n v="2019"/>
    <b v="1"/>
    <s v="EU"/>
    <s v="ITALY"/>
    <s v="Import"/>
    <s v="EU"/>
    <x v="3"/>
    <x v="2"/>
    <x v="6"/>
    <x v="5"/>
    <b v="1"/>
    <s v="United Kingdom"/>
    <x v="44"/>
    <n v="1.52"/>
    <n v="15826"/>
    <n v="24055.52"/>
    <n v="35508"/>
    <n v="35508"/>
    <n v="3.5507999999999998E-2"/>
    <n v="3.5507999999999998E-2"/>
    <n v="24.055520000000001"/>
  </r>
  <r>
    <s v="Total"/>
    <n v="2019"/>
    <b v="1"/>
    <s v="EU"/>
    <s v="ITALY"/>
    <s v="Import"/>
    <s v="EU"/>
    <x v="3"/>
    <x v="2"/>
    <x v="2"/>
    <x v="2"/>
    <b v="1"/>
    <s v="United Kingdom"/>
    <x v="44"/>
    <n v="1.84"/>
    <n v="130443"/>
    <n v="240015.12"/>
    <n v="813321"/>
    <n v="813321"/>
    <n v="0.81332099999999996"/>
    <n v="0.81332099999999996"/>
    <n v="240.01512"/>
  </r>
  <r>
    <s v="Total"/>
    <n v="2019"/>
    <b v="1"/>
    <s v="EU"/>
    <s v="ITALY"/>
    <s v="Import"/>
    <s v="EU"/>
    <x v="3"/>
    <x v="2"/>
    <x v="2"/>
    <x v="2"/>
    <b v="1"/>
    <s v="United Kingdom"/>
    <x v="44"/>
    <n v="1.64"/>
    <n v="95"/>
    <n v="155.80000000000001"/>
    <n v="523"/>
    <n v="523"/>
    <n v="5.2300000000000003E-4"/>
    <n v="5.2300000000000003E-4"/>
    <n v="0.15579999999999999"/>
  </r>
  <r>
    <s v="Total"/>
    <n v="2019"/>
    <b v="1"/>
    <s v="EU"/>
    <s v="ITALY"/>
    <s v="Import"/>
    <s v="EU"/>
    <x v="2"/>
    <x v="2"/>
    <x v="40"/>
    <x v="7"/>
    <b v="1"/>
    <s v="United Kingdom"/>
    <x v="44"/>
    <n v="2.38"/>
    <n v="9385"/>
    <n v="22336.3"/>
    <n v="41982"/>
    <n v="41982"/>
    <n v="4.1981999999999998E-2"/>
    <n v="4.1981999999999998E-2"/>
    <n v="22.336300000000001"/>
  </r>
  <r>
    <s v="Total"/>
    <n v="2019"/>
    <b v="1"/>
    <s v="EU"/>
    <s v="ITALY"/>
    <s v="Import"/>
    <s v="EU"/>
    <x v="2"/>
    <x v="2"/>
    <x v="50"/>
    <x v="8"/>
    <b v="1"/>
    <s v="United Kingdom"/>
    <x v="44"/>
    <n v="1.87"/>
    <n v="1506"/>
    <n v="2816.22"/>
    <n v="2246"/>
    <n v="2246"/>
    <n v="2.2460000000000002E-3"/>
    <n v="2.2460000000000002E-3"/>
    <n v="2.8162199999999999"/>
  </r>
  <r>
    <s v="Total"/>
    <n v="2019"/>
    <b v="1"/>
    <s v="EU"/>
    <s v="ITALY"/>
    <s v="Import"/>
    <s v="EU"/>
    <x v="2"/>
    <x v="1"/>
    <x v="6"/>
    <x v="5"/>
    <b v="1"/>
    <s v="United Kingdom"/>
    <x v="44"/>
    <n v="1.6"/>
    <n v="55718"/>
    <n v="89148.800000000003"/>
    <n v="137176"/>
    <n v="137176"/>
    <n v="0.13717599999999999"/>
    <n v="0.13717599999999999"/>
    <n v="89.148799999999994"/>
  </r>
  <r>
    <s v="Total"/>
    <n v="2019"/>
    <b v="1"/>
    <s v="EU"/>
    <s v="ITALY"/>
    <s v="Import"/>
    <s v="EU"/>
    <x v="2"/>
    <x v="1"/>
    <x v="12"/>
    <x v="9"/>
    <b v="1"/>
    <s v="United Kingdom"/>
    <x v="44"/>
    <n v="2.48"/>
    <n v="3739"/>
    <n v="9272.7199999999993"/>
    <n v="17297"/>
    <n v="17297"/>
    <n v="1.7297E-2"/>
    <n v="1.7297E-2"/>
    <n v="9.2727199999999996"/>
  </r>
  <r>
    <s v="Total"/>
    <n v="2019"/>
    <b v="1"/>
    <s v="EU"/>
    <s v="ITALY"/>
    <s v="Import"/>
    <s v="EU"/>
    <x v="2"/>
    <x v="0"/>
    <x v="6"/>
    <x v="5"/>
    <b v="1"/>
    <s v="United Kingdom"/>
    <x v="44"/>
    <n v="1.8"/>
    <n v="5"/>
    <n v="9"/>
    <n v="3"/>
    <n v="3"/>
    <n v="3.0000000000000001E-6"/>
    <n v="3.0000000000000001E-6"/>
    <n v="8.9999999999999993E-3"/>
  </r>
  <r>
    <s v="Total"/>
    <n v="2019"/>
    <b v="1"/>
    <s v="EU"/>
    <s v="ITALY"/>
    <s v="Import"/>
    <s v="EU"/>
    <x v="4"/>
    <x v="2"/>
    <x v="18"/>
    <x v="10"/>
    <b v="1"/>
    <s v="United Kingdom"/>
    <x v="44"/>
    <n v="0"/>
    <n v="1341"/>
    <n v="0"/>
    <n v="33656"/>
    <n v="33656"/>
    <n v="3.3655999999999998E-2"/>
    <n v="3.3655999999999998E-2"/>
    <n v="0"/>
  </r>
  <r>
    <s v="Total"/>
    <n v="2019"/>
    <b v="1"/>
    <s v="EU"/>
    <s v="ITALY"/>
    <s v="Import"/>
    <s v="EU"/>
    <x v="4"/>
    <x v="2"/>
    <x v="18"/>
    <x v="10"/>
    <b v="1"/>
    <s v="United Kingdom"/>
    <x v="44"/>
    <n v="0"/>
    <n v="1988"/>
    <n v="0"/>
    <n v="174095"/>
    <n v="174095"/>
    <n v="0.174095"/>
    <n v="0.174095"/>
    <n v="0"/>
  </r>
  <r>
    <s v="Total"/>
    <n v="2019"/>
    <b v="1"/>
    <s v="EU"/>
    <s v="ITALY"/>
    <s v="Import"/>
    <s v="EU"/>
    <x v="0"/>
    <x v="3"/>
    <x v="11"/>
    <x v="0"/>
    <b v="1"/>
    <s v="United Kingdom"/>
    <x v="44"/>
    <n v="1"/>
    <n v="143"/>
    <n v="143"/>
    <n v="540"/>
    <n v="540"/>
    <n v="5.4000000000000001E-4"/>
    <n v="5.4000000000000001E-4"/>
    <n v="0.14299999999999999"/>
  </r>
  <r>
    <s v="Total"/>
    <n v="2019"/>
    <b v="1"/>
    <s v="EU"/>
    <s v="ITALY"/>
    <s v="Import"/>
    <s v="EU"/>
    <x v="0"/>
    <x v="3"/>
    <x v="22"/>
    <x v="0"/>
    <b v="1"/>
    <s v="United Kingdom"/>
    <x v="44"/>
    <n v="1.1499999999999999"/>
    <n v="990"/>
    <n v="1138.5"/>
    <n v="9884"/>
    <n v="9884"/>
    <n v="9.8840000000000004E-3"/>
    <n v="9.8840000000000004E-3"/>
    <n v="1.1385000000000001"/>
  </r>
  <r>
    <s v="Total"/>
    <n v="2019"/>
    <b v="1"/>
    <s v="EU"/>
    <s v="ITALY"/>
    <s v="Import"/>
    <s v="EU"/>
    <x v="0"/>
    <x v="3"/>
    <x v="42"/>
    <x v="6"/>
    <b v="1"/>
    <s v="United Kingdom"/>
    <x v="44"/>
    <n v="1.25"/>
    <n v="114"/>
    <n v="142.5"/>
    <n v="84"/>
    <n v="84"/>
    <n v="8.3999999999999995E-5"/>
    <n v="8.3999999999999995E-5"/>
    <n v="0.14249999999999999"/>
  </r>
  <r>
    <s v="Total"/>
    <n v="2019"/>
    <b v="1"/>
    <s v="EU"/>
    <s v="ITALY"/>
    <s v="Import"/>
    <s v="EU"/>
    <x v="0"/>
    <x v="3"/>
    <x v="28"/>
    <x v="6"/>
    <b v="1"/>
    <s v="United Kingdom"/>
    <x v="44"/>
    <n v="1.33"/>
    <n v="7171"/>
    <n v="9537.43"/>
    <n v="40687"/>
    <n v="40687"/>
    <n v="4.0687000000000001E-2"/>
    <n v="4.0687000000000001E-2"/>
    <n v="9.5374300000000005"/>
  </r>
  <r>
    <s v="Total"/>
    <n v="2019"/>
    <b v="1"/>
    <s v="EU"/>
    <s v="ITALY"/>
    <s v="Import"/>
    <s v="EU"/>
    <x v="0"/>
    <x v="3"/>
    <x v="7"/>
    <x v="6"/>
    <b v="1"/>
    <s v="United Kingdom"/>
    <x v="44"/>
    <n v="1.28"/>
    <n v="33"/>
    <n v="42.24"/>
    <n v="428"/>
    <n v="428"/>
    <n v="4.28E-4"/>
    <n v="4.28E-4"/>
    <n v="4.224E-2"/>
  </r>
  <r>
    <s v="Total"/>
    <n v="2019"/>
    <b v="1"/>
    <s v="EU"/>
    <s v="ITALY"/>
    <s v="Import"/>
    <s v="EU"/>
    <x v="0"/>
    <x v="3"/>
    <x v="41"/>
    <x v="6"/>
    <b v="1"/>
    <s v="United Kingdom"/>
    <x v="44"/>
    <n v="1.33"/>
    <n v="7"/>
    <n v="9.31"/>
    <n v="28"/>
    <n v="28"/>
    <n v="2.8E-5"/>
    <n v="2.8E-5"/>
    <n v="9.3100000000000006E-3"/>
  </r>
  <r>
    <s v="Total"/>
    <n v="2019"/>
    <b v="1"/>
    <s v="EU"/>
    <s v="ITALY"/>
    <s v="Import"/>
    <s v="EU"/>
    <x v="0"/>
    <x v="3"/>
    <x v="45"/>
    <x v="3"/>
    <b v="1"/>
    <s v="United Kingdom"/>
    <x v="44"/>
    <n v="1"/>
    <n v="4"/>
    <n v="4"/>
    <n v="258"/>
    <n v="258"/>
    <n v="2.5799999999999998E-4"/>
    <n v="2.5799999999999998E-4"/>
    <n v="4.0000000000000001E-3"/>
  </r>
  <r>
    <s v="Total"/>
    <n v="2019"/>
    <b v="1"/>
    <s v="EU"/>
    <s v="ITALY"/>
    <s v="Import"/>
    <s v="EU"/>
    <x v="0"/>
    <x v="3"/>
    <x v="29"/>
    <x v="3"/>
    <b v="1"/>
    <s v="United Kingdom"/>
    <x v="44"/>
    <n v="6.22"/>
    <n v="633"/>
    <n v="3937.26"/>
    <n v="37007"/>
    <n v="37007"/>
    <n v="3.7006999999999998E-2"/>
    <n v="3.7006999999999998E-2"/>
    <n v="3.9372600000000002"/>
  </r>
  <r>
    <s v="Total"/>
    <n v="2019"/>
    <b v="1"/>
    <s v="EU"/>
    <s v="ITALY"/>
    <s v="Import"/>
    <s v="EU"/>
    <x v="0"/>
    <x v="3"/>
    <x v="67"/>
    <x v="3"/>
    <b v="1"/>
    <s v="United Kingdom"/>
    <x v="44"/>
    <n v="4.5"/>
    <n v="989"/>
    <n v="4450.5"/>
    <n v="4298"/>
    <n v="4298"/>
    <n v="4.2979999999999997E-3"/>
    <n v="4.2979999999999997E-3"/>
    <n v="4.4504999999999999"/>
  </r>
  <r>
    <s v="Total"/>
    <n v="2019"/>
    <b v="1"/>
    <s v="EU"/>
    <s v="ITALY"/>
    <s v="Import"/>
    <s v="EU"/>
    <x v="0"/>
    <x v="3"/>
    <x v="31"/>
    <x v="3"/>
    <b v="1"/>
    <s v="United Kingdom"/>
    <x v="44"/>
    <n v="1.36"/>
    <n v="294"/>
    <n v="399.84"/>
    <n v="1150"/>
    <n v="1150"/>
    <n v="1.15E-3"/>
    <n v="1.15E-3"/>
    <n v="0.39983999999999997"/>
  </r>
  <r>
    <s v="Total"/>
    <n v="2019"/>
    <b v="1"/>
    <s v="EU"/>
    <s v="ITALY"/>
    <s v="Import"/>
    <s v="EU"/>
    <x v="0"/>
    <x v="0"/>
    <x v="54"/>
    <x v="0"/>
    <b v="1"/>
    <s v="United Kingdom"/>
    <x v="44"/>
    <n v="2.4"/>
    <n v="1164"/>
    <n v="2793.6"/>
    <n v="15284"/>
    <n v="15284"/>
    <n v="1.5284000000000001E-2"/>
    <n v="1.5284000000000001E-2"/>
    <n v="2.7936000000000001"/>
  </r>
  <r>
    <s v="Total"/>
    <n v="2019"/>
    <b v="1"/>
    <s v="EU"/>
    <s v="ITALY"/>
    <s v="Import"/>
    <s v="EU"/>
    <x v="0"/>
    <x v="0"/>
    <x v="7"/>
    <x v="6"/>
    <b v="1"/>
    <s v="United Kingdom"/>
    <x v="44"/>
    <n v="1.28"/>
    <n v="2197"/>
    <n v="2812.16"/>
    <n v="16222"/>
    <n v="16222"/>
    <n v="1.6222E-2"/>
    <n v="1.6222E-2"/>
    <n v="2.81216"/>
  </r>
  <r>
    <s v="Total"/>
    <n v="2019"/>
    <b v="1"/>
    <s v="EU"/>
    <s v="ITALY"/>
    <s v="Import"/>
    <s v="EU"/>
    <x v="0"/>
    <x v="0"/>
    <x v="41"/>
    <x v="6"/>
    <b v="1"/>
    <s v="United Kingdom"/>
    <x v="44"/>
    <n v="1.68"/>
    <n v="12"/>
    <n v="20.16"/>
    <n v="1"/>
    <n v="1"/>
    <n v="9.9999999999999995E-7"/>
    <n v="9.9999999999999995E-7"/>
    <n v="2.0160000000000001E-2"/>
  </r>
  <r>
    <s v="Total"/>
    <n v="2019"/>
    <b v="1"/>
    <s v="EU"/>
    <s v="ITALY"/>
    <s v="Import"/>
    <s v="EU"/>
    <x v="0"/>
    <x v="0"/>
    <x v="30"/>
    <x v="3"/>
    <b v="1"/>
    <s v="United Kingdom"/>
    <x v="44"/>
    <n v="4.5"/>
    <n v="38"/>
    <n v="171"/>
    <n v="160"/>
    <n v="160"/>
    <n v="1.6000000000000001E-4"/>
    <n v="1.6000000000000001E-4"/>
    <n v="0.17100000000000001"/>
  </r>
  <r>
    <s v="Total"/>
    <n v="2019"/>
    <b v="1"/>
    <s v="EU"/>
    <s v="ITALY"/>
    <s v="Import"/>
    <s v="EU"/>
    <x v="0"/>
    <x v="0"/>
    <x v="31"/>
    <x v="3"/>
    <b v="1"/>
    <s v="United Kingdom"/>
    <x v="44"/>
    <n v="5.56"/>
    <n v="141"/>
    <n v="783.96"/>
    <n v="935"/>
    <n v="935"/>
    <n v="9.3499999999999996E-4"/>
    <n v="9.3499999999999996E-4"/>
    <n v="0.78395999999999999"/>
  </r>
  <r>
    <s v="Total"/>
    <n v="2019"/>
    <b v="1"/>
    <s v="EU"/>
    <s v="ITALY"/>
    <s v="Import"/>
    <s v="EU"/>
    <x v="0"/>
    <x v="1"/>
    <x v="8"/>
    <x v="7"/>
    <b v="1"/>
    <s v="United Kingdom"/>
    <x v="44"/>
    <n v="1.1399999999999999"/>
    <n v="10"/>
    <n v="11.4"/>
    <n v="96"/>
    <n v="96"/>
    <n v="9.6000000000000002E-5"/>
    <n v="9.6000000000000002E-5"/>
    <n v="1.14E-2"/>
  </r>
  <r>
    <s v="Total"/>
    <n v="2019"/>
    <b v="1"/>
    <s v="EU"/>
    <s v="ITALY"/>
    <s v="Import"/>
    <s v="EU"/>
    <x v="0"/>
    <x v="5"/>
    <x v="53"/>
    <x v="8"/>
    <b v="1"/>
    <s v="United Kingdom"/>
    <x v="44"/>
    <n v="3.33"/>
    <n v="2022"/>
    <n v="6733.26"/>
    <n v="14511"/>
    <n v="14511"/>
    <n v="1.4511E-2"/>
    <n v="1.4511E-2"/>
    <n v="6.7332599999999996"/>
  </r>
  <r>
    <s v="Total"/>
    <n v="2019"/>
    <b v="1"/>
    <s v="EU"/>
    <s v="ITALY"/>
    <s v="Import"/>
    <s v="EU"/>
    <x v="1"/>
    <x v="1"/>
    <x v="13"/>
    <x v="0"/>
    <b v="1"/>
    <s v="United Kingdom"/>
    <x v="44"/>
    <n v="1"/>
    <n v="6"/>
    <n v="6"/>
    <n v="150"/>
    <n v="150"/>
    <n v="1.4999999999999999E-4"/>
    <n v="1.4999999999999999E-4"/>
    <n v="6.0000000000000001E-3"/>
  </r>
  <r>
    <s v="Total"/>
    <n v="2019"/>
    <b v="1"/>
    <s v="EU"/>
    <s v="ITALY"/>
    <s v="Import"/>
    <s v="EU"/>
    <x v="0"/>
    <x v="7"/>
    <x v="53"/>
    <x v="8"/>
    <b v="1"/>
    <s v="United Kingdom"/>
    <x v="44"/>
    <n v="1.33"/>
    <n v="3673"/>
    <n v="4885.09"/>
    <n v="42112"/>
    <n v="42112"/>
    <n v="4.2111999999999997E-2"/>
    <n v="4.2111999999999997E-2"/>
    <n v="4.8850899999999999"/>
  </r>
  <r>
    <s v="Total"/>
    <n v="2019"/>
    <b v="1"/>
    <s v="Non EU"/>
    <s v="IVORY COAST"/>
    <s v="Import"/>
    <s v="Non EU"/>
    <x v="3"/>
    <x v="2"/>
    <x v="66"/>
    <x v="7"/>
    <b v="1"/>
    <s v="United Kingdom"/>
    <x v="45"/>
    <n v="2.08"/>
    <n v="131206"/>
    <n v="272908.48"/>
    <n v="558408"/>
    <n v="558408"/>
    <n v="0.55840800000000002"/>
    <n v="0.55840800000000002"/>
    <n v="272.90848"/>
  </r>
  <r>
    <s v="Total"/>
    <n v="2019"/>
    <b v="1"/>
    <s v="Non EU"/>
    <s v="IVORY COAST"/>
    <s v="Import"/>
    <s v="Non EU"/>
    <x v="3"/>
    <x v="2"/>
    <x v="66"/>
    <x v="7"/>
    <b v="1"/>
    <s v="United Kingdom"/>
    <x v="45"/>
    <n v="2.08"/>
    <n v="53760"/>
    <n v="111820.8"/>
    <n v="168496"/>
    <n v="168496"/>
    <n v="0.16849600000000001"/>
    <n v="0.16849600000000001"/>
    <n v="111.82080000000001"/>
  </r>
  <r>
    <s v="Total"/>
    <n v="2019"/>
    <b v="1"/>
    <s v="Non EU"/>
    <s v="IVORY COAST"/>
    <s v="Import"/>
    <s v="Non EU"/>
    <x v="3"/>
    <x v="2"/>
    <x v="66"/>
    <x v="7"/>
    <b v="1"/>
    <s v="United Kingdom"/>
    <x v="45"/>
    <n v="2.08"/>
    <n v="129839"/>
    <n v="270065.12"/>
    <n v="550308"/>
    <n v="550308"/>
    <n v="0.55030800000000002"/>
    <n v="0.55030800000000002"/>
    <n v="270.06511999999998"/>
  </r>
  <r>
    <s v="Total"/>
    <n v="2019"/>
    <b v="1"/>
    <s v="Non EU"/>
    <s v="JAPAN"/>
    <s v="Import"/>
    <s v="Non EU"/>
    <x v="0"/>
    <x v="1"/>
    <x v="2"/>
    <x v="2"/>
    <b v="1"/>
    <s v="United Kingdom"/>
    <x v="46"/>
    <n v="1.17"/>
    <n v="75"/>
    <n v="87.75"/>
    <n v="880"/>
    <n v="880"/>
    <n v="8.8000000000000003E-4"/>
    <n v="8.8000000000000003E-4"/>
    <n v="8.7749999999999995E-2"/>
  </r>
  <r>
    <s v="Total"/>
    <n v="2019"/>
    <b v="1"/>
    <s v="Non EU"/>
    <s v="JAPAN"/>
    <s v="Import"/>
    <s v="Non EU"/>
    <x v="1"/>
    <x v="2"/>
    <x v="0"/>
    <x v="0"/>
    <b v="1"/>
    <s v="United Kingdom"/>
    <x v="46"/>
    <n v="1.66"/>
    <n v="99"/>
    <n v="164.34"/>
    <n v="3010"/>
    <n v="3010"/>
    <n v="3.0100000000000001E-3"/>
    <n v="3.0100000000000001E-3"/>
    <n v="0.16434000000000001"/>
  </r>
  <r>
    <s v="Total"/>
    <n v="2019"/>
    <b v="1"/>
    <s v="Non EU"/>
    <s v="JAPAN"/>
    <s v="Import"/>
    <s v="Non EU"/>
    <x v="2"/>
    <x v="1"/>
    <x v="2"/>
    <x v="2"/>
    <b v="1"/>
    <s v="United Kingdom"/>
    <x v="46"/>
    <n v="2.77"/>
    <n v="68229"/>
    <n v="188994.33"/>
    <n v="1187911"/>
    <n v="1187911"/>
    <n v="1.1879109999999999"/>
    <n v="1.1879109999999999"/>
    <n v="188.99432999999999"/>
  </r>
  <r>
    <s v="Total"/>
    <n v="2019"/>
    <b v="1"/>
    <s v="Non EU"/>
    <s v="JAPAN"/>
    <s v="Import"/>
    <s v="Non EU"/>
    <x v="2"/>
    <x v="0"/>
    <x v="2"/>
    <x v="2"/>
    <b v="1"/>
    <s v="United Kingdom"/>
    <x v="46"/>
    <n v="1.64"/>
    <n v="55"/>
    <n v="90.2"/>
    <n v="4825"/>
    <n v="4825"/>
    <n v="4.8250000000000003E-3"/>
    <n v="4.8250000000000003E-3"/>
    <n v="9.0200000000000002E-2"/>
  </r>
  <r>
    <s v="Total"/>
    <n v="2019"/>
    <b v="1"/>
    <s v="Non EU"/>
    <s v="JAPAN"/>
    <s v="Import"/>
    <s v="Non EU"/>
    <x v="0"/>
    <x v="1"/>
    <x v="4"/>
    <x v="4"/>
    <b v="1"/>
    <s v="United Kingdom"/>
    <x v="46"/>
    <n v="0"/>
    <n v="51838"/>
    <n v="0"/>
    <n v="2034926"/>
    <n v="2034926"/>
    <n v="2.034926"/>
    <n v="2.034926"/>
    <n v="0"/>
  </r>
  <r>
    <s v="Total"/>
    <n v="2019"/>
    <b v="1"/>
    <s v="Non EU"/>
    <s v="JAPAN"/>
    <s v="Import"/>
    <s v="Non EU"/>
    <x v="0"/>
    <x v="1"/>
    <x v="4"/>
    <x v="4"/>
    <b v="1"/>
    <s v="United Kingdom"/>
    <x v="46"/>
    <n v="0"/>
    <n v="133"/>
    <n v="0"/>
    <n v="3896"/>
    <n v="3896"/>
    <n v="3.8960000000000002E-3"/>
    <n v="3.8960000000000002E-3"/>
    <n v="0"/>
  </r>
  <r>
    <s v="Total"/>
    <n v="2019"/>
    <b v="1"/>
    <s v="Non EU"/>
    <s v="JAPAN"/>
    <s v="Import"/>
    <s v="Non EU"/>
    <x v="3"/>
    <x v="2"/>
    <x v="2"/>
    <x v="2"/>
    <b v="1"/>
    <s v="United Kingdom"/>
    <x v="46"/>
    <n v="1.64"/>
    <n v="111"/>
    <n v="182.04"/>
    <n v="5909"/>
    <n v="5909"/>
    <n v="5.9090000000000002E-3"/>
    <n v="5.9090000000000002E-3"/>
    <n v="0.18204000000000001"/>
  </r>
  <r>
    <s v="Total"/>
    <n v="2019"/>
    <b v="1"/>
    <s v="Non EU"/>
    <s v="KENYA"/>
    <s v="Import"/>
    <s v="Non EU"/>
    <x v="0"/>
    <x v="1"/>
    <x v="4"/>
    <x v="4"/>
    <b v="1"/>
    <s v="United Kingdom"/>
    <x v="47"/>
    <n v="0"/>
    <n v="18545"/>
    <n v="0"/>
    <n v="191194"/>
    <n v="191194"/>
    <n v="0.191194"/>
    <n v="0.191194"/>
    <n v="0"/>
  </r>
  <r>
    <s v="Total"/>
    <n v="2019"/>
    <b v="1"/>
    <s v="Non EU"/>
    <s v="KENYA"/>
    <s v="Import"/>
    <s v="Non EU"/>
    <x v="0"/>
    <x v="1"/>
    <x v="4"/>
    <x v="4"/>
    <b v="1"/>
    <s v="United Kingdom"/>
    <x v="47"/>
    <n v="0"/>
    <n v="775"/>
    <n v="0"/>
    <n v="7473"/>
    <n v="7473"/>
    <n v="7.4729999999999996E-3"/>
    <n v="7.4729999999999996E-3"/>
    <n v="0"/>
  </r>
  <r>
    <s v="Total"/>
    <n v="2019"/>
    <b v="1"/>
    <s v="Non EU"/>
    <s v="KENYA"/>
    <s v="Import"/>
    <s v="Non EU"/>
    <x v="1"/>
    <x v="1"/>
    <x v="5"/>
    <x v="3"/>
    <b v="1"/>
    <s v="United Kingdom"/>
    <x v="47"/>
    <n v="1"/>
    <n v="115"/>
    <n v="115"/>
    <n v="1007"/>
    <n v="1007"/>
    <n v="1.0070000000000001E-3"/>
    <n v="1.0070000000000001E-3"/>
    <n v="0.115"/>
  </r>
  <r>
    <s v="Total"/>
    <n v="2019"/>
    <b v="1"/>
    <s v="Non EU"/>
    <s v="KENYA"/>
    <s v="Import"/>
    <s v="Non EU"/>
    <x v="1"/>
    <x v="3"/>
    <x v="13"/>
    <x v="0"/>
    <b v="1"/>
    <s v="United Kingdom"/>
    <x v="47"/>
    <n v="1"/>
    <n v="1287"/>
    <n v="1287"/>
    <n v="11283"/>
    <n v="11283"/>
    <n v="1.1283E-2"/>
    <n v="1.1283E-2"/>
    <n v="1.2869999999999999"/>
  </r>
  <r>
    <s v="Total"/>
    <n v="2019"/>
    <b v="1"/>
    <s v="EU"/>
    <s v="LATVIA"/>
    <s v="Import"/>
    <s v="EU"/>
    <x v="0"/>
    <x v="0"/>
    <x v="69"/>
    <x v="8"/>
    <b v="1"/>
    <s v="United Kingdom"/>
    <x v="48"/>
    <n v="1"/>
    <n v="101500"/>
    <n v="101500"/>
    <n v="84035"/>
    <n v="84035"/>
    <n v="8.4034999999999999E-2"/>
    <n v="8.4034999999999999E-2"/>
    <n v="101.5"/>
  </r>
  <r>
    <s v="Total"/>
    <n v="2019"/>
    <b v="1"/>
    <s v="EU"/>
    <s v="LATVIA"/>
    <s v="Import"/>
    <s v="EU"/>
    <x v="0"/>
    <x v="1"/>
    <x v="25"/>
    <x v="2"/>
    <b v="1"/>
    <s v="United Kingdom"/>
    <x v="48"/>
    <n v="1.17"/>
    <n v="2818"/>
    <n v="3297.06"/>
    <n v="5889"/>
    <n v="5889"/>
    <n v="5.8890000000000001E-3"/>
    <n v="5.8890000000000001E-3"/>
    <n v="3.2970600000000001"/>
  </r>
  <r>
    <s v="Total"/>
    <n v="2019"/>
    <b v="1"/>
    <s v="EU"/>
    <s v="LATVIA"/>
    <s v="Import"/>
    <s v="EU"/>
    <x v="1"/>
    <x v="2"/>
    <x v="0"/>
    <x v="0"/>
    <b v="1"/>
    <s v="United Kingdom"/>
    <x v="48"/>
    <n v="1.66"/>
    <n v="41600"/>
    <n v="69056"/>
    <n v="282880"/>
    <n v="282880"/>
    <n v="0.28288000000000002"/>
    <n v="0.28288000000000002"/>
    <n v="69.055999999999997"/>
  </r>
  <r>
    <s v="Total"/>
    <n v="2019"/>
    <b v="1"/>
    <s v="EU"/>
    <s v="LATVIA"/>
    <s v="Import"/>
    <s v="EU"/>
    <x v="1"/>
    <x v="2"/>
    <x v="28"/>
    <x v="6"/>
    <b v="1"/>
    <s v="United Kingdom"/>
    <x v="48"/>
    <n v="1.36"/>
    <n v="1435"/>
    <n v="1951.6"/>
    <n v="20201"/>
    <n v="20201"/>
    <n v="2.0201E-2"/>
    <n v="2.0201E-2"/>
    <n v="1.9516"/>
  </r>
  <r>
    <s v="Total"/>
    <n v="2019"/>
    <b v="1"/>
    <s v="EU"/>
    <s v="LATVIA"/>
    <s v="Import"/>
    <s v="EU"/>
    <x v="1"/>
    <x v="4"/>
    <x v="50"/>
    <x v="8"/>
    <b v="1"/>
    <s v="United Kingdom"/>
    <x v="48"/>
    <n v="2.08"/>
    <n v="5446"/>
    <n v="11327.68"/>
    <n v="19637"/>
    <n v="19637"/>
    <n v="1.9637000000000002E-2"/>
    <n v="1.9637000000000002E-2"/>
    <n v="11.327680000000001"/>
  </r>
  <r>
    <s v="Total"/>
    <n v="2019"/>
    <b v="1"/>
    <s v="EU"/>
    <s v="LATVIA"/>
    <s v="Import"/>
    <s v="EU"/>
    <x v="1"/>
    <x v="4"/>
    <x v="43"/>
    <x v="8"/>
    <b v="1"/>
    <s v="United Kingdom"/>
    <x v="48"/>
    <n v="1.81"/>
    <n v="11143"/>
    <n v="20168.830000000002"/>
    <n v="26446"/>
    <n v="26446"/>
    <n v="2.6446000000000001E-2"/>
    <n v="2.6446000000000001E-2"/>
    <n v="20.16883"/>
  </r>
  <r>
    <s v="Total"/>
    <n v="2019"/>
    <b v="1"/>
    <s v="EU"/>
    <s v="LATVIA"/>
    <s v="Import"/>
    <s v="EU"/>
    <x v="3"/>
    <x v="0"/>
    <x v="47"/>
    <x v="1"/>
    <b v="1"/>
    <s v="United Kingdom"/>
    <x v="48"/>
    <n v="0"/>
    <n v="5240"/>
    <n v="0"/>
    <n v="9167"/>
    <n v="9167"/>
    <n v="9.1669999999999998E-3"/>
    <n v="9.1669999999999998E-3"/>
    <n v="0"/>
  </r>
  <r>
    <s v="Total"/>
    <n v="2019"/>
    <b v="1"/>
    <s v="EU"/>
    <s v="LATVIA"/>
    <s v="Import"/>
    <s v="EU"/>
    <x v="3"/>
    <x v="0"/>
    <x v="26"/>
    <x v="1"/>
    <b v="1"/>
    <s v="United Kingdom"/>
    <x v="48"/>
    <n v="0"/>
    <n v="130240"/>
    <n v="0"/>
    <n v="229058"/>
    <n v="229058"/>
    <n v="0.22905800000000001"/>
    <n v="0.22905800000000001"/>
    <n v="0"/>
  </r>
  <r>
    <s v="Total"/>
    <n v="2019"/>
    <b v="1"/>
    <s v="EU"/>
    <s v="LATVIA"/>
    <s v="Import"/>
    <s v="EU"/>
    <x v="3"/>
    <x v="2"/>
    <x v="32"/>
    <x v="10"/>
    <b v="1"/>
    <s v="United Kingdom"/>
    <x v="48"/>
    <n v="2.0099999999999998"/>
    <n v="2143"/>
    <n v="4307.43"/>
    <n v="2870"/>
    <n v="2870"/>
    <n v="2.8700000000000002E-3"/>
    <n v="2.8700000000000002E-3"/>
    <n v="4.3074300000000001"/>
  </r>
  <r>
    <s v="Total"/>
    <n v="2019"/>
    <b v="1"/>
    <s v="EU"/>
    <s v="LATVIA"/>
    <s v="Import"/>
    <s v="EU"/>
    <x v="2"/>
    <x v="0"/>
    <x v="50"/>
    <x v="8"/>
    <b v="1"/>
    <s v="United Kingdom"/>
    <x v="48"/>
    <n v="2.6"/>
    <n v="42960"/>
    <n v="111696"/>
    <n v="98006"/>
    <n v="98006"/>
    <n v="9.8005999999999996E-2"/>
    <n v="9.8005999999999996E-2"/>
    <n v="111.696"/>
  </r>
  <r>
    <s v="Total"/>
    <n v="2019"/>
    <b v="1"/>
    <s v="EU"/>
    <s v="LATVIA"/>
    <s v="Import"/>
    <s v="EU"/>
    <x v="2"/>
    <x v="0"/>
    <x v="43"/>
    <x v="8"/>
    <b v="1"/>
    <s v="United Kingdom"/>
    <x v="48"/>
    <n v="1.64"/>
    <n v="10741"/>
    <n v="17615.240000000002"/>
    <n v="42246"/>
    <n v="42246"/>
    <n v="4.2245999999999999E-2"/>
    <n v="4.2245999999999999E-2"/>
    <n v="17.61524"/>
  </r>
  <r>
    <s v="Total"/>
    <n v="2019"/>
    <b v="1"/>
    <s v="EU"/>
    <s v="LATVIA"/>
    <s v="Import"/>
    <s v="EU"/>
    <x v="2"/>
    <x v="3"/>
    <x v="49"/>
    <x v="1"/>
    <b v="1"/>
    <s v="United Kingdom"/>
    <x v="48"/>
    <n v="3.76"/>
    <n v="96"/>
    <n v="360.96"/>
    <n v="1477"/>
    <n v="1477"/>
    <n v="1.477E-3"/>
    <n v="1.477E-3"/>
    <n v="0.36096"/>
  </r>
  <r>
    <s v="Total"/>
    <n v="2019"/>
    <b v="1"/>
    <s v="EU"/>
    <s v="LATVIA"/>
    <s v="Import"/>
    <s v="EU"/>
    <x v="2"/>
    <x v="0"/>
    <x v="47"/>
    <x v="1"/>
    <b v="1"/>
    <s v="United Kingdom"/>
    <x v="48"/>
    <n v="3.06"/>
    <n v="5853"/>
    <n v="17910.18"/>
    <n v="27957"/>
    <n v="27957"/>
    <n v="2.7956999999999999E-2"/>
    <n v="2.7956999999999999E-2"/>
    <n v="17.91018"/>
  </r>
  <r>
    <s v="Total"/>
    <n v="2019"/>
    <b v="1"/>
    <s v="EU"/>
    <s v="LATVIA"/>
    <s v="Import"/>
    <s v="EU"/>
    <x v="2"/>
    <x v="0"/>
    <x v="26"/>
    <x v="1"/>
    <b v="1"/>
    <s v="United Kingdom"/>
    <x v="48"/>
    <n v="2.85"/>
    <n v="803853"/>
    <n v="2290981.0499999998"/>
    <n v="4424542"/>
    <n v="4424542"/>
    <n v="4.4245419999999998"/>
    <n v="4.4245419999999998"/>
    <n v="2290.9810499999999"/>
  </r>
  <r>
    <s v="Total"/>
    <n v="2019"/>
    <b v="1"/>
    <s v="EU"/>
    <s v="LATVIA"/>
    <s v="Import"/>
    <s v="EU"/>
    <x v="0"/>
    <x v="0"/>
    <x v="17"/>
    <x v="9"/>
    <b v="1"/>
    <s v="United Kingdom"/>
    <x v="48"/>
    <n v="1"/>
    <n v="5133"/>
    <n v="5133"/>
    <n v="19705"/>
    <n v="19705"/>
    <n v="1.9705E-2"/>
    <n v="1.9705E-2"/>
    <n v="5.133"/>
  </r>
  <r>
    <s v="Total"/>
    <n v="2019"/>
    <b v="1"/>
    <s v="EU"/>
    <s v="LATVIA"/>
    <s v="Import"/>
    <s v="EU"/>
    <x v="3"/>
    <x v="2"/>
    <x v="66"/>
    <x v="7"/>
    <b v="1"/>
    <s v="United Kingdom"/>
    <x v="48"/>
    <n v="2.08"/>
    <n v="79743"/>
    <n v="165865.44"/>
    <n v="449819"/>
    <n v="449819"/>
    <n v="0.44981900000000002"/>
    <n v="0.44981900000000002"/>
    <n v="165.86544000000001"/>
  </r>
  <r>
    <s v="Total"/>
    <n v="2019"/>
    <b v="1"/>
    <s v="EU"/>
    <s v="LATVIA"/>
    <s v="Import"/>
    <s v="EU"/>
    <x v="3"/>
    <x v="2"/>
    <x v="66"/>
    <x v="7"/>
    <b v="1"/>
    <s v="United Kingdom"/>
    <x v="48"/>
    <n v="2.08"/>
    <n v="109536"/>
    <n v="227834.88"/>
    <n v="711328"/>
    <n v="711328"/>
    <n v="0.71132799999999996"/>
    <n v="0.71132799999999996"/>
    <n v="227.83488"/>
  </r>
  <r>
    <s v="Total"/>
    <n v="2019"/>
    <b v="1"/>
    <s v="EU"/>
    <s v="LATVIA"/>
    <s v="Import"/>
    <s v="EU"/>
    <x v="3"/>
    <x v="2"/>
    <x v="8"/>
    <x v="7"/>
    <b v="1"/>
    <s v="United Kingdom"/>
    <x v="48"/>
    <n v="2.08"/>
    <n v="1319"/>
    <n v="2743.52"/>
    <n v="2363"/>
    <n v="2363"/>
    <n v="2.3630000000000001E-3"/>
    <n v="2.3630000000000001E-3"/>
    <n v="2.7435200000000002"/>
  </r>
  <r>
    <s v="Total"/>
    <n v="2019"/>
    <b v="1"/>
    <s v="EU"/>
    <s v="LATVIA"/>
    <s v="Import"/>
    <s v="EU"/>
    <x v="3"/>
    <x v="2"/>
    <x v="39"/>
    <x v="8"/>
    <b v="1"/>
    <s v="United Kingdom"/>
    <x v="48"/>
    <n v="2.09"/>
    <n v="19147"/>
    <n v="40017.230000000003"/>
    <n v="108323"/>
    <n v="108323"/>
    <n v="0.108323"/>
    <n v="0.108323"/>
    <n v="40.017229999999998"/>
  </r>
  <r>
    <s v="Total"/>
    <n v="2019"/>
    <b v="1"/>
    <s v="EU"/>
    <s v="LATVIA"/>
    <s v="Import"/>
    <s v="EU"/>
    <x v="3"/>
    <x v="2"/>
    <x v="39"/>
    <x v="8"/>
    <b v="1"/>
    <s v="United Kingdom"/>
    <x v="48"/>
    <n v="2.09"/>
    <n v="231"/>
    <n v="482.79"/>
    <n v="1109"/>
    <n v="1109"/>
    <n v="1.109E-3"/>
    <n v="1.109E-3"/>
    <n v="0.48279"/>
  </r>
  <r>
    <s v="Total"/>
    <n v="2019"/>
    <b v="1"/>
    <s v="EU"/>
    <s v="LATVIA"/>
    <s v="Import"/>
    <s v="EU"/>
    <x v="3"/>
    <x v="2"/>
    <x v="9"/>
    <x v="8"/>
    <b v="1"/>
    <s v="United Kingdom"/>
    <x v="48"/>
    <n v="1.87"/>
    <n v="130722"/>
    <n v="244450.14"/>
    <n v="490080"/>
    <n v="490080"/>
    <n v="0.49008000000000002"/>
    <n v="0.49008000000000002"/>
    <n v="244.45014"/>
  </r>
  <r>
    <s v="Total"/>
    <n v="2019"/>
    <b v="1"/>
    <s v="EU"/>
    <s v="LATVIA"/>
    <s v="Import"/>
    <s v="EU"/>
    <x v="3"/>
    <x v="2"/>
    <x v="50"/>
    <x v="8"/>
    <b v="1"/>
    <s v="United Kingdom"/>
    <x v="48"/>
    <n v="1.7"/>
    <n v="4972"/>
    <n v="8452.4"/>
    <n v="18017"/>
    <n v="18017"/>
    <n v="1.8016999999999998E-2"/>
    <n v="1.8016999999999998E-2"/>
    <n v="8.4524000000000008"/>
  </r>
  <r>
    <s v="Total"/>
    <n v="2019"/>
    <b v="1"/>
    <s v="EU"/>
    <s v="LATVIA"/>
    <s v="Import"/>
    <s v="EU"/>
    <x v="3"/>
    <x v="2"/>
    <x v="43"/>
    <x v="8"/>
    <b v="1"/>
    <s v="United Kingdom"/>
    <x v="48"/>
    <n v="1.33"/>
    <n v="48221"/>
    <n v="64133.93"/>
    <n v="191931"/>
    <n v="191931"/>
    <n v="0.19193099999999999"/>
    <n v="0.19193099999999999"/>
    <n v="64.133930000000007"/>
  </r>
  <r>
    <s v="Total"/>
    <n v="2019"/>
    <b v="1"/>
    <s v="EU"/>
    <s v="LATVIA"/>
    <s v="Import"/>
    <s v="EU"/>
    <x v="3"/>
    <x v="2"/>
    <x v="2"/>
    <x v="2"/>
    <b v="1"/>
    <s v="United Kingdom"/>
    <x v="48"/>
    <n v="1.7"/>
    <n v="40020"/>
    <n v="68034"/>
    <n v="112364"/>
    <n v="112364"/>
    <n v="0.11236400000000001"/>
    <n v="0.11236400000000001"/>
    <n v="68.034000000000006"/>
  </r>
  <r>
    <s v="Total"/>
    <n v="2019"/>
    <b v="1"/>
    <s v="EU"/>
    <s v="LATVIA"/>
    <s v="Import"/>
    <s v="EU"/>
    <x v="3"/>
    <x v="2"/>
    <x v="2"/>
    <x v="2"/>
    <b v="1"/>
    <s v="United Kingdom"/>
    <x v="48"/>
    <n v="1.84"/>
    <n v="4756"/>
    <n v="8751.0400000000009"/>
    <n v="25850"/>
    <n v="25850"/>
    <n v="2.5850000000000001E-2"/>
    <n v="2.5850000000000001E-2"/>
    <n v="8.7510399999999997"/>
  </r>
  <r>
    <s v="Total"/>
    <n v="2019"/>
    <b v="1"/>
    <s v="EU"/>
    <s v="LATVIA"/>
    <s v="Import"/>
    <s v="EU"/>
    <x v="3"/>
    <x v="2"/>
    <x v="2"/>
    <x v="2"/>
    <b v="1"/>
    <s v="United Kingdom"/>
    <x v="48"/>
    <n v="1.64"/>
    <n v="504"/>
    <n v="826.56"/>
    <n v="2486"/>
    <n v="2486"/>
    <n v="2.4859999999999999E-3"/>
    <n v="2.4859999999999999E-3"/>
    <n v="0.82655999999999996"/>
  </r>
  <r>
    <s v="Total"/>
    <n v="2019"/>
    <b v="1"/>
    <s v="EU"/>
    <s v="LATVIA"/>
    <s v="Import"/>
    <s v="EU"/>
    <x v="3"/>
    <x v="2"/>
    <x v="37"/>
    <x v="9"/>
    <b v="1"/>
    <s v="United Kingdom"/>
    <x v="48"/>
    <n v="1.64"/>
    <n v="1192"/>
    <n v="1954.88"/>
    <n v="3224"/>
    <n v="3224"/>
    <n v="3.2239999999999999E-3"/>
    <n v="3.2239999999999999E-3"/>
    <n v="1.95488"/>
  </r>
  <r>
    <s v="Total"/>
    <n v="2019"/>
    <b v="1"/>
    <s v="EU"/>
    <s v="LATVIA"/>
    <s v="Import"/>
    <s v="EU"/>
    <x v="2"/>
    <x v="2"/>
    <x v="50"/>
    <x v="8"/>
    <b v="1"/>
    <s v="United Kingdom"/>
    <x v="48"/>
    <n v="1.87"/>
    <n v="1354513"/>
    <n v="2532939.31"/>
    <n v="6525316"/>
    <n v="6525316"/>
    <n v="6.5253160000000001"/>
    <n v="6.5253160000000001"/>
    <n v="2532.9393100000002"/>
  </r>
  <r>
    <s v="Total"/>
    <n v="2019"/>
    <b v="1"/>
    <s v="EU"/>
    <s v="LATVIA"/>
    <s v="Import"/>
    <s v="EU"/>
    <x v="4"/>
    <x v="3"/>
    <x v="44"/>
    <x v="10"/>
    <b v="1"/>
    <s v="United Kingdom"/>
    <x v="48"/>
    <n v="0"/>
    <n v="620"/>
    <n v="0"/>
    <n v="2292"/>
    <n v="2292"/>
    <n v="2.2920000000000002E-3"/>
    <n v="2.2920000000000002E-3"/>
    <n v="0"/>
  </r>
  <r>
    <s v="Total"/>
    <n v="2019"/>
    <b v="1"/>
    <s v="EU"/>
    <s v="LATVIA"/>
    <s v="Import"/>
    <s v="EU"/>
    <x v="4"/>
    <x v="2"/>
    <x v="18"/>
    <x v="10"/>
    <b v="1"/>
    <s v="United Kingdom"/>
    <x v="48"/>
    <n v="0"/>
    <n v="1685"/>
    <n v="0"/>
    <n v="15347"/>
    <n v="15347"/>
    <n v="1.5347E-2"/>
    <n v="1.5347E-2"/>
    <n v="0"/>
  </r>
  <r>
    <s v="Total"/>
    <n v="2019"/>
    <b v="1"/>
    <s v="EU"/>
    <s v="LATVIA"/>
    <s v="Import"/>
    <s v="EU"/>
    <x v="4"/>
    <x v="2"/>
    <x v="18"/>
    <x v="10"/>
    <b v="1"/>
    <s v="United Kingdom"/>
    <x v="48"/>
    <n v="0"/>
    <n v="743"/>
    <n v="0"/>
    <n v="13269"/>
    <n v="13269"/>
    <n v="1.3269E-2"/>
    <n v="1.3269E-2"/>
    <n v="0"/>
  </r>
  <r>
    <s v="Total"/>
    <n v="2019"/>
    <b v="1"/>
    <s v="EU"/>
    <s v="LATVIA"/>
    <s v="Import"/>
    <s v="EU"/>
    <x v="0"/>
    <x v="5"/>
    <x v="53"/>
    <x v="8"/>
    <b v="1"/>
    <s v="United Kingdom"/>
    <x v="48"/>
    <n v="3.33"/>
    <n v="52"/>
    <n v="173.16"/>
    <n v="810"/>
    <n v="810"/>
    <n v="8.0999999999999996E-4"/>
    <n v="8.0999999999999996E-4"/>
    <n v="0.17316000000000001"/>
  </r>
  <r>
    <s v="Total"/>
    <n v="2019"/>
    <b v="1"/>
    <s v="EU"/>
    <s v="LATVIA"/>
    <s v="Import"/>
    <s v="EU"/>
    <x v="0"/>
    <x v="7"/>
    <x v="12"/>
    <x v="9"/>
    <b v="1"/>
    <s v="United Kingdom"/>
    <x v="48"/>
    <n v="1.86"/>
    <n v="3697"/>
    <n v="6876.42"/>
    <n v="12866"/>
    <n v="12866"/>
    <n v="1.2866000000000001E-2"/>
    <n v="1.2866000000000001E-2"/>
    <n v="6.8764200000000004"/>
  </r>
  <r>
    <s v="Total"/>
    <n v="2019"/>
    <b v="1"/>
    <s v="EU"/>
    <s v="LATVIA"/>
    <s v="Import"/>
    <s v="EU"/>
    <x v="0"/>
    <x v="5"/>
    <x v="2"/>
    <x v="2"/>
    <b v="1"/>
    <s v="United Kingdom"/>
    <x v="48"/>
    <n v="3.19"/>
    <n v="1071"/>
    <n v="3416.49"/>
    <n v="16161"/>
    <n v="16161"/>
    <n v="1.6160999999999998E-2"/>
    <n v="1.6160999999999998E-2"/>
    <n v="3.41649"/>
  </r>
  <r>
    <s v="Total"/>
    <n v="2019"/>
    <b v="1"/>
    <s v="EU"/>
    <s v="LATVIA"/>
    <s v="Import"/>
    <s v="EU"/>
    <x v="1"/>
    <x v="3"/>
    <x v="5"/>
    <x v="3"/>
    <b v="1"/>
    <s v="United Kingdom"/>
    <x v="48"/>
    <n v="5"/>
    <n v="354"/>
    <n v="1770"/>
    <n v="5295"/>
    <n v="5295"/>
    <n v="5.2950000000000002E-3"/>
    <n v="5.2950000000000002E-3"/>
    <n v="1.77"/>
  </r>
  <r>
    <s v="Total"/>
    <n v="2019"/>
    <b v="1"/>
    <s v="EU"/>
    <s v="LATVIA"/>
    <s v="Import"/>
    <s v="EU"/>
    <x v="4"/>
    <x v="1"/>
    <x v="18"/>
    <x v="10"/>
    <b v="1"/>
    <s v="United Kingdom"/>
    <x v="48"/>
    <n v="0"/>
    <n v="313"/>
    <n v="0"/>
    <n v="4121"/>
    <n v="4121"/>
    <n v="4.1209999999999997E-3"/>
    <n v="4.1209999999999997E-3"/>
    <n v="0"/>
  </r>
  <r>
    <s v="Total"/>
    <n v="2019"/>
    <b v="1"/>
    <s v="EU"/>
    <s v="LATVIA"/>
    <s v="Import"/>
    <s v="EU"/>
    <x v="0"/>
    <x v="7"/>
    <x v="43"/>
    <x v="8"/>
    <b v="1"/>
    <s v="United Kingdom"/>
    <x v="48"/>
    <n v="1.46"/>
    <n v="15123"/>
    <n v="22079.58"/>
    <n v="20245"/>
    <n v="20245"/>
    <n v="2.0244999999999999E-2"/>
    <n v="2.0244999999999999E-2"/>
    <n v="22.07958"/>
  </r>
  <r>
    <s v="Total"/>
    <n v="2019"/>
    <b v="1"/>
    <s v="EU"/>
    <s v="LITHUANIA"/>
    <s v="Import"/>
    <s v="EU"/>
    <x v="0"/>
    <x v="0"/>
    <x v="1"/>
    <x v="1"/>
    <b v="1"/>
    <s v="United Kingdom"/>
    <x v="49"/>
    <n v="1.53"/>
    <n v="606"/>
    <n v="927.18"/>
    <n v="3244"/>
    <n v="3244"/>
    <n v="3.2439999999999999E-3"/>
    <n v="3.2439999999999999E-3"/>
    <n v="0.92718"/>
  </r>
  <r>
    <s v="Total"/>
    <n v="2019"/>
    <b v="1"/>
    <s v="EU"/>
    <s v="LITHUANIA"/>
    <s v="Import"/>
    <s v="EU"/>
    <x v="1"/>
    <x v="4"/>
    <x v="50"/>
    <x v="8"/>
    <b v="1"/>
    <s v="United Kingdom"/>
    <x v="49"/>
    <n v="2.08"/>
    <n v="79281"/>
    <n v="164904.48000000001"/>
    <n v="437785"/>
    <n v="437785"/>
    <n v="0.43778499999999998"/>
    <n v="0.43778499999999998"/>
    <n v="164.90448000000001"/>
  </r>
  <r>
    <s v="Total"/>
    <n v="2019"/>
    <b v="1"/>
    <s v="EU"/>
    <s v="LITHUANIA"/>
    <s v="Import"/>
    <s v="EU"/>
    <x v="3"/>
    <x v="2"/>
    <x v="43"/>
    <x v="8"/>
    <b v="1"/>
    <s v="United Kingdom"/>
    <x v="49"/>
    <n v="1.33"/>
    <n v="3835"/>
    <n v="5100.55"/>
    <n v="14756"/>
    <n v="14756"/>
    <n v="1.4756E-2"/>
    <n v="1.4756E-2"/>
    <n v="5.1005500000000001"/>
  </r>
  <r>
    <s v="Total"/>
    <n v="2019"/>
    <b v="1"/>
    <s v="EU"/>
    <s v="LITHUANIA"/>
    <s v="Import"/>
    <s v="EU"/>
    <x v="3"/>
    <x v="0"/>
    <x v="26"/>
    <x v="1"/>
    <b v="1"/>
    <s v="United Kingdom"/>
    <x v="49"/>
    <n v="0"/>
    <n v="21329"/>
    <n v="0"/>
    <n v="27710"/>
    <n v="27710"/>
    <n v="2.7709999999999999E-2"/>
    <n v="2.7709999999999999E-2"/>
    <n v="0"/>
  </r>
  <r>
    <s v="Total"/>
    <n v="2019"/>
    <b v="1"/>
    <s v="EU"/>
    <s v="LITHUANIA"/>
    <s v="Import"/>
    <s v="EU"/>
    <x v="3"/>
    <x v="2"/>
    <x v="32"/>
    <x v="10"/>
    <b v="1"/>
    <s v="United Kingdom"/>
    <x v="49"/>
    <n v="2.0099999999999998"/>
    <n v="6403437"/>
    <n v="12870908.369999999"/>
    <n v="15839965"/>
    <n v="15839965"/>
    <n v="15.839964999999999"/>
    <n v="15.839964999999999"/>
    <n v="12870.908369999999"/>
  </r>
  <r>
    <s v="Total"/>
    <n v="2019"/>
    <b v="1"/>
    <s v="EU"/>
    <s v="LITHUANIA"/>
    <s v="Import"/>
    <s v="EU"/>
    <x v="2"/>
    <x v="0"/>
    <x v="50"/>
    <x v="8"/>
    <b v="1"/>
    <s v="United Kingdom"/>
    <x v="49"/>
    <n v="2.6"/>
    <n v="25446"/>
    <n v="66159.600000000006"/>
    <n v="81894"/>
    <n v="81894"/>
    <n v="8.1893999999999995E-2"/>
    <n v="8.1893999999999995E-2"/>
    <n v="66.159599999999998"/>
  </r>
  <r>
    <s v="Total"/>
    <n v="2019"/>
    <b v="1"/>
    <s v="EU"/>
    <s v="LITHUANIA"/>
    <s v="Import"/>
    <s v="EU"/>
    <x v="2"/>
    <x v="0"/>
    <x v="43"/>
    <x v="8"/>
    <b v="1"/>
    <s v="United Kingdom"/>
    <x v="49"/>
    <n v="1.64"/>
    <n v="274014"/>
    <n v="449382.96"/>
    <n v="869687"/>
    <n v="869687"/>
    <n v="0.86968699999999999"/>
    <n v="0.86968699999999999"/>
    <n v="449.38296000000003"/>
  </r>
  <r>
    <s v="Total"/>
    <n v="2019"/>
    <b v="1"/>
    <s v="EU"/>
    <s v="LITHUANIA"/>
    <s v="Import"/>
    <s v="EU"/>
    <x v="2"/>
    <x v="1"/>
    <x v="26"/>
    <x v="1"/>
    <b v="1"/>
    <s v="United Kingdom"/>
    <x v="49"/>
    <n v="2.85"/>
    <n v="557845"/>
    <n v="1589858.25"/>
    <n v="4442717"/>
    <n v="4442717"/>
    <n v="4.442717"/>
    <n v="4.442717"/>
    <n v="1589.85825"/>
  </r>
  <r>
    <s v="Total"/>
    <n v="2019"/>
    <b v="1"/>
    <s v="EU"/>
    <s v="LITHUANIA"/>
    <s v="Import"/>
    <s v="EU"/>
    <x v="2"/>
    <x v="0"/>
    <x v="47"/>
    <x v="1"/>
    <b v="1"/>
    <s v="United Kingdom"/>
    <x v="49"/>
    <n v="3.06"/>
    <n v="5538"/>
    <n v="16946.28"/>
    <n v="22959"/>
    <n v="22959"/>
    <n v="2.2959E-2"/>
    <n v="2.2959E-2"/>
    <n v="16.946280000000002"/>
  </r>
  <r>
    <s v="Total"/>
    <n v="2019"/>
    <b v="1"/>
    <s v="EU"/>
    <s v="LITHUANIA"/>
    <s v="Import"/>
    <s v="EU"/>
    <x v="2"/>
    <x v="0"/>
    <x v="52"/>
    <x v="1"/>
    <b v="1"/>
    <s v="United Kingdom"/>
    <x v="49"/>
    <n v="2.5499999999999998"/>
    <n v="36828"/>
    <n v="93911.4"/>
    <n v="98662"/>
    <n v="98662"/>
    <n v="9.8662E-2"/>
    <n v="9.8662E-2"/>
    <n v="93.9114"/>
  </r>
  <r>
    <s v="Total"/>
    <n v="2019"/>
    <b v="1"/>
    <s v="EU"/>
    <s v="LITHUANIA"/>
    <s v="Import"/>
    <s v="EU"/>
    <x v="2"/>
    <x v="0"/>
    <x v="26"/>
    <x v="1"/>
    <b v="1"/>
    <s v="United Kingdom"/>
    <x v="49"/>
    <n v="2.85"/>
    <n v="274765"/>
    <n v="783080.25"/>
    <n v="1632051"/>
    <n v="1632051"/>
    <n v="1.6320509999999999"/>
    <n v="1.6320509999999999"/>
    <n v="783.08024999999998"/>
  </r>
  <r>
    <s v="Total"/>
    <n v="2019"/>
    <b v="1"/>
    <s v="EU"/>
    <s v="LITHUANIA"/>
    <s v="Import"/>
    <s v="EU"/>
    <x v="2"/>
    <x v="0"/>
    <x v="2"/>
    <x v="2"/>
    <b v="1"/>
    <s v="United Kingdom"/>
    <x v="49"/>
    <n v="1.64"/>
    <n v="776"/>
    <n v="1272.6400000000001"/>
    <n v="4785"/>
    <n v="4785"/>
    <n v="4.7850000000000002E-3"/>
    <n v="4.7850000000000002E-3"/>
    <n v="1.27264"/>
  </r>
  <r>
    <s v="Total"/>
    <n v="2019"/>
    <b v="1"/>
    <s v="EU"/>
    <s v="LITHUANIA"/>
    <s v="Import"/>
    <s v="EU"/>
    <x v="4"/>
    <x v="3"/>
    <x v="44"/>
    <x v="10"/>
    <b v="1"/>
    <s v="United Kingdom"/>
    <x v="49"/>
    <n v="0"/>
    <n v="1890"/>
    <n v="0"/>
    <n v="19314"/>
    <n v="19314"/>
    <n v="1.9314000000000001E-2"/>
    <n v="1.9314000000000001E-2"/>
    <n v="0"/>
  </r>
  <r>
    <s v="Total"/>
    <n v="2019"/>
    <b v="1"/>
    <s v="EU"/>
    <s v="LITHUANIA"/>
    <s v="Import"/>
    <s v="EU"/>
    <x v="1"/>
    <x v="4"/>
    <x v="6"/>
    <x v="5"/>
    <b v="1"/>
    <s v="United Kingdom"/>
    <x v="49"/>
    <n v="2.1"/>
    <n v="721358"/>
    <n v="1514851.8"/>
    <n v="9187193"/>
    <n v="9187193"/>
    <n v="9.1871930000000006"/>
    <n v="9.1871930000000006"/>
    <n v="1514.8517999999999"/>
  </r>
  <r>
    <s v="Total"/>
    <n v="2019"/>
    <b v="1"/>
    <s v="EU"/>
    <s v="LITHUANIA"/>
    <s v="Import"/>
    <s v="EU"/>
    <x v="3"/>
    <x v="2"/>
    <x v="66"/>
    <x v="7"/>
    <b v="1"/>
    <s v="United Kingdom"/>
    <x v="49"/>
    <n v="2.08"/>
    <n v="848"/>
    <n v="1763.84"/>
    <n v="8465"/>
    <n v="8465"/>
    <n v="8.4650000000000003E-3"/>
    <n v="8.4650000000000003E-3"/>
    <n v="1.7638400000000001"/>
  </r>
  <r>
    <s v="Total"/>
    <n v="2019"/>
    <b v="1"/>
    <s v="EU"/>
    <s v="LITHUANIA"/>
    <s v="Import"/>
    <s v="EU"/>
    <x v="3"/>
    <x v="2"/>
    <x v="43"/>
    <x v="8"/>
    <b v="1"/>
    <s v="United Kingdom"/>
    <x v="49"/>
    <n v="1.33"/>
    <n v="27752"/>
    <n v="36910.160000000003"/>
    <n v="88971"/>
    <n v="88971"/>
    <n v="8.8970999999999995E-2"/>
    <n v="8.8970999999999995E-2"/>
    <n v="36.910159999999998"/>
  </r>
  <r>
    <s v="Total"/>
    <n v="2019"/>
    <b v="1"/>
    <s v="EU"/>
    <s v="LITHUANIA"/>
    <s v="Import"/>
    <s v="EU"/>
    <x v="3"/>
    <x v="2"/>
    <x v="2"/>
    <x v="2"/>
    <b v="1"/>
    <s v="United Kingdom"/>
    <x v="49"/>
    <n v="1.7"/>
    <n v="12924"/>
    <n v="21970.799999999999"/>
    <n v="27060"/>
    <n v="27060"/>
    <n v="2.7060000000000001E-2"/>
    <n v="2.7060000000000001E-2"/>
    <n v="21.970800000000001"/>
  </r>
  <r>
    <s v="Total"/>
    <n v="2019"/>
    <b v="1"/>
    <s v="EU"/>
    <s v="LITHUANIA"/>
    <s v="Import"/>
    <s v="EU"/>
    <x v="3"/>
    <x v="2"/>
    <x v="6"/>
    <x v="5"/>
    <b v="1"/>
    <s v="United Kingdom"/>
    <x v="49"/>
    <n v="1.52"/>
    <n v="72744"/>
    <n v="110570.88"/>
    <n v="736920"/>
    <n v="736920"/>
    <n v="0.73692000000000002"/>
    <n v="0.73692000000000002"/>
    <n v="110.57088"/>
  </r>
  <r>
    <s v="Total"/>
    <n v="2019"/>
    <b v="1"/>
    <s v="EU"/>
    <s v="LITHUANIA"/>
    <s v="Import"/>
    <s v="EU"/>
    <x v="3"/>
    <x v="2"/>
    <x v="2"/>
    <x v="2"/>
    <b v="1"/>
    <s v="United Kingdom"/>
    <x v="49"/>
    <n v="1.84"/>
    <n v="981"/>
    <n v="1805.04"/>
    <n v="4778"/>
    <n v="4778"/>
    <n v="4.7780000000000001E-3"/>
    <n v="4.7780000000000001E-3"/>
    <n v="1.80504"/>
  </r>
  <r>
    <s v="Total"/>
    <n v="2019"/>
    <b v="1"/>
    <s v="EU"/>
    <s v="LITHUANIA"/>
    <s v="Import"/>
    <s v="EU"/>
    <x v="2"/>
    <x v="1"/>
    <x v="6"/>
    <x v="5"/>
    <b v="1"/>
    <s v="United Kingdom"/>
    <x v="49"/>
    <n v="1.6"/>
    <n v="576340"/>
    <n v="922144"/>
    <n v="573319"/>
    <n v="573319"/>
    <n v="0.57331900000000002"/>
    <n v="0.57331900000000002"/>
    <n v="922.14400000000001"/>
  </r>
  <r>
    <s v="Total"/>
    <n v="2019"/>
    <b v="1"/>
    <s v="EU"/>
    <s v="LITHUANIA"/>
    <s v="Import"/>
    <s v="EU"/>
    <x v="4"/>
    <x v="3"/>
    <x v="44"/>
    <x v="10"/>
    <b v="1"/>
    <s v="United Kingdom"/>
    <x v="49"/>
    <n v="0"/>
    <n v="15700"/>
    <n v="0"/>
    <n v="74023"/>
    <n v="74023"/>
    <n v="7.4023000000000005E-2"/>
    <n v="7.4023000000000005E-2"/>
    <n v="0"/>
  </r>
  <r>
    <s v="Total"/>
    <n v="2019"/>
    <b v="1"/>
    <s v="EU"/>
    <s v="LITHUANIA"/>
    <s v="Import"/>
    <s v="EU"/>
    <x v="0"/>
    <x v="7"/>
    <x v="12"/>
    <x v="9"/>
    <b v="1"/>
    <s v="United Kingdom"/>
    <x v="49"/>
    <n v="1.86"/>
    <n v="23346"/>
    <n v="43423.56"/>
    <n v="81384"/>
    <n v="81384"/>
    <n v="8.1383999999999998E-2"/>
    <n v="8.1383999999999998E-2"/>
    <n v="43.423560000000002"/>
  </r>
  <r>
    <s v="Total"/>
    <n v="2019"/>
    <b v="1"/>
    <s v="EU"/>
    <s v="LITHUANIA"/>
    <s v="Import"/>
    <s v="EU"/>
    <x v="0"/>
    <x v="5"/>
    <x v="12"/>
    <x v="9"/>
    <b v="1"/>
    <s v="United Kingdom"/>
    <x v="49"/>
    <n v="2.57"/>
    <n v="11771"/>
    <n v="30251.47"/>
    <n v="62369"/>
    <n v="62369"/>
    <n v="6.2369000000000001E-2"/>
    <n v="6.2369000000000001E-2"/>
    <n v="30.251470000000001"/>
  </r>
  <r>
    <s v="Total"/>
    <n v="2019"/>
    <b v="1"/>
    <s v="EU"/>
    <s v="LUXEMBOURG"/>
    <s v="Import"/>
    <s v="EU"/>
    <x v="2"/>
    <x v="2"/>
    <x v="50"/>
    <x v="8"/>
    <b v="1"/>
    <s v="United Kingdom"/>
    <x v="50"/>
    <n v="1.87"/>
    <n v="1080"/>
    <n v="2019.6"/>
    <n v="5227"/>
    <n v="5227"/>
    <n v="5.2269999999999999E-3"/>
    <n v="5.2269999999999999E-3"/>
    <n v="2.0196000000000001"/>
  </r>
  <r>
    <s v="Total"/>
    <n v="2019"/>
    <b v="1"/>
    <s v="Non EU"/>
    <s v="MADAGASCAR"/>
    <s v="Import"/>
    <s v="Non EU"/>
    <x v="0"/>
    <x v="1"/>
    <x v="4"/>
    <x v="4"/>
    <b v="1"/>
    <s v="United Kingdom"/>
    <x v="51"/>
    <n v="0"/>
    <n v="1639"/>
    <n v="0"/>
    <n v="39741"/>
    <n v="39741"/>
    <n v="3.9740999999999999E-2"/>
    <n v="3.9740999999999999E-2"/>
    <n v="0"/>
  </r>
  <r>
    <s v="Total"/>
    <n v="2019"/>
    <b v="1"/>
    <s v="Non EU"/>
    <s v="MADAGASCAR"/>
    <s v="Import"/>
    <s v="Non EU"/>
    <x v="0"/>
    <x v="1"/>
    <x v="4"/>
    <x v="4"/>
    <b v="1"/>
    <s v="United Kingdom"/>
    <x v="51"/>
    <n v="0"/>
    <n v="600"/>
    <n v="0"/>
    <n v="7106"/>
    <n v="7106"/>
    <n v="7.1060000000000003E-3"/>
    <n v="7.1060000000000003E-3"/>
    <n v="0"/>
  </r>
  <r>
    <s v="Total"/>
    <n v="2019"/>
    <b v="1"/>
    <s v="Non EU"/>
    <s v="MADAGASCAR"/>
    <s v="Import"/>
    <s v="Non EU"/>
    <x v="1"/>
    <x v="1"/>
    <x v="5"/>
    <x v="3"/>
    <b v="1"/>
    <s v="United Kingdom"/>
    <x v="51"/>
    <n v="1"/>
    <n v="600"/>
    <n v="600"/>
    <n v="6292"/>
    <n v="6292"/>
    <n v="6.2919999999999998E-3"/>
    <n v="6.2919999999999998E-3"/>
    <n v="0.6"/>
  </r>
  <r>
    <s v="Total"/>
    <n v="2019"/>
    <b v="1"/>
    <s v="Non EU"/>
    <s v="MADAGASCAR"/>
    <s v="Import"/>
    <s v="Non EU"/>
    <x v="1"/>
    <x v="1"/>
    <x v="5"/>
    <x v="3"/>
    <b v="1"/>
    <s v="United Kingdom"/>
    <x v="51"/>
    <n v="1"/>
    <n v="38"/>
    <n v="38"/>
    <n v="1018"/>
    <n v="1018"/>
    <n v="1.018E-3"/>
    <n v="1.018E-3"/>
    <n v="3.7999999999999999E-2"/>
  </r>
  <r>
    <s v="Total"/>
    <n v="2019"/>
    <b v="1"/>
    <s v="Non EU"/>
    <s v="MADAGASCAR"/>
    <s v="Import"/>
    <s v="Non EU"/>
    <x v="3"/>
    <x v="2"/>
    <x v="66"/>
    <x v="7"/>
    <b v="1"/>
    <s v="United Kingdom"/>
    <x v="51"/>
    <n v="2.08"/>
    <n v="107796"/>
    <n v="224215.67999999999"/>
    <n v="411332"/>
    <n v="411332"/>
    <n v="0.41133199999999998"/>
    <n v="0.41133199999999998"/>
    <n v="224.21567999999999"/>
  </r>
  <r>
    <s v="Total"/>
    <n v="2019"/>
    <b v="1"/>
    <s v="Non EU"/>
    <s v="MADAGASCAR"/>
    <s v="Import"/>
    <s v="Non EU"/>
    <x v="3"/>
    <x v="2"/>
    <x v="8"/>
    <x v="7"/>
    <b v="1"/>
    <s v="United Kingdom"/>
    <x v="51"/>
    <n v="2.08"/>
    <n v="19872"/>
    <n v="41333.760000000002"/>
    <n v="63145"/>
    <n v="63145"/>
    <n v="6.3145000000000007E-2"/>
    <n v="6.3145000000000007E-2"/>
    <n v="41.333759999999998"/>
  </r>
  <r>
    <s v="Total"/>
    <n v="2019"/>
    <b v="1"/>
    <s v="Non EU"/>
    <s v="MADAGASCAR"/>
    <s v="Import"/>
    <s v="Non EU"/>
    <x v="0"/>
    <x v="1"/>
    <x v="0"/>
    <x v="0"/>
    <b v="1"/>
    <s v="United Kingdom"/>
    <x v="51"/>
    <n v="1.1499999999999999"/>
    <n v="72"/>
    <n v="82.8"/>
    <n v="1102"/>
    <n v="1102"/>
    <n v="1.1019999999999999E-3"/>
    <n v="1.1019999999999999E-3"/>
    <n v="8.2799999999999999E-2"/>
  </r>
  <r>
    <s v="Total"/>
    <n v="2019"/>
    <b v="1"/>
    <s v="Non EU"/>
    <s v="MALAWI"/>
    <s v="Import"/>
    <s v="Non EU"/>
    <x v="0"/>
    <x v="1"/>
    <x v="4"/>
    <x v="4"/>
    <b v="1"/>
    <s v="United Kingdom"/>
    <x v="52"/>
    <n v="0"/>
    <n v="555"/>
    <n v="0"/>
    <n v="6311"/>
    <n v="6311"/>
    <n v="6.3109999999999998E-3"/>
    <n v="6.3109999999999998E-3"/>
    <n v="0"/>
  </r>
  <r>
    <s v="Total"/>
    <n v="2019"/>
    <b v="1"/>
    <s v="Non EU"/>
    <s v="MALAYSIA"/>
    <s v="Import"/>
    <s v="Non EU"/>
    <x v="1"/>
    <x v="2"/>
    <x v="0"/>
    <x v="0"/>
    <b v="1"/>
    <s v="United Kingdom"/>
    <x v="53"/>
    <n v="1.66"/>
    <n v="59937"/>
    <n v="99495.42"/>
    <n v="532804"/>
    <n v="532804"/>
    <n v="0.53280400000000006"/>
    <n v="0.53280400000000006"/>
    <n v="99.495419999999996"/>
  </r>
  <r>
    <s v="Total"/>
    <n v="2019"/>
    <b v="1"/>
    <s v="Non EU"/>
    <s v="MALAYSIA"/>
    <s v="Import"/>
    <s v="Non EU"/>
    <x v="1"/>
    <x v="2"/>
    <x v="28"/>
    <x v="6"/>
    <b v="1"/>
    <s v="United Kingdom"/>
    <x v="53"/>
    <n v="1.36"/>
    <n v="1078168"/>
    <n v="1466308.48"/>
    <n v="4161510"/>
    <n v="4161510"/>
    <n v="4.1615099999999998"/>
    <n v="4.1615099999999998"/>
    <n v="1466.3084799999999"/>
  </r>
  <r>
    <s v="Total"/>
    <n v="2019"/>
    <b v="1"/>
    <s v="Non EU"/>
    <s v="MALAYSIA"/>
    <s v="Import"/>
    <s v="Non EU"/>
    <x v="1"/>
    <x v="2"/>
    <x v="28"/>
    <x v="6"/>
    <b v="1"/>
    <s v="United Kingdom"/>
    <x v="53"/>
    <n v="1.36"/>
    <n v="10983"/>
    <n v="14936.88"/>
    <n v="60407"/>
    <n v="60407"/>
    <n v="6.0407000000000002E-2"/>
    <n v="6.0407000000000002E-2"/>
    <n v="14.93688"/>
  </r>
  <r>
    <s v="Total"/>
    <n v="2019"/>
    <b v="1"/>
    <s v="Non EU"/>
    <s v="MALAYSIA"/>
    <s v="Import"/>
    <s v="Non EU"/>
    <x v="1"/>
    <x v="2"/>
    <x v="28"/>
    <x v="6"/>
    <b v="1"/>
    <s v="United Kingdom"/>
    <x v="53"/>
    <n v="1.36"/>
    <n v="960"/>
    <n v="1305.5999999999999"/>
    <n v="5376"/>
    <n v="5376"/>
    <n v="5.3759999999999997E-3"/>
    <n v="5.3759999999999997E-3"/>
    <n v="1.3056000000000001"/>
  </r>
  <r>
    <s v="Total"/>
    <n v="2019"/>
    <b v="1"/>
    <s v="Non EU"/>
    <s v="MALAYSIA"/>
    <s v="Import"/>
    <s v="Non EU"/>
    <x v="3"/>
    <x v="2"/>
    <x v="32"/>
    <x v="10"/>
    <b v="1"/>
    <s v="United Kingdom"/>
    <x v="53"/>
    <n v="2.0099999999999998"/>
    <n v="64115"/>
    <n v="128871.15"/>
    <n v="140590"/>
    <n v="140590"/>
    <n v="0.14058999999999999"/>
    <n v="0.14058999999999999"/>
    <n v="128.87115"/>
  </r>
  <r>
    <s v="Total"/>
    <n v="2019"/>
    <b v="1"/>
    <s v="Non EU"/>
    <s v="MALAYSIA"/>
    <s v="Import"/>
    <s v="Non EU"/>
    <x v="3"/>
    <x v="2"/>
    <x v="32"/>
    <x v="10"/>
    <b v="1"/>
    <s v="United Kingdom"/>
    <x v="53"/>
    <n v="2.0099999999999998"/>
    <n v="6000"/>
    <n v="12060"/>
    <n v="24569"/>
    <n v="24569"/>
    <n v="2.4569000000000001E-2"/>
    <n v="2.4569000000000001E-2"/>
    <n v="12.06"/>
  </r>
  <r>
    <s v="Total"/>
    <n v="2019"/>
    <b v="1"/>
    <s v="Non EU"/>
    <s v="MALAYSIA"/>
    <s v="Import"/>
    <s v="Non EU"/>
    <x v="2"/>
    <x v="0"/>
    <x v="2"/>
    <x v="2"/>
    <b v="1"/>
    <s v="United Kingdom"/>
    <x v="53"/>
    <n v="1.64"/>
    <n v="276257"/>
    <n v="453061.48"/>
    <n v="1560962"/>
    <n v="1560962"/>
    <n v="1.560962"/>
    <n v="1.560962"/>
    <n v="453.06148000000002"/>
  </r>
  <r>
    <s v="Total"/>
    <n v="2019"/>
    <b v="1"/>
    <s v="Non EU"/>
    <s v="MALAYSIA"/>
    <s v="Import"/>
    <s v="Non EU"/>
    <x v="0"/>
    <x v="1"/>
    <x v="4"/>
    <x v="4"/>
    <b v="1"/>
    <s v="United Kingdom"/>
    <x v="53"/>
    <n v="0"/>
    <n v="6049"/>
    <n v="0"/>
    <n v="35422"/>
    <n v="35422"/>
    <n v="3.5422000000000002E-2"/>
    <n v="3.5422000000000002E-2"/>
    <n v="0"/>
  </r>
  <r>
    <s v="Total"/>
    <n v="2019"/>
    <b v="1"/>
    <s v="Non EU"/>
    <s v="MALAYSIA"/>
    <s v="Import"/>
    <s v="Non EU"/>
    <x v="0"/>
    <x v="1"/>
    <x v="4"/>
    <x v="4"/>
    <b v="1"/>
    <s v="United Kingdom"/>
    <x v="53"/>
    <n v="0"/>
    <n v="5310"/>
    <n v="0"/>
    <n v="81946"/>
    <n v="81946"/>
    <n v="8.1946000000000005E-2"/>
    <n v="8.1946000000000005E-2"/>
    <n v="0"/>
  </r>
  <r>
    <s v="Total"/>
    <n v="2019"/>
    <b v="1"/>
    <s v="Non EU"/>
    <s v="MALAYSIA"/>
    <s v="Import"/>
    <s v="Non EU"/>
    <x v="1"/>
    <x v="1"/>
    <x v="5"/>
    <x v="3"/>
    <b v="1"/>
    <s v="United Kingdom"/>
    <x v="53"/>
    <n v="1"/>
    <n v="5347"/>
    <n v="5347"/>
    <n v="42760"/>
    <n v="42760"/>
    <n v="4.2759999999999999E-2"/>
    <n v="4.2759999999999999E-2"/>
    <n v="5.3470000000000004"/>
  </r>
  <r>
    <s v="Total"/>
    <n v="2019"/>
    <b v="1"/>
    <s v="Non EU"/>
    <s v="MALAYSIA"/>
    <s v="Import"/>
    <s v="Non EU"/>
    <x v="3"/>
    <x v="2"/>
    <x v="39"/>
    <x v="8"/>
    <b v="1"/>
    <s v="United Kingdom"/>
    <x v="53"/>
    <n v="2.09"/>
    <n v="3869"/>
    <n v="8086.21"/>
    <n v="12567"/>
    <n v="12567"/>
    <n v="1.2567E-2"/>
    <n v="1.2567E-2"/>
    <n v="8.0862099999999995"/>
  </r>
  <r>
    <s v="Total"/>
    <n v="2019"/>
    <b v="1"/>
    <s v="Non EU"/>
    <s v="MALAYSIA"/>
    <s v="Import"/>
    <s v="Non EU"/>
    <x v="3"/>
    <x v="2"/>
    <x v="2"/>
    <x v="2"/>
    <b v="1"/>
    <s v="United Kingdom"/>
    <x v="53"/>
    <n v="1.84"/>
    <n v="345531"/>
    <n v="635777.04"/>
    <n v="1307229"/>
    <n v="1307229"/>
    <n v="1.307229"/>
    <n v="1.307229"/>
    <n v="635.77704000000006"/>
  </r>
  <r>
    <s v="Total"/>
    <n v="2019"/>
    <b v="1"/>
    <s v="Non EU"/>
    <s v="MALDIVES"/>
    <s v="Import"/>
    <s v="Non EU"/>
    <x v="2"/>
    <x v="1"/>
    <x v="48"/>
    <x v="7"/>
    <b v="1"/>
    <s v="United Kingdom"/>
    <x v="54"/>
    <n v="2.6"/>
    <n v="290"/>
    <n v="754"/>
    <n v="2172"/>
    <n v="2172"/>
    <n v="2.1719999999999999E-3"/>
    <n v="2.1719999999999999E-3"/>
    <n v="0.754"/>
  </r>
  <r>
    <s v="Total"/>
    <n v="2019"/>
    <b v="1"/>
    <s v="Non EU"/>
    <s v="MALDIVES"/>
    <s v="Import"/>
    <s v="Non EU"/>
    <x v="2"/>
    <x v="1"/>
    <x v="2"/>
    <x v="2"/>
    <b v="1"/>
    <s v="United Kingdom"/>
    <x v="54"/>
    <n v="2.77"/>
    <n v="232227"/>
    <n v="643268.79"/>
    <n v="2021136"/>
    <n v="2021136"/>
    <n v="2.0211359999999998"/>
    <n v="2.0211359999999998"/>
    <n v="643.26878999999997"/>
  </r>
  <r>
    <s v="Total"/>
    <n v="2019"/>
    <b v="1"/>
    <s v="Non EU"/>
    <s v="MALDIVES"/>
    <s v="Import"/>
    <s v="Non EU"/>
    <x v="2"/>
    <x v="1"/>
    <x v="2"/>
    <x v="2"/>
    <b v="1"/>
    <s v="United Kingdom"/>
    <x v="54"/>
    <n v="2.77"/>
    <n v="2608"/>
    <n v="7224.16"/>
    <n v="24524"/>
    <n v="24524"/>
    <n v="2.4524000000000001E-2"/>
    <n v="2.4524000000000001E-2"/>
    <n v="7.2241600000000004"/>
  </r>
  <r>
    <s v="Total"/>
    <n v="2019"/>
    <b v="1"/>
    <s v="Non EU"/>
    <s v="MALDIVES"/>
    <s v="Import"/>
    <s v="Non EU"/>
    <x v="0"/>
    <x v="1"/>
    <x v="4"/>
    <x v="4"/>
    <b v="1"/>
    <s v="United Kingdom"/>
    <x v="54"/>
    <n v="0"/>
    <n v="37353"/>
    <n v="0"/>
    <n v="349402"/>
    <n v="349402"/>
    <n v="0.34940199999999999"/>
    <n v="0.34940199999999999"/>
    <n v="0"/>
  </r>
  <r>
    <s v="Total"/>
    <n v="2019"/>
    <b v="1"/>
    <s v="Non EU"/>
    <s v="MALDIVES"/>
    <s v="Import"/>
    <s v="Non EU"/>
    <x v="0"/>
    <x v="1"/>
    <x v="4"/>
    <x v="4"/>
    <b v="1"/>
    <s v="United Kingdom"/>
    <x v="54"/>
    <n v="0"/>
    <n v="232"/>
    <n v="0"/>
    <n v="4640"/>
    <n v="4640"/>
    <n v="4.64E-3"/>
    <n v="4.64E-3"/>
    <n v="0"/>
  </r>
  <r>
    <s v="Total"/>
    <n v="2019"/>
    <b v="1"/>
    <s v="Non EU"/>
    <s v="MALDIVES"/>
    <s v="Import"/>
    <s v="Non EU"/>
    <x v="3"/>
    <x v="2"/>
    <x v="40"/>
    <x v="7"/>
    <b v="1"/>
    <s v="United Kingdom"/>
    <x v="54"/>
    <n v="2.08"/>
    <n v="7266"/>
    <n v="15113.28"/>
    <n v="29139"/>
    <n v="29139"/>
    <n v="2.9139000000000002E-2"/>
    <n v="2.9139000000000002E-2"/>
    <n v="15.11328"/>
  </r>
  <r>
    <s v="Total"/>
    <n v="2019"/>
    <b v="1"/>
    <s v="Non EU"/>
    <s v="MALDIVES"/>
    <s v="Import"/>
    <s v="Non EU"/>
    <x v="3"/>
    <x v="2"/>
    <x v="66"/>
    <x v="7"/>
    <b v="1"/>
    <s v="United Kingdom"/>
    <x v="54"/>
    <n v="2.08"/>
    <n v="681739"/>
    <n v="1418017.12"/>
    <n v="2717754"/>
    <n v="2717754"/>
    <n v="2.7177539999999998"/>
    <n v="2.7177539999999998"/>
    <n v="1418.01712"/>
  </r>
  <r>
    <s v="Total"/>
    <n v="2019"/>
    <b v="1"/>
    <s v="Non EU"/>
    <s v="MALDIVES"/>
    <s v="Import"/>
    <s v="Non EU"/>
    <x v="3"/>
    <x v="2"/>
    <x v="66"/>
    <x v="7"/>
    <b v="1"/>
    <s v="United Kingdom"/>
    <x v="54"/>
    <n v="2.08"/>
    <n v="493995"/>
    <n v="1027509.6"/>
    <n v="1909989"/>
    <n v="1909989"/>
    <n v="1.9099889999999999"/>
    <n v="1.9099889999999999"/>
    <n v="1027.5096000000001"/>
  </r>
  <r>
    <s v="Total"/>
    <n v="2019"/>
    <b v="1"/>
    <s v="Non EU"/>
    <s v="MALDIVES"/>
    <s v="Import"/>
    <s v="Non EU"/>
    <x v="3"/>
    <x v="2"/>
    <x v="66"/>
    <x v="7"/>
    <b v="1"/>
    <s v="United Kingdom"/>
    <x v="54"/>
    <n v="2.08"/>
    <n v="240480"/>
    <n v="500198.40000000002"/>
    <n v="903829"/>
    <n v="903829"/>
    <n v="0.90382899999999999"/>
    <n v="0.90382899999999999"/>
    <n v="500.19839999999999"/>
  </r>
  <r>
    <s v="Total"/>
    <n v="2019"/>
    <b v="1"/>
    <s v="Non EU"/>
    <s v="MALDIVES"/>
    <s v="Import"/>
    <s v="Non EU"/>
    <x v="3"/>
    <x v="2"/>
    <x v="66"/>
    <x v="7"/>
    <b v="1"/>
    <s v="United Kingdom"/>
    <x v="54"/>
    <n v="2.08"/>
    <n v="172176"/>
    <n v="358126.08000000002"/>
    <n v="783278"/>
    <n v="783278"/>
    <n v="0.78327800000000003"/>
    <n v="0.78327800000000003"/>
    <n v="358.12608"/>
  </r>
  <r>
    <s v="Total"/>
    <n v="2019"/>
    <b v="1"/>
    <s v="Non EU"/>
    <s v="MALDIVES"/>
    <s v="Import"/>
    <s v="Non EU"/>
    <x v="3"/>
    <x v="2"/>
    <x v="66"/>
    <x v="7"/>
    <b v="1"/>
    <s v="United Kingdom"/>
    <x v="54"/>
    <n v="2.08"/>
    <n v="103200"/>
    <n v="214656"/>
    <n v="472128"/>
    <n v="472128"/>
    <n v="0.47212799999999999"/>
    <n v="0.47212799999999999"/>
    <n v="214.65600000000001"/>
  </r>
  <r>
    <s v="Total"/>
    <n v="2019"/>
    <b v="1"/>
    <s v="Non EU"/>
    <s v="MALDIVES"/>
    <s v="Import"/>
    <s v="Non EU"/>
    <x v="0"/>
    <x v="1"/>
    <x v="40"/>
    <x v="7"/>
    <b v="1"/>
    <s v="United Kingdom"/>
    <x v="54"/>
    <n v="1.1299999999999999"/>
    <n v="32956"/>
    <n v="37240.28"/>
    <n v="188795"/>
    <n v="188795"/>
    <n v="0.18879499999999999"/>
    <n v="0.18879499999999999"/>
    <n v="37.240279999999998"/>
  </r>
  <r>
    <s v="Total"/>
    <n v="2019"/>
    <b v="1"/>
    <s v="Non EU"/>
    <s v="MALDIVES"/>
    <s v="Import"/>
    <s v="Non EU"/>
    <x v="0"/>
    <x v="1"/>
    <x v="40"/>
    <x v="7"/>
    <b v="1"/>
    <s v="United Kingdom"/>
    <x v="54"/>
    <n v="1.1299999999999999"/>
    <n v="527"/>
    <n v="595.51"/>
    <n v="2907"/>
    <n v="2907"/>
    <n v="2.9069999999999999E-3"/>
    <n v="2.9069999999999999E-3"/>
    <n v="0.59550999999999998"/>
  </r>
  <r>
    <s v="Total"/>
    <n v="2019"/>
    <b v="1"/>
    <s v="EU"/>
    <s v="MALTA"/>
    <s v="Import"/>
    <s v="EU"/>
    <x v="1"/>
    <x v="2"/>
    <x v="28"/>
    <x v="6"/>
    <b v="1"/>
    <s v="United Kingdom"/>
    <x v="55"/>
    <n v="1.36"/>
    <n v="28"/>
    <n v="38.08"/>
    <n v="255"/>
    <n v="255"/>
    <n v="2.5500000000000002E-4"/>
    <n v="2.5500000000000002E-4"/>
    <n v="3.8080000000000003E-2"/>
  </r>
  <r>
    <s v="Total"/>
    <n v="2019"/>
    <b v="1"/>
    <s v="EU"/>
    <s v="MALTA"/>
    <s v="Import"/>
    <s v="EU"/>
    <x v="1"/>
    <x v="2"/>
    <x v="29"/>
    <x v="3"/>
    <b v="1"/>
    <s v="United Kingdom"/>
    <x v="55"/>
    <n v="6.83"/>
    <n v="11"/>
    <n v="75.13"/>
    <n v="174"/>
    <n v="174"/>
    <n v="1.74E-4"/>
    <n v="1.74E-4"/>
    <n v="7.5130000000000002E-2"/>
  </r>
  <r>
    <s v="Total"/>
    <n v="2019"/>
    <b v="1"/>
    <s v="EU"/>
    <s v="MALTA"/>
    <s v="Import"/>
    <s v="EU"/>
    <x v="1"/>
    <x v="2"/>
    <x v="72"/>
    <x v="3"/>
    <b v="1"/>
    <s v="United Kingdom"/>
    <x v="55"/>
    <n v="1.36"/>
    <n v="235"/>
    <n v="319.60000000000002"/>
    <n v="3300"/>
    <n v="3300"/>
    <n v="3.3E-3"/>
    <n v="3.3E-3"/>
    <n v="0.3196"/>
  </r>
  <r>
    <s v="Total"/>
    <n v="2019"/>
    <b v="1"/>
    <s v="EU"/>
    <s v="MALTA"/>
    <s v="Import"/>
    <s v="EU"/>
    <x v="3"/>
    <x v="2"/>
    <x v="26"/>
    <x v="1"/>
    <b v="1"/>
    <s v="United Kingdom"/>
    <x v="55"/>
    <n v="1.71"/>
    <n v="19"/>
    <n v="32.49"/>
    <n v="250"/>
    <n v="250"/>
    <n v="2.5000000000000001E-4"/>
    <n v="2.5000000000000001E-4"/>
    <n v="3.2489999999999998E-2"/>
  </r>
  <r>
    <s v="Total"/>
    <n v="2019"/>
    <b v="1"/>
    <s v="EU"/>
    <s v="MALTA"/>
    <s v="Import"/>
    <s v="EU"/>
    <x v="1"/>
    <x v="2"/>
    <x v="11"/>
    <x v="0"/>
    <b v="1"/>
    <s v="United Kingdom"/>
    <x v="55"/>
    <n v="1.8"/>
    <n v="494"/>
    <n v="889.2"/>
    <n v="7654"/>
    <n v="7654"/>
    <n v="7.6540000000000002E-3"/>
    <n v="7.6540000000000002E-3"/>
    <n v="0.88919999999999999"/>
  </r>
  <r>
    <s v="Total"/>
    <n v="2019"/>
    <b v="1"/>
    <s v="EU"/>
    <s v="MALTA"/>
    <s v="Import"/>
    <s v="EU"/>
    <x v="1"/>
    <x v="2"/>
    <x v="30"/>
    <x v="3"/>
    <b v="1"/>
    <s v="United Kingdom"/>
    <x v="55"/>
    <n v="2.61"/>
    <n v="74"/>
    <n v="193.14"/>
    <n v="1071"/>
    <n v="1071"/>
    <n v="1.0709999999999999E-3"/>
    <n v="1.0709999999999999E-3"/>
    <n v="0.19314000000000001"/>
  </r>
  <r>
    <s v="Total"/>
    <n v="2019"/>
    <b v="1"/>
    <s v="EU"/>
    <s v="MALTA"/>
    <s v="Import"/>
    <s v="EU"/>
    <x v="3"/>
    <x v="2"/>
    <x v="66"/>
    <x v="7"/>
    <b v="1"/>
    <s v="United Kingdom"/>
    <x v="55"/>
    <n v="2.08"/>
    <n v="847"/>
    <n v="1761.76"/>
    <n v="6555"/>
    <n v="6555"/>
    <n v="6.5550000000000001E-3"/>
    <n v="6.5550000000000001E-3"/>
    <n v="1.76176"/>
  </r>
  <r>
    <s v="Total"/>
    <n v="2019"/>
    <b v="1"/>
    <s v="EU"/>
    <s v="MALTA"/>
    <s v="Import"/>
    <s v="EU"/>
    <x v="3"/>
    <x v="2"/>
    <x v="66"/>
    <x v="7"/>
    <b v="1"/>
    <s v="United Kingdom"/>
    <x v="55"/>
    <n v="2.08"/>
    <n v="602"/>
    <n v="1252.1600000000001"/>
    <n v="5170"/>
    <n v="5170"/>
    <n v="5.1700000000000001E-3"/>
    <n v="5.1700000000000001E-3"/>
    <n v="1.2521599999999999"/>
  </r>
  <r>
    <s v="Total"/>
    <n v="2019"/>
    <b v="1"/>
    <s v="EU"/>
    <s v="MALTA"/>
    <s v="Import"/>
    <s v="EU"/>
    <x v="3"/>
    <x v="2"/>
    <x v="39"/>
    <x v="8"/>
    <b v="1"/>
    <s v="United Kingdom"/>
    <x v="55"/>
    <n v="2.09"/>
    <n v="1201"/>
    <n v="2510.09"/>
    <n v="10192"/>
    <n v="10192"/>
    <n v="1.0192E-2"/>
    <n v="1.0192E-2"/>
    <n v="2.5100899999999999"/>
  </r>
  <r>
    <s v="Total"/>
    <n v="2019"/>
    <b v="1"/>
    <s v="EU"/>
    <s v="MALTA"/>
    <s v="Import"/>
    <s v="EU"/>
    <x v="3"/>
    <x v="2"/>
    <x v="39"/>
    <x v="8"/>
    <b v="1"/>
    <s v="United Kingdom"/>
    <x v="55"/>
    <n v="2.09"/>
    <n v="2128"/>
    <n v="4447.5200000000004"/>
    <n v="15627"/>
    <n v="15627"/>
    <n v="1.5626999999999999E-2"/>
    <n v="1.5626999999999999E-2"/>
    <n v="4.4475199999999999"/>
  </r>
  <r>
    <s v="Total"/>
    <n v="2019"/>
    <b v="1"/>
    <s v="EU"/>
    <s v="MALTA"/>
    <s v="Import"/>
    <s v="EU"/>
    <x v="3"/>
    <x v="2"/>
    <x v="9"/>
    <x v="8"/>
    <b v="1"/>
    <s v="United Kingdom"/>
    <x v="55"/>
    <n v="1.87"/>
    <n v="247"/>
    <n v="461.89"/>
    <n v="2404"/>
    <n v="2404"/>
    <n v="2.4039999999999999E-3"/>
    <n v="2.4039999999999999E-3"/>
    <n v="0.46189000000000002"/>
  </r>
  <r>
    <s v="Total"/>
    <n v="2019"/>
    <b v="1"/>
    <s v="EU"/>
    <s v="MALTA"/>
    <s v="Import"/>
    <s v="EU"/>
    <x v="3"/>
    <x v="2"/>
    <x v="43"/>
    <x v="8"/>
    <b v="1"/>
    <s v="United Kingdom"/>
    <x v="55"/>
    <n v="1.33"/>
    <n v="808"/>
    <n v="1074.6400000000001"/>
    <n v="6421"/>
    <n v="6421"/>
    <n v="6.4209999999999996E-3"/>
    <n v="6.4209999999999996E-3"/>
    <n v="1.07464"/>
  </r>
  <r>
    <s v="Total"/>
    <n v="2019"/>
    <b v="1"/>
    <s v="EU"/>
    <s v="MALTA"/>
    <s v="Import"/>
    <s v="EU"/>
    <x v="3"/>
    <x v="2"/>
    <x v="53"/>
    <x v="8"/>
    <b v="1"/>
    <s v="United Kingdom"/>
    <x v="55"/>
    <n v="2"/>
    <n v="388"/>
    <n v="776"/>
    <n v="7609"/>
    <n v="7609"/>
    <n v="7.6090000000000003E-3"/>
    <n v="7.6090000000000003E-3"/>
    <n v="0.77600000000000002"/>
  </r>
  <r>
    <s v="Total"/>
    <n v="2019"/>
    <b v="1"/>
    <s v="EU"/>
    <s v="MALTA"/>
    <s v="Import"/>
    <s v="EU"/>
    <x v="3"/>
    <x v="2"/>
    <x v="6"/>
    <x v="5"/>
    <b v="1"/>
    <s v="United Kingdom"/>
    <x v="55"/>
    <n v="1.52"/>
    <n v="4703"/>
    <n v="7148.56"/>
    <n v="53481"/>
    <n v="53481"/>
    <n v="5.3481000000000001E-2"/>
    <n v="5.3481000000000001E-2"/>
    <n v="7.1485599999999998"/>
  </r>
  <r>
    <s v="Total"/>
    <n v="2019"/>
    <b v="1"/>
    <s v="EU"/>
    <s v="MALTA"/>
    <s v="Import"/>
    <s v="EU"/>
    <x v="3"/>
    <x v="2"/>
    <x v="6"/>
    <x v="5"/>
    <b v="1"/>
    <s v="United Kingdom"/>
    <x v="55"/>
    <n v="1.52"/>
    <n v="389"/>
    <n v="591.28"/>
    <n v="2618"/>
    <n v="2618"/>
    <n v="2.6180000000000001E-3"/>
    <n v="2.6180000000000001E-3"/>
    <n v="0.59128000000000003"/>
  </r>
  <r>
    <s v="Total"/>
    <n v="2019"/>
    <b v="1"/>
    <s v="EU"/>
    <s v="MALTA"/>
    <s v="Import"/>
    <s v="EU"/>
    <x v="3"/>
    <x v="2"/>
    <x v="37"/>
    <x v="9"/>
    <b v="1"/>
    <s v="United Kingdom"/>
    <x v="55"/>
    <n v="1.64"/>
    <n v="560"/>
    <n v="918.4"/>
    <n v="11542"/>
    <n v="11542"/>
    <n v="1.1542E-2"/>
    <n v="1.1542E-2"/>
    <n v="0.91839999999999999"/>
  </r>
  <r>
    <s v="Total"/>
    <n v="2019"/>
    <b v="1"/>
    <s v="EU"/>
    <s v="MALTA"/>
    <s v="Import"/>
    <s v="EU"/>
    <x v="2"/>
    <x v="2"/>
    <x v="50"/>
    <x v="8"/>
    <b v="1"/>
    <s v="United Kingdom"/>
    <x v="55"/>
    <n v="1.87"/>
    <n v="1474"/>
    <n v="2756.38"/>
    <n v="11910"/>
    <n v="11910"/>
    <n v="1.191E-2"/>
    <n v="1.191E-2"/>
    <n v="2.7563800000000001"/>
  </r>
  <r>
    <s v="Total"/>
    <n v="2019"/>
    <b v="1"/>
    <s v="Non EU"/>
    <s v="MARSHALL ISLANDS"/>
    <s v="Import"/>
    <s v="Non EU"/>
    <x v="1"/>
    <x v="1"/>
    <x v="5"/>
    <x v="3"/>
    <b v="1"/>
    <s v="United Kingdom"/>
    <x v="56"/>
    <n v="1"/>
    <n v="520"/>
    <n v="520"/>
    <n v="6660"/>
    <n v="6660"/>
    <n v="6.6600000000000001E-3"/>
    <n v="6.6600000000000001E-3"/>
    <n v="0.52"/>
  </r>
  <r>
    <s v="Total"/>
    <n v="2019"/>
    <b v="1"/>
    <s v="Non EU"/>
    <s v="MAURITANIA"/>
    <s v="Import"/>
    <s v="Non EU"/>
    <x v="0"/>
    <x v="0"/>
    <x v="76"/>
    <x v="2"/>
    <b v="1"/>
    <s v="United Kingdom"/>
    <x v="57"/>
    <n v="1.1599999999999999"/>
    <n v="23160"/>
    <n v="26865.599999999999"/>
    <n v="40844"/>
    <n v="40844"/>
    <n v="4.0843999999999998E-2"/>
    <n v="4.0843999999999998E-2"/>
    <n v="26.865600000000001"/>
  </r>
  <r>
    <s v="Total"/>
    <n v="2019"/>
    <b v="1"/>
    <s v="Non EU"/>
    <s v="MAURITANIA"/>
    <s v="Import"/>
    <s v="Non EU"/>
    <x v="0"/>
    <x v="0"/>
    <x v="2"/>
    <x v="2"/>
    <b v="1"/>
    <s v="United Kingdom"/>
    <x v="57"/>
    <n v="1.33"/>
    <n v="22260"/>
    <n v="29605.8"/>
    <n v="32572"/>
    <n v="32572"/>
    <n v="3.2571999999999997E-2"/>
    <n v="3.2571999999999997E-2"/>
    <n v="29.605799999999999"/>
  </r>
  <r>
    <s v="Total"/>
    <n v="2019"/>
    <b v="1"/>
    <s v="Non EU"/>
    <s v="MAURITIUS"/>
    <s v="Import"/>
    <s v="Non EU"/>
    <x v="0"/>
    <x v="7"/>
    <x v="2"/>
    <x v="2"/>
    <b v="1"/>
    <s v="United Kingdom"/>
    <x v="58"/>
    <n v="1.86"/>
    <n v="1120"/>
    <n v="2083.1999999999998"/>
    <n v="4659"/>
    <n v="4659"/>
    <n v="4.6589999999999999E-3"/>
    <n v="4.6589999999999999E-3"/>
    <n v="2.0832000000000002"/>
  </r>
  <r>
    <s v="Total"/>
    <n v="2019"/>
    <b v="1"/>
    <s v="Non EU"/>
    <s v="MAURITIUS"/>
    <s v="Import"/>
    <s v="Non EU"/>
    <x v="0"/>
    <x v="1"/>
    <x v="2"/>
    <x v="2"/>
    <b v="1"/>
    <s v="United Kingdom"/>
    <x v="58"/>
    <n v="1.17"/>
    <n v="56115"/>
    <n v="65654.55"/>
    <n v="353310"/>
    <n v="353310"/>
    <n v="0.35331000000000001"/>
    <n v="0.35331000000000001"/>
    <n v="65.65455"/>
  </r>
  <r>
    <s v="Total"/>
    <n v="2019"/>
    <b v="1"/>
    <s v="Non EU"/>
    <s v="MAURITIUS"/>
    <s v="Import"/>
    <s v="Non EU"/>
    <x v="0"/>
    <x v="1"/>
    <x v="2"/>
    <x v="2"/>
    <b v="1"/>
    <s v="United Kingdom"/>
    <x v="58"/>
    <n v="1.17"/>
    <n v="3655"/>
    <n v="4276.3500000000004"/>
    <n v="24348"/>
    <n v="24348"/>
    <n v="2.4348000000000002E-2"/>
    <n v="2.4348000000000002E-2"/>
    <n v="4.2763499999999999"/>
  </r>
  <r>
    <s v="Total"/>
    <n v="2019"/>
    <b v="1"/>
    <s v="Non EU"/>
    <s v="MAURITIUS"/>
    <s v="Import"/>
    <s v="Non EU"/>
    <x v="3"/>
    <x v="1"/>
    <x v="43"/>
    <x v="8"/>
    <b v="1"/>
    <s v="United Kingdom"/>
    <x v="58"/>
    <n v="1.92"/>
    <n v="108"/>
    <n v="207.36"/>
    <n v="1496"/>
    <n v="1496"/>
    <n v="1.4959999999999999E-3"/>
    <n v="1.4959999999999999E-3"/>
    <n v="0.20735999999999999"/>
  </r>
  <r>
    <s v="Total"/>
    <n v="2019"/>
    <b v="1"/>
    <s v="Non EU"/>
    <s v="MAURITIUS"/>
    <s v="Import"/>
    <s v="Non EU"/>
    <x v="2"/>
    <x v="0"/>
    <x v="8"/>
    <x v="7"/>
    <b v="1"/>
    <s v="United Kingdom"/>
    <x v="58"/>
    <n v="2.5"/>
    <n v="14768"/>
    <n v="36920"/>
    <n v="119007"/>
    <n v="119007"/>
    <n v="0.119007"/>
    <n v="0.119007"/>
    <n v="36.92"/>
  </r>
  <r>
    <s v="Total"/>
    <n v="2019"/>
    <b v="1"/>
    <s v="Non EU"/>
    <s v="MAURITIUS"/>
    <s v="Import"/>
    <s v="Non EU"/>
    <x v="2"/>
    <x v="0"/>
    <x v="8"/>
    <x v="7"/>
    <b v="1"/>
    <s v="United Kingdom"/>
    <x v="58"/>
    <n v="2.5"/>
    <n v="14223"/>
    <n v="35557.5"/>
    <n v="112909"/>
    <n v="112909"/>
    <n v="0.112909"/>
    <n v="0.112909"/>
    <n v="35.557499999999997"/>
  </r>
  <r>
    <s v="Total"/>
    <n v="2019"/>
    <b v="1"/>
    <s v="Non EU"/>
    <s v="MAURITIUS"/>
    <s v="Import"/>
    <s v="Non EU"/>
    <x v="2"/>
    <x v="1"/>
    <x v="2"/>
    <x v="2"/>
    <b v="1"/>
    <s v="United Kingdom"/>
    <x v="58"/>
    <n v="2.77"/>
    <n v="108"/>
    <n v="299.16000000000003"/>
    <n v="1494"/>
    <n v="1494"/>
    <n v="1.4940000000000001E-3"/>
    <n v="1.4940000000000001E-3"/>
    <n v="0.29915999999999998"/>
  </r>
  <r>
    <s v="Total"/>
    <n v="2019"/>
    <b v="1"/>
    <s v="Non EU"/>
    <s v="MAURITIUS"/>
    <s v="Import"/>
    <s v="Non EU"/>
    <x v="0"/>
    <x v="1"/>
    <x v="4"/>
    <x v="4"/>
    <b v="1"/>
    <s v="United Kingdom"/>
    <x v="58"/>
    <n v="0"/>
    <n v="310"/>
    <n v="0"/>
    <n v="5053"/>
    <n v="5053"/>
    <n v="5.0530000000000002E-3"/>
    <n v="5.0530000000000002E-3"/>
    <n v="0"/>
  </r>
  <r>
    <s v="Total"/>
    <n v="2019"/>
    <b v="1"/>
    <s v="Non EU"/>
    <s v="MAURITIUS"/>
    <s v="Import"/>
    <s v="Non EU"/>
    <x v="3"/>
    <x v="2"/>
    <x v="40"/>
    <x v="7"/>
    <b v="1"/>
    <s v="United Kingdom"/>
    <x v="58"/>
    <n v="2.08"/>
    <n v="195361"/>
    <n v="406350.88"/>
    <n v="749633"/>
    <n v="749633"/>
    <n v="0.74963299999999999"/>
    <n v="0.74963299999999999"/>
    <n v="406.35088000000002"/>
  </r>
  <r>
    <s v="Total"/>
    <n v="2019"/>
    <b v="1"/>
    <s v="Non EU"/>
    <s v="MAURITIUS"/>
    <s v="Import"/>
    <s v="Non EU"/>
    <x v="3"/>
    <x v="2"/>
    <x v="40"/>
    <x v="7"/>
    <b v="1"/>
    <s v="United Kingdom"/>
    <x v="58"/>
    <n v="2.08"/>
    <n v="8770"/>
    <n v="18241.599999999999"/>
    <n v="31704"/>
    <n v="31704"/>
    <n v="3.1704000000000003E-2"/>
    <n v="3.1704000000000003E-2"/>
    <n v="18.241599999999998"/>
  </r>
  <r>
    <s v="Total"/>
    <n v="2019"/>
    <b v="1"/>
    <s v="Non EU"/>
    <s v="MAURITIUS"/>
    <s v="Import"/>
    <s v="Non EU"/>
    <x v="3"/>
    <x v="2"/>
    <x v="40"/>
    <x v="7"/>
    <b v="1"/>
    <s v="United Kingdom"/>
    <x v="58"/>
    <n v="2.08"/>
    <n v="52484"/>
    <n v="109166.72"/>
    <n v="193405"/>
    <n v="193405"/>
    <n v="0.19340499999999999"/>
    <n v="0.19340499999999999"/>
    <n v="109.16672"/>
  </r>
  <r>
    <s v="Total"/>
    <n v="2019"/>
    <b v="1"/>
    <s v="Non EU"/>
    <s v="MAURITIUS"/>
    <s v="Import"/>
    <s v="Non EU"/>
    <x v="3"/>
    <x v="2"/>
    <x v="66"/>
    <x v="7"/>
    <b v="1"/>
    <s v="United Kingdom"/>
    <x v="58"/>
    <n v="2.08"/>
    <n v="10456854"/>
    <n v="21750256.32"/>
    <n v="37786124"/>
    <n v="37786124"/>
    <n v="37.786124000000001"/>
    <n v="37.786124000000001"/>
    <n v="21750.25632"/>
  </r>
  <r>
    <s v="Total"/>
    <n v="2019"/>
    <b v="1"/>
    <s v="Non EU"/>
    <s v="MAURITIUS"/>
    <s v="Import"/>
    <s v="Non EU"/>
    <x v="3"/>
    <x v="2"/>
    <x v="66"/>
    <x v="7"/>
    <b v="1"/>
    <s v="United Kingdom"/>
    <x v="58"/>
    <n v="2.08"/>
    <n v="314964"/>
    <n v="655125.12"/>
    <n v="1161426"/>
    <n v="1161426"/>
    <n v="1.1614260000000001"/>
    <n v="1.1614260000000001"/>
    <n v="655.12512000000004"/>
  </r>
  <r>
    <s v="Total"/>
    <n v="2019"/>
    <b v="1"/>
    <s v="Non EU"/>
    <s v="MAURITIUS"/>
    <s v="Import"/>
    <s v="Non EU"/>
    <x v="3"/>
    <x v="2"/>
    <x v="66"/>
    <x v="7"/>
    <b v="1"/>
    <s v="United Kingdom"/>
    <x v="58"/>
    <n v="2.08"/>
    <n v="196007"/>
    <n v="407694.56"/>
    <n v="866214"/>
    <n v="866214"/>
    <n v="0.86621400000000004"/>
    <n v="0.86621400000000004"/>
    <n v="407.69456000000002"/>
  </r>
  <r>
    <s v="Total"/>
    <n v="2019"/>
    <b v="1"/>
    <s v="Non EU"/>
    <s v="MAURITIUS"/>
    <s v="Import"/>
    <s v="Non EU"/>
    <x v="3"/>
    <x v="2"/>
    <x v="66"/>
    <x v="7"/>
    <b v="1"/>
    <s v="United Kingdom"/>
    <x v="58"/>
    <n v="2.08"/>
    <n v="3245700"/>
    <n v="6751056"/>
    <n v="12462302"/>
    <n v="12462302"/>
    <n v="12.462301999999999"/>
    <n v="12.462301999999999"/>
    <n v="6751.0559999999996"/>
  </r>
  <r>
    <s v="Total"/>
    <n v="2019"/>
    <b v="1"/>
    <s v="Non EU"/>
    <s v="MAURITIUS"/>
    <s v="Import"/>
    <s v="Non EU"/>
    <x v="3"/>
    <x v="2"/>
    <x v="66"/>
    <x v="7"/>
    <b v="1"/>
    <s v="United Kingdom"/>
    <x v="58"/>
    <n v="2.08"/>
    <n v="35052"/>
    <n v="72908.160000000003"/>
    <n v="175349"/>
    <n v="175349"/>
    <n v="0.175349"/>
    <n v="0.175349"/>
    <n v="72.908159999999995"/>
  </r>
  <r>
    <s v="Total"/>
    <n v="2019"/>
    <b v="1"/>
    <s v="Non EU"/>
    <s v="MAURITIUS"/>
    <s v="Import"/>
    <s v="Non EU"/>
    <x v="3"/>
    <x v="2"/>
    <x v="8"/>
    <x v="7"/>
    <b v="1"/>
    <s v="United Kingdom"/>
    <x v="58"/>
    <n v="2.08"/>
    <n v="832394"/>
    <n v="1731379.52"/>
    <n v="1687805"/>
    <n v="1687805"/>
    <n v="1.687805"/>
    <n v="1.687805"/>
    <n v="1731.37952"/>
  </r>
  <r>
    <s v="Total"/>
    <n v="2019"/>
    <b v="1"/>
    <s v="Non EU"/>
    <s v="MAURITIUS"/>
    <s v="Import"/>
    <s v="Non EU"/>
    <x v="3"/>
    <x v="2"/>
    <x v="8"/>
    <x v="7"/>
    <b v="1"/>
    <s v="United Kingdom"/>
    <x v="58"/>
    <n v="2.08"/>
    <n v="16095"/>
    <n v="33477.599999999999"/>
    <n v="32319"/>
    <n v="32319"/>
    <n v="3.2319000000000001E-2"/>
    <n v="3.2319000000000001E-2"/>
    <n v="33.477600000000002"/>
  </r>
  <r>
    <s v="Total"/>
    <n v="2019"/>
    <b v="1"/>
    <s v="Non EU"/>
    <s v="MAURITIUS"/>
    <s v="Import"/>
    <s v="Non EU"/>
    <x v="3"/>
    <x v="2"/>
    <x v="8"/>
    <x v="7"/>
    <b v="1"/>
    <s v="United Kingdom"/>
    <x v="58"/>
    <n v="2.08"/>
    <n v="15091"/>
    <n v="31389.279999999999"/>
    <n v="30119"/>
    <n v="30119"/>
    <n v="3.0119E-2"/>
    <n v="3.0119E-2"/>
    <n v="31.389279999999999"/>
  </r>
  <r>
    <s v="Total"/>
    <n v="2019"/>
    <b v="1"/>
    <s v="Non EU"/>
    <s v="MAURITIUS"/>
    <s v="Import"/>
    <s v="Non EU"/>
    <x v="3"/>
    <x v="2"/>
    <x v="8"/>
    <x v="7"/>
    <b v="1"/>
    <s v="United Kingdom"/>
    <x v="58"/>
    <n v="2.08"/>
    <n v="17612"/>
    <n v="36632.959999999999"/>
    <n v="61477"/>
    <n v="61477"/>
    <n v="6.1476999999999997E-2"/>
    <n v="6.1476999999999997E-2"/>
    <n v="36.632959999999997"/>
  </r>
  <r>
    <s v="Total"/>
    <n v="2019"/>
    <b v="1"/>
    <s v="Non EU"/>
    <s v="MAURITIUS"/>
    <s v="Import"/>
    <s v="Non EU"/>
    <x v="3"/>
    <x v="2"/>
    <x v="8"/>
    <x v="7"/>
    <b v="1"/>
    <s v="United Kingdom"/>
    <x v="58"/>
    <n v="2.08"/>
    <n v="599"/>
    <n v="1245.92"/>
    <n v="2145"/>
    <n v="2145"/>
    <n v="2.1450000000000002E-3"/>
    <n v="2.1450000000000002E-3"/>
    <n v="1.2459199999999999"/>
  </r>
  <r>
    <s v="Total"/>
    <n v="2019"/>
    <b v="1"/>
    <s v="Non EU"/>
    <s v="MEXICO"/>
    <s v="Import"/>
    <s v="Non EU"/>
    <x v="0"/>
    <x v="0"/>
    <x v="10"/>
    <x v="0"/>
    <b v="1"/>
    <s v="United Kingdom"/>
    <x v="59"/>
    <n v="1.21"/>
    <n v="62880"/>
    <n v="76084.800000000003"/>
    <n v="448011"/>
    <n v="448011"/>
    <n v="0.44801099999999999"/>
    <n v="0.44801099999999999"/>
    <n v="76.084800000000001"/>
  </r>
  <r>
    <s v="Total"/>
    <n v="2019"/>
    <b v="1"/>
    <s v="Non EU"/>
    <s v="MEXICO"/>
    <s v="Import"/>
    <s v="Non EU"/>
    <x v="0"/>
    <x v="0"/>
    <x v="49"/>
    <x v="1"/>
    <b v="1"/>
    <s v="United Kingdom"/>
    <x v="59"/>
    <n v="1.33"/>
    <n v="101955"/>
    <n v="135600.15"/>
    <n v="157500"/>
    <n v="157500"/>
    <n v="0.1575"/>
    <n v="0.1575"/>
    <n v="135.60015000000001"/>
  </r>
  <r>
    <s v="Total"/>
    <n v="2019"/>
    <b v="1"/>
    <s v="Non EU"/>
    <s v="MEXICO"/>
    <s v="Import"/>
    <s v="Non EU"/>
    <x v="0"/>
    <x v="0"/>
    <x v="1"/>
    <x v="1"/>
    <b v="1"/>
    <s v="United Kingdom"/>
    <x v="59"/>
    <n v="1.5"/>
    <n v="25500"/>
    <n v="38250"/>
    <n v="36336"/>
    <n v="36336"/>
    <n v="3.6336E-2"/>
    <n v="3.6336E-2"/>
    <n v="38.25"/>
  </r>
  <r>
    <s v="Total"/>
    <n v="2019"/>
    <b v="1"/>
    <s v="Non EU"/>
    <s v="MEXICO"/>
    <s v="Import"/>
    <s v="Non EU"/>
    <x v="0"/>
    <x v="1"/>
    <x v="2"/>
    <x v="2"/>
    <b v="1"/>
    <s v="United Kingdom"/>
    <x v="59"/>
    <n v="1.17"/>
    <n v="68548"/>
    <n v="80201.16"/>
    <n v="544417"/>
    <n v="544417"/>
    <n v="0.54441700000000004"/>
    <n v="0.54441700000000004"/>
    <n v="80.201160000000002"/>
  </r>
  <r>
    <s v="Total"/>
    <n v="2019"/>
    <b v="1"/>
    <s v="Non EU"/>
    <s v="MEXICO"/>
    <s v="Import"/>
    <s v="Non EU"/>
    <x v="0"/>
    <x v="1"/>
    <x v="2"/>
    <x v="2"/>
    <b v="1"/>
    <s v="United Kingdom"/>
    <x v="59"/>
    <n v="1.17"/>
    <n v="10560"/>
    <n v="12355.2"/>
    <n v="87939"/>
    <n v="87939"/>
    <n v="8.7939000000000003E-2"/>
    <n v="8.7939000000000003E-2"/>
    <n v="12.3552"/>
  </r>
  <r>
    <s v="Total"/>
    <n v="2019"/>
    <b v="1"/>
    <s v="Non EU"/>
    <s v="MEXICO"/>
    <s v="Import"/>
    <s v="Non EU"/>
    <x v="0"/>
    <x v="0"/>
    <x v="2"/>
    <x v="2"/>
    <b v="1"/>
    <s v="United Kingdom"/>
    <x v="59"/>
    <n v="1.33"/>
    <n v="19000"/>
    <n v="25270"/>
    <n v="110330"/>
    <n v="110330"/>
    <n v="0.11033"/>
    <n v="0.11033"/>
    <n v="25.27"/>
  </r>
  <r>
    <s v="Total"/>
    <n v="2019"/>
    <b v="1"/>
    <s v="Non EU"/>
    <s v="MEXICO"/>
    <s v="Import"/>
    <s v="Non EU"/>
    <x v="2"/>
    <x v="1"/>
    <x v="15"/>
    <x v="9"/>
    <b v="1"/>
    <s v="United Kingdom"/>
    <x v="59"/>
    <n v="2.48"/>
    <n v="715"/>
    <n v="1773.2"/>
    <n v="5148"/>
    <n v="5148"/>
    <n v="5.1479999999999998E-3"/>
    <n v="5.1479999999999998E-3"/>
    <n v="1.7732000000000001"/>
  </r>
  <r>
    <s v="Total"/>
    <n v="2019"/>
    <b v="1"/>
    <s v="Non EU"/>
    <s v="MEXICO"/>
    <s v="Import"/>
    <s v="Non EU"/>
    <x v="0"/>
    <x v="0"/>
    <x v="50"/>
    <x v="8"/>
    <b v="1"/>
    <s v="United Kingdom"/>
    <x v="59"/>
    <n v="1"/>
    <n v="23010"/>
    <n v="23010"/>
    <n v="19378"/>
    <n v="19378"/>
    <n v="1.9377999999999999E-2"/>
    <n v="1.9377999999999999E-2"/>
    <n v="23.01"/>
  </r>
  <r>
    <s v="Total"/>
    <n v="2019"/>
    <b v="1"/>
    <s v="Non EU"/>
    <s v="MICRONESIA"/>
    <s v="Import"/>
    <s v="Non EU"/>
    <x v="1"/>
    <x v="1"/>
    <x v="5"/>
    <x v="3"/>
    <b v="1"/>
    <s v="United Kingdom"/>
    <x v="60"/>
    <n v="1"/>
    <n v="639"/>
    <n v="639"/>
    <n v="32425"/>
    <n v="32425"/>
    <n v="3.2425000000000002E-2"/>
    <n v="3.2425000000000002E-2"/>
    <n v="0.63900000000000001"/>
  </r>
  <r>
    <s v="Total"/>
    <n v="2019"/>
    <b v="1"/>
    <s v="Non EU"/>
    <s v="MICRONESIA"/>
    <s v="Import"/>
    <s v="Non EU"/>
    <x v="1"/>
    <x v="1"/>
    <x v="5"/>
    <x v="3"/>
    <b v="1"/>
    <s v="United Kingdom"/>
    <x v="60"/>
    <n v="1"/>
    <n v="398"/>
    <n v="398"/>
    <n v="16672"/>
    <n v="16672"/>
    <n v="1.6671999999999999E-2"/>
    <n v="1.6671999999999999E-2"/>
    <n v="0.39800000000000002"/>
  </r>
  <r>
    <s v="Total"/>
    <n v="2019"/>
    <b v="1"/>
    <s v="Non EU"/>
    <s v="MOLDOVA"/>
    <s v="Import"/>
    <s v="Non EU"/>
    <x v="4"/>
    <x v="2"/>
    <x v="18"/>
    <x v="10"/>
    <b v="1"/>
    <s v="United Kingdom"/>
    <x v="61"/>
    <n v="0"/>
    <n v="27"/>
    <n v="0"/>
    <n v="14869"/>
    <n v="14869"/>
    <n v="1.4869E-2"/>
    <n v="1.4869E-2"/>
    <n v="0"/>
  </r>
  <r>
    <s v="Total"/>
    <n v="2019"/>
    <b v="1"/>
    <s v="Non EU"/>
    <s v="MOLDOVA"/>
    <s v="Import"/>
    <s v="Non EU"/>
    <x v="4"/>
    <x v="2"/>
    <x v="18"/>
    <x v="10"/>
    <b v="1"/>
    <s v="United Kingdom"/>
    <x v="61"/>
    <n v="0"/>
    <n v="3"/>
    <n v="0"/>
    <n v="2104"/>
    <n v="2104"/>
    <n v="2.104E-3"/>
    <n v="2.104E-3"/>
    <n v="0"/>
  </r>
  <r>
    <s v="Total"/>
    <n v="2019"/>
    <b v="1"/>
    <s v="MONTSERRAT"/>
    <s v="MONTSERRAT"/>
    <s v="Import"/>
    <s v="MONTSERRAT"/>
    <x v="3"/>
    <x v="2"/>
    <x v="39"/>
    <x v="8"/>
    <b v="1"/>
    <s v="United Kingdom"/>
    <x v="62"/>
    <n v="2.09"/>
    <n v="57600"/>
    <n v="120384"/>
    <n v="165710"/>
    <n v="165710"/>
    <n v="0.16571"/>
    <n v="0.16571"/>
    <n v="120.384"/>
  </r>
  <r>
    <s v="Total"/>
    <n v="2019"/>
    <b v="1"/>
    <s v="Non EU"/>
    <s v="MOROCCO"/>
    <s v="Import"/>
    <s v="Non EU"/>
    <x v="0"/>
    <x v="1"/>
    <x v="76"/>
    <x v="2"/>
    <b v="1"/>
    <s v="United Kingdom"/>
    <x v="63"/>
    <n v="1.17"/>
    <n v="358"/>
    <n v="418.86"/>
    <n v="5664"/>
    <n v="5664"/>
    <n v="5.6639999999999998E-3"/>
    <n v="5.6639999999999998E-3"/>
    <n v="0.41886000000000001"/>
  </r>
  <r>
    <s v="Total"/>
    <n v="2019"/>
    <b v="1"/>
    <s v="Non EU"/>
    <s v="MOROCCO"/>
    <s v="Import"/>
    <s v="Non EU"/>
    <x v="0"/>
    <x v="1"/>
    <x v="76"/>
    <x v="2"/>
    <b v="1"/>
    <s v="United Kingdom"/>
    <x v="63"/>
    <n v="1"/>
    <n v="48"/>
    <n v="48"/>
    <n v="904"/>
    <n v="904"/>
    <n v="9.0399999999999996E-4"/>
    <n v="9.0399999999999996E-4"/>
    <n v="4.8000000000000001E-2"/>
  </r>
  <r>
    <s v="Total"/>
    <n v="2019"/>
    <b v="1"/>
    <s v="Non EU"/>
    <s v="MOROCCO"/>
    <s v="Import"/>
    <s v="Non EU"/>
    <x v="0"/>
    <x v="0"/>
    <x v="76"/>
    <x v="2"/>
    <b v="1"/>
    <s v="United Kingdom"/>
    <x v="63"/>
    <n v="1.1599999999999999"/>
    <n v="246244"/>
    <n v="285643.03999999998"/>
    <n v="489167"/>
    <n v="489167"/>
    <n v="0.48916700000000002"/>
    <n v="0.48916700000000002"/>
    <n v="285.64303999999998"/>
  </r>
  <r>
    <s v="Total"/>
    <n v="2019"/>
    <b v="1"/>
    <s v="Non EU"/>
    <s v="MOROCCO"/>
    <s v="Import"/>
    <s v="Non EU"/>
    <x v="0"/>
    <x v="0"/>
    <x v="76"/>
    <x v="2"/>
    <b v="1"/>
    <s v="United Kingdom"/>
    <x v="63"/>
    <n v="1.1599999999999999"/>
    <n v="213171"/>
    <n v="247278.36"/>
    <n v="393337"/>
    <n v="393337"/>
    <n v="0.39333699999999999"/>
    <n v="0.39333699999999999"/>
    <n v="247.27835999999999"/>
  </r>
  <r>
    <s v="Total"/>
    <n v="2019"/>
    <b v="1"/>
    <s v="Non EU"/>
    <s v="MOROCCO"/>
    <s v="Import"/>
    <s v="Non EU"/>
    <x v="0"/>
    <x v="0"/>
    <x v="76"/>
    <x v="2"/>
    <b v="1"/>
    <s v="United Kingdom"/>
    <x v="63"/>
    <n v="1.1599999999999999"/>
    <n v="121206"/>
    <n v="140598.96"/>
    <n v="188026"/>
    <n v="188026"/>
    <n v="0.188026"/>
    <n v="0.188026"/>
    <n v="140.59896000000001"/>
  </r>
  <r>
    <s v="Total"/>
    <n v="2019"/>
    <b v="1"/>
    <s v="Non EU"/>
    <s v="MOROCCO"/>
    <s v="Import"/>
    <s v="Non EU"/>
    <x v="0"/>
    <x v="1"/>
    <x v="2"/>
    <x v="2"/>
    <b v="1"/>
    <s v="United Kingdom"/>
    <x v="63"/>
    <n v="1.17"/>
    <n v="1018"/>
    <n v="1191.06"/>
    <n v="15893"/>
    <n v="15893"/>
    <n v="1.5893000000000001E-2"/>
    <n v="1.5893000000000001E-2"/>
    <n v="1.19106"/>
  </r>
  <r>
    <s v="Total"/>
    <n v="2019"/>
    <b v="1"/>
    <s v="Non EU"/>
    <s v="MOROCCO"/>
    <s v="Import"/>
    <s v="Non EU"/>
    <x v="0"/>
    <x v="0"/>
    <x v="2"/>
    <x v="2"/>
    <b v="1"/>
    <s v="United Kingdom"/>
    <x v="63"/>
    <n v="1.33"/>
    <n v="2940"/>
    <n v="3910.2"/>
    <n v="6251"/>
    <n v="6251"/>
    <n v="6.2509999999999996E-3"/>
    <n v="6.2509999999999996E-3"/>
    <n v="3.9102000000000001"/>
  </r>
  <r>
    <s v="Total"/>
    <n v="2019"/>
    <b v="1"/>
    <s v="Non EU"/>
    <s v="MOROCCO"/>
    <s v="Import"/>
    <s v="Non EU"/>
    <x v="0"/>
    <x v="0"/>
    <x v="2"/>
    <x v="2"/>
    <b v="1"/>
    <s v="United Kingdom"/>
    <x v="63"/>
    <n v="1.33"/>
    <n v="2500"/>
    <n v="3325"/>
    <n v="6550"/>
    <n v="6550"/>
    <n v="6.5500000000000003E-3"/>
    <n v="6.5500000000000003E-3"/>
    <n v="3.3250000000000002"/>
  </r>
  <r>
    <s v="Total"/>
    <n v="2019"/>
    <b v="1"/>
    <s v="Non EU"/>
    <s v="MOROCCO"/>
    <s v="Import"/>
    <s v="Non EU"/>
    <x v="3"/>
    <x v="2"/>
    <x v="39"/>
    <x v="8"/>
    <b v="1"/>
    <s v="United Kingdom"/>
    <x v="63"/>
    <n v="2.09"/>
    <n v="718560"/>
    <n v="1501790.4"/>
    <n v="2929197"/>
    <n v="2929197"/>
    <n v="2.9291969999999998"/>
    <n v="2.9291969999999998"/>
    <n v="1501.7904000000001"/>
  </r>
  <r>
    <s v="Total"/>
    <n v="2019"/>
    <b v="1"/>
    <s v="Non EU"/>
    <s v="MOROCCO"/>
    <s v="Import"/>
    <s v="Non EU"/>
    <x v="3"/>
    <x v="2"/>
    <x v="39"/>
    <x v="8"/>
    <b v="1"/>
    <s v="United Kingdom"/>
    <x v="63"/>
    <n v="2.09"/>
    <n v="4723759"/>
    <n v="9872656.3100000005"/>
    <n v="12476676"/>
    <n v="12476676"/>
    <n v="12.476675999999999"/>
    <n v="12.476675999999999"/>
    <n v="9872.6563100000003"/>
  </r>
  <r>
    <s v="Total"/>
    <n v="2019"/>
    <b v="1"/>
    <s v="Non EU"/>
    <s v="MOROCCO"/>
    <s v="Import"/>
    <s v="Non EU"/>
    <x v="3"/>
    <x v="2"/>
    <x v="39"/>
    <x v="8"/>
    <b v="1"/>
    <s v="United Kingdom"/>
    <x v="63"/>
    <n v="2.09"/>
    <n v="2213041"/>
    <n v="4625255.6900000004"/>
    <n v="5711336"/>
    <n v="5711336"/>
    <n v="5.7113360000000002"/>
    <n v="5.7113360000000002"/>
    <n v="4625.25569"/>
  </r>
  <r>
    <s v="Total"/>
    <n v="2019"/>
    <b v="1"/>
    <s v="Non EU"/>
    <s v="MOROCCO"/>
    <s v="Import"/>
    <s v="Non EU"/>
    <x v="3"/>
    <x v="2"/>
    <x v="39"/>
    <x v="8"/>
    <b v="1"/>
    <s v="United Kingdom"/>
    <x v="63"/>
    <n v="2.09"/>
    <n v="16272"/>
    <n v="34008.480000000003"/>
    <n v="39339"/>
    <n v="39339"/>
    <n v="3.9338999999999999E-2"/>
    <n v="3.9338999999999999E-2"/>
    <n v="34.008479999999999"/>
  </r>
  <r>
    <s v="Total"/>
    <n v="2019"/>
    <b v="1"/>
    <s v="Non EU"/>
    <s v="MOROCCO"/>
    <s v="Import"/>
    <s v="Non EU"/>
    <x v="3"/>
    <x v="2"/>
    <x v="39"/>
    <x v="8"/>
    <b v="1"/>
    <s v="United Kingdom"/>
    <x v="63"/>
    <n v="2.09"/>
    <n v="7140"/>
    <n v="14922.6"/>
    <n v="16957"/>
    <n v="16957"/>
    <n v="1.6957E-2"/>
    <n v="1.6957E-2"/>
    <n v="14.922599999999999"/>
  </r>
  <r>
    <s v="Total"/>
    <n v="2019"/>
    <b v="1"/>
    <s v="Non EU"/>
    <s v="MOROCCO"/>
    <s v="Import"/>
    <s v="Non EU"/>
    <x v="3"/>
    <x v="2"/>
    <x v="53"/>
    <x v="8"/>
    <b v="1"/>
    <s v="United Kingdom"/>
    <x v="63"/>
    <n v="2"/>
    <n v="130671"/>
    <n v="261342"/>
    <n v="974148"/>
    <n v="974148"/>
    <n v="0.97414800000000001"/>
    <n v="0.97414800000000001"/>
    <n v="261.34199999999998"/>
  </r>
  <r>
    <s v="Total"/>
    <n v="2019"/>
    <b v="1"/>
    <s v="Non EU"/>
    <s v="MOROCCO"/>
    <s v="Import"/>
    <s v="Non EU"/>
    <x v="3"/>
    <x v="2"/>
    <x v="2"/>
    <x v="2"/>
    <b v="1"/>
    <s v="United Kingdom"/>
    <x v="63"/>
    <n v="1.84"/>
    <n v="54351"/>
    <n v="100005.84"/>
    <n v="198319"/>
    <n v="198319"/>
    <n v="0.198319"/>
    <n v="0.198319"/>
    <n v="100.00584000000001"/>
  </r>
  <r>
    <s v="Total"/>
    <n v="2019"/>
    <b v="1"/>
    <s v="Non EU"/>
    <s v="MOROCCO"/>
    <s v="Import"/>
    <s v="Non EU"/>
    <x v="3"/>
    <x v="2"/>
    <x v="2"/>
    <x v="2"/>
    <b v="1"/>
    <s v="United Kingdom"/>
    <x v="63"/>
    <n v="1.84"/>
    <n v="51476"/>
    <n v="94715.839999999997"/>
    <n v="184521"/>
    <n v="184521"/>
    <n v="0.18452099999999999"/>
    <n v="0.18452099999999999"/>
    <n v="94.71584"/>
  </r>
  <r>
    <s v="Total"/>
    <n v="2019"/>
    <b v="1"/>
    <s v="Non EU"/>
    <s v="MOROCCO"/>
    <s v="Import"/>
    <s v="Non EU"/>
    <x v="0"/>
    <x v="1"/>
    <x v="54"/>
    <x v="0"/>
    <b v="1"/>
    <s v="United Kingdom"/>
    <x v="63"/>
    <n v="1"/>
    <n v="31"/>
    <n v="31"/>
    <n v="1134"/>
    <n v="1134"/>
    <n v="1.134E-3"/>
    <n v="1.134E-3"/>
    <n v="3.1E-2"/>
  </r>
  <r>
    <s v="Total"/>
    <n v="2019"/>
    <b v="1"/>
    <s v="Non EU"/>
    <s v="MOROCCO"/>
    <s v="Import"/>
    <s v="Non EU"/>
    <x v="0"/>
    <x v="1"/>
    <x v="41"/>
    <x v="6"/>
    <b v="1"/>
    <s v="United Kingdom"/>
    <x v="63"/>
    <n v="1.68"/>
    <n v="80"/>
    <n v="134.4"/>
    <n v="886"/>
    <n v="886"/>
    <n v="8.8599999999999996E-4"/>
    <n v="8.8599999999999996E-4"/>
    <n v="0.13439999999999999"/>
  </r>
  <r>
    <s v="Total"/>
    <n v="2019"/>
    <b v="1"/>
    <s v="Non EU"/>
    <s v="MOROCCO"/>
    <s v="Import"/>
    <s v="Non EU"/>
    <x v="0"/>
    <x v="0"/>
    <x v="39"/>
    <x v="8"/>
    <b v="1"/>
    <s v="United Kingdom"/>
    <x v="63"/>
    <n v="1.61"/>
    <n v="1200"/>
    <n v="1932"/>
    <n v="1357"/>
    <n v="1357"/>
    <n v="1.3569999999999999E-3"/>
    <n v="1.3569999999999999E-3"/>
    <n v="1.9319999999999999"/>
  </r>
  <r>
    <s v="Total"/>
    <n v="2019"/>
    <b v="1"/>
    <s v="EU"/>
    <s v="NETHERLANDS"/>
    <s v="Import"/>
    <s v="EU"/>
    <x v="0"/>
    <x v="1"/>
    <x v="7"/>
    <x v="6"/>
    <b v="1"/>
    <s v="United Kingdom"/>
    <x v="64"/>
    <n v="1.23"/>
    <n v="6649"/>
    <n v="8178.27"/>
    <n v="81252"/>
    <n v="81252"/>
    <n v="8.1252000000000005E-2"/>
    <n v="8.1252000000000005E-2"/>
    <n v="8.1782699999999995"/>
  </r>
  <r>
    <s v="Total"/>
    <n v="2019"/>
    <b v="1"/>
    <s v="EU"/>
    <s v="NETHERLANDS"/>
    <s v="Import"/>
    <s v="EU"/>
    <x v="0"/>
    <x v="1"/>
    <x v="29"/>
    <x v="3"/>
    <b v="1"/>
    <s v="United Kingdom"/>
    <x v="64"/>
    <n v="1"/>
    <n v="108210"/>
    <n v="108210"/>
    <n v="1753058"/>
    <n v="1753058"/>
    <n v="1.753058"/>
    <n v="1.753058"/>
    <n v="108.21"/>
  </r>
  <r>
    <s v="Total"/>
    <n v="2019"/>
    <b v="1"/>
    <s v="EU"/>
    <s v="NETHERLANDS"/>
    <s v="Import"/>
    <s v="EU"/>
    <x v="0"/>
    <x v="1"/>
    <x v="72"/>
    <x v="3"/>
    <b v="1"/>
    <s v="United Kingdom"/>
    <x v="64"/>
    <n v="1"/>
    <n v="1354"/>
    <n v="1354"/>
    <n v="22554"/>
    <n v="22554"/>
    <n v="2.2554000000000001E-2"/>
    <n v="2.2554000000000001E-2"/>
    <n v="1.3540000000000001"/>
  </r>
  <r>
    <s v="Total"/>
    <n v="2019"/>
    <b v="1"/>
    <s v="EU"/>
    <s v="NETHERLANDS"/>
    <s v="Import"/>
    <s v="EU"/>
    <x v="0"/>
    <x v="1"/>
    <x v="67"/>
    <x v="3"/>
    <b v="1"/>
    <s v="United Kingdom"/>
    <x v="64"/>
    <n v="1"/>
    <n v="180502"/>
    <n v="180502"/>
    <n v="336721"/>
    <n v="336721"/>
    <n v="0.33672099999999999"/>
    <n v="0.33672099999999999"/>
    <n v="180.50200000000001"/>
  </r>
  <r>
    <s v="Total"/>
    <n v="2019"/>
    <b v="1"/>
    <s v="EU"/>
    <s v="NETHERLANDS"/>
    <s v="Import"/>
    <s v="EU"/>
    <x v="0"/>
    <x v="1"/>
    <x v="31"/>
    <x v="3"/>
    <b v="1"/>
    <s v="United Kingdom"/>
    <x v="64"/>
    <n v="1"/>
    <n v="155703"/>
    <n v="155703"/>
    <n v="488008"/>
    <n v="488008"/>
    <n v="0.488008"/>
    <n v="0.488008"/>
    <n v="155.703"/>
  </r>
  <r>
    <s v="Total"/>
    <n v="2019"/>
    <b v="1"/>
    <s v="EU"/>
    <s v="NETHERLANDS"/>
    <s v="Import"/>
    <s v="EU"/>
    <x v="0"/>
    <x v="0"/>
    <x v="10"/>
    <x v="0"/>
    <b v="1"/>
    <s v="United Kingdom"/>
    <x v="64"/>
    <n v="1.21"/>
    <n v="543916"/>
    <n v="658138.36"/>
    <n v="3845975"/>
    <n v="3845975"/>
    <n v="3.8459750000000001"/>
    <n v="3.8459750000000001"/>
    <n v="658.13836000000003"/>
  </r>
  <r>
    <s v="Total"/>
    <n v="2019"/>
    <b v="1"/>
    <s v="EU"/>
    <s v="NETHERLANDS"/>
    <s v="Import"/>
    <s v="EU"/>
    <x v="0"/>
    <x v="0"/>
    <x v="82"/>
    <x v="0"/>
    <b v="1"/>
    <s v="United Kingdom"/>
    <x v="64"/>
    <n v="1"/>
    <n v="976"/>
    <n v="976"/>
    <n v="18125"/>
    <n v="18125"/>
    <n v="1.8124999999999999E-2"/>
    <n v="1.8124999999999999E-2"/>
    <n v="0.97599999999999998"/>
  </r>
  <r>
    <s v="Total"/>
    <n v="2019"/>
    <b v="1"/>
    <s v="EU"/>
    <s v="NETHERLANDS"/>
    <s v="Import"/>
    <s v="EU"/>
    <x v="0"/>
    <x v="0"/>
    <x v="19"/>
    <x v="0"/>
    <b v="1"/>
    <s v="United Kingdom"/>
    <x v="64"/>
    <n v="1"/>
    <n v="6367"/>
    <n v="6367"/>
    <n v="77658"/>
    <n v="77658"/>
    <n v="7.7658000000000005E-2"/>
    <n v="7.7658000000000005E-2"/>
    <n v="6.367"/>
  </r>
  <r>
    <s v="Total"/>
    <n v="2019"/>
    <b v="1"/>
    <s v="EU"/>
    <s v="NETHERLANDS"/>
    <s v="Import"/>
    <s v="EU"/>
    <x v="0"/>
    <x v="0"/>
    <x v="0"/>
    <x v="0"/>
    <b v="1"/>
    <s v="United Kingdom"/>
    <x v="64"/>
    <n v="1.38"/>
    <n v="49411"/>
    <n v="68187.179999999993"/>
    <n v="540210"/>
    <n v="540210"/>
    <n v="0.54020999999999997"/>
    <n v="0.54020999999999997"/>
    <n v="68.187179999999998"/>
  </r>
  <r>
    <s v="Total"/>
    <n v="2019"/>
    <b v="1"/>
    <s v="EU"/>
    <s v="NETHERLANDS"/>
    <s v="Import"/>
    <s v="EU"/>
    <x v="0"/>
    <x v="0"/>
    <x v="11"/>
    <x v="0"/>
    <b v="1"/>
    <s v="United Kingdom"/>
    <x v="64"/>
    <n v="4"/>
    <n v="16732"/>
    <n v="66928"/>
    <n v="366799"/>
    <n v="366799"/>
    <n v="0.36679899999999999"/>
    <n v="0.36679899999999999"/>
    <n v="66.927999999999997"/>
  </r>
  <r>
    <s v="Total"/>
    <n v="2019"/>
    <b v="1"/>
    <s v="EU"/>
    <s v="NETHERLANDS"/>
    <s v="Import"/>
    <s v="EU"/>
    <x v="0"/>
    <x v="0"/>
    <x v="11"/>
    <x v="0"/>
    <b v="1"/>
    <s v="United Kingdom"/>
    <x v="64"/>
    <n v="2.58"/>
    <n v="22093"/>
    <n v="56999.94"/>
    <n v="542616"/>
    <n v="542616"/>
    <n v="0.54261599999999999"/>
    <n v="0.54261599999999999"/>
    <n v="56.999940000000002"/>
  </r>
  <r>
    <s v="Total"/>
    <n v="2019"/>
    <b v="1"/>
    <s v="EU"/>
    <s v="NETHERLANDS"/>
    <s v="Import"/>
    <s v="EU"/>
    <x v="0"/>
    <x v="0"/>
    <x v="21"/>
    <x v="0"/>
    <b v="1"/>
    <s v="United Kingdom"/>
    <x v="64"/>
    <n v="1.61"/>
    <n v="15740"/>
    <n v="25341.4"/>
    <n v="210002"/>
    <n v="210002"/>
    <n v="0.21000199999999999"/>
    <n v="0.21000199999999999"/>
    <n v="25.3414"/>
  </r>
  <r>
    <s v="Total"/>
    <n v="2019"/>
    <b v="1"/>
    <s v="EU"/>
    <s v="NETHERLANDS"/>
    <s v="Import"/>
    <s v="EU"/>
    <x v="0"/>
    <x v="0"/>
    <x v="22"/>
    <x v="0"/>
    <b v="1"/>
    <s v="United Kingdom"/>
    <x v="64"/>
    <n v="1.18"/>
    <n v="2839"/>
    <n v="3350.02"/>
    <n v="50118"/>
    <n v="50118"/>
    <n v="5.0118000000000003E-2"/>
    <n v="5.0118000000000003E-2"/>
    <n v="3.3500200000000002"/>
  </r>
  <r>
    <s v="Total"/>
    <n v="2019"/>
    <b v="1"/>
    <s v="EU"/>
    <s v="NETHERLANDS"/>
    <s v="Import"/>
    <s v="EU"/>
    <x v="0"/>
    <x v="0"/>
    <x v="22"/>
    <x v="0"/>
    <b v="1"/>
    <s v="United Kingdom"/>
    <x v="64"/>
    <n v="1.18"/>
    <n v="36469"/>
    <n v="43033.42"/>
    <n v="740654"/>
    <n v="740654"/>
    <n v="0.74065400000000003"/>
    <n v="0.74065400000000003"/>
    <n v="43.03342"/>
  </r>
  <r>
    <s v="Total"/>
    <n v="2019"/>
    <b v="1"/>
    <s v="EU"/>
    <s v="NETHERLANDS"/>
    <s v="Import"/>
    <s v="EU"/>
    <x v="0"/>
    <x v="1"/>
    <x v="40"/>
    <x v="7"/>
    <b v="1"/>
    <s v="United Kingdom"/>
    <x v="64"/>
    <n v="1.1299999999999999"/>
    <n v="13124"/>
    <n v="14830.12"/>
    <n v="124731"/>
    <n v="124731"/>
    <n v="0.12473099999999999"/>
    <n v="0.12473099999999999"/>
    <n v="14.830120000000001"/>
  </r>
  <r>
    <s v="Total"/>
    <n v="2019"/>
    <b v="1"/>
    <s v="EU"/>
    <s v="NETHERLANDS"/>
    <s v="Import"/>
    <s v="EU"/>
    <x v="0"/>
    <x v="1"/>
    <x v="8"/>
    <x v="7"/>
    <b v="1"/>
    <s v="United Kingdom"/>
    <x v="64"/>
    <n v="1.1599999999999999"/>
    <n v="3752"/>
    <n v="4352.32"/>
    <n v="36199"/>
    <n v="36199"/>
    <n v="3.6199000000000002E-2"/>
    <n v="3.6199000000000002E-2"/>
    <n v="4.3523199999999997"/>
  </r>
  <r>
    <s v="Total"/>
    <n v="2019"/>
    <b v="1"/>
    <s v="EU"/>
    <s v="NETHERLANDS"/>
    <s v="Import"/>
    <s v="EU"/>
    <x v="0"/>
    <x v="1"/>
    <x v="23"/>
    <x v="7"/>
    <b v="1"/>
    <s v="United Kingdom"/>
    <x v="64"/>
    <n v="1.1000000000000001"/>
    <n v="1748"/>
    <n v="1922.8"/>
    <n v="13057"/>
    <n v="13057"/>
    <n v="1.3056999999999999E-2"/>
    <n v="1.3056999999999999E-2"/>
    <n v="1.9228000000000001"/>
  </r>
  <r>
    <s v="Total"/>
    <n v="2019"/>
    <b v="1"/>
    <s v="EU"/>
    <s v="NETHERLANDS"/>
    <s v="Import"/>
    <s v="EU"/>
    <x v="0"/>
    <x v="1"/>
    <x v="50"/>
    <x v="8"/>
    <b v="1"/>
    <s v="United Kingdom"/>
    <x v="64"/>
    <n v="1"/>
    <n v="31124"/>
    <n v="31124"/>
    <n v="67155"/>
    <n v="67155"/>
    <n v="6.7155000000000006E-2"/>
    <n v="6.7155000000000006E-2"/>
    <n v="31.123999999999999"/>
  </r>
  <r>
    <s v="Total"/>
    <n v="2019"/>
    <b v="1"/>
    <s v="EU"/>
    <s v="NETHERLANDS"/>
    <s v="Import"/>
    <s v="EU"/>
    <x v="0"/>
    <x v="0"/>
    <x v="66"/>
    <x v="7"/>
    <b v="1"/>
    <s v="United Kingdom"/>
    <x v="64"/>
    <n v="1.1299999999999999"/>
    <n v="600"/>
    <n v="678"/>
    <n v="1120"/>
    <n v="1120"/>
    <n v="1.1199999999999999E-3"/>
    <n v="1.1199999999999999E-3"/>
    <n v="0.67800000000000005"/>
  </r>
  <r>
    <s v="Total"/>
    <n v="2019"/>
    <b v="1"/>
    <s v="EU"/>
    <s v="NETHERLANDS"/>
    <s v="Import"/>
    <s v="EU"/>
    <x v="0"/>
    <x v="0"/>
    <x v="69"/>
    <x v="8"/>
    <b v="1"/>
    <s v="United Kingdom"/>
    <x v="64"/>
    <n v="1"/>
    <n v="933853"/>
    <n v="933853"/>
    <n v="721958"/>
    <n v="721958"/>
    <n v="0.72195799999999999"/>
    <n v="0.72195799999999999"/>
    <n v="933.85299999999995"/>
  </r>
  <r>
    <s v="Total"/>
    <n v="2019"/>
    <b v="1"/>
    <s v="EU"/>
    <s v="NETHERLANDS"/>
    <s v="Import"/>
    <s v="EU"/>
    <x v="0"/>
    <x v="0"/>
    <x v="50"/>
    <x v="8"/>
    <b v="1"/>
    <s v="United Kingdom"/>
    <x v="64"/>
    <n v="1"/>
    <n v="29640"/>
    <n v="29640"/>
    <n v="36658"/>
    <n v="36658"/>
    <n v="3.6658000000000003E-2"/>
    <n v="3.6658000000000003E-2"/>
    <n v="29.64"/>
  </r>
  <r>
    <s v="Total"/>
    <n v="2019"/>
    <b v="1"/>
    <s v="EU"/>
    <s v="NETHERLANDS"/>
    <s v="Import"/>
    <s v="EU"/>
    <x v="0"/>
    <x v="0"/>
    <x v="24"/>
    <x v="8"/>
    <b v="1"/>
    <s v="United Kingdom"/>
    <x v="64"/>
    <n v="1"/>
    <n v="116374"/>
    <n v="116374"/>
    <n v="653796"/>
    <n v="653796"/>
    <n v="0.65379600000000004"/>
    <n v="0.65379600000000004"/>
    <n v="116.374"/>
  </r>
  <r>
    <s v="Total"/>
    <n v="2019"/>
    <b v="1"/>
    <s v="EU"/>
    <s v="NETHERLANDS"/>
    <s v="Import"/>
    <s v="EU"/>
    <x v="0"/>
    <x v="0"/>
    <x v="75"/>
    <x v="8"/>
    <b v="1"/>
    <s v="United Kingdom"/>
    <x v="64"/>
    <n v="1"/>
    <n v="1263"/>
    <n v="1263"/>
    <n v="7587"/>
    <n v="7587"/>
    <n v="7.587E-3"/>
    <n v="7.587E-3"/>
    <n v="1.2629999999999999"/>
  </r>
  <r>
    <s v="Total"/>
    <n v="2019"/>
    <b v="1"/>
    <s v="EU"/>
    <s v="NETHERLANDS"/>
    <s v="Import"/>
    <s v="EU"/>
    <x v="0"/>
    <x v="1"/>
    <x v="56"/>
    <x v="2"/>
    <b v="1"/>
    <s v="United Kingdom"/>
    <x v="64"/>
    <n v="1"/>
    <n v="3662646"/>
    <n v="3662646"/>
    <n v="15222249"/>
    <n v="15222249"/>
    <n v="15.222249"/>
    <n v="15.222249"/>
    <n v="3662.6460000000002"/>
  </r>
  <r>
    <s v="Total"/>
    <n v="2019"/>
    <b v="1"/>
    <s v="EU"/>
    <s v="NETHERLANDS"/>
    <s v="Import"/>
    <s v="EU"/>
    <x v="0"/>
    <x v="1"/>
    <x v="76"/>
    <x v="2"/>
    <b v="1"/>
    <s v="United Kingdom"/>
    <x v="64"/>
    <n v="1"/>
    <n v="18041"/>
    <n v="18041"/>
    <n v="69261"/>
    <n v="69261"/>
    <n v="6.9261000000000003E-2"/>
    <n v="6.9261000000000003E-2"/>
    <n v="18.041"/>
  </r>
  <r>
    <s v="Total"/>
    <n v="2019"/>
    <b v="1"/>
    <s v="EU"/>
    <s v="NETHERLANDS"/>
    <s v="Import"/>
    <s v="EU"/>
    <x v="0"/>
    <x v="1"/>
    <x v="64"/>
    <x v="2"/>
    <b v="1"/>
    <s v="United Kingdom"/>
    <x v="64"/>
    <n v="1"/>
    <n v="665893"/>
    <n v="665893"/>
    <n v="2415037"/>
    <n v="2415037"/>
    <n v="2.4150369999999999"/>
    <n v="2.4150369999999999"/>
    <n v="665.89300000000003"/>
  </r>
  <r>
    <s v="Total"/>
    <n v="2019"/>
    <b v="1"/>
    <s v="EU"/>
    <s v="NETHERLANDS"/>
    <s v="Import"/>
    <s v="EU"/>
    <x v="0"/>
    <x v="1"/>
    <x v="68"/>
    <x v="2"/>
    <b v="1"/>
    <s v="United Kingdom"/>
    <x v="64"/>
    <n v="1.17"/>
    <n v="970"/>
    <n v="1134.9000000000001"/>
    <n v="763"/>
    <n v="763"/>
    <n v="7.6300000000000001E-4"/>
    <n v="7.6300000000000001E-4"/>
    <n v="1.1349"/>
  </r>
  <r>
    <s v="Total"/>
    <n v="2019"/>
    <b v="1"/>
    <s v="EU"/>
    <s v="NETHERLANDS"/>
    <s v="Import"/>
    <s v="EU"/>
    <x v="0"/>
    <x v="1"/>
    <x v="57"/>
    <x v="1"/>
    <b v="1"/>
    <s v="United Kingdom"/>
    <x v="64"/>
    <n v="1.18"/>
    <n v="125837"/>
    <n v="148487.66"/>
    <n v="82100"/>
    <n v="82100"/>
    <n v="8.2100000000000006E-2"/>
    <n v="8.2100000000000006E-2"/>
    <n v="148.48766000000001"/>
  </r>
  <r>
    <s v="Total"/>
    <n v="2019"/>
    <b v="1"/>
    <s v="EU"/>
    <s v="NETHERLANDS"/>
    <s v="Import"/>
    <s v="EU"/>
    <x v="0"/>
    <x v="1"/>
    <x v="49"/>
    <x v="1"/>
    <b v="1"/>
    <s v="United Kingdom"/>
    <x v="64"/>
    <n v="1.17"/>
    <n v="2880"/>
    <n v="3369.6"/>
    <n v="13074"/>
    <n v="13074"/>
    <n v="1.3074000000000001E-2"/>
    <n v="1.3074000000000001E-2"/>
    <n v="3.3696000000000002"/>
  </r>
  <r>
    <s v="Total"/>
    <n v="2019"/>
    <b v="1"/>
    <s v="EU"/>
    <s v="NETHERLANDS"/>
    <s v="Import"/>
    <s v="EU"/>
    <x v="0"/>
    <x v="1"/>
    <x v="47"/>
    <x v="1"/>
    <b v="1"/>
    <s v="United Kingdom"/>
    <x v="64"/>
    <n v="1.1399999999999999"/>
    <n v="49604"/>
    <n v="56548.56"/>
    <n v="47484"/>
    <n v="47484"/>
    <n v="4.7483999999999998E-2"/>
    <n v="4.7483999999999998E-2"/>
    <n v="56.548560000000002"/>
  </r>
  <r>
    <s v="Total"/>
    <n v="2019"/>
    <b v="1"/>
    <s v="EU"/>
    <s v="NETHERLANDS"/>
    <s v="Import"/>
    <s v="EU"/>
    <x v="0"/>
    <x v="1"/>
    <x v="52"/>
    <x v="1"/>
    <b v="1"/>
    <s v="United Kingdom"/>
    <x v="64"/>
    <n v="1.19"/>
    <n v="5561"/>
    <n v="6617.59"/>
    <n v="7834"/>
    <n v="7834"/>
    <n v="7.8340000000000007E-3"/>
    <n v="7.8340000000000007E-3"/>
    <n v="6.6175899999999999"/>
  </r>
  <r>
    <s v="Total"/>
    <n v="2019"/>
    <b v="1"/>
    <s v="EU"/>
    <s v="NETHERLANDS"/>
    <s v="Import"/>
    <s v="EU"/>
    <x v="0"/>
    <x v="1"/>
    <x v="26"/>
    <x v="1"/>
    <b v="1"/>
    <s v="United Kingdom"/>
    <x v="64"/>
    <n v="1.34"/>
    <n v="3147"/>
    <n v="4216.9799999999996"/>
    <n v="12952"/>
    <n v="12952"/>
    <n v="1.2952E-2"/>
    <n v="1.2952E-2"/>
    <n v="4.2169800000000004"/>
  </r>
  <r>
    <s v="Total"/>
    <n v="2019"/>
    <b v="1"/>
    <s v="EU"/>
    <s v="NETHERLANDS"/>
    <s v="Import"/>
    <s v="EU"/>
    <x v="0"/>
    <x v="1"/>
    <x v="26"/>
    <x v="1"/>
    <b v="1"/>
    <s v="United Kingdom"/>
    <x v="64"/>
    <n v="1.28"/>
    <n v="7993"/>
    <n v="10231.040000000001"/>
    <n v="42795"/>
    <n v="42795"/>
    <n v="4.2795E-2"/>
    <n v="4.2795E-2"/>
    <n v="10.23104"/>
  </r>
  <r>
    <s v="Total"/>
    <n v="2019"/>
    <b v="1"/>
    <s v="EU"/>
    <s v="NETHERLANDS"/>
    <s v="Import"/>
    <s v="EU"/>
    <x v="0"/>
    <x v="1"/>
    <x v="60"/>
    <x v="11"/>
    <b v="1"/>
    <s v="United Kingdom"/>
    <x v="64"/>
    <n v="1.1000000000000001"/>
    <n v="19766"/>
    <n v="21742.6"/>
    <n v="178153"/>
    <n v="178153"/>
    <n v="0.17815300000000001"/>
    <n v="0.17815300000000001"/>
    <n v="21.742599999999999"/>
  </r>
  <r>
    <s v="Total"/>
    <n v="2019"/>
    <b v="1"/>
    <s v="EU"/>
    <s v="NETHERLANDS"/>
    <s v="Import"/>
    <s v="EU"/>
    <x v="0"/>
    <x v="1"/>
    <x v="27"/>
    <x v="11"/>
    <b v="1"/>
    <s v="United Kingdom"/>
    <x v="64"/>
    <n v="1.04"/>
    <n v="6910"/>
    <n v="7186.4"/>
    <n v="35278"/>
    <n v="35278"/>
    <n v="3.5277999999999997E-2"/>
    <n v="3.5277999999999997E-2"/>
    <n v="7.1863999999999999"/>
  </r>
  <r>
    <s v="Total"/>
    <n v="2019"/>
    <b v="1"/>
    <s v="EU"/>
    <s v="NETHERLANDS"/>
    <s v="Import"/>
    <s v="EU"/>
    <x v="0"/>
    <x v="1"/>
    <x v="61"/>
    <x v="11"/>
    <b v="1"/>
    <s v="United Kingdom"/>
    <x v="64"/>
    <n v="1.07"/>
    <n v="7904"/>
    <n v="8457.2800000000007"/>
    <n v="37898"/>
    <n v="37898"/>
    <n v="3.7898000000000001E-2"/>
    <n v="3.7898000000000001E-2"/>
    <n v="8.4572800000000008"/>
  </r>
  <r>
    <s v="Total"/>
    <n v="2019"/>
    <b v="1"/>
    <s v="EU"/>
    <s v="NETHERLANDS"/>
    <s v="Import"/>
    <s v="EU"/>
    <x v="0"/>
    <x v="1"/>
    <x v="63"/>
    <x v="11"/>
    <b v="1"/>
    <s v="United Kingdom"/>
    <x v="64"/>
    <n v="1.1399999999999999"/>
    <n v="73758"/>
    <n v="84084.12"/>
    <n v="664409"/>
    <n v="664409"/>
    <n v="0.66440900000000003"/>
    <n v="0.66440900000000003"/>
    <n v="84.084119999999999"/>
  </r>
  <r>
    <s v="Total"/>
    <n v="2019"/>
    <b v="1"/>
    <s v="EU"/>
    <s v="NETHERLANDS"/>
    <s v="Import"/>
    <s v="EU"/>
    <x v="0"/>
    <x v="0"/>
    <x v="25"/>
    <x v="2"/>
    <b v="1"/>
    <s v="United Kingdom"/>
    <x v="64"/>
    <n v="1.18"/>
    <n v="4125"/>
    <n v="4867.5"/>
    <n v="39567"/>
    <n v="39567"/>
    <n v="3.9566999999999998E-2"/>
    <n v="3.9566999999999998E-2"/>
    <n v="4.8674999999999997"/>
  </r>
  <r>
    <s v="Total"/>
    <n v="2019"/>
    <b v="1"/>
    <s v="EU"/>
    <s v="NETHERLANDS"/>
    <s v="Import"/>
    <s v="EU"/>
    <x v="0"/>
    <x v="0"/>
    <x v="56"/>
    <x v="2"/>
    <b v="1"/>
    <s v="United Kingdom"/>
    <x v="64"/>
    <n v="1.18"/>
    <n v="976140"/>
    <n v="1151845.2"/>
    <n v="7076894"/>
    <n v="7076894"/>
    <n v="7.0768940000000002"/>
    <n v="7.0768940000000002"/>
    <n v="1151.8452"/>
  </r>
  <r>
    <s v="Total"/>
    <n v="2019"/>
    <b v="1"/>
    <s v="EU"/>
    <s v="NETHERLANDS"/>
    <s v="Import"/>
    <s v="EU"/>
    <x v="0"/>
    <x v="0"/>
    <x v="76"/>
    <x v="2"/>
    <b v="1"/>
    <s v="United Kingdom"/>
    <x v="64"/>
    <n v="1.1599999999999999"/>
    <n v="3467"/>
    <n v="4021.72"/>
    <n v="6765"/>
    <n v="6765"/>
    <n v="6.7650000000000002E-3"/>
    <n v="6.7650000000000002E-3"/>
    <n v="4.0217200000000002"/>
  </r>
  <r>
    <s v="Total"/>
    <n v="2019"/>
    <b v="1"/>
    <s v="EU"/>
    <s v="NETHERLANDS"/>
    <s v="Import"/>
    <s v="EU"/>
    <x v="0"/>
    <x v="0"/>
    <x v="64"/>
    <x v="2"/>
    <b v="1"/>
    <s v="United Kingdom"/>
    <x v="64"/>
    <n v="1.33"/>
    <n v="87973"/>
    <n v="117004.09"/>
    <n v="182131"/>
    <n v="182131"/>
    <n v="0.18213099999999999"/>
    <n v="0.18213099999999999"/>
    <n v="117.00409000000001"/>
  </r>
  <r>
    <s v="Total"/>
    <n v="2019"/>
    <b v="1"/>
    <s v="EU"/>
    <s v="NETHERLANDS"/>
    <s v="Import"/>
    <s v="EU"/>
    <x v="0"/>
    <x v="0"/>
    <x v="70"/>
    <x v="1"/>
    <b v="1"/>
    <s v="United Kingdom"/>
    <x v="64"/>
    <n v="1.7"/>
    <n v="3435"/>
    <n v="5839.5"/>
    <n v="65851"/>
    <n v="65851"/>
    <n v="6.5851000000000007E-2"/>
    <n v="6.5851000000000007E-2"/>
    <n v="5.8395000000000001"/>
  </r>
  <r>
    <s v="Total"/>
    <n v="2019"/>
    <b v="1"/>
    <s v="EU"/>
    <s v="NETHERLANDS"/>
    <s v="Import"/>
    <s v="EU"/>
    <x v="0"/>
    <x v="0"/>
    <x v="34"/>
    <x v="1"/>
    <b v="1"/>
    <s v="United Kingdom"/>
    <x v="64"/>
    <n v="1.61"/>
    <n v="9"/>
    <n v="14.49"/>
    <n v="21"/>
    <n v="21"/>
    <n v="2.0999999999999999E-5"/>
    <n v="2.0999999999999999E-5"/>
    <n v="1.4489999999999999E-2"/>
  </r>
  <r>
    <s v="Total"/>
    <n v="2019"/>
    <b v="1"/>
    <s v="EU"/>
    <s v="NETHERLANDS"/>
    <s v="Import"/>
    <s v="EU"/>
    <x v="0"/>
    <x v="0"/>
    <x v="26"/>
    <x v="1"/>
    <b v="1"/>
    <s v="United Kingdom"/>
    <x v="64"/>
    <n v="1.5"/>
    <n v="31292"/>
    <n v="46938"/>
    <n v="183625"/>
    <n v="183625"/>
    <n v="0.18362500000000001"/>
    <n v="0.18362500000000001"/>
    <n v="46.938000000000002"/>
  </r>
  <r>
    <s v="Total"/>
    <n v="2019"/>
    <b v="1"/>
    <s v="EU"/>
    <s v="NETHERLANDS"/>
    <s v="Import"/>
    <s v="EU"/>
    <x v="0"/>
    <x v="0"/>
    <x v="60"/>
    <x v="11"/>
    <b v="1"/>
    <s v="United Kingdom"/>
    <x v="64"/>
    <n v="1.1000000000000001"/>
    <n v="5618"/>
    <n v="6179.8"/>
    <n v="109485"/>
    <n v="109485"/>
    <n v="0.109485"/>
    <n v="0.109485"/>
    <n v="6.1798000000000002"/>
  </r>
  <r>
    <s v="Total"/>
    <n v="2019"/>
    <b v="1"/>
    <s v="EU"/>
    <s v="NETHERLANDS"/>
    <s v="Import"/>
    <s v="EU"/>
    <x v="0"/>
    <x v="0"/>
    <x v="27"/>
    <x v="11"/>
    <b v="1"/>
    <s v="United Kingdom"/>
    <x v="64"/>
    <n v="1.05"/>
    <n v="94034"/>
    <n v="98735.7"/>
    <n v="781103"/>
    <n v="781103"/>
    <n v="0.78110299999999999"/>
    <n v="0.78110299999999999"/>
    <n v="98.735699999999994"/>
  </r>
  <r>
    <s v="Total"/>
    <n v="2019"/>
    <b v="1"/>
    <s v="EU"/>
    <s v="NETHERLANDS"/>
    <s v="Import"/>
    <s v="EU"/>
    <x v="0"/>
    <x v="0"/>
    <x v="61"/>
    <x v="11"/>
    <b v="1"/>
    <s v="United Kingdom"/>
    <x v="64"/>
    <n v="1.07"/>
    <n v="34160"/>
    <n v="36551.199999999997"/>
    <n v="128395"/>
    <n v="128395"/>
    <n v="0.12839500000000001"/>
    <n v="0.12839500000000001"/>
    <n v="36.551200000000001"/>
  </r>
  <r>
    <s v="Total"/>
    <n v="2019"/>
    <b v="1"/>
    <s v="EU"/>
    <s v="NETHERLANDS"/>
    <s v="Import"/>
    <s v="EU"/>
    <x v="0"/>
    <x v="1"/>
    <x v="2"/>
    <x v="2"/>
    <b v="1"/>
    <s v="United Kingdom"/>
    <x v="64"/>
    <n v="1.17"/>
    <n v="19045"/>
    <n v="22282.65"/>
    <n v="36165"/>
    <n v="36165"/>
    <n v="3.6165000000000003E-2"/>
    <n v="3.6165000000000003E-2"/>
    <n v="22.28265"/>
  </r>
  <r>
    <s v="Total"/>
    <n v="2019"/>
    <b v="1"/>
    <s v="EU"/>
    <s v="NETHERLANDS"/>
    <s v="Import"/>
    <s v="EU"/>
    <x v="0"/>
    <x v="1"/>
    <x v="2"/>
    <x v="2"/>
    <b v="1"/>
    <s v="United Kingdom"/>
    <x v="64"/>
    <n v="1"/>
    <n v="19228"/>
    <n v="19228"/>
    <n v="108150"/>
    <n v="108150"/>
    <n v="0.10815"/>
    <n v="0.10815"/>
    <n v="19.228000000000002"/>
  </r>
  <r>
    <s v="Total"/>
    <n v="2019"/>
    <b v="1"/>
    <s v="EU"/>
    <s v="NETHERLANDS"/>
    <s v="Import"/>
    <s v="EU"/>
    <x v="0"/>
    <x v="1"/>
    <x v="80"/>
    <x v="2"/>
    <b v="1"/>
    <s v="United Kingdom"/>
    <x v="64"/>
    <n v="1.17"/>
    <n v="4488"/>
    <n v="5250.96"/>
    <n v="52503"/>
    <n v="52503"/>
    <n v="5.2503000000000001E-2"/>
    <n v="5.2503000000000001E-2"/>
    <n v="5.2509600000000001"/>
  </r>
  <r>
    <s v="Total"/>
    <n v="2019"/>
    <b v="1"/>
    <s v="EU"/>
    <s v="NETHERLANDS"/>
    <s v="Import"/>
    <s v="EU"/>
    <x v="0"/>
    <x v="0"/>
    <x v="2"/>
    <x v="2"/>
    <b v="1"/>
    <s v="United Kingdom"/>
    <x v="64"/>
    <n v="1.33"/>
    <n v="85617"/>
    <n v="113870.61"/>
    <n v="418795"/>
    <n v="418795"/>
    <n v="0.41879499999999997"/>
    <n v="0.41879499999999997"/>
    <n v="113.87061"/>
  </r>
  <r>
    <s v="Total"/>
    <n v="2019"/>
    <b v="1"/>
    <s v="EU"/>
    <s v="NETHERLANDS"/>
    <s v="Import"/>
    <s v="EU"/>
    <x v="0"/>
    <x v="0"/>
    <x v="12"/>
    <x v="9"/>
    <b v="1"/>
    <s v="United Kingdom"/>
    <x v="64"/>
    <n v="1.1200000000000001"/>
    <n v="11554"/>
    <n v="12940.48"/>
    <n v="25736"/>
    <n v="25736"/>
    <n v="2.5735999999999998E-2"/>
    <n v="2.5735999999999998E-2"/>
    <n v="12.940480000000001"/>
  </r>
  <r>
    <s v="Total"/>
    <n v="2019"/>
    <b v="1"/>
    <s v="EU"/>
    <s v="NETHERLANDS"/>
    <s v="Import"/>
    <s v="EU"/>
    <x v="1"/>
    <x v="2"/>
    <x v="0"/>
    <x v="0"/>
    <b v="1"/>
    <s v="United Kingdom"/>
    <x v="64"/>
    <n v="1.66"/>
    <n v="73317"/>
    <n v="121706.22"/>
    <n v="716991"/>
    <n v="716991"/>
    <n v="0.71699100000000004"/>
    <n v="0.71699100000000004"/>
    <n v="121.70622"/>
  </r>
  <r>
    <s v="Total"/>
    <n v="2019"/>
    <b v="1"/>
    <s v="EU"/>
    <s v="NETHERLANDS"/>
    <s v="Import"/>
    <s v="EU"/>
    <x v="1"/>
    <x v="2"/>
    <x v="0"/>
    <x v="0"/>
    <b v="1"/>
    <s v="United Kingdom"/>
    <x v="64"/>
    <n v="1.66"/>
    <n v="144023"/>
    <n v="239078.18"/>
    <n v="1307687"/>
    <n v="1307687"/>
    <n v="1.307687"/>
    <n v="1.307687"/>
    <n v="239.07818"/>
  </r>
  <r>
    <s v="Total"/>
    <n v="2019"/>
    <b v="1"/>
    <s v="EU"/>
    <s v="NETHERLANDS"/>
    <s v="Import"/>
    <s v="EU"/>
    <x v="1"/>
    <x v="2"/>
    <x v="13"/>
    <x v="0"/>
    <b v="1"/>
    <s v="United Kingdom"/>
    <x v="64"/>
    <n v="2.4"/>
    <n v="181029"/>
    <n v="434469.6"/>
    <n v="2524400"/>
    <n v="2524400"/>
    <n v="2.5244"/>
    <n v="2.5244"/>
    <n v="434.46960000000001"/>
  </r>
  <r>
    <s v="Total"/>
    <n v="2019"/>
    <b v="1"/>
    <s v="EU"/>
    <s v="NETHERLANDS"/>
    <s v="Import"/>
    <s v="EU"/>
    <x v="1"/>
    <x v="2"/>
    <x v="28"/>
    <x v="6"/>
    <b v="1"/>
    <s v="United Kingdom"/>
    <x v="64"/>
    <n v="1.36"/>
    <n v="24998"/>
    <n v="33997.279999999999"/>
    <n v="126384"/>
    <n v="126384"/>
    <n v="0.126384"/>
    <n v="0.126384"/>
    <n v="33.997280000000003"/>
  </r>
  <r>
    <s v="Total"/>
    <n v="2019"/>
    <b v="1"/>
    <s v="EU"/>
    <s v="NETHERLANDS"/>
    <s v="Import"/>
    <s v="EU"/>
    <x v="1"/>
    <x v="2"/>
    <x v="7"/>
    <x v="6"/>
    <b v="1"/>
    <s v="United Kingdom"/>
    <x v="64"/>
    <n v="1.36"/>
    <n v="1326"/>
    <n v="1803.36"/>
    <n v="29442"/>
    <n v="29442"/>
    <n v="2.9441999999999999E-2"/>
    <n v="2.9441999999999999E-2"/>
    <n v="1.8033600000000001"/>
  </r>
  <r>
    <s v="Total"/>
    <n v="2019"/>
    <b v="1"/>
    <s v="EU"/>
    <s v="NETHERLANDS"/>
    <s v="Import"/>
    <s v="EU"/>
    <x v="1"/>
    <x v="2"/>
    <x v="5"/>
    <x v="3"/>
    <b v="1"/>
    <s v="United Kingdom"/>
    <x v="64"/>
    <n v="1.36"/>
    <n v="7272"/>
    <n v="9889.92"/>
    <n v="61230"/>
    <n v="61230"/>
    <n v="6.123E-2"/>
    <n v="6.123E-2"/>
    <n v="9.88992"/>
  </r>
  <r>
    <s v="Total"/>
    <n v="2019"/>
    <b v="1"/>
    <s v="EU"/>
    <s v="NETHERLANDS"/>
    <s v="Import"/>
    <s v="EU"/>
    <x v="1"/>
    <x v="2"/>
    <x v="30"/>
    <x v="3"/>
    <b v="1"/>
    <s v="United Kingdom"/>
    <x v="64"/>
    <n v="2.61"/>
    <n v="23541"/>
    <n v="61442.01"/>
    <n v="66971"/>
    <n v="66971"/>
    <n v="6.6971000000000003E-2"/>
    <n v="6.6971000000000003E-2"/>
    <n v="61.442010000000003"/>
  </r>
  <r>
    <s v="Total"/>
    <n v="2019"/>
    <b v="1"/>
    <s v="EU"/>
    <s v="NETHERLANDS"/>
    <s v="Import"/>
    <s v="EU"/>
    <x v="1"/>
    <x v="2"/>
    <x v="31"/>
    <x v="3"/>
    <b v="1"/>
    <s v="United Kingdom"/>
    <x v="64"/>
    <n v="1.36"/>
    <n v="107284"/>
    <n v="145906.23999999999"/>
    <n v="486820"/>
    <n v="486820"/>
    <n v="0.48681999999999997"/>
    <n v="0.48681999999999997"/>
    <n v="145.90624"/>
  </r>
  <r>
    <s v="Total"/>
    <n v="2019"/>
    <b v="1"/>
    <s v="EU"/>
    <s v="NETHERLANDS"/>
    <s v="Import"/>
    <s v="EU"/>
    <x v="1"/>
    <x v="1"/>
    <x v="5"/>
    <x v="3"/>
    <b v="1"/>
    <s v="United Kingdom"/>
    <x v="64"/>
    <n v="1"/>
    <n v="307"/>
    <n v="307"/>
    <n v="1143"/>
    <n v="1143"/>
    <n v="1.1429999999999999E-3"/>
    <n v="1.1429999999999999E-3"/>
    <n v="0.307"/>
  </r>
  <r>
    <s v="Total"/>
    <n v="2019"/>
    <b v="1"/>
    <s v="EU"/>
    <s v="NETHERLANDS"/>
    <s v="Import"/>
    <s v="EU"/>
    <x v="1"/>
    <x v="0"/>
    <x v="13"/>
    <x v="0"/>
    <b v="1"/>
    <s v="United Kingdom"/>
    <x v="64"/>
    <n v="1.98"/>
    <n v="8235"/>
    <n v="16305.3"/>
    <n v="151147"/>
    <n v="151147"/>
    <n v="0.151147"/>
    <n v="0.151147"/>
    <n v="16.305299999999999"/>
  </r>
  <r>
    <s v="Total"/>
    <n v="2019"/>
    <b v="1"/>
    <s v="EU"/>
    <s v="NETHERLANDS"/>
    <s v="Import"/>
    <s v="EU"/>
    <x v="1"/>
    <x v="0"/>
    <x v="20"/>
    <x v="0"/>
    <b v="1"/>
    <s v="United Kingdom"/>
    <x v="64"/>
    <n v="2.7"/>
    <n v="121"/>
    <n v="326.7"/>
    <n v="581"/>
    <n v="581"/>
    <n v="5.8100000000000003E-4"/>
    <n v="5.8100000000000003E-4"/>
    <n v="0.32669999999999999"/>
  </r>
  <r>
    <s v="Total"/>
    <n v="2019"/>
    <b v="1"/>
    <s v="EU"/>
    <s v="NETHERLANDS"/>
    <s v="Import"/>
    <s v="EU"/>
    <x v="1"/>
    <x v="4"/>
    <x v="50"/>
    <x v="8"/>
    <b v="1"/>
    <s v="United Kingdom"/>
    <x v="64"/>
    <n v="2.08"/>
    <n v="5477335"/>
    <n v="11392856.800000001"/>
    <n v="7465743"/>
    <n v="7465743"/>
    <n v="7.4657429999999998"/>
    <n v="7.4657429999999998"/>
    <n v="11392.8568"/>
  </r>
  <r>
    <s v="Total"/>
    <n v="2019"/>
    <b v="1"/>
    <s v="EU"/>
    <s v="NETHERLANDS"/>
    <s v="Import"/>
    <s v="EU"/>
    <x v="1"/>
    <x v="4"/>
    <x v="43"/>
    <x v="8"/>
    <b v="1"/>
    <s v="United Kingdom"/>
    <x v="64"/>
    <n v="1.81"/>
    <n v="515797"/>
    <n v="933592.57"/>
    <n v="462191"/>
    <n v="462191"/>
    <n v="0.46219100000000002"/>
    <n v="0.46219100000000002"/>
    <n v="933.59257000000002"/>
  </r>
  <r>
    <s v="Total"/>
    <n v="2019"/>
    <b v="1"/>
    <s v="EU"/>
    <s v="NETHERLANDS"/>
    <s v="Import"/>
    <s v="EU"/>
    <x v="1"/>
    <x v="4"/>
    <x v="2"/>
    <x v="2"/>
    <b v="1"/>
    <s v="United Kingdom"/>
    <x v="64"/>
    <n v="3.31"/>
    <n v="10194"/>
    <n v="33742.14"/>
    <n v="61159"/>
    <n v="61159"/>
    <n v="6.1158999999999998E-2"/>
    <n v="6.1158999999999998E-2"/>
    <n v="33.742139999999999"/>
  </r>
  <r>
    <s v="Total"/>
    <n v="2019"/>
    <b v="1"/>
    <s v="EU"/>
    <s v="NETHERLANDS"/>
    <s v="Import"/>
    <s v="EU"/>
    <x v="3"/>
    <x v="0"/>
    <x v="19"/>
    <x v="0"/>
    <b v="1"/>
    <s v="United Kingdom"/>
    <x v="64"/>
    <n v="2.9"/>
    <n v="660"/>
    <n v="1914"/>
    <n v="26752"/>
    <n v="26752"/>
    <n v="2.6752000000000001E-2"/>
    <n v="2.6752000000000001E-2"/>
    <n v="1.9139999999999999"/>
  </r>
  <r>
    <s v="Total"/>
    <n v="2019"/>
    <b v="1"/>
    <s v="EU"/>
    <s v="NETHERLANDS"/>
    <s v="Import"/>
    <s v="EU"/>
    <x v="3"/>
    <x v="2"/>
    <x v="49"/>
    <x v="1"/>
    <b v="1"/>
    <s v="United Kingdom"/>
    <x v="64"/>
    <n v="1.8"/>
    <n v="617889"/>
    <n v="1112200.2"/>
    <n v="1168076"/>
    <n v="1168076"/>
    <n v="1.1680759999999999"/>
    <n v="1.1680759999999999"/>
    <n v="1112.2002"/>
  </r>
  <r>
    <s v="Total"/>
    <n v="2019"/>
    <b v="1"/>
    <s v="EU"/>
    <s v="NETHERLANDS"/>
    <s v="Import"/>
    <s v="EU"/>
    <x v="3"/>
    <x v="2"/>
    <x v="26"/>
    <x v="1"/>
    <b v="1"/>
    <s v="United Kingdom"/>
    <x v="64"/>
    <n v="1.71"/>
    <n v="51299"/>
    <n v="87721.29"/>
    <n v="193977"/>
    <n v="193977"/>
    <n v="0.19397700000000001"/>
    <n v="0.19397700000000001"/>
    <n v="87.721289999999996"/>
  </r>
  <r>
    <s v="Total"/>
    <n v="2019"/>
    <b v="1"/>
    <s v="EU"/>
    <s v="NETHERLANDS"/>
    <s v="Import"/>
    <s v="EU"/>
    <x v="3"/>
    <x v="0"/>
    <x v="33"/>
    <x v="2"/>
    <b v="1"/>
    <s v="United Kingdom"/>
    <x v="64"/>
    <n v="2.5"/>
    <n v="339"/>
    <n v="847.5"/>
    <n v="2179"/>
    <n v="2179"/>
    <n v="2.1789999999999999E-3"/>
    <n v="2.1789999999999999E-3"/>
    <n v="0.84750000000000003"/>
  </r>
  <r>
    <s v="Total"/>
    <n v="2019"/>
    <b v="1"/>
    <s v="EU"/>
    <s v="NETHERLANDS"/>
    <s v="Import"/>
    <s v="EU"/>
    <x v="3"/>
    <x v="0"/>
    <x v="49"/>
    <x v="1"/>
    <b v="1"/>
    <s v="United Kingdom"/>
    <x v="64"/>
    <n v="0"/>
    <n v="3753"/>
    <n v="0"/>
    <n v="10855"/>
    <n v="10855"/>
    <n v="1.0855E-2"/>
    <n v="1.0855E-2"/>
    <n v="0"/>
  </r>
  <r>
    <s v="Total"/>
    <n v="2019"/>
    <b v="1"/>
    <s v="EU"/>
    <s v="NETHERLANDS"/>
    <s v="Import"/>
    <s v="EU"/>
    <x v="3"/>
    <x v="0"/>
    <x v="1"/>
    <x v="1"/>
    <b v="1"/>
    <s v="United Kingdom"/>
    <x v="64"/>
    <n v="0"/>
    <n v="22"/>
    <n v="0"/>
    <n v="14"/>
    <n v="14"/>
    <n v="1.4E-5"/>
    <n v="1.4E-5"/>
    <n v="0"/>
  </r>
  <r>
    <s v="Total"/>
    <n v="2019"/>
    <b v="1"/>
    <s v="EU"/>
    <s v="NETHERLANDS"/>
    <s v="Import"/>
    <s v="EU"/>
    <x v="3"/>
    <x v="2"/>
    <x v="32"/>
    <x v="10"/>
    <b v="1"/>
    <s v="United Kingdom"/>
    <x v="64"/>
    <n v="2.0099999999999998"/>
    <n v="35767"/>
    <n v="71891.67"/>
    <n v="129912"/>
    <n v="129912"/>
    <n v="0.129912"/>
    <n v="0.129912"/>
    <n v="71.891670000000005"/>
  </r>
  <r>
    <s v="Total"/>
    <n v="2019"/>
    <b v="1"/>
    <s v="EU"/>
    <s v="NETHERLANDS"/>
    <s v="Import"/>
    <s v="EU"/>
    <x v="3"/>
    <x v="1"/>
    <x v="2"/>
    <x v="2"/>
    <b v="1"/>
    <s v="United Kingdom"/>
    <x v="64"/>
    <n v="1.39"/>
    <n v="738"/>
    <n v="1025.82"/>
    <n v="7393"/>
    <n v="7393"/>
    <n v="7.3930000000000003E-3"/>
    <n v="7.3930000000000003E-3"/>
    <n v="1.02582"/>
  </r>
  <r>
    <s v="Total"/>
    <n v="2019"/>
    <b v="1"/>
    <s v="EU"/>
    <s v="NETHERLANDS"/>
    <s v="Import"/>
    <s v="EU"/>
    <x v="3"/>
    <x v="0"/>
    <x v="2"/>
    <x v="2"/>
    <b v="1"/>
    <s v="United Kingdom"/>
    <x v="64"/>
    <n v="0"/>
    <n v="14493"/>
    <n v="0"/>
    <n v="116809"/>
    <n v="116809"/>
    <n v="0.116809"/>
    <n v="0.116809"/>
    <n v="0"/>
  </r>
  <r>
    <s v="Total"/>
    <n v="2019"/>
    <b v="1"/>
    <s v="EU"/>
    <s v="NETHERLANDS"/>
    <s v="Import"/>
    <s v="EU"/>
    <x v="2"/>
    <x v="1"/>
    <x v="48"/>
    <x v="7"/>
    <b v="1"/>
    <s v="United Kingdom"/>
    <x v="64"/>
    <n v="2.6"/>
    <n v="2978"/>
    <n v="7742.8"/>
    <n v="22654"/>
    <n v="22654"/>
    <n v="2.2654000000000001E-2"/>
    <n v="2.2654000000000001E-2"/>
    <n v="7.7427999999999999"/>
  </r>
  <r>
    <s v="Total"/>
    <n v="2019"/>
    <b v="1"/>
    <s v="EU"/>
    <s v="NETHERLANDS"/>
    <s v="Import"/>
    <s v="EU"/>
    <x v="2"/>
    <x v="0"/>
    <x v="8"/>
    <x v="7"/>
    <b v="1"/>
    <s v="United Kingdom"/>
    <x v="64"/>
    <n v="2.5"/>
    <n v="96920"/>
    <n v="242300"/>
    <n v="938991"/>
    <n v="938991"/>
    <n v="0.93899100000000002"/>
    <n v="0.93899100000000002"/>
    <n v="242.3"/>
  </r>
  <r>
    <s v="Total"/>
    <n v="2019"/>
    <b v="1"/>
    <s v="EU"/>
    <s v="NETHERLANDS"/>
    <s v="Import"/>
    <s v="EU"/>
    <x v="2"/>
    <x v="0"/>
    <x v="48"/>
    <x v="7"/>
    <b v="1"/>
    <s v="United Kingdom"/>
    <x v="64"/>
    <n v="1.83"/>
    <n v="5542"/>
    <n v="10141.86"/>
    <n v="41048"/>
    <n v="41048"/>
    <n v="4.1048000000000001E-2"/>
    <n v="4.1048000000000001E-2"/>
    <n v="10.141859999999999"/>
  </r>
  <r>
    <s v="Total"/>
    <n v="2019"/>
    <b v="1"/>
    <s v="EU"/>
    <s v="NETHERLANDS"/>
    <s v="Import"/>
    <s v="EU"/>
    <x v="2"/>
    <x v="0"/>
    <x v="50"/>
    <x v="8"/>
    <b v="1"/>
    <s v="United Kingdom"/>
    <x v="64"/>
    <n v="2.6"/>
    <n v="676"/>
    <n v="1757.6"/>
    <n v="3176"/>
    <n v="3176"/>
    <n v="3.176E-3"/>
    <n v="3.176E-3"/>
    <n v="1.7576000000000001"/>
  </r>
  <r>
    <s v="Total"/>
    <n v="2019"/>
    <b v="1"/>
    <s v="EU"/>
    <s v="NETHERLANDS"/>
    <s v="Import"/>
    <s v="EU"/>
    <x v="2"/>
    <x v="0"/>
    <x v="43"/>
    <x v="8"/>
    <b v="1"/>
    <s v="United Kingdom"/>
    <x v="64"/>
    <n v="1.64"/>
    <n v="43876"/>
    <n v="71956.639999999999"/>
    <n v="138242"/>
    <n v="138242"/>
    <n v="0.138242"/>
    <n v="0.138242"/>
    <n v="71.956639999999993"/>
  </r>
  <r>
    <s v="Total"/>
    <n v="2019"/>
    <b v="1"/>
    <s v="EU"/>
    <s v="NETHERLANDS"/>
    <s v="Import"/>
    <s v="EU"/>
    <x v="2"/>
    <x v="1"/>
    <x v="26"/>
    <x v="1"/>
    <b v="1"/>
    <s v="United Kingdom"/>
    <x v="64"/>
    <n v="2.85"/>
    <n v="1552"/>
    <n v="4423.2"/>
    <n v="9751"/>
    <n v="9751"/>
    <n v="9.7509999999999993E-3"/>
    <n v="9.7509999999999993E-3"/>
    <n v="4.4231999999999996"/>
  </r>
  <r>
    <s v="Total"/>
    <n v="2019"/>
    <b v="1"/>
    <s v="EU"/>
    <s v="NETHERLANDS"/>
    <s v="Import"/>
    <s v="EU"/>
    <x v="2"/>
    <x v="0"/>
    <x v="33"/>
    <x v="2"/>
    <b v="1"/>
    <s v="United Kingdom"/>
    <x v="64"/>
    <n v="5.12"/>
    <n v="4633"/>
    <n v="23720.959999999999"/>
    <n v="25114"/>
    <n v="25114"/>
    <n v="2.5114000000000001E-2"/>
    <n v="2.5114000000000001E-2"/>
    <n v="23.720960000000002"/>
  </r>
  <r>
    <s v="Total"/>
    <n v="2019"/>
    <b v="1"/>
    <s v="EU"/>
    <s v="NETHERLANDS"/>
    <s v="Import"/>
    <s v="EU"/>
    <x v="2"/>
    <x v="0"/>
    <x v="46"/>
    <x v="1"/>
    <b v="1"/>
    <s v="United Kingdom"/>
    <x v="64"/>
    <n v="4.3"/>
    <n v="6132"/>
    <n v="26367.599999999999"/>
    <n v="15657"/>
    <n v="15657"/>
    <n v="1.5657000000000001E-2"/>
    <n v="1.5657000000000001E-2"/>
    <n v="26.367599999999999"/>
  </r>
  <r>
    <s v="Total"/>
    <n v="2019"/>
    <b v="1"/>
    <s v="EU"/>
    <s v="NETHERLANDS"/>
    <s v="Import"/>
    <s v="EU"/>
    <x v="2"/>
    <x v="0"/>
    <x v="34"/>
    <x v="1"/>
    <b v="1"/>
    <s v="United Kingdom"/>
    <x v="64"/>
    <n v="2.95"/>
    <n v="524610"/>
    <n v="1547599.5"/>
    <n v="1364439"/>
    <n v="1364439"/>
    <n v="1.364439"/>
    <n v="1.364439"/>
    <n v="1547.5995"/>
  </r>
  <r>
    <s v="Total"/>
    <n v="2019"/>
    <b v="1"/>
    <s v="EU"/>
    <s v="NETHERLANDS"/>
    <s v="Import"/>
    <s v="EU"/>
    <x v="2"/>
    <x v="0"/>
    <x v="49"/>
    <x v="1"/>
    <b v="1"/>
    <s v="United Kingdom"/>
    <x v="64"/>
    <n v="2.65"/>
    <n v="703"/>
    <n v="1862.95"/>
    <n v="5816"/>
    <n v="5816"/>
    <n v="5.816E-3"/>
    <n v="5.816E-3"/>
    <n v="1.8629500000000001"/>
  </r>
  <r>
    <s v="Total"/>
    <n v="2019"/>
    <b v="1"/>
    <s v="EU"/>
    <s v="NETHERLANDS"/>
    <s v="Import"/>
    <s v="EU"/>
    <x v="2"/>
    <x v="0"/>
    <x v="1"/>
    <x v="1"/>
    <b v="1"/>
    <s v="United Kingdom"/>
    <x v="64"/>
    <n v="2.4700000000000002"/>
    <n v="4507"/>
    <n v="11132.29"/>
    <n v="8601"/>
    <n v="8601"/>
    <n v="8.6009999999999993E-3"/>
    <n v="8.6009999999999993E-3"/>
    <n v="11.132289999999999"/>
  </r>
  <r>
    <s v="Total"/>
    <n v="2019"/>
    <b v="1"/>
    <s v="EU"/>
    <s v="NETHERLANDS"/>
    <s v="Import"/>
    <s v="EU"/>
    <x v="2"/>
    <x v="0"/>
    <x v="1"/>
    <x v="1"/>
    <b v="1"/>
    <s v="United Kingdom"/>
    <x v="64"/>
    <n v="2.25"/>
    <n v="2040"/>
    <n v="4590"/>
    <n v="8950"/>
    <n v="8950"/>
    <n v="8.9499999999999996E-3"/>
    <n v="8.9499999999999996E-3"/>
    <n v="4.59"/>
  </r>
  <r>
    <s v="Total"/>
    <n v="2019"/>
    <b v="1"/>
    <s v="EU"/>
    <s v="NETHERLANDS"/>
    <s v="Import"/>
    <s v="EU"/>
    <x v="2"/>
    <x v="0"/>
    <x v="47"/>
    <x v="1"/>
    <b v="1"/>
    <s v="United Kingdom"/>
    <x v="64"/>
    <n v="3.06"/>
    <n v="54550"/>
    <n v="166923"/>
    <n v="357781"/>
    <n v="357781"/>
    <n v="0.35778100000000002"/>
    <n v="0.35778100000000002"/>
    <n v="166.923"/>
  </r>
  <r>
    <s v="Total"/>
    <n v="2019"/>
    <b v="1"/>
    <s v="EU"/>
    <s v="NETHERLANDS"/>
    <s v="Import"/>
    <s v="EU"/>
    <x v="2"/>
    <x v="0"/>
    <x v="52"/>
    <x v="1"/>
    <b v="1"/>
    <s v="United Kingdom"/>
    <x v="64"/>
    <n v="2.5499999999999998"/>
    <n v="1357"/>
    <n v="3460.35"/>
    <n v="3843"/>
    <n v="3843"/>
    <n v="3.8430000000000001E-3"/>
    <n v="3.8430000000000001E-3"/>
    <n v="3.46035"/>
  </r>
  <r>
    <s v="Total"/>
    <n v="2019"/>
    <b v="1"/>
    <s v="EU"/>
    <s v="NETHERLANDS"/>
    <s v="Import"/>
    <s v="EU"/>
    <x v="2"/>
    <x v="0"/>
    <x v="26"/>
    <x v="1"/>
    <b v="1"/>
    <s v="United Kingdom"/>
    <x v="64"/>
    <n v="2.85"/>
    <n v="203492"/>
    <n v="579952.19999999995"/>
    <n v="1158324"/>
    <n v="1158324"/>
    <n v="1.1583239999999999"/>
    <n v="1.1583239999999999"/>
    <n v="579.95219999999995"/>
  </r>
  <r>
    <s v="Total"/>
    <n v="2019"/>
    <b v="1"/>
    <s v="EU"/>
    <s v="NETHERLANDS"/>
    <s v="Import"/>
    <s v="EU"/>
    <x v="2"/>
    <x v="0"/>
    <x v="26"/>
    <x v="1"/>
    <b v="1"/>
    <s v="United Kingdom"/>
    <x v="64"/>
    <n v="2.85"/>
    <n v="1989"/>
    <n v="5668.65"/>
    <n v="7309"/>
    <n v="7309"/>
    <n v="7.3090000000000004E-3"/>
    <n v="7.3090000000000004E-3"/>
    <n v="5.6686500000000004"/>
  </r>
  <r>
    <s v="Total"/>
    <n v="2019"/>
    <b v="1"/>
    <s v="EU"/>
    <s v="NETHERLANDS"/>
    <s v="Import"/>
    <s v="EU"/>
    <x v="2"/>
    <x v="0"/>
    <x v="61"/>
    <x v="11"/>
    <b v="1"/>
    <s v="United Kingdom"/>
    <x v="64"/>
    <n v="3"/>
    <n v="771875"/>
    <n v="2315625"/>
    <n v="4921910"/>
    <n v="4921910"/>
    <n v="4.9219099999999996"/>
    <n v="4.9219099999999996"/>
    <n v="2315.625"/>
  </r>
  <r>
    <s v="Total"/>
    <n v="2019"/>
    <b v="1"/>
    <s v="EU"/>
    <s v="NETHERLANDS"/>
    <s v="Import"/>
    <s v="EU"/>
    <x v="2"/>
    <x v="0"/>
    <x v="35"/>
    <x v="11"/>
    <b v="1"/>
    <s v="United Kingdom"/>
    <x v="64"/>
    <n v="2.65"/>
    <n v="410577"/>
    <n v="1088029.05"/>
    <n v="4304737"/>
    <n v="4304737"/>
    <n v="4.3047370000000003"/>
    <n v="4.3047370000000003"/>
    <n v="1088.0290500000001"/>
  </r>
  <r>
    <s v="Total"/>
    <n v="2019"/>
    <b v="1"/>
    <s v="EU"/>
    <s v="NETHERLANDS"/>
    <s v="Import"/>
    <s v="EU"/>
    <x v="2"/>
    <x v="1"/>
    <x v="2"/>
    <x v="2"/>
    <b v="1"/>
    <s v="United Kingdom"/>
    <x v="64"/>
    <n v="2.77"/>
    <n v="878660"/>
    <n v="2433888.2000000002"/>
    <n v="6964733"/>
    <n v="6964733"/>
    <n v="6.9647329999999998"/>
    <n v="6.9647329999999998"/>
    <n v="2433.8881999999999"/>
  </r>
  <r>
    <s v="Total"/>
    <n v="2019"/>
    <b v="1"/>
    <s v="EU"/>
    <s v="NETHERLANDS"/>
    <s v="Import"/>
    <s v="EU"/>
    <x v="2"/>
    <x v="0"/>
    <x v="2"/>
    <x v="2"/>
    <b v="1"/>
    <s v="United Kingdom"/>
    <x v="64"/>
    <n v="2.65"/>
    <n v="308756"/>
    <n v="818203.4"/>
    <n v="2677886"/>
    <n v="2677886"/>
    <n v="2.677886"/>
    <n v="2.677886"/>
    <n v="818.20339999999999"/>
  </r>
  <r>
    <s v="Total"/>
    <n v="2019"/>
    <b v="1"/>
    <s v="EU"/>
    <s v="NETHERLANDS"/>
    <s v="Import"/>
    <s v="EU"/>
    <x v="2"/>
    <x v="0"/>
    <x v="2"/>
    <x v="2"/>
    <b v="1"/>
    <s v="United Kingdom"/>
    <x v="64"/>
    <n v="1.64"/>
    <n v="586638"/>
    <n v="962086.32"/>
    <n v="2999971"/>
    <n v="2999971"/>
    <n v="2.9999709999999999"/>
    <n v="2.9999709999999999"/>
    <n v="962.08632"/>
  </r>
  <r>
    <s v="Total"/>
    <n v="2019"/>
    <b v="1"/>
    <s v="EU"/>
    <s v="NETHERLANDS"/>
    <s v="Import"/>
    <s v="EU"/>
    <x v="0"/>
    <x v="0"/>
    <x v="36"/>
    <x v="0"/>
    <b v="1"/>
    <s v="United Kingdom"/>
    <x v="64"/>
    <n v="2"/>
    <n v="5203"/>
    <n v="10406"/>
    <n v="62894"/>
    <n v="62894"/>
    <n v="6.2894000000000005E-2"/>
    <n v="6.2894000000000005E-2"/>
    <n v="10.406000000000001"/>
  </r>
  <r>
    <s v="Total"/>
    <n v="2019"/>
    <b v="1"/>
    <s v="EU"/>
    <s v="NETHERLANDS"/>
    <s v="Import"/>
    <s v="EU"/>
    <x v="0"/>
    <x v="1"/>
    <x v="4"/>
    <x v="4"/>
    <b v="1"/>
    <s v="United Kingdom"/>
    <x v="64"/>
    <n v="0"/>
    <n v="65968"/>
    <n v="0"/>
    <n v="216467"/>
    <n v="216467"/>
    <n v="0.21646699999999999"/>
    <n v="0.21646699999999999"/>
    <n v="0"/>
  </r>
  <r>
    <s v="Total"/>
    <n v="2019"/>
    <b v="1"/>
    <s v="EU"/>
    <s v="NETHERLANDS"/>
    <s v="Import"/>
    <s v="EU"/>
    <x v="0"/>
    <x v="1"/>
    <x v="4"/>
    <x v="4"/>
    <b v="1"/>
    <s v="United Kingdom"/>
    <x v="64"/>
    <n v="0"/>
    <n v="11375"/>
    <n v="0"/>
    <n v="73357"/>
    <n v="73357"/>
    <n v="7.3357000000000006E-2"/>
    <n v="7.3357000000000006E-2"/>
    <n v="0"/>
  </r>
  <r>
    <s v="Total"/>
    <n v="2019"/>
    <b v="1"/>
    <s v="EU"/>
    <s v="NETHERLANDS"/>
    <s v="Import"/>
    <s v="EU"/>
    <x v="0"/>
    <x v="1"/>
    <x v="65"/>
    <x v="5"/>
    <b v="1"/>
    <s v="United Kingdom"/>
    <x v="64"/>
    <n v="1"/>
    <n v="8708"/>
    <n v="8708"/>
    <n v="29886"/>
    <n v="29886"/>
    <n v="2.9885999999999999E-2"/>
    <n v="2.9885999999999999E-2"/>
    <n v="8.7080000000000002"/>
  </r>
  <r>
    <s v="Total"/>
    <n v="2019"/>
    <b v="1"/>
    <s v="EU"/>
    <s v="NETHERLANDS"/>
    <s v="Import"/>
    <s v="EU"/>
    <x v="0"/>
    <x v="1"/>
    <x v="65"/>
    <x v="5"/>
    <b v="1"/>
    <s v="United Kingdom"/>
    <x v="64"/>
    <n v="1"/>
    <n v="60619"/>
    <n v="60619"/>
    <n v="337639"/>
    <n v="337639"/>
    <n v="0.33763900000000002"/>
    <n v="0.33763900000000002"/>
    <n v="60.619"/>
  </r>
  <r>
    <s v="Total"/>
    <n v="2019"/>
    <b v="1"/>
    <s v="EU"/>
    <s v="NETHERLANDS"/>
    <s v="Import"/>
    <s v="EU"/>
    <x v="0"/>
    <x v="1"/>
    <x v="6"/>
    <x v="5"/>
    <b v="1"/>
    <s v="United Kingdom"/>
    <x v="64"/>
    <n v="1.1399999999999999"/>
    <n v="56992"/>
    <n v="64970.879999999997"/>
    <n v="271126"/>
    <n v="271126"/>
    <n v="0.27112599999999998"/>
    <n v="0.27112599999999998"/>
    <n v="64.970879999999994"/>
  </r>
  <r>
    <s v="Total"/>
    <n v="2019"/>
    <b v="1"/>
    <s v="EU"/>
    <s v="NETHERLANDS"/>
    <s v="Import"/>
    <s v="EU"/>
    <x v="0"/>
    <x v="1"/>
    <x v="6"/>
    <x v="5"/>
    <b v="1"/>
    <s v="United Kingdom"/>
    <x v="64"/>
    <n v="1.1399999999999999"/>
    <n v="405866"/>
    <n v="462687.24"/>
    <n v="2319767"/>
    <n v="2319767"/>
    <n v="2.3197670000000001"/>
    <n v="2.3197670000000001"/>
    <n v="462.68723999999997"/>
  </r>
  <r>
    <s v="Total"/>
    <n v="2019"/>
    <b v="1"/>
    <s v="EU"/>
    <s v="NETHERLANDS"/>
    <s v="Import"/>
    <s v="EU"/>
    <x v="0"/>
    <x v="1"/>
    <x v="12"/>
    <x v="9"/>
    <b v="1"/>
    <s v="United Kingdom"/>
    <x v="64"/>
    <n v="1.1200000000000001"/>
    <n v="4878"/>
    <n v="5463.36"/>
    <n v="29512"/>
    <n v="29512"/>
    <n v="2.9512E-2"/>
    <n v="2.9512E-2"/>
    <n v="5.4633599999999998"/>
  </r>
  <r>
    <s v="Total"/>
    <n v="2019"/>
    <b v="1"/>
    <s v="EU"/>
    <s v="NETHERLANDS"/>
    <s v="Import"/>
    <s v="EU"/>
    <x v="0"/>
    <x v="0"/>
    <x v="65"/>
    <x v="5"/>
    <b v="1"/>
    <s v="United Kingdom"/>
    <x v="64"/>
    <n v="1.1299999999999999"/>
    <n v="6964"/>
    <n v="7869.32"/>
    <n v="18500"/>
    <n v="18500"/>
    <n v="1.8499999999999999E-2"/>
    <n v="1.8499999999999999E-2"/>
    <n v="7.8693200000000001"/>
  </r>
  <r>
    <s v="Total"/>
    <n v="2019"/>
    <b v="1"/>
    <s v="EU"/>
    <s v="NETHERLANDS"/>
    <s v="Import"/>
    <s v="EU"/>
    <x v="0"/>
    <x v="0"/>
    <x v="65"/>
    <x v="5"/>
    <b v="1"/>
    <s v="United Kingdom"/>
    <x v="64"/>
    <n v="1.1299999999999999"/>
    <n v="3560"/>
    <n v="4022.8"/>
    <n v="17899"/>
    <n v="17899"/>
    <n v="1.7899000000000002E-2"/>
    <n v="1.7899000000000002E-2"/>
    <n v="4.0228000000000002"/>
  </r>
  <r>
    <s v="Total"/>
    <n v="2019"/>
    <b v="1"/>
    <s v="EU"/>
    <s v="NETHERLANDS"/>
    <s v="Import"/>
    <s v="EU"/>
    <x v="0"/>
    <x v="0"/>
    <x v="6"/>
    <x v="5"/>
    <b v="1"/>
    <s v="United Kingdom"/>
    <x v="64"/>
    <n v="1.1599999999999999"/>
    <n v="845"/>
    <n v="980.2"/>
    <n v="6958"/>
    <n v="6958"/>
    <n v="6.9579999999999998E-3"/>
    <n v="6.9579999999999998E-3"/>
    <n v="0.98019999999999996"/>
  </r>
  <r>
    <s v="Total"/>
    <n v="2019"/>
    <b v="1"/>
    <s v="EU"/>
    <s v="NETHERLANDS"/>
    <s v="Import"/>
    <s v="EU"/>
    <x v="0"/>
    <x v="0"/>
    <x v="14"/>
    <x v="5"/>
    <b v="1"/>
    <s v="United Kingdom"/>
    <x v="64"/>
    <n v="1.18"/>
    <n v="3438"/>
    <n v="4056.84"/>
    <n v="39133"/>
    <n v="39133"/>
    <n v="3.9133000000000001E-2"/>
    <n v="3.9133000000000001E-2"/>
    <n v="4.0568400000000002"/>
  </r>
  <r>
    <s v="Total"/>
    <n v="2019"/>
    <b v="1"/>
    <s v="EU"/>
    <s v="NETHERLANDS"/>
    <s v="Import"/>
    <s v="EU"/>
    <x v="0"/>
    <x v="0"/>
    <x v="15"/>
    <x v="9"/>
    <b v="1"/>
    <s v="United Kingdom"/>
    <x v="64"/>
    <n v="1.1200000000000001"/>
    <n v="23559"/>
    <n v="26386.080000000002"/>
    <n v="19177"/>
    <n v="19177"/>
    <n v="1.9177E-2"/>
    <n v="1.9177E-2"/>
    <n v="26.38608"/>
  </r>
  <r>
    <s v="Total"/>
    <n v="2019"/>
    <b v="1"/>
    <s v="EU"/>
    <s v="NETHERLANDS"/>
    <s v="Import"/>
    <s v="EU"/>
    <x v="0"/>
    <x v="0"/>
    <x v="12"/>
    <x v="9"/>
    <b v="1"/>
    <s v="United Kingdom"/>
    <x v="64"/>
    <n v="1.1200000000000001"/>
    <n v="13877"/>
    <n v="15542.24"/>
    <n v="74486"/>
    <n v="74486"/>
    <n v="7.4485999999999997E-2"/>
    <n v="7.4485999999999997E-2"/>
    <n v="15.54224"/>
  </r>
  <r>
    <s v="Total"/>
    <n v="2019"/>
    <b v="1"/>
    <s v="EU"/>
    <s v="NETHERLANDS"/>
    <s v="Import"/>
    <s v="EU"/>
    <x v="0"/>
    <x v="0"/>
    <x v="16"/>
    <x v="9"/>
    <b v="1"/>
    <s v="United Kingdom"/>
    <x v="64"/>
    <n v="1.1200000000000001"/>
    <n v="2845"/>
    <n v="3186.4"/>
    <n v="4952"/>
    <n v="4952"/>
    <n v="4.9519999999999998E-3"/>
    <n v="4.9519999999999998E-3"/>
    <n v="3.1863999999999999"/>
  </r>
  <r>
    <s v="Total"/>
    <n v="2019"/>
    <b v="1"/>
    <s v="EU"/>
    <s v="NETHERLANDS"/>
    <s v="Import"/>
    <s v="EU"/>
    <x v="1"/>
    <x v="3"/>
    <x v="5"/>
    <x v="3"/>
    <b v="1"/>
    <s v="United Kingdom"/>
    <x v="64"/>
    <n v="5"/>
    <n v="16725"/>
    <n v="83625"/>
    <n v="34079"/>
    <n v="34079"/>
    <n v="3.4078999999999998E-2"/>
    <n v="3.4078999999999998E-2"/>
    <n v="83.625"/>
  </r>
  <r>
    <s v="Total"/>
    <n v="2019"/>
    <b v="1"/>
    <s v="EU"/>
    <s v="NETHERLANDS"/>
    <s v="Import"/>
    <s v="EU"/>
    <x v="1"/>
    <x v="2"/>
    <x v="0"/>
    <x v="0"/>
    <b v="1"/>
    <s v="United Kingdom"/>
    <x v="64"/>
    <n v="1.66"/>
    <n v="344617"/>
    <n v="572064.22"/>
    <n v="4556545"/>
    <n v="4556545"/>
    <n v="4.5565449999999998"/>
    <n v="4.5565449999999998"/>
    <n v="572.06421999999998"/>
  </r>
  <r>
    <s v="Total"/>
    <n v="2019"/>
    <b v="1"/>
    <s v="EU"/>
    <s v="NETHERLANDS"/>
    <s v="Import"/>
    <s v="EU"/>
    <x v="1"/>
    <x v="2"/>
    <x v="11"/>
    <x v="0"/>
    <b v="1"/>
    <s v="United Kingdom"/>
    <x v="64"/>
    <n v="1.8"/>
    <n v="7218"/>
    <n v="12992.4"/>
    <n v="127972"/>
    <n v="127972"/>
    <n v="0.127972"/>
    <n v="0.127972"/>
    <n v="12.9924"/>
  </r>
  <r>
    <s v="Total"/>
    <n v="2019"/>
    <b v="1"/>
    <s v="EU"/>
    <s v="NETHERLANDS"/>
    <s v="Import"/>
    <s v="EU"/>
    <x v="1"/>
    <x v="2"/>
    <x v="45"/>
    <x v="3"/>
    <b v="1"/>
    <s v="United Kingdom"/>
    <x v="64"/>
    <n v="1"/>
    <n v="152"/>
    <n v="152"/>
    <n v="16264"/>
    <n v="16264"/>
    <n v="1.6264000000000001E-2"/>
    <n v="1.6264000000000001E-2"/>
    <n v="0.152"/>
  </r>
  <r>
    <s v="Total"/>
    <n v="2019"/>
    <b v="1"/>
    <s v="EU"/>
    <s v="NETHERLANDS"/>
    <s v="Import"/>
    <s v="EU"/>
    <x v="1"/>
    <x v="2"/>
    <x v="30"/>
    <x v="3"/>
    <b v="1"/>
    <s v="United Kingdom"/>
    <x v="64"/>
    <n v="2.61"/>
    <n v="250029"/>
    <n v="652575.68999999994"/>
    <n v="403199"/>
    <n v="403199"/>
    <n v="0.40319899999999997"/>
    <n v="0.40319899999999997"/>
    <n v="652.57569000000001"/>
  </r>
  <r>
    <s v="Total"/>
    <n v="2019"/>
    <b v="1"/>
    <s v="EU"/>
    <s v="NETHERLANDS"/>
    <s v="Import"/>
    <s v="EU"/>
    <x v="1"/>
    <x v="1"/>
    <x v="5"/>
    <x v="3"/>
    <b v="1"/>
    <s v="United Kingdom"/>
    <x v="64"/>
    <n v="1"/>
    <n v="8"/>
    <n v="8"/>
    <n v="232"/>
    <n v="232"/>
    <n v="2.32E-4"/>
    <n v="2.32E-4"/>
    <n v="8.0000000000000002E-3"/>
  </r>
  <r>
    <s v="Total"/>
    <n v="2019"/>
    <b v="1"/>
    <s v="EU"/>
    <s v="NETHERLANDS"/>
    <s v="Import"/>
    <s v="EU"/>
    <x v="1"/>
    <x v="3"/>
    <x v="44"/>
    <x v="10"/>
    <b v="1"/>
    <s v="United Kingdom"/>
    <x v="64"/>
    <n v="0"/>
    <n v="22263"/>
    <n v="0"/>
    <n v="99151"/>
    <n v="99151"/>
    <n v="9.9151000000000003E-2"/>
    <n v="9.9151000000000003E-2"/>
    <n v="0"/>
  </r>
  <r>
    <s v="Total"/>
    <n v="2019"/>
    <b v="1"/>
    <s v="EU"/>
    <s v="NETHERLANDS"/>
    <s v="Import"/>
    <s v="EU"/>
    <x v="1"/>
    <x v="4"/>
    <x v="65"/>
    <x v="5"/>
    <b v="1"/>
    <s v="United Kingdom"/>
    <x v="64"/>
    <n v="2.11"/>
    <n v="19638"/>
    <n v="41436.18"/>
    <n v="175319"/>
    <n v="175319"/>
    <n v="0.175319"/>
    <n v="0.175319"/>
    <n v="41.43618"/>
  </r>
  <r>
    <s v="Total"/>
    <n v="2019"/>
    <b v="1"/>
    <s v="EU"/>
    <s v="NETHERLANDS"/>
    <s v="Import"/>
    <s v="EU"/>
    <x v="1"/>
    <x v="4"/>
    <x v="6"/>
    <x v="5"/>
    <b v="1"/>
    <s v="United Kingdom"/>
    <x v="64"/>
    <n v="2.1"/>
    <n v="111515"/>
    <n v="234181.5"/>
    <n v="1765125"/>
    <n v="1765125"/>
    <n v="1.7651250000000001"/>
    <n v="1.7651250000000001"/>
    <n v="234.1815"/>
  </r>
  <r>
    <s v="Total"/>
    <n v="2019"/>
    <b v="1"/>
    <s v="EU"/>
    <s v="NETHERLANDS"/>
    <s v="Import"/>
    <s v="EU"/>
    <x v="1"/>
    <x v="4"/>
    <x v="12"/>
    <x v="9"/>
    <b v="1"/>
    <s v="United Kingdom"/>
    <x v="64"/>
    <n v="3.31"/>
    <n v="132"/>
    <n v="436.92"/>
    <n v="3386"/>
    <n v="3386"/>
    <n v="3.3860000000000001E-3"/>
    <n v="3.3860000000000001E-3"/>
    <n v="0.43691999999999998"/>
  </r>
  <r>
    <s v="Total"/>
    <n v="2019"/>
    <b v="1"/>
    <s v="EU"/>
    <s v="NETHERLANDS"/>
    <s v="Import"/>
    <s v="EU"/>
    <x v="3"/>
    <x v="2"/>
    <x v="66"/>
    <x v="7"/>
    <b v="1"/>
    <s v="United Kingdom"/>
    <x v="64"/>
    <n v="2.08"/>
    <n v="950118"/>
    <n v="1976245.44"/>
    <n v="4155395"/>
    <n v="4155395"/>
    <n v="4.1553950000000004"/>
    <n v="4.1553950000000004"/>
    <n v="1976.2454399999999"/>
  </r>
  <r>
    <s v="Total"/>
    <n v="2019"/>
    <b v="1"/>
    <s v="EU"/>
    <s v="NETHERLANDS"/>
    <s v="Import"/>
    <s v="EU"/>
    <x v="3"/>
    <x v="2"/>
    <x v="66"/>
    <x v="7"/>
    <b v="1"/>
    <s v="United Kingdom"/>
    <x v="64"/>
    <n v="2.08"/>
    <n v="48496"/>
    <n v="100871.67999999999"/>
    <n v="200763"/>
    <n v="200763"/>
    <n v="0.200763"/>
    <n v="0.200763"/>
    <n v="100.87168"/>
  </r>
  <r>
    <s v="Total"/>
    <n v="2019"/>
    <b v="1"/>
    <s v="EU"/>
    <s v="NETHERLANDS"/>
    <s v="Import"/>
    <s v="EU"/>
    <x v="3"/>
    <x v="2"/>
    <x v="8"/>
    <x v="7"/>
    <b v="1"/>
    <s v="United Kingdom"/>
    <x v="64"/>
    <n v="2.21"/>
    <n v="410"/>
    <n v="906.1"/>
    <n v="1549"/>
    <n v="1549"/>
    <n v="1.549E-3"/>
    <n v="1.549E-3"/>
    <n v="0.90610000000000002"/>
  </r>
  <r>
    <s v="Total"/>
    <n v="2019"/>
    <b v="1"/>
    <s v="EU"/>
    <s v="NETHERLANDS"/>
    <s v="Import"/>
    <s v="EU"/>
    <x v="3"/>
    <x v="2"/>
    <x v="8"/>
    <x v="7"/>
    <b v="1"/>
    <s v="United Kingdom"/>
    <x v="64"/>
    <n v="2.08"/>
    <n v="2557266"/>
    <n v="5319113.28"/>
    <n v="12004591"/>
    <n v="12004591"/>
    <n v="12.004591"/>
    <n v="12.004591"/>
    <n v="5319.1132799999996"/>
  </r>
  <r>
    <s v="Total"/>
    <n v="2019"/>
    <b v="1"/>
    <s v="EU"/>
    <s v="NETHERLANDS"/>
    <s v="Import"/>
    <s v="EU"/>
    <x v="3"/>
    <x v="2"/>
    <x v="39"/>
    <x v="8"/>
    <b v="1"/>
    <s v="United Kingdom"/>
    <x v="64"/>
    <n v="2.09"/>
    <n v="1659"/>
    <n v="3467.31"/>
    <n v="10348"/>
    <n v="10348"/>
    <n v="1.0348E-2"/>
    <n v="1.0348E-2"/>
    <n v="3.4673099999999999"/>
  </r>
  <r>
    <s v="Total"/>
    <n v="2019"/>
    <b v="1"/>
    <s v="EU"/>
    <s v="NETHERLANDS"/>
    <s v="Import"/>
    <s v="EU"/>
    <x v="3"/>
    <x v="2"/>
    <x v="39"/>
    <x v="8"/>
    <b v="1"/>
    <s v="United Kingdom"/>
    <x v="64"/>
    <n v="2.09"/>
    <n v="56101"/>
    <n v="117251.09"/>
    <n v="213253"/>
    <n v="213253"/>
    <n v="0.213253"/>
    <n v="0.213253"/>
    <n v="117.25109"/>
  </r>
  <r>
    <s v="Total"/>
    <n v="2019"/>
    <b v="1"/>
    <s v="EU"/>
    <s v="NETHERLANDS"/>
    <s v="Import"/>
    <s v="EU"/>
    <x v="3"/>
    <x v="2"/>
    <x v="9"/>
    <x v="8"/>
    <b v="1"/>
    <s v="United Kingdom"/>
    <x v="64"/>
    <n v="1.87"/>
    <n v="33896"/>
    <n v="63385.52"/>
    <n v="67513"/>
    <n v="67513"/>
    <n v="6.7513000000000004E-2"/>
    <n v="6.7513000000000004E-2"/>
    <n v="63.38552"/>
  </r>
  <r>
    <s v="Total"/>
    <n v="2019"/>
    <b v="1"/>
    <s v="EU"/>
    <s v="NETHERLANDS"/>
    <s v="Import"/>
    <s v="EU"/>
    <x v="3"/>
    <x v="2"/>
    <x v="50"/>
    <x v="8"/>
    <b v="1"/>
    <s v="United Kingdom"/>
    <x v="64"/>
    <n v="1.79"/>
    <n v="606"/>
    <n v="1084.74"/>
    <n v="7034"/>
    <n v="7034"/>
    <n v="7.0340000000000003E-3"/>
    <n v="7.0340000000000003E-3"/>
    <n v="1.08474"/>
  </r>
  <r>
    <s v="Total"/>
    <n v="2019"/>
    <b v="1"/>
    <s v="EU"/>
    <s v="NETHERLANDS"/>
    <s v="Import"/>
    <s v="EU"/>
    <x v="3"/>
    <x v="2"/>
    <x v="50"/>
    <x v="8"/>
    <b v="1"/>
    <s v="United Kingdom"/>
    <x v="64"/>
    <n v="1.7"/>
    <n v="37237"/>
    <n v="63302.9"/>
    <n v="121677"/>
    <n v="121677"/>
    <n v="0.12167699999999999"/>
    <n v="0.12167699999999999"/>
    <n v="63.302900000000001"/>
  </r>
  <r>
    <s v="Total"/>
    <n v="2019"/>
    <b v="1"/>
    <s v="EU"/>
    <s v="NETHERLANDS"/>
    <s v="Import"/>
    <s v="EU"/>
    <x v="3"/>
    <x v="2"/>
    <x v="43"/>
    <x v="8"/>
    <b v="1"/>
    <s v="United Kingdom"/>
    <x v="64"/>
    <n v="1.33"/>
    <n v="61"/>
    <n v="81.13"/>
    <n v="195"/>
    <n v="195"/>
    <n v="1.95E-4"/>
    <n v="1.95E-4"/>
    <n v="8.1129999999999994E-2"/>
  </r>
  <r>
    <s v="Total"/>
    <n v="2019"/>
    <b v="1"/>
    <s v="EU"/>
    <s v="NETHERLANDS"/>
    <s v="Import"/>
    <s v="EU"/>
    <x v="3"/>
    <x v="2"/>
    <x v="53"/>
    <x v="8"/>
    <b v="1"/>
    <s v="United Kingdom"/>
    <x v="64"/>
    <n v="2"/>
    <n v="53419"/>
    <n v="106838"/>
    <n v="281715"/>
    <n v="281715"/>
    <n v="0.28171499999999999"/>
    <n v="0.28171499999999999"/>
    <n v="106.83799999999999"/>
  </r>
  <r>
    <s v="Total"/>
    <n v="2019"/>
    <b v="1"/>
    <s v="EU"/>
    <s v="NETHERLANDS"/>
    <s v="Import"/>
    <s v="EU"/>
    <x v="3"/>
    <x v="2"/>
    <x v="53"/>
    <x v="8"/>
    <b v="1"/>
    <s v="United Kingdom"/>
    <x v="64"/>
    <n v="1.33"/>
    <n v="10410"/>
    <n v="13845.3"/>
    <n v="36125"/>
    <n v="36125"/>
    <n v="3.6124999999999997E-2"/>
    <n v="3.6124999999999997E-2"/>
    <n v="13.8453"/>
  </r>
  <r>
    <s v="Total"/>
    <n v="2019"/>
    <b v="1"/>
    <s v="EU"/>
    <s v="NETHERLANDS"/>
    <s v="Import"/>
    <s v="EU"/>
    <x v="3"/>
    <x v="2"/>
    <x v="2"/>
    <x v="2"/>
    <b v="1"/>
    <s v="United Kingdom"/>
    <x v="64"/>
    <n v="1.7"/>
    <n v="16698"/>
    <n v="28386.6"/>
    <n v="59512"/>
    <n v="59512"/>
    <n v="5.9512000000000002E-2"/>
    <n v="5.9512000000000002E-2"/>
    <n v="28.386600000000001"/>
  </r>
  <r>
    <s v="Total"/>
    <n v="2019"/>
    <b v="1"/>
    <s v="EU"/>
    <s v="NETHERLANDS"/>
    <s v="Import"/>
    <s v="EU"/>
    <x v="3"/>
    <x v="2"/>
    <x v="6"/>
    <x v="5"/>
    <b v="1"/>
    <s v="United Kingdom"/>
    <x v="64"/>
    <n v="1.52"/>
    <n v="290318"/>
    <n v="441283.36"/>
    <n v="1718217"/>
    <n v="1718217"/>
    <n v="1.7182170000000001"/>
    <n v="1.7182170000000001"/>
    <n v="441.28336000000002"/>
  </r>
  <r>
    <s v="Total"/>
    <n v="2019"/>
    <b v="1"/>
    <s v="EU"/>
    <s v="NETHERLANDS"/>
    <s v="Import"/>
    <s v="EU"/>
    <x v="3"/>
    <x v="2"/>
    <x v="6"/>
    <x v="5"/>
    <b v="1"/>
    <s v="United Kingdom"/>
    <x v="64"/>
    <n v="1.52"/>
    <n v="105560"/>
    <n v="160451.20000000001"/>
    <n v="291264"/>
    <n v="291264"/>
    <n v="0.29126400000000002"/>
    <n v="0.29126400000000002"/>
    <n v="160.4512"/>
  </r>
  <r>
    <s v="Total"/>
    <n v="2019"/>
    <b v="1"/>
    <s v="EU"/>
    <s v="NETHERLANDS"/>
    <s v="Import"/>
    <s v="EU"/>
    <x v="3"/>
    <x v="2"/>
    <x v="2"/>
    <x v="2"/>
    <b v="1"/>
    <s v="United Kingdom"/>
    <x v="64"/>
    <n v="1.84"/>
    <n v="1060406"/>
    <n v="1951147.04"/>
    <n v="3140709"/>
    <n v="3140709"/>
    <n v="3.1407090000000002"/>
    <n v="3.1407090000000002"/>
    <n v="1951.1470400000001"/>
  </r>
  <r>
    <s v="Total"/>
    <n v="2019"/>
    <b v="1"/>
    <s v="EU"/>
    <s v="NETHERLANDS"/>
    <s v="Import"/>
    <s v="EU"/>
    <x v="3"/>
    <x v="2"/>
    <x v="2"/>
    <x v="2"/>
    <b v="1"/>
    <s v="United Kingdom"/>
    <x v="64"/>
    <n v="1.64"/>
    <n v="30931"/>
    <n v="50726.84"/>
    <n v="99685"/>
    <n v="99685"/>
    <n v="9.9684999999999996E-2"/>
    <n v="9.9684999999999996E-2"/>
    <n v="50.726840000000003"/>
  </r>
  <r>
    <s v="Total"/>
    <n v="2019"/>
    <b v="1"/>
    <s v="EU"/>
    <s v="NETHERLANDS"/>
    <s v="Import"/>
    <s v="EU"/>
    <x v="3"/>
    <x v="2"/>
    <x v="37"/>
    <x v="9"/>
    <b v="1"/>
    <s v="United Kingdom"/>
    <x v="64"/>
    <n v="1.64"/>
    <n v="17540"/>
    <n v="28765.599999999999"/>
    <n v="448840"/>
    <n v="448840"/>
    <n v="0.44884000000000002"/>
    <n v="0.44884000000000002"/>
    <n v="28.765599999999999"/>
  </r>
  <r>
    <s v="Total"/>
    <n v="2019"/>
    <b v="1"/>
    <s v="EU"/>
    <s v="NETHERLANDS"/>
    <s v="Import"/>
    <s v="EU"/>
    <x v="3"/>
    <x v="1"/>
    <x v="12"/>
    <x v="9"/>
    <b v="1"/>
    <s v="United Kingdom"/>
    <x v="64"/>
    <n v="0"/>
    <n v="681"/>
    <n v="0"/>
    <n v="3830"/>
    <n v="3830"/>
    <n v="3.8300000000000001E-3"/>
    <n v="3.8300000000000001E-3"/>
    <n v="0"/>
  </r>
  <r>
    <s v="Total"/>
    <n v="2019"/>
    <b v="1"/>
    <s v="EU"/>
    <s v="NETHERLANDS"/>
    <s v="Import"/>
    <s v="EU"/>
    <x v="2"/>
    <x v="2"/>
    <x v="50"/>
    <x v="8"/>
    <b v="1"/>
    <s v="United Kingdom"/>
    <x v="64"/>
    <n v="1.87"/>
    <n v="32735"/>
    <n v="61214.45"/>
    <n v="158303"/>
    <n v="158303"/>
    <n v="0.158303"/>
    <n v="0.158303"/>
    <n v="61.214449999999999"/>
  </r>
  <r>
    <s v="Total"/>
    <n v="2019"/>
    <b v="1"/>
    <s v="EU"/>
    <s v="NETHERLANDS"/>
    <s v="Import"/>
    <s v="EU"/>
    <x v="2"/>
    <x v="3"/>
    <x v="2"/>
    <x v="2"/>
    <b v="1"/>
    <s v="United Kingdom"/>
    <x v="64"/>
    <n v="3.76"/>
    <n v="304782"/>
    <n v="1145980.32"/>
    <n v="1246257"/>
    <n v="1246257"/>
    <n v="1.2462569999999999"/>
    <n v="1.2462569999999999"/>
    <n v="1145.9803199999999"/>
  </r>
  <r>
    <s v="Total"/>
    <n v="2019"/>
    <b v="1"/>
    <s v="EU"/>
    <s v="NETHERLANDS"/>
    <s v="Import"/>
    <s v="EU"/>
    <x v="2"/>
    <x v="1"/>
    <x v="65"/>
    <x v="5"/>
    <b v="1"/>
    <s v="United Kingdom"/>
    <x v="64"/>
    <n v="1.8"/>
    <n v="49552"/>
    <n v="89193.600000000006"/>
    <n v="422403"/>
    <n v="422403"/>
    <n v="0.42240299999999997"/>
    <n v="0.42240299999999997"/>
    <n v="89.193600000000004"/>
  </r>
  <r>
    <s v="Total"/>
    <n v="2019"/>
    <b v="1"/>
    <s v="EU"/>
    <s v="NETHERLANDS"/>
    <s v="Import"/>
    <s v="EU"/>
    <x v="2"/>
    <x v="1"/>
    <x v="65"/>
    <x v="5"/>
    <b v="1"/>
    <s v="United Kingdom"/>
    <x v="64"/>
    <n v="1.8"/>
    <n v="156054"/>
    <n v="280897.2"/>
    <n v="962828"/>
    <n v="962828"/>
    <n v="0.96282800000000002"/>
    <n v="0.96282800000000002"/>
    <n v="280.8972"/>
  </r>
  <r>
    <s v="Total"/>
    <n v="2019"/>
    <b v="1"/>
    <s v="EU"/>
    <s v="NETHERLANDS"/>
    <s v="Import"/>
    <s v="EU"/>
    <x v="2"/>
    <x v="1"/>
    <x v="77"/>
    <x v="9"/>
    <b v="1"/>
    <s v="United Kingdom"/>
    <x v="64"/>
    <n v="2.5"/>
    <n v="1743"/>
    <n v="4357.5"/>
    <n v="19012"/>
    <n v="19012"/>
    <n v="1.9012000000000001E-2"/>
    <n v="1.9012000000000001E-2"/>
    <n v="4.3574999999999999"/>
  </r>
  <r>
    <s v="Total"/>
    <n v="2019"/>
    <b v="1"/>
    <s v="EU"/>
    <s v="NETHERLANDS"/>
    <s v="Import"/>
    <s v="EU"/>
    <x v="2"/>
    <x v="1"/>
    <x v="16"/>
    <x v="9"/>
    <b v="1"/>
    <s v="United Kingdom"/>
    <x v="64"/>
    <n v="2.2999999999999998"/>
    <n v="878"/>
    <n v="2019.4"/>
    <n v="10513"/>
    <n v="10513"/>
    <n v="1.0513E-2"/>
    <n v="1.0513E-2"/>
    <n v="2.0194000000000001"/>
  </r>
  <r>
    <s v="Total"/>
    <n v="2019"/>
    <b v="1"/>
    <s v="EU"/>
    <s v="NETHERLANDS"/>
    <s v="Import"/>
    <s v="EU"/>
    <x v="2"/>
    <x v="0"/>
    <x v="65"/>
    <x v="5"/>
    <b v="1"/>
    <s v="United Kingdom"/>
    <x v="64"/>
    <n v="1.8"/>
    <n v="31739"/>
    <n v="57130.2"/>
    <n v="270951"/>
    <n v="270951"/>
    <n v="0.270951"/>
    <n v="0.270951"/>
    <n v="57.130200000000002"/>
  </r>
  <r>
    <s v="Total"/>
    <n v="2019"/>
    <b v="1"/>
    <s v="EU"/>
    <s v="NETHERLANDS"/>
    <s v="Import"/>
    <s v="EU"/>
    <x v="2"/>
    <x v="0"/>
    <x v="65"/>
    <x v="5"/>
    <b v="1"/>
    <s v="United Kingdom"/>
    <x v="64"/>
    <n v="1.8"/>
    <n v="5441"/>
    <n v="9793.7999999999993"/>
    <n v="48025"/>
    <n v="48025"/>
    <n v="4.8024999999999998E-2"/>
    <n v="4.8024999999999998E-2"/>
    <n v="9.7937999999999992"/>
  </r>
  <r>
    <s v="Total"/>
    <n v="2019"/>
    <b v="1"/>
    <s v="EU"/>
    <s v="NETHERLANDS"/>
    <s v="Import"/>
    <s v="EU"/>
    <x v="2"/>
    <x v="0"/>
    <x v="6"/>
    <x v="5"/>
    <b v="1"/>
    <s v="United Kingdom"/>
    <x v="64"/>
    <n v="1.8"/>
    <n v="168924"/>
    <n v="304063.2"/>
    <n v="987904"/>
    <n v="987904"/>
    <n v="0.987904"/>
    <n v="0.987904"/>
    <n v="304.06319999999999"/>
  </r>
  <r>
    <s v="Total"/>
    <n v="2019"/>
    <b v="1"/>
    <s v="EU"/>
    <s v="NETHERLANDS"/>
    <s v="Import"/>
    <s v="EU"/>
    <x v="2"/>
    <x v="0"/>
    <x v="15"/>
    <x v="9"/>
    <b v="1"/>
    <s v="United Kingdom"/>
    <x v="64"/>
    <n v="2.86"/>
    <n v="93445"/>
    <n v="267252.7"/>
    <n v="720540"/>
    <n v="720540"/>
    <n v="0.72053999999999996"/>
    <n v="0.72053999999999996"/>
    <n v="267.2527"/>
  </r>
  <r>
    <s v="Total"/>
    <n v="2019"/>
    <b v="1"/>
    <s v="EU"/>
    <s v="NETHERLANDS"/>
    <s v="Import"/>
    <s v="EU"/>
    <x v="2"/>
    <x v="0"/>
    <x v="12"/>
    <x v="9"/>
    <b v="1"/>
    <s v="United Kingdom"/>
    <x v="64"/>
    <n v="2.2200000000000002"/>
    <n v="1077"/>
    <n v="2390.94"/>
    <n v="13411"/>
    <n v="13411"/>
    <n v="1.3410999999999999E-2"/>
    <n v="1.3410999999999999E-2"/>
    <n v="2.3909400000000001"/>
  </r>
  <r>
    <s v="Total"/>
    <n v="2019"/>
    <b v="1"/>
    <s v="EU"/>
    <s v="NETHERLANDS"/>
    <s v="Import"/>
    <s v="EU"/>
    <x v="2"/>
    <x v="0"/>
    <x v="12"/>
    <x v="9"/>
    <b v="1"/>
    <s v="United Kingdom"/>
    <x v="64"/>
    <n v="2.2200000000000002"/>
    <n v="1032"/>
    <n v="2291.04"/>
    <n v="12605"/>
    <n v="12605"/>
    <n v="1.2605E-2"/>
    <n v="1.2605E-2"/>
    <n v="2.2910400000000002"/>
  </r>
  <r>
    <s v="Total"/>
    <n v="2019"/>
    <b v="1"/>
    <s v="EU"/>
    <s v="NETHERLANDS"/>
    <s v="Import"/>
    <s v="EU"/>
    <x v="2"/>
    <x v="0"/>
    <x v="16"/>
    <x v="9"/>
    <b v="1"/>
    <s v="United Kingdom"/>
    <x v="64"/>
    <n v="2.2999999999999998"/>
    <n v="37320"/>
    <n v="85836"/>
    <n v="82510"/>
    <n v="82510"/>
    <n v="8.251E-2"/>
    <n v="8.251E-2"/>
    <n v="85.835999999999999"/>
  </r>
  <r>
    <s v="Total"/>
    <n v="2019"/>
    <b v="1"/>
    <s v="EU"/>
    <s v="NETHERLANDS"/>
    <s v="Import"/>
    <s v="EU"/>
    <x v="4"/>
    <x v="3"/>
    <x v="44"/>
    <x v="10"/>
    <b v="1"/>
    <s v="United Kingdom"/>
    <x v="64"/>
    <n v="0"/>
    <n v="3731"/>
    <n v="0"/>
    <n v="22309"/>
    <n v="22309"/>
    <n v="2.2308999999999999E-2"/>
    <n v="2.2308999999999999E-2"/>
    <n v="0"/>
  </r>
  <r>
    <s v="Total"/>
    <n v="2019"/>
    <b v="1"/>
    <s v="EU"/>
    <s v="NETHERLANDS"/>
    <s v="Import"/>
    <s v="EU"/>
    <x v="4"/>
    <x v="2"/>
    <x v="18"/>
    <x v="10"/>
    <b v="1"/>
    <s v="United Kingdom"/>
    <x v="64"/>
    <n v="0"/>
    <n v="29907"/>
    <n v="0"/>
    <n v="313369"/>
    <n v="313369"/>
    <n v="0.31336900000000001"/>
    <n v="0.31336900000000001"/>
    <n v="0"/>
  </r>
  <r>
    <s v="Total"/>
    <n v="2019"/>
    <b v="1"/>
    <s v="EU"/>
    <s v="NETHERLANDS"/>
    <s v="Import"/>
    <s v="EU"/>
    <x v="4"/>
    <x v="2"/>
    <x v="18"/>
    <x v="10"/>
    <b v="1"/>
    <s v="United Kingdom"/>
    <x v="64"/>
    <n v="0"/>
    <n v="955"/>
    <n v="0"/>
    <n v="16791"/>
    <n v="16791"/>
    <n v="1.6791E-2"/>
    <n v="1.6791E-2"/>
    <n v="0"/>
  </r>
  <r>
    <s v="Total"/>
    <n v="2019"/>
    <b v="1"/>
    <s v="EU"/>
    <s v="NETHERLANDS"/>
    <s v="Import"/>
    <s v="EU"/>
    <x v="0"/>
    <x v="3"/>
    <x v="0"/>
    <x v="0"/>
    <b v="1"/>
    <s v="United Kingdom"/>
    <x v="64"/>
    <n v="1.1499999999999999"/>
    <n v="63"/>
    <n v="72.45"/>
    <n v="103"/>
    <n v="103"/>
    <n v="1.03E-4"/>
    <n v="1.03E-4"/>
    <n v="7.2450000000000001E-2"/>
  </r>
  <r>
    <s v="Total"/>
    <n v="2019"/>
    <b v="1"/>
    <s v="EU"/>
    <s v="NETHERLANDS"/>
    <s v="Import"/>
    <s v="EU"/>
    <x v="0"/>
    <x v="3"/>
    <x v="54"/>
    <x v="0"/>
    <b v="1"/>
    <s v="United Kingdom"/>
    <x v="64"/>
    <n v="1"/>
    <n v="17489"/>
    <n v="17489"/>
    <n v="103181"/>
    <n v="103181"/>
    <n v="0.10318099999999999"/>
    <n v="0.10318099999999999"/>
    <n v="17.489000000000001"/>
  </r>
  <r>
    <s v="Total"/>
    <n v="2019"/>
    <b v="1"/>
    <s v="EU"/>
    <s v="NETHERLANDS"/>
    <s v="Import"/>
    <s v="EU"/>
    <x v="0"/>
    <x v="3"/>
    <x v="36"/>
    <x v="0"/>
    <b v="1"/>
    <s v="United Kingdom"/>
    <x v="64"/>
    <n v="1"/>
    <n v="8888"/>
    <n v="8888"/>
    <n v="143830"/>
    <n v="143830"/>
    <n v="0.14383000000000001"/>
    <n v="0.14383000000000001"/>
    <n v="8.8879999999999999"/>
  </r>
  <r>
    <s v="Total"/>
    <n v="2019"/>
    <b v="1"/>
    <s v="EU"/>
    <s v="NETHERLANDS"/>
    <s v="Import"/>
    <s v="EU"/>
    <x v="0"/>
    <x v="3"/>
    <x v="11"/>
    <x v="0"/>
    <b v="1"/>
    <s v="United Kingdom"/>
    <x v="64"/>
    <n v="1"/>
    <n v="773"/>
    <n v="773"/>
    <n v="72561"/>
    <n v="72561"/>
    <n v="7.2561E-2"/>
    <n v="7.2561E-2"/>
    <n v="0.77300000000000002"/>
  </r>
  <r>
    <s v="Total"/>
    <n v="2019"/>
    <b v="1"/>
    <s v="EU"/>
    <s v="NETHERLANDS"/>
    <s v="Import"/>
    <s v="EU"/>
    <x v="0"/>
    <x v="3"/>
    <x v="21"/>
    <x v="0"/>
    <b v="1"/>
    <s v="United Kingdom"/>
    <x v="64"/>
    <n v="1.1499999999999999"/>
    <n v="969"/>
    <n v="1114.3499999999999"/>
    <n v="3423"/>
    <n v="3423"/>
    <n v="3.4229999999999998E-3"/>
    <n v="3.4229999999999998E-3"/>
    <n v="1.11435"/>
  </r>
  <r>
    <s v="Total"/>
    <n v="2019"/>
    <b v="1"/>
    <s v="EU"/>
    <s v="NETHERLANDS"/>
    <s v="Import"/>
    <s v="EU"/>
    <x v="0"/>
    <x v="3"/>
    <x v="22"/>
    <x v="0"/>
    <b v="1"/>
    <s v="United Kingdom"/>
    <x v="64"/>
    <n v="1.1499999999999999"/>
    <n v="13751"/>
    <n v="15813.65"/>
    <n v="142417"/>
    <n v="142417"/>
    <n v="0.14241699999999999"/>
    <n v="0.14241699999999999"/>
    <n v="15.813650000000001"/>
  </r>
  <r>
    <s v="Total"/>
    <n v="2019"/>
    <b v="1"/>
    <s v="EU"/>
    <s v="NETHERLANDS"/>
    <s v="Import"/>
    <s v="EU"/>
    <x v="0"/>
    <x v="3"/>
    <x v="22"/>
    <x v="0"/>
    <b v="1"/>
    <s v="United Kingdom"/>
    <x v="64"/>
    <n v="1.1499999999999999"/>
    <n v="9836"/>
    <n v="11311.4"/>
    <n v="105651"/>
    <n v="105651"/>
    <n v="0.10565099999999999"/>
    <n v="0.10565099999999999"/>
    <n v="11.311400000000001"/>
  </r>
  <r>
    <s v="Total"/>
    <n v="2019"/>
    <b v="1"/>
    <s v="EU"/>
    <s v="NETHERLANDS"/>
    <s v="Import"/>
    <s v="EU"/>
    <x v="0"/>
    <x v="3"/>
    <x v="42"/>
    <x v="6"/>
    <b v="1"/>
    <s v="United Kingdom"/>
    <x v="64"/>
    <n v="1.25"/>
    <n v="55"/>
    <n v="68.75"/>
    <n v="1306"/>
    <n v="1306"/>
    <n v="1.3060000000000001E-3"/>
    <n v="1.3060000000000001E-3"/>
    <n v="6.8750000000000006E-2"/>
  </r>
  <r>
    <s v="Total"/>
    <n v="2019"/>
    <b v="1"/>
    <s v="EU"/>
    <s v="NETHERLANDS"/>
    <s v="Import"/>
    <s v="EU"/>
    <x v="0"/>
    <x v="3"/>
    <x v="7"/>
    <x v="6"/>
    <b v="1"/>
    <s v="United Kingdom"/>
    <x v="64"/>
    <n v="1.28"/>
    <n v="596"/>
    <n v="762.88"/>
    <n v="6309"/>
    <n v="6309"/>
    <n v="6.3090000000000004E-3"/>
    <n v="6.3090000000000004E-3"/>
    <n v="0.76288"/>
  </r>
  <r>
    <s v="Total"/>
    <n v="2019"/>
    <b v="1"/>
    <s v="EU"/>
    <s v="NETHERLANDS"/>
    <s v="Import"/>
    <s v="EU"/>
    <x v="0"/>
    <x v="3"/>
    <x v="29"/>
    <x v="3"/>
    <b v="1"/>
    <s v="United Kingdom"/>
    <x v="64"/>
    <n v="6.22"/>
    <n v="9801"/>
    <n v="60962.22"/>
    <n v="23795"/>
    <n v="23795"/>
    <n v="2.3795E-2"/>
    <n v="2.3795E-2"/>
    <n v="60.962220000000002"/>
  </r>
  <r>
    <s v="Total"/>
    <n v="2019"/>
    <b v="1"/>
    <s v="EU"/>
    <s v="NETHERLANDS"/>
    <s v="Import"/>
    <s v="EU"/>
    <x v="0"/>
    <x v="3"/>
    <x v="31"/>
    <x v="3"/>
    <b v="1"/>
    <s v="United Kingdom"/>
    <x v="64"/>
    <n v="1.36"/>
    <n v="31373"/>
    <n v="42667.28"/>
    <n v="62100"/>
    <n v="62100"/>
    <n v="6.2100000000000002E-2"/>
    <n v="6.2100000000000002E-2"/>
    <n v="42.667279999999998"/>
  </r>
  <r>
    <s v="Total"/>
    <n v="2019"/>
    <b v="1"/>
    <s v="EU"/>
    <s v="NETHERLANDS"/>
    <s v="Import"/>
    <s v="EU"/>
    <x v="0"/>
    <x v="1"/>
    <x v="0"/>
    <x v="0"/>
    <b v="1"/>
    <s v="United Kingdom"/>
    <x v="64"/>
    <n v="1.1499999999999999"/>
    <n v="7355"/>
    <n v="8458.25"/>
    <n v="114843"/>
    <n v="114843"/>
    <n v="0.114843"/>
    <n v="0.114843"/>
    <n v="8.4582499999999996"/>
  </r>
  <r>
    <s v="Total"/>
    <n v="2019"/>
    <b v="1"/>
    <s v="EU"/>
    <s v="NETHERLANDS"/>
    <s v="Import"/>
    <s v="EU"/>
    <x v="0"/>
    <x v="1"/>
    <x v="36"/>
    <x v="0"/>
    <b v="1"/>
    <s v="United Kingdom"/>
    <x v="64"/>
    <n v="1"/>
    <n v="423"/>
    <n v="423"/>
    <n v="6605"/>
    <n v="6605"/>
    <n v="6.6049999999999998E-3"/>
    <n v="6.6049999999999998E-3"/>
    <n v="0.42299999999999999"/>
  </r>
  <r>
    <s v="Total"/>
    <n v="2019"/>
    <b v="1"/>
    <s v="EU"/>
    <s v="NETHERLANDS"/>
    <s v="Import"/>
    <s v="EU"/>
    <x v="0"/>
    <x v="1"/>
    <x v="22"/>
    <x v="0"/>
    <b v="1"/>
    <s v="United Kingdom"/>
    <x v="64"/>
    <n v="1.1499999999999999"/>
    <n v="21523"/>
    <n v="24751.45"/>
    <n v="391415"/>
    <n v="391415"/>
    <n v="0.39141500000000001"/>
    <n v="0.39141500000000001"/>
    <n v="24.751449999999998"/>
  </r>
  <r>
    <s v="Total"/>
    <n v="2019"/>
    <b v="1"/>
    <s v="EU"/>
    <s v="NETHERLANDS"/>
    <s v="Import"/>
    <s v="EU"/>
    <x v="0"/>
    <x v="1"/>
    <x v="22"/>
    <x v="0"/>
    <b v="1"/>
    <s v="United Kingdom"/>
    <x v="64"/>
    <n v="1.1499999999999999"/>
    <n v="22"/>
    <n v="25.3"/>
    <n v="383"/>
    <n v="383"/>
    <n v="3.8299999999999999E-4"/>
    <n v="3.8299999999999999E-4"/>
    <n v="2.53E-2"/>
  </r>
  <r>
    <s v="Total"/>
    <n v="2019"/>
    <b v="1"/>
    <s v="EU"/>
    <s v="NETHERLANDS"/>
    <s v="Import"/>
    <s v="EU"/>
    <x v="0"/>
    <x v="1"/>
    <x v="42"/>
    <x v="6"/>
    <b v="1"/>
    <s v="United Kingdom"/>
    <x v="64"/>
    <n v="1.36"/>
    <n v="2661"/>
    <n v="3618.96"/>
    <n v="27801"/>
    <n v="27801"/>
    <n v="2.7800999999999999E-2"/>
    <n v="2.7800999999999999E-2"/>
    <n v="3.61896"/>
  </r>
  <r>
    <s v="Total"/>
    <n v="2019"/>
    <b v="1"/>
    <s v="EU"/>
    <s v="NETHERLANDS"/>
    <s v="Import"/>
    <s v="EU"/>
    <x v="0"/>
    <x v="0"/>
    <x v="54"/>
    <x v="0"/>
    <b v="1"/>
    <s v="United Kingdom"/>
    <x v="64"/>
    <n v="2.4"/>
    <n v="3203"/>
    <n v="7687.2"/>
    <n v="26769"/>
    <n v="26769"/>
    <n v="2.6769000000000001E-2"/>
    <n v="2.6769000000000001E-2"/>
    <n v="7.6871999999999998"/>
  </r>
  <r>
    <s v="Total"/>
    <n v="2019"/>
    <b v="1"/>
    <s v="EU"/>
    <s v="NETHERLANDS"/>
    <s v="Import"/>
    <s v="EU"/>
    <x v="0"/>
    <x v="0"/>
    <x v="42"/>
    <x v="6"/>
    <b v="1"/>
    <s v="United Kingdom"/>
    <x v="64"/>
    <n v="1.36"/>
    <n v="18043"/>
    <n v="24538.48"/>
    <n v="38693"/>
    <n v="38693"/>
    <n v="3.8692999999999998E-2"/>
    <n v="3.8692999999999998E-2"/>
    <n v="24.53848"/>
  </r>
  <r>
    <s v="Total"/>
    <n v="2019"/>
    <b v="1"/>
    <s v="EU"/>
    <s v="NETHERLANDS"/>
    <s v="Import"/>
    <s v="EU"/>
    <x v="0"/>
    <x v="0"/>
    <x v="42"/>
    <x v="6"/>
    <b v="1"/>
    <s v="United Kingdom"/>
    <x v="64"/>
    <n v="1.36"/>
    <n v="15948"/>
    <n v="21689.279999999999"/>
    <n v="52790"/>
    <n v="52790"/>
    <n v="5.2789999999999997E-2"/>
    <n v="5.2789999999999997E-2"/>
    <n v="21.68928"/>
  </r>
  <r>
    <s v="Total"/>
    <n v="2019"/>
    <b v="1"/>
    <s v="EU"/>
    <s v="NETHERLANDS"/>
    <s v="Import"/>
    <s v="EU"/>
    <x v="0"/>
    <x v="0"/>
    <x v="42"/>
    <x v="6"/>
    <b v="1"/>
    <s v="United Kingdom"/>
    <x v="64"/>
    <n v="1.36"/>
    <n v="1937"/>
    <n v="2634.32"/>
    <n v="6786"/>
    <n v="6786"/>
    <n v="6.7860000000000004E-3"/>
    <n v="6.7860000000000004E-3"/>
    <n v="2.6343200000000002"/>
  </r>
  <r>
    <s v="Total"/>
    <n v="2019"/>
    <b v="1"/>
    <s v="EU"/>
    <s v="NETHERLANDS"/>
    <s v="Import"/>
    <s v="EU"/>
    <x v="0"/>
    <x v="0"/>
    <x v="28"/>
    <x v="6"/>
    <b v="1"/>
    <s v="United Kingdom"/>
    <x v="64"/>
    <n v="1"/>
    <n v="10861"/>
    <n v="10861"/>
    <n v="40546"/>
    <n v="40546"/>
    <n v="4.0545999999999999E-2"/>
    <n v="4.0545999999999999E-2"/>
    <n v="10.861000000000001"/>
  </r>
  <r>
    <s v="Total"/>
    <n v="2019"/>
    <b v="1"/>
    <s v="EU"/>
    <s v="NETHERLANDS"/>
    <s v="Import"/>
    <s v="EU"/>
    <x v="0"/>
    <x v="0"/>
    <x v="7"/>
    <x v="6"/>
    <b v="1"/>
    <s v="United Kingdom"/>
    <x v="64"/>
    <n v="1.28"/>
    <n v="24177"/>
    <n v="30946.560000000001"/>
    <n v="186816"/>
    <n v="186816"/>
    <n v="0.18681600000000001"/>
    <n v="0.18681600000000001"/>
    <n v="30.946560000000002"/>
  </r>
  <r>
    <s v="Total"/>
    <n v="2019"/>
    <b v="1"/>
    <s v="EU"/>
    <s v="NETHERLANDS"/>
    <s v="Import"/>
    <s v="EU"/>
    <x v="0"/>
    <x v="0"/>
    <x v="41"/>
    <x v="6"/>
    <b v="1"/>
    <s v="United Kingdom"/>
    <x v="64"/>
    <n v="1.68"/>
    <n v="1526"/>
    <n v="2563.6799999999998"/>
    <n v="8455"/>
    <n v="8455"/>
    <n v="8.4550000000000007E-3"/>
    <n v="8.4550000000000007E-3"/>
    <n v="2.5636800000000002"/>
  </r>
  <r>
    <s v="Total"/>
    <n v="2019"/>
    <b v="1"/>
    <s v="EU"/>
    <s v="NETHERLANDS"/>
    <s v="Import"/>
    <s v="EU"/>
    <x v="0"/>
    <x v="0"/>
    <x v="41"/>
    <x v="6"/>
    <b v="1"/>
    <s v="United Kingdom"/>
    <x v="64"/>
    <n v="1.38"/>
    <n v="29275"/>
    <n v="40399.5"/>
    <n v="163258"/>
    <n v="163258"/>
    <n v="0.16325799999999999"/>
    <n v="0.16325799999999999"/>
    <n v="40.399500000000003"/>
  </r>
  <r>
    <s v="Total"/>
    <n v="2019"/>
    <b v="1"/>
    <s v="EU"/>
    <s v="NETHERLANDS"/>
    <s v="Import"/>
    <s v="EU"/>
    <x v="0"/>
    <x v="0"/>
    <x v="29"/>
    <x v="3"/>
    <b v="1"/>
    <s v="United Kingdom"/>
    <x v="64"/>
    <n v="6.22"/>
    <n v="44088"/>
    <n v="274227.36"/>
    <n v="705029"/>
    <n v="705029"/>
    <n v="0.70502900000000002"/>
    <n v="0.70502900000000002"/>
    <n v="274.22735999999998"/>
  </r>
  <r>
    <s v="Total"/>
    <n v="2019"/>
    <b v="1"/>
    <s v="EU"/>
    <s v="NETHERLANDS"/>
    <s v="Import"/>
    <s v="EU"/>
    <x v="0"/>
    <x v="0"/>
    <x v="30"/>
    <x v="3"/>
    <b v="1"/>
    <s v="United Kingdom"/>
    <x v="64"/>
    <n v="4.5"/>
    <n v="19369"/>
    <n v="87160.5"/>
    <n v="27122"/>
    <n v="27122"/>
    <n v="2.7122E-2"/>
    <n v="2.7122E-2"/>
    <n v="87.160499999999999"/>
  </r>
  <r>
    <s v="Total"/>
    <n v="2019"/>
    <b v="1"/>
    <s v="EU"/>
    <s v="NETHERLANDS"/>
    <s v="Import"/>
    <s v="EU"/>
    <x v="0"/>
    <x v="0"/>
    <x v="67"/>
    <x v="3"/>
    <b v="1"/>
    <s v="United Kingdom"/>
    <x v="64"/>
    <n v="4.5"/>
    <n v="34471"/>
    <n v="155119.5"/>
    <n v="92762"/>
    <n v="92762"/>
    <n v="9.2761999999999997E-2"/>
    <n v="9.2761999999999997E-2"/>
    <n v="155.11949999999999"/>
  </r>
  <r>
    <s v="Total"/>
    <n v="2019"/>
    <b v="1"/>
    <s v="EU"/>
    <s v="NETHERLANDS"/>
    <s v="Import"/>
    <s v="EU"/>
    <x v="0"/>
    <x v="0"/>
    <x v="31"/>
    <x v="3"/>
    <b v="1"/>
    <s v="United Kingdom"/>
    <x v="64"/>
    <n v="5.56"/>
    <n v="929"/>
    <n v="5165.24"/>
    <n v="3066"/>
    <n v="3066"/>
    <n v="3.0660000000000001E-3"/>
    <n v="3.0660000000000001E-3"/>
    <n v="5.1652399999999998"/>
  </r>
  <r>
    <s v="Total"/>
    <n v="2019"/>
    <b v="1"/>
    <s v="EU"/>
    <s v="NETHERLANDS"/>
    <s v="Import"/>
    <s v="EU"/>
    <x v="0"/>
    <x v="0"/>
    <x v="31"/>
    <x v="3"/>
    <b v="1"/>
    <s v="United Kingdom"/>
    <x v="64"/>
    <n v="5"/>
    <n v="56266"/>
    <n v="281330"/>
    <n v="183885"/>
    <n v="183885"/>
    <n v="0.18388499999999999"/>
    <n v="0.18388499999999999"/>
    <n v="281.33"/>
  </r>
  <r>
    <s v="Total"/>
    <n v="2019"/>
    <b v="1"/>
    <s v="EU"/>
    <s v="NETHERLANDS"/>
    <s v="Import"/>
    <s v="EU"/>
    <x v="0"/>
    <x v="0"/>
    <x v="1"/>
    <x v="1"/>
    <b v="1"/>
    <s v="United Kingdom"/>
    <x v="64"/>
    <n v="1.6"/>
    <n v="86"/>
    <n v="137.6"/>
    <n v="481"/>
    <n v="481"/>
    <n v="4.8099999999999998E-4"/>
    <n v="4.8099999999999998E-4"/>
    <n v="0.1376"/>
  </r>
  <r>
    <s v="Total"/>
    <n v="2019"/>
    <b v="1"/>
    <s v="EU"/>
    <s v="NETHERLANDS"/>
    <s v="Import"/>
    <s v="EU"/>
    <x v="0"/>
    <x v="0"/>
    <x v="83"/>
    <x v="11"/>
    <b v="1"/>
    <s v="United Kingdom"/>
    <x v="64"/>
    <n v="1.1000000000000001"/>
    <n v="5"/>
    <n v="5.5"/>
    <n v="81"/>
    <n v="81"/>
    <n v="8.1000000000000004E-5"/>
    <n v="8.1000000000000004E-5"/>
    <n v="5.4999999999999997E-3"/>
  </r>
  <r>
    <s v="Total"/>
    <n v="2019"/>
    <b v="1"/>
    <s v="EU"/>
    <s v="NETHERLANDS"/>
    <s v="Import"/>
    <s v="EU"/>
    <x v="0"/>
    <x v="1"/>
    <x v="2"/>
    <x v="2"/>
    <b v="1"/>
    <s v="United Kingdom"/>
    <x v="64"/>
    <n v="1"/>
    <n v="533"/>
    <n v="533"/>
    <n v="7315"/>
    <n v="7315"/>
    <n v="7.3150000000000003E-3"/>
    <n v="7.3150000000000003E-3"/>
    <n v="0.53300000000000003"/>
  </r>
  <r>
    <s v="Total"/>
    <n v="2019"/>
    <b v="1"/>
    <s v="EU"/>
    <s v="NETHERLANDS"/>
    <s v="Import"/>
    <s v="EU"/>
    <x v="0"/>
    <x v="5"/>
    <x v="2"/>
    <x v="2"/>
    <b v="1"/>
    <s v="United Kingdom"/>
    <x v="64"/>
    <n v="3.19"/>
    <n v="1317"/>
    <n v="4201.2299999999996"/>
    <n v="11898"/>
    <n v="11898"/>
    <n v="1.1898000000000001E-2"/>
    <n v="1.1898000000000001E-2"/>
    <n v="4.2012299999999998"/>
  </r>
  <r>
    <s v="Total"/>
    <n v="2019"/>
    <b v="1"/>
    <s v="EU"/>
    <s v="NETHERLANDS"/>
    <s v="Import"/>
    <s v="EU"/>
    <x v="1"/>
    <x v="3"/>
    <x v="13"/>
    <x v="0"/>
    <b v="1"/>
    <s v="United Kingdom"/>
    <x v="64"/>
    <n v="1"/>
    <n v="844"/>
    <n v="844"/>
    <n v="9044"/>
    <n v="9044"/>
    <n v="9.044E-3"/>
    <n v="9.044E-3"/>
    <n v="0.84399999999999997"/>
  </r>
  <r>
    <s v="Total"/>
    <n v="2019"/>
    <b v="1"/>
    <s v="EU"/>
    <s v="NETHERLANDS"/>
    <s v="Import"/>
    <s v="EU"/>
    <x v="1"/>
    <x v="3"/>
    <x v="5"/>
    <x v="3"/>
    <b v="1"/>
    <s v="United Kingdom"/>
    <x v="64"/>
    <n v="5"/>
    <n v="1607"/>
    <n v="8035"/>
    <n v="6094"/>
    <n v="6094"/>
    <n v="6.0939999999999996E-3"/>
    <n v="6.0939999999999996E-3"/>
    <n v="8.0350000000000001"/>
  </r>
  <r>
    <s v="Total"/>
    <n v="2019"/>
    <b v="1"/>
    <s v="EU"/>
    <s v="NETHERLANDS"/>
    <s v="Import"/>
    <s v="EU"/>
    <x v="1"/>
    <x v="0"/>
    <x v="5"/>
    <x v="3"/>
    <b v="1"/>
    <s v="United Kingdom"/>
    <x v="64"/>
    <n v="1"/>
    <n v="19805"/>
    <n v="19805"/>
    <n v="63714"/>
    <n v="63714"/>
    <n v="6.3714000000000007E-2"/>
    <n v="6.3714000000000007E-2"/>
    <n v="19.805"/>
  </r>
  <r>
    <s v="Total"/>
    <n v="2019"/>
    <b v="1"/>
    <s v="EU"/>
    <s v="NETHERLANDS"/>
    <s v="Import"/>
    <s v="EU"/>
    <x v="4"/>
    <x v="0"/>
    <x v="44"/>
    <x v="10"/>
    <b v="1"/>
    <s v="United Kingdom"/>
    <x v="64"/>
    <n v="0"/>
    <n v="4092"/>
    <n v="0"/>
    <n v="167211"/>
    <n v="167211"/>
    <n v="0.167211"/>
    <n v="0.167211"/>
    <n v="0"/>
  </r>
  <r>
    <s v="Total"/>
    <n v="2019"/>
    <b v="1"/>
    <s v="EU"/>
    <s v="NETHERLANDS"/>
    <s v="Import"/>
    <s v="EU"/>
    <x v="4"/>
    <x v="0"/>
    <x v="18"/>
    <x v="10"/>
    <b v="1"/>
    <s v="United Kingdom"/>
    <x v="64"/>
    <n v="0"/>
    <n v="3338"/>
    <n v="0"/>
    <n v="158990"/>
    <n v="158990"/>
    <n v="0.15898999999999999"/>
    <n v="0.15898999999999999"/>
    <n v="0"/>
  </r>
  <r>
    <s v="Total"/>
    <n v="2019"/>
    <b v="1"/>
    <s v="EU"/>
    <s v="NETHERLANDS"/>
    <s v="Import"/>
    <s v="EU"/>
    <x v="0"/>
    <x v="7"/>
    <x v="43"/>
    <x v="8"/>
    <b v="1"/>
    <s v="United Kingdom"/>
    <x v="64"/>
    <n v="1.46"/>
    <n v="23084"/>
    <n v="33702.639999999999"/>
    <n v="37791"/>
    <n v="37791"/>
    <n v="3.7790999999999998E-2"/>
    <n v="3.7790999999999998E-2"/>
    <n v="33.702640000000002"/>
  </r>
  <r>
    <s v="Total"/>
    <n v="2019"/>
    <b v="1"/>
    <s v="Non EU"/>
    <s v="NEW CALEDONIA"/>
    <s v="Import"/>
    <s v="Non EU"/>
    <x v="0"/>
    <x v="1"/>
    <x v="4"/>
    <x v="4"/>
    <b v="1"/>
    <s v="United Kingdom"/>
    <x v="65"/>
    <n v="0"/>
    <n v="2833"/>
    <n v="0"/>
    <n v="51115"/>
    <n v="51115"/>
    <n v="5.1115000000000001E-2"/>
    <n v="5.1115000000000001E-2"/>
    <n v="0"/>
  </r>
  <r>
    <s v="Total"/>
    <n v="2019"/>
    <b v="1"/>
    <s v="Non EU"/>
    <s v="NEW ZEALAND"/>
    <s v="Import"/>
    <s v="Non EU"/>
    <x v="0"/>
    <x v="1"/>
    <x v="31"/>
    <x v="3"/>
    <b v="1"/>
    <s v="United Kingdom"/>
    <x v="66"/>
    <n v="1"/>
    <n v="30798"/>
    <n v="30798"/>
    <n v="150973"/>
    <n v="150973"/>
    <n v="0.150973"/>
    <n v="0.150973"/>
    <n v="30.797999999999998"/>
  </r>
  <r>
    <s v="Total"/>
    <n v="2019"/>
    <b v="1"/>
    <s v="Non EU"/>
    <s v="NEW ZEALAND"/>
    <s v="Import"/>
    <s v="Non EU"/>
    <x v="0"/>
    <x v="0"/>
    <x v="2"/>
    <x v="2"/>
    <b v="1"/>
    <s v="United Kingdom"/>
    <x v="66"/>
    <n v="1.33"/>
    <n v="58440"/>
    <n v="77725.2"/>
    <n v="111036"/>
    <n v="111036"/>
    <n v="0.111036"/>
    <n v="0.111036"/>
    <n v="77.725200000000001"/>
  </r>
  <r>
    <s v="Total"/>
    <n v="2019"/>
    <b v="1"/>
    <s v="Non EU"/>
    <s v="NEW ZEALAND"/>
    <s v="Import"/>
    <s v="Non EU"/>
    <x v="0"/>
    <x v="0"/>
    <x v="2"/>
    <x v="2"/>
    <b v="1"/>
    <s v="United Kingdom"/>
    <x v="66"/>
    <n v="1.33"/>
    <n v="55380"/>
    <n v="73655.399999999994"/>
    <n v="106296"/>
    <n v="106296"/>
    <n v="0.106296"/>
    <n v="0.106296"/>
    <n v="73.6554"/>
  </r>
  <r>
    <s v="Total"/>
    <n v="2019"/>
    <b v="1"/>
    <s v="Non EU"/>
    <s v="NEW ZEALAND"/>
    <s v="Import"/>
    <s v="Non EU"/>
    <x v="1"/>
    <x v="2"/>
    <x v="30"/>
    <x v="3"/>
    <b v="1"/>
    <s v="United Kingdom"/>
    <x v="66"/>
    <n v="2.61"/>
    <n v="192"/>
    <n v="501.12"/>
    <n v="13226"/>
    <n v="13226"/>
    <n v="1.3226E-2"/>
    <n v="1.3226E-2"/>
    <n v="0.50112000000000001"/>
  </r>
  <r>
    <s v="Total"/>
    <n v="2019"/>
    <b v="1"/>
    <s v="Non EU"/>
    <s v="NEW ZEALAND"/>
    <s v="Import"/>
    <s v="Non EU"/>
    <x v="1"/>
    <x v="0"/>
    <x v="13"/>
    <x v="0"/>
    <b v="1"/>
    <s v="United Kingdom"/>
    <x v="66"/>
    <n v="1.98"/>
    <n v="920"/>
    <n v="1821.6"/>
    <n v="29600"/>
    <n v="29600"/>
    <n v="2.9600000000000001E-2"/>
    <n v="2.9600000000000001E-2"/>
    <n v="1.8216000000000001"/>
  </r>
  <r>
    <s v="Total"/>
    <n v="2019"/>
    <b v="1"/>
    <s v="Non EU"/>
    <s v="NEW ZEALAND"/>
    <s v="Import"/>
    <s v="Non EU"/>
    <x v="2"/>
    <x v="0"/>
    <x v="51"/>
    <x v="1"/>
    <b v="1"/>
    <s v="United Kingdom"/>
    <x v="66"/>
    <n v="3"/>
    <n v="177351"/>
    <n v="532053"/>
    <n v="593674"/>
    <n v="593674"/>
    <n v="0.59367400000000004"/>
    <n v="0.59367400000000004"/>
    <n v="532.053"/>
  </r>
  <r>
    <s v="Total"/>
    <n v="2019"/>
    <b v="1"/>
    <s v="Non EU"/>
    <s v="NEW ZEALAND"/>
    <s v="Import"/>
    <s v="Non EU"/>
    <x v="2"/>
    <x v="0"/>
    <x v="51"/>
    <x v="1"/>
    <b v="1"/>
    <s v="United Kingdom"/>
    <x v="66"/>
    <n v="3"/>
    <n v="95625"/>
    <n v="286875"/>
    <n v="259841"/>
    <n v="259841"/>
    <n v="0.25984099999999999"/>
    <n v="0.25984099999999999"/>
    <n v="286.875"/>
  </r>
  <r>
    <s v="Total"/>
    <n v="2019"/>
    <b v="1"/>
    <s v="Non EU"/>
    <s v="NEW ZEALAND"/>
    <s v="Import"/>
    <s v="Non EU"/>
    <x v="2"/>
    <x v="0"/>
    <x v="51"/>
    <x v="1"/>
    <b v="1"/>
    <s v="United Kingdom"/>
    <x v="66"/>
    <n v="3"/>
    <n v="37985"/>
    <n v="113955"/>
    <n v="154662"/>
    <n v="154662"/>
    <n v="0.15466199999999999"/>
    <n v="0.15466199999999999"/>
    <n v="113.955"/>
  </r>
  <r>
    <s v="Total"/>
    <n v="2019"/>
    <b v="1"/>
    <s v="Non EU"/>
    <s v="NEW ZEALAND"/>
    <s v="Import"/>
    <s v="Non EU"/>
    <x v="2"/>
    <x v="0"/>
    <x v="51"/>
    <x v="1"/>
    <b v="1"/>
    <s v="United Kingdom"/>
    <x v="66"/>
    <n v="3"/>
    <n v="28397"/>
    <n v="85191"/>
    <n v="130190"/>
    <n v="130190"/>
    <n v="0.13019"/>
    <n v="0.13019"/>
    <n v="85.191000000000003"/>
  </r>
  <r>
    <s v="Total"/>
    <n v="2019"/>
    <b v="1"/>
    <s v="Non EU"/>
    <s v="NEW ZEALAND"/>
    <s v="Import"/>
    <s v="Non EU"/>
    <x v="2"/>
    <x v="0"/>
    <x v="2"/>
    <x v="2"/>
    <b v="1"/>
    <s v="United Kingdom"/>
    <x v="66"/>
    <n v="2.65"/>
    <n v="39810"/>
    <n v="105496.5"/>
    <n v="220655"/>
    <n v="220655"/>
    <n v="0.22065499999999999"/>
    <n v="0.22065499999999999"/>
    <n v="105.4965"/>
  </r>
  <r>
    <s v="Total"/>
    <n v="2019"/>
    <b v="1"/>
    <s v="Non EU"/>
    <s v="NEW ZEALAND"/>
    <s v="Import"/>
    <s v="Non EU"/>
    <x v="2"/>
    <x v="0"/>
    <x v="2"/>
    <x v="2"/>
    <b v="1"/>
    <s v="United Kingdom"/>
    <x v="66"/>
    <n v="2.65"/>
    <n v="24840"/>
    <n v="65826"/>
    <n v="121133"/>
    <n v="121133"/>
    <n v="0.121133"/>
    <n v="0.121133"/>
    <n v="65.825999999999993"/>
  </r>
  <r>
    <s v="Total"/>
    <n v="2019"/>
    <b v="1"/>
    <s v="Non EU"/>
    <s v="NEW ZEALAND"/>
    <s v="Import"/>
    <s v="Non EU"/>
    <x v="2"/>
    <x v="0"/>
    <x v="2"/>
    <x v="2"/>
    <b v="1"/>
    <s v="United Kingdom"/>
    <x v="66"/>
    <n v="2.65"/>
    <n v="1880"/>
    <n v="4982"/>
    <n v="10622"/>
    <n v="10622"/>
    <n v="1.0621999999999999E-2"/>
    <n v="1.0621999999999999E-2"/>
    <n v="4.9820000000000002"/>
  </r>
  <r>
    <s v="Total"/>
    <n v="2019"/>
    <b v="1"/>
    <s v="Non EU"/>
    <s v="NEW ZEALAND"/>
    <s v="Import"/>
    <s v="Non EU"/>
    <x v="2"/>
    <x v="0"/>
    <x v="2"/>
    <x v="2"/>
    <b v="1"/>
    <s v="United Kingdom"/>
    <x v="66"/>
    <n v="1.64"/>
    <n v="14376"/>
    <n v="23576.639999999999"/>
    <n v="54580"/>
    <n v="54580"/>
    <n v="5.4579999999999997E-2"/>
    <n v="5.4579999999999997E-2"/>
    <n v="23.576640000000001"/>
  </r>
  <r>
    <s v="Total"/>
    <n v="2019"/>
    <b v="1"/>
    <s v="Non EU"/>
    <s v="NEW ZEALAND"/>
    <s v="Import"/>
    <s v="Non EU"/>
    <x v="4"/>
    <x v="3"/>
    <x v="18"/>
    <x v="10"/>
    <b v="1"/>
    <s v="United Kingdom"/>
    <x v="66"/>
    <n v="0"/>
    <n v="2160"/>
    <n v="0"/>
    <n v="90539"/>
    <n v="90539"/>
    <n v="9.0538999999999994E-2"/>
    <n v="9.0538999999999994E-2"/>
    <n v="0"/>
  </r>
  <r>
    <s v="Total"/>
    <n v="2019"/>
    <b v="1"/>
    <s v="Non EU"/>
    <s v="NEW ZEALAND"/>
    <s v="Import"/>
    <s v="Non EU"/>
    <x v="0"/>
    <x v="0"/>
    <x v="37"/>
    <x v="9"/>
    <b v="1"/>
    <s v="United Kingdom"/>
    <x v="66"/>
    <n v="1"/>
    <n v="78412"/>
    <n v="78412"/>
    <n v="334289"/>
    <n v="334289"/>
    <n v="0.334289"/>
    <n v="0.334289"/>
    <n v="78.412000000000006"/>
  </r>
  <r>
    <s v="Total"/>
    <n v="2019"/>
    <b v="1"/>
    <s v="Non EU"/>
    <s v="NEW ZEALAND"/>
    <s v="Import"/>
    <s v="Non EU"/>
    <x v="1"/>
    <x v="3"/>
    <x v="44"/>
    <x v="10"/>
    <b v="1"/>
    <s v="United Kingdom"/>
    <x v="66"/>
    <n v="0"/>
    <n v="400"/>
    <n v="0"/>
    <n v="9167"/>
    <n v="9167"/>
    <n v="9.1669999999999998E-3"/>
    <n v="9.1669999999999998E-3"/>
    <n v="0"/>
  </r>
  <r>
    <s v="Total"/>
    <n v="2019"/>
    <b v="1"/>
    <s v="Non EU"/>
    <s v="NEW ZEALAND"/>
    <s v="Import"/>
    <s v="Non EU"/>
    <x v="0"/>
    <x v="3"/>
    <x v="72"/>
    <x v="3"/>
    <b v="1"/>
    <s v="United Kingdom"/>
    <x v="66"/>
    <n v="1"/>
    <n v="2050"/>
    <n v="2050"/>
    <n v="76245"/>
    <n v="76245"/>
    <n v="7.6244999999999993E-2"/>
    <n v="7.6244999999999993E-2"/>
    <n v="2.0499999999999998"/>
  </r>
  <r>
    <s v="Total"/>
    <n v="2019"/>
    <b v="1"/>
    <s v="Non EU"/>
    <s v="NEW ZEALAND"/>
    <s v="Import"/>
    <s v="Non EU"/>
    <x v="0"/>
    <x v="3"/>
    <x v="72"/>
    <x v="3"/>
    <b v="1"/>
    <s v="United Kingdom"/>
    <x v="66"/>
    <n v="1"/>
    <n v="1475"/>
    <n v="1475"/>
    <n v="82463"/>
    <n v="82463"/>
    <n v="8.2462999999999995E-2"/>
    <n v="8.2462999999999995E-2"/>
    <n v="1.4750000000000001"/>
  </r>
  <r>
    <s v="Total"/>
    <n v="2019"/>
    <b v="1"/>
    <s v="Non EU"/>
    <s v="NEW ZEALAND"/>
    <s v="Import"/>
    <s v="Non EU"/>
    <x v="0"/>
    <x v="3"/>
    <x v="72"/>
    <x v="3"/>
    <b v="1"/>
    <s v="United Kingdom"/>
    <x v="66"/>
    <n v="1"/>
    <n v="25"/>
    <n v="25"/>
    <n v="1817"/>
    <n v="1817"/>
    <n v="1.817E-3"/>
    <n v="1.817E-3"/>
    <n v="2.5000000000000001E-2"/>
  </r>
  <r>
    <s v="Total"/>
    <n v="2019"/>
    <b v="1"/>
    <s v="Non EU"/>
    <s v="NEW ZEALAND"/>
    <s v="Import"/>
    <s v="Non EU"/>
    <x v="0"/>
    <x v="3"/>
    <x v="30"/>
    <x v="3"/>
    <b v="1"/>
    <s v="United Kingdom"/>
    <x v="66"/>
    <n v="4.5"/>
    <n v="32000"/>
    <n v="144000"/>
    <n v="968683"/>
    <n v="968683"/>
    <n v="0.96868299999999996"/>
    <n v="0.96868299999999996"/>
    <n v="144"/>
  </r>
  <r>
    <s v="Total"/>
    <n v="2019"/>
    <b v="1"/>
    <s v="Non EU"/>
    <s v="NEW ZEALAND"/>
    <s v="Import"/>
    <s v="Non EU"/>
    <x v="0"/>
    <x v="3"/>
    <x v="30"/>
    <x v="3"/>
    <b v="1"/>
    <s v="United Kingdom"/>
    <x v="66"/>
    <n v="4.5"/>
    <n v="10740"/>
    <n v="48330"/>
    <n v="340801"/>
    <n v="340801"/>
    <n v="0.34080100000000002"/>
    <n v="0.34080100000000002"/>
    <n v="48.33"/>
  </r>
  <r>
    <s v="Total"/>
    <n v="2019"/>
    <b v="1"/>
    <s v="Non EU"/>
    <s v="NEW ZEALAND"/>
    <s v="Import"/>
    <s v="Non EU"/>
    <x v="0"/>
    <x v="3"/>
    <x v="30"/>
    <x v="3"/>
    <b v="1"/>
    <s v="United Kingdom"/>
    <x v="66"/>
    <n v="4.5"/>
    <n v="7500"/>
    <n v="33750"/>
    <n v="186055"/>
    <n v="186055"/>
    <n v="0.186055"/>
    <n v="0.186055"/>
    <n v="33.75"/>
  </r>
  <r>
    <s v="Total"/>
    <n v="2019"/>
    <b v="1"/>
    <s v="Non EU"/>
    <s v="NEW ZEALAND"/>
    <s v="Import"/>
    <s v="Non EU"/>
    <x v="0"/>
    <x v="3"/>
    <x v="30"/>
    <x v="3"/>
    <b v="1"/>
    <s v="United Kingdom"/>
    <x v="66"/>
    <n v="4.5"/>
    <n v="5220"/>
    <n v="23490"/>
    <n v="159360"/>
    <n v="159360"/>
    <n v="0.15936"/>
    <n v="0.15936"/>
    <n v="23.49"/>
  </r>
  <r>
    <s v="Total"/>
    <n v="2019"/>
    <b v="1"/>
    <s v="Non EU"/>
    <s v="NEW ZEALAND"/>
    <s v="Import"/>
    <s v="Non EU"/>
    <x v="0"/>
    <x v="3"/>
    <x v="30"/>
    <x v="3"/>
    <b v="1"/>
    <s v="United Kingdom"/>
    <x v="66"/>
    <n v="4.5"/>
    <n v="3555"/>
    <n v="15997.5"/>
    <n v="117414"/>
    <n v="117414"/>
    <n v="0.117414"/>
    <n v="0.117414"/>
    <n v="15.9975"/>
  </r>
  <r>
    <s v="Total"/>
    <n v="2019"/>
    <b v="1"/>
    <s v="Non EU"/>
    <s v="NEW ZEALAND"/>
    <s v="Import"/>
    <s v="Non EU"/>
    <x v="0"/>
    <x v="0"/>
    <x v="42"/>
    <x v="6"/>
    <b v="1"/>
    <s v="United Kingdom"/>
    <x v="66"/>
    <n v="1.36"/>
    <n v="5630"/>
    <n v="7656.8"/>
    <n v="21642"/>
    <n v="21642"/>
    <n v="2.1642000000000002E-2"/>
    <n v="2.1642000000000002E-2"/>
    <n v="7.6567999999999996"/>
  </r>
  <r>
    <s v="Total"/>
    <n v="2019"/>
    <b v="1"/>
    <s v="Non EU"/>
    <s v="NEW ZEALAND"/>
    <s v="Import"/>
    <s v="Non EU"/>
    <x v="0"/>
    <x v="0"/>
    <x v="30"/>
    <x v="3"/>
    <b v="1"/>
    <s v="United Kingdom"/>
    <x v="66"/>
    <n v="4.5"/>
    <n v="214751"/>
    <n v="966379.5"/>
    <n v="1074124"/>
    <n v="1074124"/>
    <n v="1.0741240000000001"/>
    <n v="1.0741240000000001"/>
    <n v="966.37950000000001"/>
  </r>
  <r>
    <s v="Total"/>
    <n v="2019"/>
    <b v="1"/>
    <s v="Non EU"/>
    <s v="NEW ZEALAND"/>
    <s v="Import"/>
    <s v="Non EU"/>
    <x v="0"/>
    <x v="0"/>
    <x v="30"/>
    <x v="3"/>
    <b v="1"/>
    <s v="United Kingdom"/>
    <x v="66"/>
    <n v="4.5"/>
    <n v="134594"/>
    <n v="605673"/>
    <n v="691150"/>
    <n v="691150"/>
    <n v="0.69115000000000004"/>
    <n v="0.69115000000000004"/>
    <n v="605.673"/>
  </r>
  <r>
    <s v="Total"/>
    <n v="2019"/>
    <b v="1"/>
    <s v="Non EU"/>
    <s v="NEW ZEALAND"/>
    <s v="Import"/>
    <s v="Non EU"/>
    <x v="0"/>
    <x v="0"/>
    <x v="30"/>
    <x v="3"/>
    <b v="1"/>
    <s v="United Kingdom"/>
    <x v="66"/>
    <n v="4.5"/>
    <n v="113304"/>
    <n v="509868"/>
    <n v="598271"/>
    <n v="598271"/>
    <n v="0.598271"/>
    <n v="0.598271"/>
    <n v="509.86799999999999"/>
  </r>
  <r>
    <s v="Total"/>
    <n v="2019"/>
    <b v="1"/>
    <s v="Non EU"/>
    <s v="NEW ZEALAND"/>
    <s v="Import"/>
    <s v="Non EU"/>
    <x v="0"/>
    <x v="0"/>
    <x v="30"/>
    <x v="3"/>
    <b v="1"/>
    <s v="United Kingdom"/>
    <x v="66"/>
    <n v="4.5"/>
    <n v="9082"/>
    <n v="40869"/>
    <n v="35782"/>
    <n v="35782"/>
    <n v="3.5782000000000001E-2"/>
    <n v="3.5782000000000001E-2"/>
    <n v="40.869"/>
  </r>
  <r>
    <s v="Total"/>
    <n v="2019"/>
    <b v="1"/>
    <s v="Non EU"/>
    <s v="NEW ZEALAND"/>
    <s v="Import"/>
    <s v="Non EU"/>
    <x v="0"/>
    <x v="0"/>
    <x v="24"/>
    <x v="8"/>
    <b v="1"/>
    <s v="United Kingdom"/>
    <x v="66"/>
    <n v="1"/>
    <n v="12260"/>
    <n v="12260"/>
    <n v="14100"/>
    <n v="14100"/>
    <n v="1.41E-2"/>
    <n v="1.41E-2"/>
    <n v="12.26"/>
  </r>
  <r>
    <s v="Total"/>
    <n v="2019"/>
    <b v="1"/>
    <s v="Non EU"/>
    <s v="NICARAGUA"/>
    <s v="Import"/>
    <s v="Non EU"/>
    <x v="0"/>
    <x v="0"/>
    <x v="10"/>
    <x v="0"/>
    <b v="1"/>
    <s v="United Kingdom"/>
    <x v="67"/>
    <n v="1.21"/>
    <n v="648000"/>
    <n v="784080"/>
    <n v="6153991"/>
    <n v="6153991"/>
    <n v="6.1539910000000004"/>
    <n v="6.1539910000000004"/>
    <n v="784.08"/>
  </r>
  <r>
    <s v="Total"/>
    <n v="2019"/>
    <b v="1"/>
    <s v="Non EU"/>
    <s v="NICARAGUA"/>
    <s v="Import"/>
    <s v="Non EU"/>
    <x v="0"/>
    <x v="1"/>
    <x v="4"/>
    <x v="4"/>
    <b v="1"/>
    <s v="United Kingdom"/>
    <x v="67"/>
    <n v="0"/>
    <n v="925"/>
    <n v="0"/>
    <n v="17681"/>
    <n v="17681"/>
    <n v="1.7680999999999999E-2"/>
    <n v="1.7680999999999999E-2"/>
    <n v="0"/>
  </r>
  <r>
    <s v="Total"/>
    <n v="2019"/>
    <b v="1"/>
    <s v="Non EU"/>
    <s v="NIGERIA"/>
    <s v="Import"/>
    <s v="Non EU"/>
    <x v="1"/>
    <x v="1"/>
    <x v="5"/>
    <x v="3"/>
    <b v="1"/>
    <s v="United Kingdom"/>
    <x v="68"/>
    <n v="1"/>
    <n v="60"/>
    <n v="60"/>
    <n v="3445"/>
    <n v="3445"/>
    <n v="3.4450000000000001E-3"/>
    <n v="3.4450000000000001E-3"/>
    <n v="0.06"/>
  </r>
  <r>
    <s v="Total"/>
    <n v="2019"/>
    <b v="1"/>
    <s v="Non EU"/>
    <s v="NIGERIA"/>
    <s v="Import"/>
    <s v="Non EU"/>
    <x v="0"/>
    <x v="1"/>
    <x v="4"/>
    <x v="4"/>
    <b v="1"/>
    <s v="United Kingdom"/>
    <x v="68"/>
    <n v="0"/>
    <n v="2573"/>
    <n v="0"/>
    <n v="51431"/>
    <n v="51431"/>
    <n v="5.1430999999999998E-2"/>
    <n v="5.1430999999999998E-2"/>
    <n v="0"/>
  </r>
  <r>
    <s v="Total"/>
    <n v="2019"/>
    <b v="1"/>
    <s v="Non EU"/>
    <s v="NIGERIA"/>
    <s v="Import"/>
    <s v="Non EU"/>
    <x v="0"/>
    <x v="1"/>
    <x v="4"/>
    <x v="4"/>
    <b v="1"/>
    <s v="United Kingdom"/>
    <x v="68"/>
    <n v="0"/>
    <n v="1003"/>
    <n v="0"/>
    <n v="12124"/>
    <n v="12124"/>
    <n v="1.2123999999999999E-2"/>
    <n v="1.2123999999999999E-2"/>
    <n v="0"/>
  </r>
  <r>
    <s v="Total"/>
    <n v="2019"/>
    <b v="1"/>
    <s v="Non EU"/>
    <s v="NIGERIA"/>
    <s v="Import"/>
    <s v="Non EU"/>
    <x v="0"/>
    <x v="1"/>
    <x v="4"/>
    <x v="4"/>
    <b v="1"/>
    <s v="United Kingdom"/>
    <x v="68"/>
    <n v="0"/>
    <n v="180"/>
    <n v="0"/>
    <n v="1642"/>
    <n v="1642"/>
    <n v="1.642E-3"/>
    <n v="1.642E-3"/>
    <n v="0"/>
  </r>
  <r>
    <s v="Total"/>
    <n v="2019"/>
    <b v="1"/>
    <s v="Non EU"/>
    <s v="NIGERIA"/>
    <s v="Import"/>
    <s v="Non EU"/>
    <x v="1"/>
    <x v="3"/>
    <x v="13"/>
    <x v="0"/>
    <b v="1"/>
    <s v="United Kingdom"/>
    <x v="68"/>
    <n v="1"/>
    <n v="500"/>
    <n v="500"/>
    <n v="1850"/>
    <n v="1850"/>
    <n v="1.8500000000000001E-3"/>
    <n v="1.8500000000000001E-3"/>
    <n v="0.5"/>
  </r>
  <r>
    <s v="Total"/>
    <n v="2019"/>
    <b v="1"/>
    <s v="EEA non EU"/>
    <s v="NORWAY"/>
    <s v="Import"/>
    <s v="EEA non EU"/>
    <x v="0"/>
    <x v="1"/>
    <x v="29"/>
    <x v="3"/>
    <b v="1"/>
    <s v="United Kingdom"/>
    <x v="69"/>
    <n v="1"/>
    <n v="1365"/>
    <n v="1365"/>
    <n v="12387"/>
    <n v="12387"/>
    <n v="1.2387E-2"/>
    <n v="1.2387E-2"/>
    <n v="1.365"/>
  </r>
  <r>
    <s v="Total"/>
    <n v="2019"/>
    <b v="1"/>
    <s v="EEA non EU"/>
    <s v="NORWAY"/>
    <s v="Import"/>
    <s v="EEA non EU"/>
    <x v="0"/>
    <x v="0"/>
    <x v="11"/>
    <x v="0"/>
    <b v="1"/>
    <s v="United Kingdom"/>
    <x v="69"/>
    <n v="4"/>
    <n v="3872"/>
    <n v="15488"/>
    <n v="141163"/>
    <n v="141163"/>
    <n v="0.14116300000000001"/>
    <n v="0.14116300000000001"/>
    <n v="15.488"/>
  </r>
  <r>
    <s v="Total"/>
    <n v="2019"/>
    <b v="1"/>
    <s v="EEA non EU"/>
    <s v="NORWAY"/>
    <s v="Import"/>
    <s v="EEA non EU"/>
    <x v="0"/>
    <x v="0"/>
    <x v="11"/>
    <x v="0"/>
    <b v="1"/>
    <s v="United Kingdom"/>
    <x v="69"/>
    <n v="4"/>
    <n v="2044"/>
    <n v="8176"/>
    <n v="73413"/>
    <n v="73413"/>
    <n v="7.3413000000000006E-2"/>
    <n v="7.3413000000000006E-2"/>
    <n v="8.1760000000000002"/>
  </r>
  <r>
    <s v="Total"/>
    <n v="2019"/>
    <b v="1"/>
    <s v="EEA non EU"/>
    <s v="NORWAY"/>
    <s v="Import"/>
    <s v="EEA non EU"/>
    <x v="0"/>
    <x v="0"/>
    <x v="11"/>
    <x v="0"/>
    <b v="1"/>
    <s v="United Kingdom"/>
    <x v="69"/>
    <n v="4"/>
    <n v="50"/>
    <n v="200"/>
    <n v="1516"/>
    <n v="1516"/>
    <n v="1.516E-3"/>
    <n v="1.516E-3"/>
    <n v="0.2"/>
  </r>
  <r>
    <s v="Total"/>
    <n v="2019"/>
    <b v="1"/>
    <s v="EEA non EU"/>
    <s v="NORWAY"/>
    <s v="Import"/>
    <s v="EEA non EU"/>
    <x v="0"/>
    <x v="0"/>
    <x v="11"/>
    <x v="0"/>
    <b v="1"/>
    <s v="United Kingdom"/>
    <x v="69"/>
    <n v="2.58"/>
    <n v="10554"/>
    <n v="27229.32"/>
    <n v="36655"/>
    <n v="36655"/>
    <n v="3.6655E-2"/>
    <n v="3.6655E-2"/>
    <n v="27.229320000000001"/>
  </r>
  <r>
    <s v="Total"/>
    <n v="2019"/>
    <b v="1"/>
    <s v="EEA non EU"/>
    <s v="NORWAY"/>
    <s v="Import"/>
    <s v="EEA non EU"/>
    <x v="0"/>
    <x v="0"/>
    <x v="11"/>
    <x v="0"/>
    <b v="1"/>
    <s v="United Kingdom"/>
    <x v="69"/>
    <n v="2.58"/>
    <n v="690"/>
    <n v="1780.2"/>
    <n v="23751"/>
    <n v="23751"/>
    <n v="2.3751000000000001E-2"/>
    <n v="2.3751000000000001E-2"/>
    <n v="1.7802"/>
  </r>
  <r>
    <s v="Total"/>
    <n v="2019"/>
    <b v="1"/>
    <s v="EEA non EU"/>
    <s v="NORWAY"/>
    <s v="Import"/>
    <s v="EEA non EU"/>
    <x v="0"/>
    <x v="0"/>
    <x v="11"/>
    <x v="0"/>
    <b v="1"/>
    <s v="United Kingdom"/>
    <x v="69"/>
    <n v="1.1499999999999999"/>
    <n v="25650"/>
    <n v="29497.5"/>
    <n v="179516"/>
    <n v="179516"/>
    <n v="0.17951600000000001"/>
    <n v="0.17951600000000001"/>
    <n v="29.497499999999999"/>
  </r>
  <r>
    <s v="Total"/>
    <n v="2019"/>
    <b v="1"/>
    <s v="EEA non EU"/>
    <s v="NORWAY"/>
    <s v="Import"/>
    <s v="EEA non EU"/>
    <x v="0"/>
    <x v="0"/>
    <x v="11"/>
    <x v="0"/>
    <b v="1"/>
    <s v="United Kingdom"/>
    <x v="69"/>
    <n v="1.1499999999999999"/>
    <n v="8622"/>
    <n v="9915.2999999999993"/>
    <n v="40272"/>
    <n v="40272"/>
    <n v="4.0272000000000002E-2"/>
    <n v="4.0272000000000002E-2"/>
    <n v="9.9153000000000002"/>
  </r>
  <r>
    <s v="Total"/>
    <n v="2019"/>
    <b v="1"/>
    <s v="EEA non EU"/>
    <s v="NORWAY"/>
    <s v="Import"/>
    <s v="EEA non EU"/>
    <x v="0"/>
    <x v="0"/>
    <x v="21"/>
    <x v="0"/>
    <b v="1"/>
    <s v="United Kingdom"/>
    <x v="69"/>
    <n v="1.61"/>
    <n v="7515"/>
    <n v="12099.15"/>
    <n v="36175"/>
    <n v="36175"/>
    <n v="3.6174999999999999E-2"/>
    <n v="3.6174999999999999E-2"/>
    <n v="12.09915"/>
  </r>
  <r>
    <s v="Total"/>
    <n v="2019"/>
    <b v="1"/>
    <s v="EEA non EU"/>
    <s v="NORWAY"/>
    <s v="Import"/>
    <s v="EEA non EU"/>
    <x v="0"/>
    <x v="7"/>
    <x v="26"/>
    <x v="1"/>
    <b v="1"/>
    <s v="United Kingdom"/>
    <x v="69"/>
    <n v="1.92"/>
    <n v="4550"/>
    <n v="8736"/>
    <n v="32939"/>
    <n v="32939"/>
    <n v="3.2939000000000003E-2"/>
    <n v="3.2939000000000003E-2"/>
    <n v="8.7360000000000007"/>
  </r>
  <r>
    <s v="Total"/>
    <n v="2019"/>
    <b v="1"/>
    <s v="EEA non EU"/>
    <s v="NORWAY"/>
    <s v="Import"/>
    <s v="EEA non EU"/>
    <x v="0"/>
    <x v="1"/>
    <x v="52"/>
    <x v="1"/>
    <b v="1"/>
    <s v="United Kingdom"/>
    <x v="69"/>
    <n v="1.19"/>
    <n v="17919"/>
    <n v="21323.61"/>
    <n v="9163"/>
    <n v="9163"/>
    <n v="9.1629999999999993E-3"/>
    <n v="9.1629999999999993E-3"/>
    <n v="21.323609999999999"/>
  </r>
  <r>
    <s v="Total"/>
    <n v="2019"/>
    <b v="1"/>
    <s v="EEA non EU"/>
    <s v="NORWAY"/>
    <s v="Import"/>
    <s v="EEA non EU"/>
    <x v="0"/>
    <x v="1"/>
    <x v="26"/>
    <x v="1"/>
    <b v="1"/>
    <s v="United Kingdom"/>
    <x v="69"/>
    <n v="1.34"/>
    <n v="142971"/>
    <n v="191581.14"/>
    <n v="211959"/>
    <n v="211959"/>
    <n v="0.21195900000000001"/>
    <n v="0.21195900000000001"/>
    <n v="191.58114"/>
  </r>
  <r>
    <s v="Total"/>
    <n v="2019"/>
    <b v="1"/>
    <s v="EEA non EU"/>
    <s v="NORWAY"/>
    <s v="Import"/>
    <s v="EEA non EU"/>
    <x v="0"/>
    <x v="1"/>
    <x v="26"/>
    <x v="1"/>
    <b v="1"/>
    <s v="United Kingdom"/>
    <x v="69"/>
    <n v="1.34"/>
    <n v="4403"/>
    <n v="5900.02"/>
    <n v="18777"/>
    <n v="18777"/>
    <n v="1.8776999999999999E-2"/>
    <n v="1.8776999999999999E-2"/>
    <n v="5.9000199999999996"/>
  </r>
  <r>
    <s v="Total"/>
    <n v="2019"/>
    <b v="1"/>
    <s v="EEA non EU"/>
    <s v="NORWAY"/>
    <s v="Import"/>
    <s v="EEA non EU"/>
    <x v="0"/>
    <x v="1"/>
    <x v="61"/>
    <x v="11"/>
    <b v="1"/>
    <s v="United Kingdom"/>
    <x v="69"/>
    <n v="1.07"/>
    <n v="66116"/>
    <n v="70744.12"/>
    <n v="352912"/>
    <n v="352912"/>
    <n v="0.352912"/>
    <n v="0.352912"/>
    <n v="70.744119999999995"/>
  </r>
  <r>
    <s v="Total"/>
    <n v="2019"/>
    <b v="1"/>
    <s v="EEA non EU"/>
    <s v="NORWAY"/>
    <s v="Import"/>
    <s v="EEA non EU"/>
    <x v="0"/>
    <x v="1"/>
    <x v="84"/>
    <x v="11"/>
    <b v="1"/>
    <s v="United Kingdom"/>
    <x v="69"/>
    <n v="1.3"/>
    <n v="2334"/>
    <n v="3034.2"/>
    <n v="22939"/>
    <n v="22939"/>
    <n v="2.2939000000000001E-2"/>
    <n v="2.2939000000000001E-2"/>
    <n v="3.0341999999999998"/>
  </r>
  <r>
    <s v="Total"/>
    <n v="2019"/>
    <b v="1"/>
    <s v="EEA non EU"/>
    <s v="NORWAY"/>
    <s v="Import"/>
    <s v="EEA non EU"/>
    <x v="0"/>
    <x v="1"/>
    <x v="62"/>
    <x v="11"/>
    <b v="1"/>
    <s v="United Kingdom"/>
    <x v="69"/>
    <n v="1.0900000000000001"/>
    <n v="2264"/>
    <n v="2467.7600000000002"/>
    <n v="11863"/>
    <n v="11863"/>
    <n v="1.1863E-2"/>
    <n v="1.1863E-2"/>
    <n v="2.4677600000000002"/>
  </r>
  <r>
    <s v="Total"/>
    <n v="2019"/>
    <b v="1"/>
    <s v="EEA non EU"/>
    <s v="NORWAY"/>
    <s v="Import"/>
    <s v="EEA non EU"/>
    <x v="0"/>
    <x v="1"/>
    <x v="63"/>
    <x v="11"/>
    <b v="1"/>
    <s v="United Kingdom"/>
    <x v="69"/>
    <n v="1.1399999999999999"/>
    <n v="4072"/>
    <n v="4642.08"/>
    <n v="44124"/>
    <n v="44124"/>
    <n v="4.4123999999999997E-2"/>
    <n v="4.4123999999999997E-2"/>
    <n v="4.64208"/>
  </r>
  <r>
    <s v="Total"/>
    <n v="2019"/>
    <b v="1"/>
    <s v="EEA non EU"/>
    <s v="NORWAY"/>
    <s v="Import"/>
    <s v="EEA non EU"/>
    <x v="0"/>
    <x v="0"/>
    <x v="68"/>
    <x v="2"/>
    <b v="1"/>
    <s v="United Kingdom"/>
    <x v="69"/>
    <n v="1.33"/>
    <n v="231112"/>
    <n v="307378.96000000002"/>
    <n v="500852"/>
    <n v="500852"/>
    <n v="0.50085199999999996"/>
    <n v="0.50085199999999996"/>
    <n v="307.37896000000001"/>
  </r>
  <r>
    <s v="Total"/>
    <n v="2019"/>
    <b v="1"/>
    <s v="EEA non EU"/>
    <s v="NORWAY"/>
    <s v="Import"/>
    <s v="EEA non EU"/>
    <x v="0"/>
    <x v="0"/>
    <x v="68"/>
    <x v="2"/>
    <b v="1"/>
    <s v="United Kingdom"/>
    <x v="69"/>
    <n v="1.33"/>
    <n v="9479"/>
    <n v="12607.07"/>
    <n v="26437"/>
    <n v="26437"/>
    <n v="2.6436999999999999E-2"/>
    <n v="2.6436999999999999E-2"/>
    <n v="12.60707"/>
  </r>
  <r>
    <s v="Total"/>
    <n v="2019"/>
    <b v="1"/>
    <s v="EEA non EU"/>
    <s v="NORWAY"/>
    <s v="Import"/>
    <s v="EEA non EU"/>
    <x v="0"/>
    <x v="0"/>
    <x v="33"/>
    <x v="2"/>
    <b v="1"/>
    <s v="United Kingdom"/>
    <x v="69"/>
    <n v="3.07"/>
    <n v="1845"/>
    <n v="5664.15"/>
    <n v="16299"/>
    <n v="16299"/>
    <n v="1.6299000000000001E-2"/>
    <n v="1.6299000000000001E-2"/>
    <n v="5.6641500000000002"/>
  </r>
  <r>
    <s v="Total"/>
    <n v="2019"/>
    <b v="1"/>
    <s v="EEA non EU"/>
    <s v="NORWAY"/>
    <s v="Import"/>
    <s v="EEA non EU"/>
    <x v="0"/>
    <x v="0"/>
    <x v="46"/>
    <x v="1"/>
    <b v="1"/>
    <s v="United Kingdom"/>
    <x v="69"/>
    <n v="1.93"/>
    <n v="56794"/>
    <n v="109612.42"/>
    <n v="113151"/>
    <n v="113151"/>
    <n v="0.113151"/>
    <n v="0.113151"/>
    <n v="109.61242"/>
  </r>
  <r>
    <s v="Total"/>
    <n v="2019"/>
    <b v="1"/>
    <s v="EEA non EU"/>
    <s v="NORWAY"/>
    <s v="Import"/>
    <s v="EEA non EU"/>
    <x v="0"/>
    <x v="0"/>
    <x v="46"/>
    <x v="1"/>
    <b v="1"/>
    <s v="United Kingdom"/>
    <x v="69"/>
    <n v="1.1599999999999999"/>
    <n v="4407"/>
    <n v="5112.12"/>
    <n v="11470"/>
    <n v="11470"/>
    <n v="1.1469999999999999E-2"/>
    <n v="1.1469999999999999E-2"/>
    <n v="5.11212"/>
  </r>
  <r>
    <s v="Total"/>
    <n v="2019"/>
    <b v="1"/>
    <s v="EEA non EU"/>
    <s v="NORWAY"/>
    <s v="Import"/>
    <s v="EEA non EU"/>
    <x v="0"/>
    <x v="0"/>
    <x v="59"/>
    <x v="1"/>
    <b v="1"/>
    <s v="United Kingdom"/>
    <x v="69"/>
    <n v="1.41"/>
    <n v="37352"/>
    <n v="52666.32"/>
    <n v="85632"/>
    <n v="85632"/>
    <n v="8.5632E-2"/>
    <n v="8.5632E-2"/>
    <n v="52.666319999999999"/>
  </r>
  <r>
    <s v="Total"/>
    <n v="2019"/>
    <b v="1"/>
    <s v="EEA non EU"/>
    <s v="NORWAY"/>
    <s v="Import"/>
    <s v="EEA non EU"/>
    <x v="0"/>
    <x v="0"/>
    <x v="1"/>
    <x v="1"/>
    <b v="1"/>
    <s v="United Kingdom"/>
    <x v="69"/>
    <n v="1.5"/>
    <n v="100908"/>
    <n v="151362"/>
    <n v="203758"/>
    <n v="203758"/>
    <n v="0.20375799999999999"/>
    <n v="0.20375799999999999"/>
    <n v="151.36199999999999"/>
  </r>
  <r>
    <s v="Total"/>
    <n v="2019"/>
    <b v="1"/>
    <s v="EEA non EU"/>
    <s v="NORWAY"/>
    <s v="Import"/>
    <s v="EEA non EU"/>
    <x v="0"/>
    <x v="0"/>
    <x v="1"/>
    <x v="1"/>
    <b v="1"/>
    <s v="United Kingdom"/>
    <x v="69"/>
    <n v="1.5"/>
    <n v="3777"/>
    <n v="5665.5"/>
    <n v="9939"/>
    <n v="9939"/>
    <n v="9.9389999999999999E-3"/>
    <n v="9.9389999999999999E-3"/>
    <n v="5.6654999999999998"/>
  </r>
  <r>
    <s v="Total"/>
    <n v="2019"/>
    <b v="1"/>
    <s v="EEA non EU"/>
    <s v="NORWAY"/>
    <s v="Import"/>
    <s v="EEA non EU"/>
    <x v="0"/>
    <x v="0"/>
    <x v="47"/>
    <x v="1"/>
    <b v="1"/>
    <s v="United Kingdom"/>
    <x v="69"/>
    <n v="1.4"/>
    <n v="10082563"/>
    <n v="14115588.199999999"/>
    <n v="30349458"/>
    <n v="30349458"/>
    <n v="30.349457999999998"/>
    <n v="30.349457999999998"/>
    <n v="14115.5882"/>
  </r>
  <r>
    <s v="Total"/>
    <n v="2019"/>
    <b v="1"/>
    <s v="EEA non EU"/>
    <s v="NORWAY"/>
    <s v="Import"/>
    <s v="EEA non EU"/>
    <x v="0"/>
    <x v="0"/>
    <x v="47"/>
    <x v="1"/>
    <b v="1"/>
    <s v="United Kingdom"/>
    <x v="69"/>
    <n v="1.4"/>
    <n v="1545013"/>
    <n v="2163018.2000000002"/>
    <n v="3711844"/>
    <n v="3711844"/>
    <n v="3.7118440000000001"/>
    <n v="3.7118440000000001"/>
    <n v="2163.0182"/>
  </r>
  <r>
    <s v="Total"/>
    <n v="2019"/>
    <b v="1"/>
    <s v="EEA non EU"/>
    <s v="NORWAY"/>
    <s v="Import"/>
    <s v="EEA non EU"/>
    <x v="0"/>
    <x v="0"/>
    <x v="47"/>
    <x v="1"/>
    <b v="1"/>
    <s v="United Kingdom"/>
    <x v="69"/>
    <n v="1.4"/>
    <n v="48742"/>
    <n v="68238.8"/>
    <n v="129168"/>
    <n v="129168"/>
    <n v="0.12916800000000001"/>
    <n v="0.12916800000000001"/>
    <n v="68.238799999999998"/>
  </r>
  <r>
    <s v="Total"/>
    <n v="2019"/>
    <b v="1"/>
    <s v="EEA non EU"/>
    <s v="NORWAY"/>
    <s v="Import"/>
    <s v="EEA non EU"/>
    <x v="0"/>
    <x v="0"/>
    <x v="52"/>
    <x v="1"/>
    <b v="1"/>
    <s v="United Kingdom"/>
    <x v="69"/>
    <n v="1.51"/>
    <n v="300001"/>
    <n v="453001.51"/>
    <n v="745199"/>
    <n v="745199"/>
    <n v="0.74519899999999994"/>
    <n v="0.74519899999999994"/>
    <n v="453.00151"/>
  </r>
  <r>
    <s v="Total"/>
    <n v="2019"/>
    <b v="1"/>
    <s v="EEA non EU"/>
    <s v="NORWAY"/>
    <s v="Import"/>
    <s v="EEA non EU"/>
    <x v="0"/>
    <x v="0"/>
    <x v="52"/>
    <x v="1"/>
    <b v="1"/>
    <s v="United Kingdom"/>
    <x v="69"/>
    <n v="1.51"/>
    <n v="24588"/>
    <n v="37127.879999999997"/>
    <n v="39833"/>
    <n v="39833"/>
    <n v="3.9833E-2"/>
    <n v="3.9833E-2"/>
    <n v="37.127879999999998"/>
  </r>
  <r>
    <s v="Total"/>
    <n v="2019"/>
    <b v="1"/>
    <s v="EEA non EU"/>
    <s v="NORWAY"/>
    <s v="Import"/>
    <s v="EEA non EU"/>
    <x v="0"/>
    <x v="0"/>
    <x v="26"/>
    <x v="1"/>
    <b v="1"/>
    <s v="United Kingdom"/>
    <x v="69"/>
    <n v="1.5"/>
    <n v="8053199"/>
    <n v="12079798.5"/>
    <n v="29979546"/>
    <n v="29979546"/>
    <n v="29.979545999999999"/>
    <n v="29.979545999999999"/>
    <n v="12079.798500000001"/>
  </r>
  <r>
    <s v="Total"/>
    <n v="2019"/>
    <b v="1"/>
    <s v="EEA non EU"/>
    <s v="NORWAY"/>
    <s v="Import"/>
    <s v="EEA non EU"/>
    <x v="0"/>
    <x v="0"/>
    <x v="26"/>
    <x v="1"/>
    <b v="1"/>
    <s v="United Kingdom"/>
    <x v="69"/>
    <n v="1.5"/>
    <n v="803475"/>
    <n v="1205212.5"/>
    <n v="2928089"/>
    <n v="2928089"/>
    <n v="2.9280889999999999"/>
    <n v="2.9280889999999999"/>
    <n v="1205.2125000000001"/>
  </r>
  <r>
    <s v="Total"/>
    <n v="2019"/>
    <b v="1"/>
    <s v="EEA non EU"/>
    <s v="NORWAY"/>
    <s v="Import"/>
    <s v="EEA non EU"/>
    <x v="0"/>
    <x v="0"/>
    <x v="63"/>
    <x v="11"/>
    <b v="1"/>
    <s v="United Kingdom"/>
    <x v="69"/>
    <n v="1.26"/>
    <n v="1145"/>
    <n v="1442.7"/>
    <n v="7720"/>
    <n v="7720"/>
    <n v="7.7200000000000003E-3"/>
    <n v="7.7200000000000003E-3"/>
    <n v="1.4427000000000001"/>
  </r>
  <r>
    <s v="Total"/>
    <n v="2019"/>
    <b v="1"/>
    <s v="EEA non EU"/>
    <s v="NORWAY"/>
    <s v="Import"/>
    <s v="EEA non EU"/>
    <x v="0"/>
    <x v="5"/>
    <x v="26"/>
    <x v="1"/>
    <b v="1"/>
    <s v="United Kingdom"/>
    <x v="69"/>
    <n v="6.53"/>
    <n v="23145"/>
    <n v="151136.85"/>
    <n v="328153"/>
    <n v="328153"/>
    <n v="0.32815299999999997"/>
    <n v="0.32815299999999997"/>
    <n v="151.13685000000001"/>
  </r>
  <r>
    <s v="Total"/>
    <n v="2019"/>
    <b v="1"/>
    <s v="EEA non EU"/>
    <s v="NORWAY"/>
    <s v="Import"/>
    <s v="EEA non EU"/>
    <x v="0"/>
    <x v="5"/>
    <x v="26"/>
    <x v="1"/>
    <b v="1"/>
    <s v="United Kingdom"/>
    <x v="69"/>
    <n v="6.53"/>
    <n v="13575"/>
    <n v="88644.75"/>
    <n v="158375"/>
    <n v="158375"/>
    <n v="0.15837499999999999"/>
    <n v="0.15837499999999999"/>
    <n v="88.644750000000002"/>
  </r>
  <r>
    <s v="Total"/>
    <n v="2019"/>
    <b v="1"/>
    <s v="EEA non EU"/>
    <s v="NORWAY"/>
    <s v="Import"/>
    <s v="EEA non EU"/>
    <x v="0"/>
    <x v="5"/>
    <x v="26"/>
    <x v="1"/>
    <b v="1"/>
    <s v="United Kingdom"/>
    <x v="69"/>
    <n v="6.53"/>
    <n v="1260"/>
    <n v="8227.7999999999993"/>
    <n v="3976"/>
    <n v="3976"/>
    <n v="3.9760000000000004E-3"/>
    <n v="3.9760000000000004E-3"/>
    <n v="8.2278000000000002"/>
  </r>
  <r>
    <s v="Total"/>
    <n v="2019"/>
    <b v="1"/>
    <s v="EEA non EU"/>
    <s v="NORWAY"/>
    <s v="Import"/>
    <s v="EEA non EU"/>
    <x v="0"/>
    <x v="5"/>
    <x v="26"/>
    <x v="1"/>
    <b v="1"/>
    <s v="United Kingdom"/>
    <x v="69"/>
    <n v="6.53"/>
    <n v="225"/>
    <n v="1469.25"/>
    <n v="4345"/>
    <n v="4345"/>
    <n v="4.3449999999999999E-3"/>
    <n v="4.3449999999999999E-3"/>
    <n v="1.4692499999999999"/>
  </r>
  <r>
    <s v="Total"/>
    <n v="2019"/>
    <b v="1"/>
    <s v="EEA non EU"/>
    <s v="NORWAY"/>
    <s v="Import"/>
    <s v="EEA non EU"/>
    <x v="0"/>
    <x v="7"/>
    <x v="2"/>
    <x v="2"/>
    <b v="1"/>
    <s v="United Kingdom"/>
    <x v="69"/>
    <n v="1.86"/>
    <n v="116592"/>
    <n v="216861.12"/>
    <n v="244548"/>
    <n v="244548"/>
    <n v="0.24454799999999999"/>
    <n v="0.24454799999999999"/>
    <n v="216.86112"/>
  </r>
  <r>
    <s v="Total"/>
    <n v="2019"/>
    <b v="1"/>
    <s v="EEA non EU"/>
    <s v="NORWAY"/>
    <s v="Import"/>
    <s v="EEA non EU"/>
    <x v="0"/>
    <x v="1"/>
    <x v="2"/>
    <x v="2"/>
    <b v="1"/>
    <s v="United Kingdom"/>
    <x v="69"/>
    <n v="1.17"/>
    <n v="14514"/>
    <n v="16981.38"/>
    <n v="15633"/>
    <n v="15633"/>
    <n v="1.5633000000000001E-2"/>
    <n v="1.5633000000000001E-2"/>
    <n v="16.981380000000001"/>
  </r>
  <r>
    <s v="Total"/>
    <n v="2019"/>
    <b v="1"/>
    <s v="EEA non EU"/>
    <s v="NORWAY"/>
    <s v="Import"/>
    <s v="EEA non EU"/>
    <x v="0"/>
    <x v="0"/>
    <x v="2"/>
    <x v="2"/>
    <b v="1"/>
    <s v="United Kingdom"/>
    <x v="69"/>
    <n v="1.33"/>
    <n v="26265"/>
    <n v="34932.449999999997"/>
    <n v="20506"/>
    <n v="20506"/>
    <n v="2.0506E-2"/>
    <n v="2.0506E-2"/>
    <n v="34.932450000000003"/>
  </r>
  <r>
    <s v="Total"/>
    <n v="2019"/>
    <b v="1"/>
    <s v="EEA non EU"/>
    <s v="NORWAY"/>
    <s v="Import"/>
    <s v="EEA non EU"/>
    <x v="1"/>
    <x v="2"/>
    <x v="0"/>
    <x v="0"/>
    <b v="1"/>
    <s v="United Kingdom"/>
    <x v="69"/>
    <n v="1.66"/>
    <n v="2414253"/>
    <n v="4007659.98"/>
    <n v="19263596"/>
    <n v="19263596"/>
    <n v="19.263596"/>
    <n v="19.263596"/>
    <n v="4007.6599799999999"/>
  </r>
  <r>
    <s v="Total"/>
    <n v="2019"/>
    <b v="1"/>
    <s v="EEA non EU"/>
    <s v="NORWAY"/>
    <s v="Import"/>
    <s v="EEA non EU"/>
    <x v="1"/>
    <x v="2"/>
    <x v="0"/>
    <x v="0"/>
    <b v="1"/>
    <s v="United Kingdom"/>
    <x v="69"/>
    <n v="1.66"/>
    <n v="102110"/>
    <n v="169502.6"/>
    <n v="760364"/>
    <n v="760364"/>
    <n v="0.76036400000000004"/>
    <n v="0.76036400000000004"/>
    <n v="169.5026"/>
  </r>
  <r>
    <s v="Total"/>
    <n v="2019"/>
    <b v="1"/>
    <s v="EEA non EU"/>
    <s v="NORWAY"/>
    <s v="Import"/>
    <s v="EEA non EU"/>
    <x v="1"/>
    <x v="2"/>
    <x v="0"/>
    <x v="0"/>
    <b v="1"/>
    <s v="United Kingdom"/>
    <x v="69"/>
    <n v="1.66"/>
    <n v="900"/>
    <n v="1494"/>
    <n v="11626"/>
    <n v="11626"/>
    <n v="1.1625999999999999E-2"/>
    <n v="1.1625999999999999E-2"/>
    <n v="1.494"/>
  </r>
  <r>
    <s v="Total"/>
    <n v="2019"/>
    <b v="1"/>
    <s v="EEA non EU"/>
    <s v="NORWAY"/>
    <s v="Import"/>
    <s v="EEA non EU"/>
    <x v="1"/>
    <x v="2"/>
    <x v="0"/>
    <x v="0"/>
    <b v="1"/>
    <s v="United Kingdom"/>
    <x v="69"/>
    <n v="1.66"/>
    <n v="800"/>
    <n v="1328"/>
    <n v="4568"/>
    <n v="4568"/>
    <n v="4.568E-3"/>
    <n v="4.568E-3"/>
    <n v="1.3280000000000001"/>
  </r>
  <r>
    <s v="Total"/>
    <n v="2019"/>
    <b v="1"/>
    <s v="EEA non EU"/>
    <s v="NORWAY"/>
    <s v="Import"/>
    <s v="EEA non EU"/>
    <x v="1"/>
    <x v="2"/>
    <x v="5"/>
    <x v="3"/>
    <b v="1"/>
    <s v="United Kingdom"/>
    <x v="69"/>
    <n v="1.36"/>
    <n v="1560"/>
    <n v="2121.6"/>
    <n v="4415"/>
    <n v="4415"/>
    <n v="4.4149999999999997E-3"/>
    <n v="4.4149999999999997E-3"/>
    <n v="2.1215999999999999"/>
  </r>
  <r>
    <s v="Total"/>
    <n v="2019"/>
    <b v="1"/>
    <s v="EEA non EU"/>
    <s v="NORWAY"/>
    <s v="Import"/>
    <s v="EEA non EU"/>
    <x v="1"/>
    <x v="0"/>
    <x v="13"/>
    <x v="0"/>
    <b v="1"/>
    <s v="United Kingdom"/>
    <x v="69"/>
    <n v="1.98"/>
    <n v="800"/>
    <n v="1584"/>
    <n v="3104"/>
    <n v="3104"/>
    <n v="3.104E-3"/>
    <n v="3.104E-3"/>
    <n v="1.5840000000000001"/>
  </r>
  <r>
    <s v="Total"/>
    <n v="2019"/>
    <b v="1"/>
    <s v="EEA non EU"/>
    <s v="NORWAY"/>
    <s v="Import"/>
    <s v="EEA non EU"/>
    <x v="3"/>
    <x v="0"/>
    <x v="43"/>
    <x v="8"/>
    <b v="1"/>
    <s v="United Kingdom"/>
    <x v="69"/>
    <n v="1.54"/>
    <n v="106540"/>
    <n v="164071.6"/>
    <n v="160974"/>
    <n v="160974"/>
    <n v="0.16097400000000001"/>
    <n v="0.16097400000000001"/>
    <n v="164.07159999999999"/>
  </r>
  <r>
    <s v="Total"/>
    <n v="2019"/>
    <b v="1"/>
    <s v="EEA non EU"/>
    <s v="NORWAY"/>
    <s v="Import"/>
    <s v="EEA non EU"/>
    <x v="3"/>
    <x v="0"/>
    <x v="43"/>
    <x v="8"/>
    <b v="1"/>
    <s v="United Kingdom"/>
    <x v="69"/>
    <n v="1.54"/>
    <n v="20000"/>
    <n v="30800"/>
    <n v="21779"/>
    <n v="21779"/>
    <n v="2.1779E-2"/>
    <n v="2.1779E-2"/>
    <n v="30.8"/>
  </r>
  <r>
    <s v="Total"/>
    <n v="2019"/>
    <b v="1"/>
    <s v="EEA non EU"/>
    <s v="NORWAY"/>
    <s v="Import"/>
    <s v="EEA non EU"/>
    <x v="3"/>
    <x v="2"/>
    <x v="26"/>
    <x v="1"/>
    <b v="1"/>
    <s v="United Kingdom"/>
    <x v="69"/>
    <n v="1.71"/>
    <n v="9449"/>
    <n v="16157.79"/>
    <n v="43422"/>
    <n v="43422"/>
    <n v="4.3422000000000002E-2"/>
    <n v="4.3422000000000002E-2"/>
    <n v="16.157789999999999"/>
  </r>
  <r>
    <s v="Total"/>
    <n v="2019"/>
    <b v="1"/>
    <s v="EEA non EU"/>
    <s v="NORWAY"/>
    <s v="Import"/>
    <s v="EEA non EU"/>
    <x v="3"/>
    <x v="2"/>
    <x v="26"/>
    <x v="1"/>
    <b v="1"/>
    <s v="United Kingdom"/>
    <x v="69"/>
    <n v="1.71"/>
    <n v="5209"/>
    <n v="8907.39"/>
    <n v="23921"/>
    <n v="23921"/>
    <n v="2.3921000000000001E-2"/>
    <n v="2.3921000000000001E-2"/>
    <n v="8.9073899999999995"/>
  </r>
  <r>
    <s v="Total"/>
    <n v="2019"/>
    <b v="1"/>
    <s v="EEA non EU"/>
    <s v="NORWAY"/>
    <s v="Import"/>
    <s v="EEA non EU"/>
    <x v="3"/>
    <x v="0"/>
    <x v="47"/>
    <x v="1"/>
    <b v="1"/>
    <s v="United Kingdom"/>
    <x v="69"/>
    <n v="0"/>
    <n v="60982"/>
    <n v="0"/>
    <n v="92551"/>
    <n v="92551"/>
    <n v="9.2550999999999994E-2"/>
    <n v="9.2550999999999994E-2"/>
    <n v="0"/>
  </r>
  <r>
    <s v="Total"/>
    <n v="2019"/>
    <b v="1"/>
    <s v="EEA non EU"/>
    <s v="NORWAY"/>
    <s v="Import"/>
    <s v="EEA non EU"/>
    <x v="3"/>
    <x v="0"/>
    <x v="26"/>
    <x v="1"/>
    <b v="1"/>
    <s v="United Kingdom"/>
    <x v="69"/>
    <n v="0"/>
    <n v="54460"/>
    <n v="0"/>
    <n v="89932"/>
    <n v="89932"/>
    <n v="8.9931999999999998E-2"/>
    <n v="8.9931999999999998E-2"/>
    <n v="0"/>
  </r>
  <r>
    <s v="Total"/>
    <n v="2019"/>
    <b v="1"/>
    <s v="EEA non EU"/>
    <s v="NORWAY"/>
    <s v="Import"/>
    <s v="EEA non EU"/>
    <x v="3"/>
    <x v="5"/>
    <x v="26"/>
    <x v="1"/>
    <b v="1"/>
    <s v="United Kingdom"/>
    <x v="69"/>
    <n v="3.65"/>
    <n v="44337"/>
    <n v="161830.04999999999"/>
    <n v="299304"/>
    <n v="299304"/>
    <n v="0.29930400000000001"/>
    <n v="0.29930400000000001"/>
    <n v="161.83005"/>
  </r>
  <r>
    <s v="Total"/>
    <n v="2019"/>
    <b v="1"/>
    <s v="EEA non EU"/>
    <s v="NORWAY"/>
    <s v="Import"/>
    <s v="EEA non EU"/>
    <x v="3"/>
    <x v="0"/>
    <x v="2"/>
    <x v="2"/>
    <b v="1"/>
    <s v="United Kingdom"/>
    <x v="69"/>
    <n v="0"/>
    <n v="400"/>
    <n v="0"/>
    <n v="2165"/>
    <n v="2165"/>
    <n v="2.1649999999999998E-3"/>
    <n v="2.1649999999999998E-3"/>
    <n v="0"/>
  </r>
  <r>
    <s v="Total"/>
    <n v="2019"/>
    <b v="1"/>
    <s v="EEA non EU"/>
    <s v="NORWAY"/>
    <s v="Import"/>
    <s v="EEA non EU"/>
    <x v="2"/>
    <x v="0"/>
    <x v="50"/>
    <x v="8"/>
    <b v="1"/>
    <s v="United Kingdom"/>
    <x v="69"/>
    <n v="2.6"/>
    <n v="11145"/>
    <n v="28977"/>
    <n v="42403"/>
    <n v="42403"/>
    <n v="4.2403000000000003E-2"/>
    <n v="4.2403000000000003E-2"/>
    <n v="28.977"/>
  </r>
  <r>
    <s v="Total"/>
    <n v="2019"/>
    <b v="1"/>
    <s v="EEA non EU"/>
    <s v="NORWAY"/>
    <s v="Import"/>
    <s v="EEA non EU"/>
    <x v="2"/>
    <x v="0"/>
    <x v="50"/>
    <x v="8"/>
    <b v="1"/>
    <s v="United Kingdom"/>
    <x v="69"/>
    <n v="2.6"/>
    <n v="1620"/>
    <n v="4212"/>
    <n v="6383"/>
    <n v="6383"/>
    <n v="6.3829999999999998E-3"/>
    <n v="6.3829999999999998E-3"/>
    <n v="4.2119999999999997"/>
  </r>
  <r>
    <s v="Total"/>
    <n v="2019"/>
    <b v="1"/>
    <s v="EEA non EU"/>
    <s v="NORWAY"/>
    <s v="Import"/>
    <s v="EEA non EU"/>
    <x v="2"/>
    <x v="3"/>
    <x v="26"/>
    <x v="1"/>
    <b v="1"/>
    <s v="United Kingdom"/>
    <x v="69"/>
    <n v="3.45"/>
    <n v="11880"/>
    <n v="40986"/>
    <n v="186975"/>
    <n v="186975"/>
    <n v="0.186975"/>
    <n v="0.186975"/>
    <n v="40.985999999999997"/>
  </r>
  <r>
    <s v="Total"/>
    <n v="2019"/>
    <b v="1"/>
    <s v="EEA non EU"/>
    <s v="NORWAY"/>
    <s v="Import"/>
    <s v="EEA non EU"/>
    <x v="2"/>
    <x v="1"/>
    <x v="35"/>
    <x v="11"/>
    <b v="1"/>
    <s v="United Kingdom"/>
    <x v="69"/>
    <n v="2.77"/>
    <n v="2192"/>
    <n v="6071.84"/>
    <n v="23704"/>
    <n v="23704"/>
    <n v="2.3703999999999999E-2"/>
    <n v="2.3703999999999999E-2"/>
    <n v="6.0718399999999999"/>
  </r>
  <r>
    <s v="Total"/>
    <n v="2019"/>
    <b v="1"/>
    <s v="EEA non EU"/>
    <s v="NORWAY"/>
    <s v="Import"/>
    <s v="EEA non EU"/>
    <x v="2"/>
    <x v="0"/>
    <x v="46"/>
    <x v="1"/>
    <b v="1"/>
    <s v="United Kingdom"/>
    <x v="69"/>
    <n v="4.3"/>
    <n v="6552"/>
    <n v="28173.599999999999"/>
    <n v="15260"/>
    <n v="15260"/>
    <n v="1.5259999999999999E-2"/>
    <n v="1.5259999999999999E-2"/>
    <n v="28.1736"/>
  </r>
  <r>
    <s v="Total"/>
    <n v="2019"/>
    <b v="1"/>
    <s v="EEA non EU"/>
    <s v="NORWAY"/>
    <s v="Import"/>
    <s v="EEA non EU"/>
    <x v="2"/>
    <x v="0"/>
    <x v="1"/>
    <x v="1"/>
    <b v="1"/>
    <s v="United Kingdom"/>
    <x v="69"/>
    <n v="2.4700000000000002"/>
    <n v="6678"/>
    <n v="16494.66"/>
    <n v="13784"/>
    <n v="13784"/>
    <n v="1.3783999999999999E-2"/>
    <n v="1.3783999999999999E-2"/>
    <n v="16.49466"/>
  </r>
  <r>
    <s v="Total"/>
    <n v="2019"/>
    <b v="1"/>
    <s v="EEA non EU"/>
    <s v="NORWAY"/>
    <s v="Import"/>
    <s v="EEA non EU"/>
    <x v="2"/>
    <x v="0"/>
    <x v="47"/>
    <x v="1"/>
    <b v="1"/>
    <s v="United Kingdom"/>
    <x v="69"/>
    <n v="3.06"/>
    <n v="1674116"/>
    <n v="5122794.96"/>
    <n v="9306774"/>
    <n v="9306774"/>
    <n v="9.3067740000000008"/>
    <n v="9.3067740000000008"/>
    <n v="5122.7949600000002"/>
  </r>
  <r>
    <s v="Total"/>
    <n v="2019"/>
    <b v="1"/>
    <s v="EEA non EU"/>
    <s v="NORWAY"/>
    <s v="Import"/>
    <s v="EEA non EU"/>
    <x v="2"/>
    <x v="0"/>
    <x v="47"/>
    <x v="1"/>
    <b v="1"/>
    <s v="United Kingdom"/>
    <x v="69"/>
    <n v="3.06"/>
    <n v="234693"/>
    <n v="718160.58"/>
    <n v="1455645"/>
    <n v="1455645"/>
    <n v="1.4556450000000001"/>
    <n v="1.4556450000000001"/>
    <n v="718.16057999999998"/>
  </r>
  <r>
    <s v="Total"/>
    <n v="2019"/>
    <b v="1"/>
    <s v="EEA non EU"/>
    <s v="NORWAY"/>
    <s v="Import"/>
    <s v="EEA non EU"/>
    <x v="2"/>
    <x v="0"/>
    <x v="52"/>
    <x v="1"/>
    <b v="1"/>
    <s v="United Kingdom"/>
    <x v="69"/>
    <n v="2.5499999999999998"/>
    <n v="28679"/>
    <n v="73131.45"/>
    <n v="84370"/>
    <n v="84370"/>
    <n v="8.4370000000000001E-2"/>
    <n v="8.4370000000000001E-2"/>
    <n v="73.131450000000001"/>
  </r>
  <r>
    <s v="Total"/>
    <n v="2019"/>
    <b v="1"/>
    <s v="EEA non EU"/>
    <s v="NORWAY"/>
    <s v="Import"/>
    <s v="EEA non EU"/>
    <x v="2"/>
    <x v="0"/>
    <x v="26"/>
    <x v="1"/>
    <b v="1"/>
    <s v="United Kingdom"/>
    <x v="69"/>
    <n v="2.85"/>
    <n v="4023411"/>
    <n v="11466721.35"/>
    <n v="23848558"/>
    <n v="23848558"/>
    <n v="23.848558000000001"/>
    <n v="23.848558000000001"/>
    <n v="11466.72135"/>
  </r>
  <r>
    <s v="Total"/>
    <n v="2019"/>
    <b v="1"/>
    <s v="EEA non EU"/>
    <s v="NORWAY"/>
    <s v="Import"/>
    <s v="EEA non EU"/>
    <x v="2"/>
    <x v="0"/>
    <x v="26"/>
    <x v="1"/>
    <b v="1"/>
    <s v="United Kingdom"/>
    <x v="69"/>
    <n v="2.85"/>
    <n v="473105"/>
    <n v="1348349.25"/>
    <n v="2751449"/>
    <n v="2751449"/>
    <n v="2.751449"/>
    <n v="2.751449"/>
    <n v="1348.34925"/>
  </r>
  <r>
    <s v="Total"/>
    <n v="2019"/>
    <b v="1"/>
    <s v="EEA non EU"/>
    <s v="NORWAY"/>
    <s v="Import"/>
    <s v="EEA non EU"/>
    <x v="2"/>
    <x v="0"/>
    <x v="26"/>
    <x v="1"/>
    <b v="1"/>
    <s v="United Kingdom"/>
    <x v="69"/>
    <n v="2.85"/>
    <n v="66457"/>
    <n v="189402.45"/>
    <n v="318998"/>
    <n v="318998"/>
    <n v="0.318998"/>
    <n v="0.318998"/>
    <n v="189.40244999999999"/>
  </r>
  <r>
    <s v="Total"/>
    <n v="2019"/>
    <b v="1"/>
    <s v="EEA non EU"/>
    <s v="NORWAY"/>
    <s v="Import"/>
    <s v="EEA non EU"/>
    <x v="2"/>
    <x v="0"/>
    <x v="26"/>
    <x v="1"/>
    <b v="1"/>
    <s v="United Kingdom"/>
    <x v="69"/>
    <n v="2.85"/>
    <n v="51279"/>
    <n v="146145.15"/>
    <n v="323306"/>
    <n v="323306"/>
    <n v="0.32330599999999998"/>
    <n v="0.32330599999999998"/>
    <n v="146.14515"/>
  </r>
  <r>
    <s v="Total"/>
    <n v="2019"/>
    <b v="1"/>
    <s v="EEA non EU"/>
    <s v="NORWAY"/>
    <s v="Import"/>
    <s v="EEA non EU"/>
    <x v="0"/>
    <x v="1"/>
    <x v="6"/>
    <x v="5"/>
    <b v="1"/>
    <s v="United Kingdom"/>
    <x v="69"/>
    <n v="1.1399999999999999"/>
    <n v="836534"/>
    <n v="953648.76"/>
    <n v="4313261"/>
    <n v="4313261"/>
    <n v="4.3132609999999998"/>
    <n v="4.3132609999999998"/>
    <n v="953.64876000000004"/>
  </r>
  <r>
    <s v="Total"/>
    <n v="2019"/>
    <b v="1"/>
    <s v="EEA non EU"/>
    <s v="NORWAY"/>
    <s v="Import"/>
    <s v="EEA non EU"/>
    <x v="0"/>
    <x v="1"/>
    <x v="6"/>
    <x v="5"/>
    <b v="1"/>
    <s v="United Kingdom"/>
    <x v="69"/>
    <n v="1.1399999999999999"/>
    <n v="57767"/>
    <n v="65854.38"/>
    <n v="302683"/>
    <n v="302683"/>
    <n v="0.30268299999999998"/>
    <n v="0.30268299999999998"/>
    <n v="65.854380000000006"/>
  </r>
  <r>
    <s v="Total"/>
    <n v="2019"/>
    <b v="1"/>
    <s v="EEA non EU"/>
    <s v="NORWAY"/>
    <s v="Import"/>
    <s v="EEA non EU"/>
    <x v="0"/>
    <x v="1"/>
    <x v="6"/>
    <x v="5"/>
    <b v="1"/>
    <s v="United Kingdom"/>
    <x v="69"/>
    <n v="1.1399999999999999"/>
    <n v="18492"/>
    <n v="21080.880000000001"/>
    <n v="96084"/>
    <n v="96084"/>
    <n v="9.6084000000000003E-2"/>
    <n v="9.6084000000000003E-2"/>
    <n v="21.080880000000001"/>
  </r>
  <r>
    <s v="Total"/>
    <n v="2019"/>
    <b v="1"/>
    <s v="EEA non EU"/>
    <s v="NORWAY"/>
    <s v="Import"/>
    <s v="EEA non EU"/>
    <x v="0"/>
    <x v="1"/>
    <x v="6"/>
    <x v="5"/>
    <b v="1"/>
    <s v="United Kingdom"/>
    <x v="69"/>
    <n v="1.1399999999999999"/>
    <n v="6188"/>
    <n v="7054.32"/>
    <n v="17895"/>
    <n v="17895"/>
    <n v="1.7895000000000001E-2"/>
    <n v="1.7895000000000001E-2"/>
    <n v="7.0543199999999997"/>
  </r>
  <r>
    <s v="Total"/>
    <n v="2019"/>
    <b v="1"/>
    <s v="EEA non EU"/>
    <s v="NORWAY"/>
    <s v="Import"/>
    <s v="EEA non EU"/>
    <x v="0"/>
    <x v="0"/>
    <x v="6"/>
    <x v="5"/>
    <b v="1"/>
    <s v="United Kingdom"/>
    <x v="69"/>
    <n v="1.1599999999999999"/>
    <n v="137520"/>
    <n v="159523.20000000001"/>
    <n v="52122"/>
    <n v="52122"/>
    <n v="5.2122000000000002E-2"/>
    <n v="5.2122000000000002E-2"/>
    <n v="159.5232"/>
  </r>
  <r>
    <s v="Total"/>
    <n v="2019"/>
    <b v="1"/>
    <s v="EEA non EU"/>
    <s v="NORWAY"/>
    <s v="Import"/>
    <s v="EEA non EU"/>
    <x v="0"/>
    <x v="0"/>
    <x v="6"/>
    <x v="5"/>
    <b v="1"/>
    <s v="United Kingdom"/>
    <x v="69"/>
    <n v="1.1599999999999999"/>
    <n v="93676"/>
    <n v="108664.16"/>
    <n v="429925"/>
    <n v="429925"/>
    <n v="0.429925"/>
    <n v="0.429925"/>
    <n v="108.66416"/>
  </r>
  <r>
    <s v="Total"/>
    <n v="2019"/>
    <b v="1"/>
    <s v="EEA non EU"/>
    <s v="NORWAY"/>
    <s v="Import"/>
    <s v="EEA non EU"/>
    <x v="0"/>
    <x v="0"/>
    <x v="6"/>
    <x v="5"/>
    <b v="1"/>
    <s v="United Kingdom"/>
    <x v="69"/>
    <n v="1.1599999999999999"/>
    <n v="1228"/>
    <n v="1424.48"/>
    <n v="5742"/>
    <n v="5742"/>
    <n v="5.7419999999999997E-3"/>
    <n v="5.7419999999999997E-3"/>
    <n v="1.42448"/>
  </r>
  <r>
    <s v="Total"/>
    <n v="2019"/>
    <b v="1"/>
    <s v="EEA non EU"/>
    <s v="NORWAY"/>
    <s v="Import"/>
    <s v="EEA non EU"/>
    <x v="1"/>
    <x v="3"/>
    <x v="44"/>
    <x v="10"/>
    <b v="1"/>
    <s v="United Kingdom"/>
    <x v="69"/>
    <n v="0"/>
    <n v="19945"/>
    <n v="0"/>
    <n v="150328"/>
    <n v="150328"/>
    <n v="0.15032799999999999"/>
    <n v="0.15032799999999999"/>
    <n v="0"/>
  </r>
  <r>
    <s v="Total"/>
    <n v="2019"/>
    <b v="1"/>
    <s v="EEA non EU"/>
    <s v="NORWAY"/>
    <s v="Import"/>
    <s v="EEA non EU"/>
    <x v="3"/>
    <x v="2"/>
    <x v="9"/>
    <x v="8"/>
    <b v="1"/>
    <s v="United Kingdom"/>
    <x v="69"/>
    <n v="1.87"/>
    <n v="363"/>
    <n v="678.81"/>
    <n v="3074"/>
    <n v="3074"/>
    <n v="3.0739999999999999E-3"/>
    <n v="3.0739999999999999E-3"/>
    <n v="0.67881000000000002"/>
  </r>
  <r>
    <s v="Total"/>
    <n v="2019"/>
    <b v="1"/>
    <s v="EEA non EU"/>
    <s v="NORWAY"/>
    <s v="Import"/>
    <s v="EEA non EU"/>
    <x v="3"/>
    <x v="2"/>
    <x v="6"/>
    <x v="5"/>
    <b v="1"/>
    <s v="United Kingdom"/>
    <x v="69"/>
    <n v="1.52"/>
    <n v="2168"/>
    <n v="3295.36"/>
    <n v="9588"/>
    <n v="9588"/>
    <n v="9.5879999999999993E-3"/>
    <n v="9.5879999999999993E-3"/>
    <n v="3.2953600000000001"/>
  </r>
  <r>
    <s v="Total"/>
    <n v="2019"/>
    <b v="1"/>
    <s v="EEA non EU"/>
    <s v="NORWAY"/>
    <s v="Import"/>
    <s v="EEA non EU"/>
    <x v="3"/>
    <x v="0"/>
    <x v="12"/>
    <x v="9"/>
    <b v="1"/>
    <s v="United Kingdom"/>
    <x v="69"/>
    <n v="0"/>
    <n v="19680"/>
    <n v="0"/>
    <n v="80178"/>
    <n v="80178"/>
    <n v="8.0177999999999999E-2"/>
    <n v="8.0177999999999999E-2"/>
    <n v="0"/>
  </r>
  <r>
    <s v="Total"/>
    <n v="2019"/>
    <b v="1"/>
    <s v="EEA non EU"/>
    <s v="NORWAY"/>
    <s v="Import"/>
    <s v="EEA non EU"/>
    <x v="2"/>
    <x v="1"/>
    <x v="65"/>
    <x v="5"/>
    <b v="1"/>
    <s v="United Kingdom"/>
    <x v="69"/>
    <n v="1.8"/>
    <n v="144301"/>
    <n v="259741.8"/>
    <n v="1667180"/>
    <n v="1667180"/>
    <n v="1.6671800000000001"/>
    <n v="1.6671800000000001"/>
    <n v="259.74180000000001"/>
  </r>
  <r>
    <s v="Total"/>
    <n v="2019"/>
    <b v="1"/>
    <s v="EEA non EU"/>
    <s v="NORWAY"/>
    <s v="Import"/>
    <s v="EEA non EU"/>
    <x v="2"/>
    <x v="1"/>
    <x v="6"/>
    <x v="5"/>
    <b v="1"/>
    <s v="United Kingdom"/>
    <x v="69"/>
    <n v="1.6"/>
    <n v="782448"/>
    <n v="1251916.8"/>
    <n v="10296372"/>
    <n v="10296372"/>
    <n v="10.296372"/>
    <n v="10.296372"/>
    <n v="1251.9168"/>
  </r>
  <r>
    <s v="Total"/>
    <n v="2019"/>
    <b v="1"/>
    <s v="EEA non EU"/>
    <s v="NORWAY"/>
    <s v="Import"/>
    <s v="EEA non EU"/>
    <x v="2"/>
    <x v="0"/>
    <x v="6"/>
    <x v="5"/>
    <b v="1"/>
    <s v="United Kingdom"/>
    <x v="69"/>
    <n v="1.8"/>
    <n v="93337"/>
    <n v="168006.6"/>
    <n v="595707"/>
    <n v="595707"/>
    <n v="0.59570699999999999"/>
    <n v="0.59570699999999999"/>
    <n v="168.00659999999999"/>
  </r>
  <r>
    <s v="Total"/>
    <n v="2019"/>
    <b v="1"/>
    <s v="EEA non EU"/>
    <s v="NORWAY"/>
    <s v="Import"/>
    <s v="EEA non EU"/>
    <x v="2"/>
    <x v="0"/>
    <x v="6"/>
    <x v="5"/>
    <b v="1"/>
    <s v="United Kingdom"/>
    <x v="69"/>
    <n v="1.8"/>
    <n v="52117"/>
    <n v="93810.6"/>
    <n v="416241"/>
    <n v="416241"/>
    <n v="0.41624100000000003"/>
    <n v="0.41624100000000003"/>
    <n v="93.810599999999994"/>
  </r>
  <r>
    <s v="Total"/>
    <n v="2019"/>
    <b v="1"/>
    <s v="EEA non EU"/>
    <s v="NORWAY"/>
    <s v="Import"/>
    <s v="EEA non EU"/>
    <x v="4"/>
    <x v="3"/>
    <x v="44"/>
    <x v="10"/>
    <b v="1"/>
    <s v="United Kingdom"/>
    <x v="69"/>
    <n v="0"/>
    <n v="2790"/>
    <n v="0"/>
    <n v="26618"/>
    <n v="26618"/>
    <n v="2.6617999999999999E-2"/>
    <n v="2.6617999999999999E-2"/>
    <n v="0"/>
  </r>
  <r>
    <s v="Total"/>
    <n v="2019"/>
    <b v="1"/>
    <s v="EEA non EU"/>
    <s v="NORWAY"/>
    <s v="Import"/>
    <s v="EEA non EU"/>
    <x v="0"/>
    <x v="3"/>
    <x v="28"/>
    <x v="6"/>
    <b v="1"/>
    <s v="United Kingdom"/>
    <x v="69"/>
    <n v="1.33"/>
    <n v="264"/>
    <n v="351.12"/>
    <n v="6745"/>
    <n v="6745"/>
    <n v="6.7450000000000001E-3"/>
    <n v="6.7450000000000001E-3"/>
    <n v="0.35111999999999999"/>
  </r>
  <r>
    <s v="Total"/>
    <n v="2019"/>
    <b v="1"/>
    <s v="EEA non EU"/>
    <s v="NORWAY"/>
    <s v="Import"/>
    <s v="EEA non EU"/>
    <x v="0"/>
    <x v="1"/>
    <x v="11"/>
    <x v="0"/>
    <b v="1"/>
    <s v="United Kingdom"/>
    <x v="69"/>
    <n v="1"/>
    <n v="11053"/>
    <n v="11053"/>
    <n v="317322"/>
    <n v="317322"/>
    <n v="0.31732199999999999"/>
    <n v="0.31732199999999999"/>
    <n v="11.053000000000001"/>
  </r>
  <r>
    <s v="Total"/>
    <n v="2019"/>
    <b v="1"/>
    <s v="EEA non EU"/>
    <s v="NORWAY"/>
    <s v="Import"/>
    <s v="EEA non EU"/>
    <x v="0"/>
    <x v="1"/>
    <x v="11"/>
    <x v="0"/>
    <b v="1"/>
    <s v="United Kingdom"/>
    <x v="69"/>
    <n v="1"/>
    <n v="10"/>
    <n v="10"/>
    <n v="4134"/>
    <n v="4134"/>
    <n v="4.1339999999999997E-3"/>
    <n v="4.1339999999999997E-3"/>
    <n v="0.01"/>
  </r>
  <r>
    <s v="Total"/>
    <n v="2019"/>
    <b v="1"/>
    <s v="EEA non EU"/>
    <s v="NORWAY"/>
    <s v="Import"/>
    <s v="EEA non EU"/>
    <x v="0"/>
    <x v="0"/>
    <x v="53"/>
    <x v="8"/>
    <b v="1"/>
    <s v="United Kingdom"/>
    <x v="69"/>
    <n v="1"/>
    <n v="2400"/>
    <n v="2400"/>
    <n v="1752"/>
    <n v="1752"/>
    <n v="1.7520000000000001E-3"/>
    <n v="1.7520000000000001E-3"/>
    <n v="2.4"/>
  </r>
  <r>
    <s v="Total"/>
    <n v="2019"/>
    <b v="1"/>
    <s v="EEA non EU"/>
    <s v="NORWAY"/>
    <s v="Import"/>
    <s v="EEA non EU"/>
    <x v="0"/>
    <x v="0"/>
    <x v="58"/>
    <x v="1"/>
    <b v="1"/>
    <s v="United Kingdom"/>
    <x v="69"/>
    <n v="1.61"/>
    <n v="421498"/>
    <n v="678611.78"/>
    <n v="1068942"/>
    <n v="1068942"/>
    <n v="1.0689420000000001"/>
    <n v="1.0689420000000001"/>
    <n v="678.61177999999995"/>
  </r>
  <r>
    <s v="Total"/>
    <n v="2019"/>
    <b v="1"/>
    <s v="EEA non EU"/>
    <s v="NORWAY"/>
    <s v="Import"/>
    <s v="EEA non EU"/>
    <x v="0"/>
    <x v="5"/>
    <x v="49"/>
    <x v="1"/>
    <b v="1"/>
    <s v="United Kingdom"/>
    <x v="69"/>
    <n v="3.19"/>
    <n v="163270"/>
    <n v="520831.3"/>
    <n v="706740"/>
    <n v="706740"/>
    <n v="0.70674000000000003"/>
    <n v="0.70674000000000003"/>
    <n v="520.83130000000006"/>
  </r>
  <r>
    <s v="Total"/>
    <n v="2019"/>
    <b v="1"/>
    <s v="EEA non EU"/>
    <s v="NORWAY"/>
    <s v="Import"/>
    <s v="EEA non EU"/>
    <x v="0"/>
    <x v="5"/>
    <x v="2"/>
    <x v="2"/>
    <b v="1"/>
    <s v="United Kingdom"/>
    <x v="69"/>
    <n v="3.19"/>
    <n v="16249"/>
    <n v="51834.31"/>
    <n v="47751"/>
    <n v="47751"/>
    <n v="4.7751000000000002E-2"/>
    <n v="4.7751000000000002E-2"/>
    <n v="51.834310000000002"/>
  </r>
  <r>
    <s v="Total"/>
    <n v="2019"/>
    <b v="1"/>
    <s v="EEA non EU"/>
    <s v="NORWAY"/>
    <s v="Import"/>
    <s v="EEA non EU"/>
    <x v="0"/>
    <x v="5"/>
    <x v="2"/>
    <x v="2"/>
    <b v="1"/>
    <s v="United Kingdom"/>
    <x v="69"/>
    <n v="3.19"/>
    <n v="5940"/>
    <n v="18948.599999999999"/>
    <n v="59599"/>
    <n v="59599"/>
    <n v="5.9598999999999999E-2"/>
    <n v="5.9598999999999999E-2"/>
    <n v="18.948599999999999"/>
  </r>
  <r>
    <s v="Total"/>
    <n v="2019"/>
    <b v="1"/>
    <s v="EEA non EU"/>
    <s v="NORWAY"/>
    <s v="Import"/>
    <s v="EEA non EU"/>
    <x v="1"/>
    <x v="3"/>
    <x v="13"/>
    <x v="0"/>
    <b v="1"/>
    <s v="United Kingdom"/>
    <x v="69"/>
    <n v="1"/>
    <n v="4119"/>
    <n v="4119"/>
    <n v="30915"/>
    <n v="30915"/>
    <n v="3.0915000000000002E-2"/>
    <n v="3.0915000000000002E-2"/>
    <n v="4.1189999999999998"/>
  </r>
  <r>
    <s v="Total"/>
    <n v="2019"/>
    <b v="1"/>
    <s v="EEA non EU"/>
    <s v="NORWAY"/>
    <s v="Import"/>
    <s v="EEA non EU"/>
    <x v="1"/>
    <x v="3"/>
    <x v="5"/>
    <x v="3"/>
    <b v="1"/>
    <s v="United Kingdom"/>
    <x v="69"/>
    <n v="5"/>
    <n v="9120"/>
    <n v="45600"/>
    <n v="26485"/>
    <n v="26485"/>
    <n v="2.6485000000000002E-2"/>
    <n v="2.6485000000000002E-2"/>
    <n v="45.6"/>
  </r>
  <r>
    <s v="Total"/>
    <n v="2019"/>
    <b v="1"/>
    <s v="EEA non EU"/>
    <s v="NORWAY"/>
    <s v="Import"/>
    <s v="EEA non EU"/>
    <x v="1"/>
    <x v="3"/>
    <x v="5"/>
    <x v="3"/>
    <b v="1"/>
    <s v="United Kingdom"/>
    <x v="69"/>
    <n v="5"/>
    <n v="1036"/>
    <n v="5180"/>
    <n v="26461"/>
    <n v="26461"/>
    <n v="2.6460999999999998E-2"/>
    <n v="2.6460999999999998E-2"/>
    <n v="5.18"/>
  </r>
  <r>
    <s v="Total"/>
    <n v="2019"/>
    <b v="1"/>
    <s v="EEA non EU"/>
    <s v="NORWAY"/>
    <s v="Import"/>
    <s v="EEA non EU"/>
    <x v="4"/>
    <x v="1"/>
    <x v="18"/>
    <x v="10"/>
    <b v="1"/>
    <s v="United Kingdom"/>
    <x v="69"/>
    <n v="0"/>
    <n v="113"/>
    <n v="0"/>
    <n v="12437"/>
    <n v="12437"/>
    <n v="1.2437E-2"/>
    <n v="1.2437E-2"/>
    <n v="0"/>
  </r>
  <r>
    <s v="Total"/>
    <n v="2019"/>
    <b v="1"/>
    <s v="EEA non EU"/>
    <s v="NORWAY"/>
    <s v="Import"/>
    <s v="EEA non EU"/>
    <x v="4"/>
    <x v="0"/>
    <x v="44"/>
    <x v="10"/>
    <b v="1"/>
    <s v="United Kingdom"/>
    <x v="69"/>
    <n v="0"/>
    <n v="5647"/>
    <n v="0"/>
    <n v="33882"/>
    <n v="33882"/>
    <n v="3.3882000000000002E-2"/>
    <n v="3.3882000000000002E-2"/>
    <n v="0"/>
  </r>
  <r>
    <s v="Total"/>
    <n v="2019"/>
    <b v="1"/>
    <s v="EEA non EU"/>
    <s v="NORWAY"/>
    <s v="Import"/>
    <s v="EEA non EU"/>
    <x v="4"/>
    <x v="0"/>
    <x v="18"/>
    <x v="10"/>
    <b v="1"/>
    <s v="United Kingdom"/>
    <x v="69"/>
    <n v="0"/>
    <n v="840"/>
    <n v="0"/>
    <n v="2083"/>
    <n v="2083"/>
    <n v="2.0830000000000002E-3"/>
    <n v="2.0830000000000002E-3"/>
    <n v="0"/>
  </r>
  <r>
    <s v="Total"/>
    <n v="2019"/>
    <b v="1"/>
    <s v="EEA non EU"/>
    <s v="NORWAY"/>
    <s v="Import"/>
    <s v="EEA non EU"/>
    <x v="0"/>
    <x v="1"/>
    <x v="43"/>
    <x v="8"/>
    <b v="1"/>
    <s v="United Kingdom"/>
    <x v="69"/>
    <n v="1"/>
    <n v="846354"/>
    <n v="846354"/>
    <n v="531470"/>
    <n v="531470"/>
    <n v="0.53147"/>
    <n v="0.53147"/>
    <n v="846.35400000000004"/>
  </r>
  <r>
    <s v="Total"/>
    <n v="2019"/>
    <b v="1"/>
    <s v="EEA non EU"/>
    <s v="NORWAY"/>
    <s v="Import"/>
    <s v="EEA non EU"/>
    <x v="0"/>
    <x v="1"/>
    <x v="43"/>
    <x v="8"/>
    <b v="1"/>
    <s v="United Kingdom"/>
    <x v="69"/>
    <n v="1"/>
    <n v="55100"/>
    <n v="55100"/>
    <n v="27919"/>
    <n v="27919"/>
    <n v="2.7918999999999999E-2"/>
    <n v="2.7918999999999999E-2"/>
    <n v="55.1"/>
  </r>
  <r>
    <s v="Total"/>
    <n v="2019"/>
    <b v="1"/>
    <s v="EEA non EU"/>
    <s v="NORWAY"/>
    <s v="Import"/>
    <s v="EEA non EU"/>
    <x v="0"/>
    <x v="0"/>
    <x v="43"/>
    <x v="8"/>
    <b v="1"/>
    <s v="United Kingdom"/>
    <x v="69"/>
    <n v="1"/>
    <n v="2800"/>
    <n v="2800"/>
    <n v="2324"/>
    <n v="2324"/>
    <n v="2.3240000000000001E-3"/>
    <n v="2.3240000000000001E-3"/>
    <n v="2.8"/>
  </r>
  <r>
    <s v="Total"/>
    <n v="2019"/>
    <b v="1"/>
    <s v="EEA non EU"/>
    <s v="NORWAY"/>
    <s v="Import"/>
    <s v="EEA non EU"/>
    <x v="0"/>
    <x v="0"/>
    <x v="50"/>
    <x v="8"/>
    <b v="1"/>
    <s v="United Kingdom"/>
    <x v="69"/>
    <n v="1"/>
    <n v="89870"/>
    <n v="89870"/>
    <n v="179759"/>
    <n v="179759"/>
    <n v="0.179759"/>
    <n v="0.179759"/>
    <n v="89.87"/>
  </r>
  <r>
    <s v="Total"/>
    <n v="2019"/>
    <b v="1"/>
    <s v="EEA non EU"/>
    <s v="NORWAY"/>
    <s v="Import"/>
    <s v="EEA non EU"/>
    <x v="0"/>
    <x v="0"/>
    <x v="75"/>
    <x v="8"/>
    <b v="1"/>
    <s v="United Kingdom"/>
    <x v="69"/>
    <n v="1"/>
    <n v="51800"/>
    <n v="51800"/>
    <n v="78258"/>
    <n v="78258"/>
    <n v="7.8257999999999994E-2"/>
    <n v="7.8257999999999994E-2"/>
    <n v="51.8"/>
  </r>
  <r>
    <s v="Total"/>
    <n v="2019"/>
    <b v="1"/>
    <s v="EEA non EU"/>
    <s v="NORWAY"/>
    <s v="Import"/>
    <s v="EEA non EU"/>
    <x v="0"/>
    <x v="0"/>
    <x v="43"/>
    <x v="8"/>
    <b v="1"/>
    <s v="United Kingdom"/>
    <x v="69"/>
    <n v="1"/>
    <n v="405076"/>
    <n v="405076"/>
    <n v="331969"/>
    <n v="331969"/>
    <n v="0.33196900000000001"/>
    <n v="0.33196900000000001"/>
    <n v="405.07600000000002"/>
  </r>
  <r>
    <s v="Total"/>
    <n v="2019"/>
    <b v="1"/>
    <s v="Non EU"/>
    <s v="OMAN"/>
    <s v="Import"/>
    <s v="Non EU"/>
    <x v="2"/>
    <x v="1"/>
    <x v="2"/>
    <x v="2"/>
    <b v="1"/>
    <s v="United Kingdom"/>
    <x v="70"/>
    <n v="2.77"/>
    <n v="177576"/>
    <n v="491885.52"/>
    <n v="792430"/>
    <n v="792430"/>
    <n v="0.79242999999999997"/>
    <n v="0.79242999999999997"/>
    <n v="491.88551999999999"/>
  </r>
  <r>
    <s v="Total"/>
    <n v="2019"/>
    <b v="1"/>
    <s v="Non EU"/>
    <s v="OMAN"/>
    <s v="Import"/>
    <s v="Non EU"/>
    <x v="0"/>
    <x v="1"/>
    <x v="40"/>
    <x v="7"/>
    <b v="1"/>
    <s v="United Kingdom"/>
    <x v="70"/>
    <n v="1.1299999999999999"/>
    <n v="36022"/>
    <n v="40704.86"/>
    <n v="171102"/>
    <n v="171102"/>
    <n v="0.171102"/>
    <n v="0.171102"/>
    <n v="40.704859999999996"/>
  </r>
  <r>
    <s v="Total"/>
    <n v="2019"/>
    <b v="1"/>
    <s v="Non EU"/>
    <s v="PAKISTAN"/>
    <s v="Import"/>
    <s v="Non EU"/>
    <x v="0"/>
    <x v="0"/>
    <x v="0"/>
    <x v="0"/>
    <b v="1"/>
    <s v="United Kingdom"/>
    <x v="71"/>
    <n v="1.38"/>
    <n v="6480"/>
    <n v="8942.4"/>
    <n v="26939"/>
    <n v="26939"/>
    <n v="2.6939000000000001E-2"/>
    <n v="2.6939000000000001E-2"/>
    <n v="8.9423999999999992"/>
  </r>
  <r>
    <s v="Total"/>
    <n v="2019"/>
    <b v="1"/>
    <s v="Non EU"/>
    <s v="PAKISTAN"/>
    <s v="Import"/>
    <s v="Non EU"/>
    <x v="0"/>
    <x v="0"/>
    <x v="11"/>
    <x v="0"/>
    <b v="1"/>
    <s v="United Kingdom"/>
    <x v="71"/>
    <n v="2.58"/>
    <n v="2100"/>
    <n v="5418"/>
    <n v="7651"/>
    <n v="7651"/>
    <n v="7.6509999999999998E-3"/>
    <n v="7.6509999999999998E-3"/>
    <n v="5.4180000000000001"/>
  </r>
  <r>
    <s v="Total"/>
    <n v="2019"/>
    <b v="1"/>
    <s v="Non EU"/>
    <s v="PAKISTAN"/>
    <s v="Import"/>
    <s v="Non EU"/>
    <x v="0"/>
    <x v="0"/>
    <x v="2"/>
    <x v="2"/>
    <b v="1"/>
    <s v="United Kingdom"/>
    <x v="71"/>
    <n v="1.33"/>
    <n v="31088"/>
    <n v="41347.040000000001"/>
    <n v="63061"/>
    <n v="63061"/>
    <n v="6.3061000000000006E-2"/>
    <n v="6.3061000000000006E-2"/>
    <n v="41.34704"/>
  </r>
  <r>
    <s v="Total"/>
    <n v="2019"/>
    <b v="1"/>
    <s v="Non EU"/>
    <s v="PAKISTAN"/>
    <s v="Import"/>
    <s v="Non EU"/>
    <x v="0"/>
    <x v="0"/>
    <x v="2"/>
    <x v="2"/>
    <b v="1"/>
    <s v="United Kingdom"/>
    <x v="71"/>
    <n v="1.33"/>
    <n v="7436"/>
    <n v="9889.8799999999992"/>
    <n v="15305"/>
    <n v="15305"/>
    <n v="1.5304999999999999E-2"/>
    <n v="1.5304999999999999E-2"/>
    <n v="9.8898799999999998"/>
  </r>
  <r>
    <s v="Total"/>
    <n v="2019"/>
    <b v="1"/>
    <s v="Non EU"/>
    <s v="PAKISTAN"/>
    <s v="Import"/>
    <s v="Non EU"/>
    <x v="0"/>
    <x v="0"/>
    <x v="12"/>
    <x v="9"/>
    <b v="1"/>
    <s v="United Kingdom"/>
    <x v="71"/>
    <n v="1.1200000000000001"/>
    <n v="95848"/>
    <n v="107349.75999999999"/>
    <n v="336137"/>
    <n v="336137"/>
    <n v="0.33613700000000002"/>
    <n v="0.33613700000000002"/>
    <n v="107.34976"/>
  </r>
  <r>
    <s v="Total"/>
    <n v="2019"/>
    <b v="1"/>
    <s v="Non EU"/>
    <s v="PAKISTAN"/>
    <s v="Import"/>
    <s v="Non EU"/>
    <x v="0"/>
    <x v="0"/>
    <x v="12"/>
    <x v="9"/>
    <b v="1"/>
    <s v="United Kingdom"/>
    <x v="71"/>
    <n v="1.1200000000000001"/>
    <n v="29220"/>
    <n v="32726.400000000001"/>
    <n v="96713"/>
    <n v="96713"/>
    <n v="9.6712999999999993E-2"/>
    <n v="9.6712999999999993E-2"/>
    <n v="32.726399999999998"/>
  </r>
  <r>
    <s v="Total"/>
    <n v="2019"/>
    <b v="1"/>
    <s v="Non EU"/>
    <s v="PAKISTAN"/>
    <s v="Import"/>
    <s v="Non EU"/>
    <x v="2"/>
    <x v="0"/>
    <x v="2"/>
    <x v="2"/>
    <b v="1"/>
    <s v="United Kingdom"/>
    <x v="71"/>
    <n v="2.65"/>
    <n v="5350"/>
    <n v="14177.5"/>
    <n v="7742"/>
    <n v="7742"/>
    <n v="7.7419999999999998E-3"/>
    <n v="7.7419999999999998E-3"/>
    <n v="14.1775"/>
  </r>
  <r>
    <s v="Total"/>
    <n v="2019"/>
    <b v="1"/>
    <s v="Non EU"/>
    <s v="PAKISTAN"/>
    <s v="Import"/>
    <s v="Non EU"/>
    <x v="0"/>
    <x v="0"/>
    <x v="2"/>
    <x v="2"/>
    <b v="1"/>
    <s v="United Kingdom"/>
    <x v="71"/>
    <n v="1.04"/>
    <n v="6260"/>
    <n v="6510.4"/>
    <n v="21330"/>
    <n v="21330"/>
    <n v="2.1329999999999998E-2"/>
    <n v="2.1329999999999998E-2"/>
    <n v="6.5103999999999997"/>
  </r>
  <r>
    <s v="Total"/>
    <n v="2019"/>
    <b v="1"/>
    <s v="Non EU"/>
    <s v="PAKISTAN"/>
    <s v="Import"/>
    <s v="Non EU"/>
    <x v="0"/>
    <x v="0"/>
    <x v="2"/>
    <x v="2"/>
    <b v="1"/>
    <s v="United Kingdom"/>
    <x v="71"/>
    <n v="1.04"/>
    <n v="2080"/>
    <n v="2163.1999999999998"/>
    <n v="7556"/>
    <n v="7556"/>
    <n v="7.5560000000000002E-3"/>
    <n v="7.5560000000000002E-3"/>
    <n v="2.1631999999999998"/>
  </r>
  <r>
    <s v="Total"/>
    <n v="2019"/>
    <b v="1"/>
    <s v="Non EU"/>
    <s v="PAPUA NEW GUINEA"/>
    <s v="Import"/>
    <s v="Non EU"/>
    <x v="3"/>
    <x v="2"/>
    <x v="66"/>
    <x v="7"/>
    <b v="1"/>
    <s v="United Kingdom"/>
    <x v="72"/>
    <n v="2.08"/>
    <n v="4421081"/>
    <n v="9195848.4800000004"/>
    <n v="12378301"/>
    <n v="12378301"/>
    <n v="12.378301"/>
    <n v="12.378301"/>
    <n v="9195.8484800000006"/>
  </r>
  <r>
    <s v="Total"/>
    <n v="2019"/>
    <b v="1"/>
    <s v="Non EU"/>
    <s v="PAPUA NEW GUINEA"/>
    <s v="Import"/>
    <s v="Non EU"/>
    <x v="3"/>
    <x v="2"/>
    <x v="66"/>
    <x v="7"/>
    <b v="1"/>
    <s v="United Kingdom"/>
    <x v="72"/>
    <n v="2.08"/>
    <n v="36628"/>
    <n v="76186.240000000005"/>
    <n v="142282"/>
    <n v="142282"/>
    <n v="0.14228199999999999"/>
    <n v="0.14228199999999999"/>
    <n v="76.186239999999998"/>
  </r>
  <r>
    <s v="Total"/>
    <n v="2019"/>
    <b v="1"/>
    <s v="Non EU"/>
    <s v="PAPUA NEW GUINEA"/>
    <s v="Import"/>
    <s v="Non EU"/>
    <x v="3"/>
    <x v="2"/>
    <x v="66"/>
    <x v="7"/>
    <b v="1"/>
    <s v="United Kingdom"/>
    <x v="72"/>
    <n v="2.08"/>
    <n v="41796"/>
    <n v="86935.679999999993"/>
    <n v="118754"/>
    <n v="118754"/>
    <n v="0.118754"/>
    <n v="0.118754"/>
    <n v="86.935680000000005"/>
  </r>
  <r>
    <s v="Total"/>
    <n v="2019"/>
    <b v="1"/>
    <s v="Non EU"/>
    <s v="PARAGUAY"/>
    <s v="Import"/>
    <s v="Non EU"/>
    <x v="0"/>
    <x v="1"/>
    <x v="4"/>
    <x v="4"/>
    <b v="1"/>
    <s v="United Kingdom"/>
    <x v="73"/>
    <n v="0"/>
    <n v="353"/>
    <n v="0"/>
    <n v="8572"/>
    <n v="8572"/>
    <n v="8.5719999999999998E-3"/>
    <n v="8.5719999999999998E-3"/>
    <n v="0"/>
  </r>
  <r>
    <s v="Total"/>
    <n v="2019"/>
    <b v="1"/>
    <s v="Non EU"/>
    <s v="PERU"/>
    <s v="Import"/>
    <s v="Non EU"/>
    <x v="2"/>
    <x v="0"/>
    <x v="1"/>
    <x v="1"/>
    <b v="1"/>
    <s v="United Kingdom"/>
    <x v="74"/>
    <n v="2.4700000000000002"/>
    <n v="68850"/>
    <n v="170059.5"/>
    <n v="142661"/>
    <n v="142661"/>
    <n v="0.14266100000000001"/>
    <n v="0.14266100000000001"/>
    <n v="170.05950000000001"/>
  </r>
  <r>
    <s v="Total"/>
    <n v="2019"/>
    <b v="1"/>
    <s v="Non EU"/>
    <s v="PERU"/>
    <s v="Import"/>
    <s v="Non EU"/>
    <x v="0"/>
    <x v="1"/>
    <x v="4"/>
    <x v="4"/>
    <b v="1"/>
    <s v="United Kingdom"/>
    <x v="74"/>
    <n v="0"/>
    <n v="9150"/>
    <n v="0"/>
    <n v="144604"/>
    <n v="144604"/>
    <n v="0.14460400000000001"/>
    <n v="0.14460400000000001"/>
    <n v="0"/>
  </r>
  <r>
    <s v="Total"/>
    <n v="2019"/>
    <b v="1"/>
    <s v="Non EU"/>
    <s v="PERU"/>
    <s v="Import"/>
    <s v="Non EU"/>
    <x v="0"/>
    <x v="1"/>
    <x v="4"/>
    <x v="4"/>
    <b v="1"/>
    <s v="United Kingdom"/>
    <x v="74"/>
    <n v="0"/>
    <n v="2898"/>
    <n v="0"/>
    <n v="39084"/>
    <n v="39084"/>
    <n v="3.9084000000000001E-2"/>
    <n v="3.9084000000000001E-2"/>
    <n v="0"/>
  </r>
  <r>
    <s v="Total"/>
    <n v="2019"/>
    <b v="1"/>
    <s v="Non EU"/>
    <s v="PERU"/>
    <s v="Import"/>
    <s v="Non EU"/>
    <x v="3"/>
    <x v="2"/>
    <x v="66"/>
    <x v="7"/>
    <b v="1"/>
    <s v="United Kingdom"/>
    <x v="74"/>
    <n v="2.08"/>
    <n v="1505280"/>
    <n v="3130982.3999999999"/>
    <n v="4864184"/>
    <n v="4864184"/>
    <n v="4.8641839999999998"/>
    <n v="4.8641839999999998"/>
    <n v="3130.9823999999999"/>
  </r>
  <r>
    <s v="Total"/>
    <n v="2019"/>
    <b v="1"/>
    <s v="Non EU"/>
    <s v="PERU"/>
    <s v="Import"/>
    <s v="Non EU"/>
    <x v="3"/>
    <x v="2"/>
    <x v="66"/>
    <x v="7"/>
    <b v="1"/>
    <s v="United Kingdom"/>
    <x v="74"/>
    <n v="2.08"/>
    <n v="967680"/>
    <n v="2012774.3999999999"/>
    <n v="3383680"/>
    <n v="3383680"/>
    <n v="3.38368"/>
    <n v="3.38368"/>
    <n v="2012.7744"/>
  </r>
  <r>
    <s v="Total"/>
    <n v="2019"/>
    <b v="1"/>
    <s v="Non EU"/>
    <s v="PERU"/>
    <s v="Import"/>
    <s v="Non EU"/>
    <x v="3"/>
    <x v="2"/>
    <x v="66"/>
    <x v="7"/>
    <b v="1"/>
    <s v="United Kingdom"/>
    <x v="74"/>
    <n v="2.08"/>
    <n v="46080"/>
    <n v="95846.399999999994"/>
    <n v="156024"/>
    <n v="156024"/>
    <n v="0.156024"/>
    <n v="0.156024"/>
    <n v="95.846400000000003"/>
  </r>
  <r>
    <s v="Total"/>
    <n v="2019"/>
    <b v="1"/>
    <s v="Non EU"/>
    <s v="PERU"/>
    <s v="Import"/>
    <s v="Non EU"/>
    <x v="3"/>
    <x v="2"/>
    <x v="53"/>
    <x v="8"/>
    <b v="1"/>
    <s v="United Kingdom"/>
    <x v="74"/>
    <n v="2"/>
    <n v="66054"/>
    <n v="132108"/>
    <n v="418522"/>
    <n v="418522"/>
    <n v="0.41852200000000001"/>
    <n v="0.41852200000000001"/>
    <n v="132.108"/>
  </r>
  <r>
    <s v="Total"/>
    <n v="2019"/>
    <b v="1"/>
    <s v="Non EU"/>
    <s v="PERU"/>
    <s v="Import"/>
    <s v="Non EU"/>
    <x v="3"/>
    <x v="2"/>
    <x v="53"/>
    <x v="8"/>
    <b v="1"/>
    <s v="United Kingdom"/>
    <x v="74"/>
    <n v="2"/>
    <n v="46332"/>
    <n v="92664"/>
    <n v="373091"/>
    <n v="373091"/>
    <n v="0.37309100000000001"/>
    <n v="0.37309100000000001"/>
    <n v="92.664000000000001"/>
  </r>
  <r>
    <s v="Total"/>
    <n v="2019"/>
    <b v="1"/>
    <s v="Non EU"/>
    <s v="PERU"/>
    <s v="Import"/>
    <s v="Non EU"/>
    <x v="3"/>
    <x v="2"/>
    <x v="53"/>
    <x v="8"/>
    <b v="1"/>
    <s v="United Kingdom"/>
    <x v="74"/>
    <n v="2"/>
    <n v="3216"/>
    <n v="6432"/>
    <n v="25839"/>
    <n v="25839"/>
    <n v="2.5839000000000001E-2"/>
    <n v="2.5839000000000001E-2"/>
    <n v="6.4320000000000004"/>
  </r>
  <r>
    <s v="Total"/>
    <n v="2019"/>
    <b v="1"/>
    <s v="Non EU"/>
    <s v="PERU"/>
    <s v="Import"/>
    <s v="Non EU"/>
    <x v="3"/>
    <x v="0"/>
    <x v="12"/>
    <x v="9"/>
    <b v="1"/>
    <s v="United Kingdom"/>
    <x v="74"/>
    <n v="0"/>
    <n v="90"/>
    <n v="0"/>
    <n v="2356"/>
    <n v="2356"/>
    <n v="2.356E-3"/>
    <n v="2.356E-3"/>
    <n v="0"/>
  </r>
  <r>
    <s v="Total"/>
    <n v="2019"/>
    <b v="1"/>
    <s v="Non EU"/>
    <s v="PERU"/>
    <s v="Import"/>
    <s v="Non EU"/>
    <x v="1"/>
    <x v="0"/>
    <x v="5"/>
    <x v="3"/>
    <b v="1"/>
    <s v="United Kingdom"/>
    <x v="74"/>
    <n v="1"/>
    <n v="73322"/>
    <n v="73322"/>
    <n v="635275"/>
    <n v="635275"/>
    <n v="0.63527500000000003"/>
    <n v="0.63527500000000003"/>
    <n v="73.322000000000003"/>
  </r>
  <r>
    <s v="Total"/>
    <n v="2019"/>
    <b v="1"/>
    <s v="Non EU"/>
    <s v="PHILIPPINES"/>
    <s v="Import"/>
    <s v="Non EU"/>
    <x v="0"/>
    <x v="0"/>
    <x v="10"/>
    <x v="0"/>
    <b v="1"/>
    <s v="United Kingdom"/>
    <x v="75"/>
    <n v="1.21"/>
    <n v="137920"/>
    <n v="166883.20000000001"/>
    <n v="980713"/>
    <n v="980713"/>
    <n v="0.98071299999999995"/>
    <n v="0.98071299999999995"/>
    <n v="166.88319999999999"/>
  </r>
  <r>
    <s v="Total"/>
    <n v="2019"/>
    <b v="1"/>
    <s v="Non EU"/>
    <s v="PHILIPPINES"/>
    <s v="Import"/>
    <s v="Non EU"/>
    <x v="0"/>
    <x v="0"/>
    <x v="10"/>
    <x v="0"/>
    <b v="1"/>
    <s v="United Kingdom"/>
    <x v="75"/>
    <n v="1.21"/>
    <n v="10260"/>
    <n v="12414.6"/>
    <n v="86830"/>
    <n v="86830"/>
    <n v="8.6830000000000004E-2"/>
    <n v="8.6830000000000004E-2"/>
    <n v="12.4146"/>
  </r>
  <r>
    <s v="Total"/>
    <n v="2019"/>
    <b v="1"/>
    <s v="Non EU"/>
    <s v="PHILIPPINES"/>
    <s v="Import"/>
    <s v="Non EU"/>
    <x v="0"/>
    <x v="0"/>
    <x v="2"/>
    <x v="2"/>
    <b v="1"/>
    <s v="United Kingdom"/>
    <x v="75"/>
    <n v="1.33"/>
    <n v="46268"/>
    <n v="61536.44"/>
    <n v="139283"/>
    <n v="139283"/>
    <n v="0.13928299999999999"/>
    <n v="0.13928299999999999"/>
    <n v="61.536439999999999"/>
  </r>
  <r>
    <s v="Total"/>
    <n v="2019"/>
    <b v="1"/>
    <s v="Non EU"/>
    <s v="PHILIPPINES"/>
    <s v="Import"/>
    <s v="Non EU"/>
    <x v="0"/>
    <x v="0"/>
    <x v="2"/>
    <x v="2"/>
    <b v="1"/>
    <s v="United Kingdom"/>
    <x v="75"/>
    <n v="1.33"/>
    <n v="21352"/>
    <n v="28398.16"/>
    <n v="83780"/>
    <n v="83780"/>
    <n v="8.3779999999999993E-2"/>
    <n v="8.3779999999999993E-2"/>
    <n v="28.398160000000001"/>
  </r>
  <r>
    <s v="Total"/>
    <n v="2019"/>
    <b v="1"/>
    <s v="Non EU"/>
    <s v="PHILIPPINES"/>
    <s v="Import"/>
    <s v="Non EU"/>
    <x v="1"/>
    <x v="1"/>
    <x v="5"/>
    <x v="3"/>
    <b v="1"/>
    <s v="United Kingdom"/>
    <x v="75"/>
    <n v="1"/>
    <n v="123"/>
    <n v="123"/>
    <n v="882"/>
    <n v="882"/>
    <n v="8.8199999999999997E-4"/>
    <n v="8.8199999999999997E-4"/>
    <n v="0.123"/>
  </r>
  <r>
    <s v="Total"/>
    <n v="2019"/>
    <b v="1"/>
    <s v="Non EU"/>
    <s v="PHILIPPINES"/>
    <s v="Import"/>
    <s v="Non EU"/>
    <x v="1"/>
    <x v="1"/>
    <x v="5"/>
    <x v="3"/>
    <b v="1"/>
    <s v="United Kingdom"/>
    <x v="75"/>
    <n v="1"/>
    <n v="80"/>
    <n v="80"/>
    <n v="2402"/>
    <n v="2402"/>
    <n v="2.4020000000000001E-3"/>
    <n v="2.4020000000000001E-3"/>
    <n v="0.08"/>
  </r>
  <r>
    <s v="Total"/>
    <n v="2019"/>
    <b v="1"/>
    <s v="Non EU"/>
    <s v="PHILIPPINES"/>
    <s v="Import"/>
    <s v="Non EU"/>
    <x v="1"/>
    <x v="4"/>
    <x v="2"/>
    <x v="2"/>
    <b v="1"/>
    <s v="United Kingdom"/>
    <x v="75"/>
    <n v="3.31"/>
    <n v="5525"/>
    <n v="18287.75"/>
    <n v="35187"/>
    <n v="35187"/>
    <n v="3.5187000000000003E-2"/>
    <n v="3.5187000000000003E-2"/>
    <n v="18.287749999999999"/>
  </r>
  <r>
    <s v="Total"/>
    <n v="2019"/>
    <b v="1"/>
    <s v="Non EU"/>
    <s v="PHILIPPINES"/>
    <s v="Import"/>
    <s v="Non EU"/>
    <x v="1"/>
    <x v="4"/>
    <x v="2"/>
    <x v="2"/>
    <b v="1"/>
    <s v="United Kingdom"/>
    <x v="75"/>
    <n v="3.31"/>
    <n v="1760"/>
    <n v="5825.6"/>
    <n v="9722"/>
    <n v="9722"/>
    <n v="9.7219999999999997E-3"/>
    <n v="9.7219999999999997E-3"/>
    <n v="5.8255999999999997"/>
  </r>
  <r>
    <s v="Total"/>
    <n v="2019"/>
    <b v="1"/>
    <s v="Non EU"/>
    <s v="PHILIPPINES"/>
    <s v="Import"/>
    <s v="Non EU"/>
    <x v="2"/>
    <x v="0"/>
    <x v="8"/>
    <x v="7"/>
    <b v="1"/>
    <s v="United Kingdom"/>
    <x v="75"/>
    <n v="2.5"/>
    <n v="35025"/>
    <n v="87562.5"/>
    <n v="720000"/>
    <n v="720000"/>
    <n v="0.72"/>
    <n v="0.72"/>
    <n v="87.5625"/>
  </r>
  <r>
    <s v="Total"/>
    <n v="2019"/>
    <b v="1"/>
    <s v="Non EU"/>
    <s v="PHILIPPINES"/>
    <s v="Import"/>
    <s v="Non EU"/>
    <x v="2"/>
    <x v="1"/>
    <x v="2"/>
    <x v="2"/>
    <b v="1"/>
    <s v="United Kingdom"/>
    <x v="75"/>
    <n v="2.77"/>
    <n v="903"/>
    <n v="2501.31"/>
    <n v="12550"/>
    <n v="12550"/>
    <n v="1.255E-2"/>
    <n v="1.255E-2"/>
    <n v="2.5013100000000001"/>
  </r>
  <r>
    <s v="Total"/>
    <n v="2019"/>
    <b v="1"/>
    <s v="Non EU"/>
    <s v="PHILIPPINES"/>
    <s v="Import"/>
    <s v="Non EU"/>
    <x v="2"/>
    <x v="0"/>
    <x v="2"/>
    <x v="2"/>
    <b v="1"/>
    <s v="United Kingdom"/>
    <x v="75"/>
    <n v="2.65"/>
    <n v="17554"/>
    <n v="46518.1"/>
    <n v="68314"/>
    <n v="68314"/>
    <n v="6.8314E-2"/>
    <n v="6.8314E-2"/>
    <n v="46.518099999999997"/>
  </r>
  <r>
    <s v="Total"/>
    <n v="2019"/>
    <b v="1"/>
    <s v="Non EU"/>
    <s v="PHILIPPINES"/>
    <s v="Import"/>
    <s v="Non EU"/>
    <x v="0"/>
    <x v="1"/>
    <x v="4"/>
    <x v="4"/>
    <b v="1"/>
    <s v="United Kingdom"/>
    <x v="75"/>
    <n v="0"/>
    <n v="31296"/>
    <n v="0"/>
    <n v="293700"/>
    <n v="293700"/>
    <n v="0.29370000000000002"/>
    <n v="0.29370000000000002"/>
    <n v="0"/>
  </r>
  <r>
    <s v="Total"/>
    <n v="2019"/>
    <b v="1"/>
    <s v="Non EU"/>
    <s v="PHILIPPINES"/>
    <s v="Import"/>
    <s v="Non EU"/>
    <x v="0"/>
    <x v="1"/>
    <x v="4"/>
    <x v="4"/>
    <b v="1"/>
    <s v="United Kingdom"/>
    <x v="75"/>
    <n v="0"/>
    <n v="5010"/>
    <n v="0"/>
    <n v="41936"/>
    <n v="41936"/>
    <n v="4.1936000000000001E-2"/>
    <n v="4.1936000000000001E-2"/>
    <n v="0"/>
  </r>
  <r>
    <s v="Total"/>
    <n v="2019"/>
    <b v="1"/>
    <s v="Non EU"/>
    <s v="PHILIPPINES"/>
    <s v="Import"/>
    <s v="Non EU"/>
    <x v="1"/>
    <x v="2"/>
    <x v="0"/>
    <x v="0"/>
    <b v="1"/>
    <s v="United Kingdom"/>
    <x v="75"/>
    <n v="1.66"/>
    <n v="32583"/>
    <n v="54087.78"/>
    <n v="128113"/>
    <n v="128113"/>
    <n v="0.128113"/>
    <n v="0.128113"/>
    <n v="54.087780000000002"/>
  </r>
  <r>
    <s v="Total"/>
    <n v="2019"/>
    <b v="1"/>
    <s v="Non EU"/>
    <s v="PHILIPPINES"/>
    <s v="Import"/>
    <s v="Non EU"/>
    <x v="1"/>
    <x v="2"/>
    <x v="0"/>
    <x v="0"/>
    <b v="1"/>
    <s v="United Kingdom"/>
    <x v="75"/>
    <n v="1.66"/>
    <n v="7169"/>
    <n v="11900.54"/>
    <n v="16873"/>
    <n v="16873"/>
    <n v="1.6872999999999999E-2"/>
    <n v="1.6872999999999999E-2"/>
    <n v="11.900539999999999"/>
  </r>
  <r>
    <s v="Total"/>
    <n v="2019"/>
    <b v="1"/>
    <s v="Non EU"/>
    <s v="PHILIPPINES"/>
    <s v="Import"/>
    <s v="Non EU"/>
    <x v="1"/>
    <x v="2"/>
    <x v="0"/>
    <x v="0"/>
    <b v="1"/>
    <s v="United Kingdom"/>
    <x v="75"/>
    <n v="1.66"/>
    <n v="3600"/>
    <n v="5976"/>
    <n v="7957"/>
    <n v="7957"/>
    <n v="7.9570000000000005E-3"/>
    <n v="7.9570000000000005E-3"/>
    <n v="5.976"/>
  </r>
  <r>
    <s v="Total"/>
    <n v="2019"/>
    <b v="1"/>
    <s v="Non EU"/>
    <s v="PHILIPPINES"/>
    <s v="Import"/>
    <s v="Non EU"/>
    <x v="1"/>
    <x v="1"/>
    <x v="5"/>
    <x v="3"/>
    <b v="1"/>
    <s v="United Kingdom"/>
    <x v="75"/>
    <n v="1"/>
    <n v="885"/>
    <n v="885"/>
    <n v="15145"/>
    <n v="15145"/>
    <n v="1.5145E-2"/>
    <n v="1.5145E-2"/>
    <n v="0.88500000000000001"/>
  </r>
  <r>
    <s v="Total"/>
    <n v="2019"/>
    <b v="1"/>
    <s v="Non EU"/>
    <s v="PHILIPPINES"/>
    <s v="Import"/>
    <s v="Non EU"/>
    <x v="1"/>
    <x v="1"/>
    <x v="5"/>
    <x v="3"/>
    <b v="1"/>
    <s v="United Kingdom"/>
    <x v="75"/>
    <n v="1"/>
    <n v="744"/>
    <n v="744"/>
    <n v="12101"/>
    <n v="12101"/>
    <n v="1.2101000000000001E-2"/>
    <n v="1.2101000000000001E-2"/>
    <n v="0.74399999999999999"/>
  </r>
  <r>
    <s v="Total"/>
    <n v="2019"/>
    <b v="1"/>
    <s v="Non EU"/>
    <s v="PHILIPPINES"/>
    <s v="Import"/>
    <s v="Non EU"/>
    <x v="3"/>
    <x v="2"/>
    <x v="66"/>
    <x v="7"/>
    <b v="1"/>
    <s v="United Kingdom"/>
    <x v="75"/>
    <n v="2.08"/>
    <n v="8457303"/>
    <n v="17591190.239999998"/>
    <n v="29461485"/>
    <n v="29461485"/>
    <n v="29.461485"/>
    <n v="29.461485"/>
    <n v="17591.19024"/>
  </r>
  <r>
    <s v="Total"/>
    <n v="2019"/>
    <b v="1"/>
    <s v="Non EU"/>
    <s v="PHILIPPINES"/>
    <s v="Import"/>
    <s v="Non EU"/>
    <x v="3"/>
    <x v="2"/>
    <x v="66"/>
    <x v="7"/>
    <b v="1"/>
    <s v="United Kingdom"/>
    <x v="75"/>
    <n v="2.08"/>
    <n v="872182"/>
    <n v="1814138.56"/>
    <n v="2665723"/>
    <n v="2665723"/>
    <n v="2.6657229999999998"/>
    <n v="2.6657229999999998"/>
    <n v="1814.1385600000001"/>
  </r>
  <r>
    <s v="Total"/>
    <n v="2019"/>
    <b v="1"/>
    <s v="Non EU"/>
    <s v="PHILIPPINES"/>
    <s v="Import"/>
    <s v="Non EU"/>
    <x v="3"/>
    <x v="2"/>
    <x v="66"/>
    <x v="7"/>
    <b v="1"/>
    <s v="United Kingdom"/>
    <x v="75"/>
    <n v="2.08"/>
    <n v="64444"/>
    <n v="134043.51999999999"/>
    <n v="226982"/>
    <n v="226982"/>
    <n v="0.22698199999999999"/>
    <n v="0.22698199999999999"/>
    <n v="134.04352"/>
  </r>
  <r>
    <s v="Total"/>
    <n v="2019"/>
    <b v="1"/>
    <s v="Non EU"/>
    <s v="PHILIPPINES"/>
    <s v="Import"/>
    <s v="Non EU"/>
    <x v="3"/>
    <x v="2"/>
    <x v="66"/>
    <x v="7"/>
    <b v="1"/>
    <s v="United Kingdom"/>
    <x v="75"/>
    <n v="2.08"/>
    <n v="3366"/>
    <n v="7001.28"/>
    <n v="12120"/>
    <n v="12120"/>
    <n v="1.2120000000000001E-2"/>
    <n v="1.2120000000000001E-2"/>
    <n v="7.0012800000000004"/>
  </r>
  <r>
    <s v="Total"/>
    <n v="2019"/>
    <b v="1"/>
    <s v="Non EU"/>
    <s v="PHILIPPINES"/>
    <s v="Import"/>
    <s v="Non EU"/>
    <x v="3"/>
    <x v="2"/>
    <x v="66"/>
    <x v="7"/>
    <b v="1"/>
    <s v="United Kingdom"/>
    <x v="75"/>
    <n v="2.08"/>
    <n v="1042035"/>
    <n v="2167432.7999999998"/>
    <n v="4892132"/>
    <n v="4892132"/>
    <n v="4.8921320000000001"/>
    <n v="4.8921320000000001"/>
    <n v="2167.4328"/>
  </r>
  <r>
    <s v="Total"/>
    <n v="2019"/>
    <b v="1"/>
    <s v="Non EU"/>
    <s v="PHILIPPINES"/>
    <s v="Import"/>
    <s v="Non EU"/>
    <x v="3"/>
    <x v="2"/>
    <x v="66"/>
    <x v="7"/>
    <b v="1"/>
    <s v="United Kingdom"/>
    <x v="75"/>
    <n v="2.08"/>
    <n v="686506"/>
    <n v="1427932.48"/>
    <n v="2363805"/>
    <n v="2363805"/>
    <n v="2.3638050000000002"/>
    <n v="2.3638050000000002"/>
    <n v="1427.9324799999999"/>
  </r>
  <r>
    <s v="Total"/>
    <n v="2019"/>
    <b v="1"/>
    <s v="Non EU"/>
    <s v="PHILIPPINES"/>
    <s v="Import"/>
    <s v="Non EU"/>
    <x v="3"/>
    <x v="2"/>
    <x v="66"/>
    <x v="7"/>
    <b v="1"/>
    <s v="United Kingdom"/>
    <x v="75"/>
    <n v="2.08"/>
    <n v="47420"/>
    <n v="98633.600000000006"/>
    <n v="176728"/>
    <n v="176728"/>
    <n v="0.176728"/>
    <n v="0.176728"/>
    <n v="98.633600000000001"/>
  </r>
  <r>
    <s v="Total"/>
    <n v="2019"/>
    <b v="1"/>
    <s v="Non EU"/>
    <s v="PHILIPPINES"/>
    <s v="Import"/>
    <s v="Non EU"/>
    <x v="3"/>
    <x v="2"/>
    <x v="8"/>
    <x v="7"/>
    <b v="1"/>
    <s v="United Kingdom"/>
    <x v="75"/>
    <n v="2.08"/>
    <n v="39352"/>
    <n v="81852.160000000003"/>
    <n v="110734"/>
    <n v="110734"/>
    <n v="0.110734"/>
    <n v="0.110734"/>
    <n v="81.852159999999998"/>
  </r>
  <r>
    <s v="Total"/>
    <n v="2019"/>
    <b v="1"/>
    <s v="Non EU"/>
    <s v="PHILIPPINES"/>
    <s v="Import"/>
    <s v="Non EU"/>
    <x v="3"/>
    <x v="2"/>
    <x v="8"/>
    <x v="7"/>
    <b v="1"/>
    <s v="United Kingdom"/>
    <x v="75"/>
    <n v="2.08"/>
    <n v="29410"/>
    <n v="61172.800000000003"/>
    <n v="64977"/>
    <n v="64977"/>
    <n v="6.4976999999999993E-2"/>
    <n v="6.4976999999999993E-2"/>
    <n v="61.172800000000002"/>
  </r>
  <r>
    <s v="Total"/>
    <n v="2019"/>
    <b v="1"/>
    <s v="Non EU"/>
    <s v="PHILIPPINES"/>
    <s v="Import"/>
    <s v="Non EU"/>
    <x v="3"/>
    <x v="2"/>
    <x v="39"/>
    <x v="8"/>
    <b v="1"/>
    <s v="United Kingdom"/>
    <x v="75"/>
    <n v="2.09"/>
    <n v="50681"/>
    <n v="105923.29"/>
    <n v="92486"/>
    <n v="92486"/>
    <n v="9.2485999999999999E-2"/>
    <n v="9.2485999999999999E-2"/>
    <n v="105.92328999999999"/>
  </r>
  <r>
    <s v="Total"/>
    <n v="2019"/>
    <b v="1"/>
    <s v="Non EU"/>
    <s v="PHILIPPINES"/>
    <s v="Import"/>
    <s v="Non EU"/>
    <x v="3"/>
    <x v="2"/>
    <x v="39"/>
    <x v="8"/>
    <b v="1"/>
    <s v="United Kingdom"/>
    <x v="75"/>
    <n v="2.09"/>
    <n v="38304"/>
    <n v="80055.360000000001"/>
    <n v="64267"/>
    <n v="64267"/>
    <n v="6.4267000000000005E-2"/>
    <n v="6.4267000000000005E-2"/>
    <n v="80.055359999999993"/>
  </r>
  <r>
    <s v="Total"/>
    <n v="2019"/>
    <b v="1"/>
    <s v="Non EU"/>
    <s v="PHILIPPINES"/>
    <s v="Import"/>
    <s v="Non EU"/>
    <x v="3"/>
    <x v="2"/>
    <x v="2"/>
    <x v="2"/>
    <b v="1"/>
    <s v="United Kingdom"/>
    <x v="75"/>
    <n v="1.84"/>
    <n v="25920"/>
    <n v="47692.800000000003"/>
    <n v="106219"/>
    <n v="106219"/>
    <n v="0.10621899999999999"/>
    <n v="0.10621899999999999"/>
    <n v="47.692799999999998"/>
  </r>
  <r>
    <s v="Total"/>
    <n v="2019"/>
    <b v="1"/>
    <s v="Non EU"/>
    <s v="PHILIPPINES"/>
    <s v="Import"/>
    <s v="Non EU"/>
    <x v="3"/>
    <x v="2"/>
    <x v="2"/>
    <x v="2"/>
    <b v="1"/>
    <s v="United Kingdom"/>
    <x v="75"/>
    <n v="1.84"/>
    <n v="22321"/>
    <n v="41070.639999999999"/>
    <n v="89603"/>
    <n v="89603"/>
    <n v="8.9603000000000002E-2"/>
    <n v="8.9603000000000002E-2"/>
    <n v="41.070639999999997"/>
  </r>
  <r>
    <s v="Total"/>
    <n v="2019"/>
    <b v="1"/>
    <s v="Non EU"/>
    <s v="PHILIPPINES"/>
    <s v="Import"/>
    <s v="Non EU"/>
    <x v="3"/>
    <x v="2"/>
    <x v="2"/>
    <x v="2"/>
    <b v="1"/>
    <s v="United Kingdom"/>
    <x v="75"/>
    <n v="1.64"/>
    <n v="3159"/>
    <n v="5180.76"/>
    <n v="11006"/>
    <n v="11006"/>
    <n v="1.1006E-2"/>
    <n v="1.1006E-2"/>
    <n v="5.1807600000000003"/>
  </r>
  <r>
    <s v="Total"/>
    <n v="2019"/>
    <b v="1"/>
    <s v="Non EU"/>
    <s v="PHILIPPINES"/>
    <s v="Import"/>
    <s v="Non EU"/>
    <x v="2"/>
    <x v="3"/>
    <x v="2"/>
    <x v="2"/>
    <b v="1"/>
    <s v="United Kingdom"/>
    <x v="75"/>
    <n v="3.76"/>
    <n v="15741"/>
    <n v="59186.16"/>
    <n v="68335"/>
    <n v="68335"/>
    <n v="6.8335000000000007E-2"/>
    <n v="6.8335000000000007E-2"/>
    <n v="59.186160000000001"/>
  </r>
  <r>
    <s v="Total"/>
    <n v="2019"/>
    <b v="1"/>
    <s v="Non EU"/>
    <s v="PHILIPPINES"/>
    <s v="Import"/>
    <s v="Non EU"/>
    <x v="4"/>
    <x v="2"/>
    <x v="18"/>
    <x v="10"/>
    <b v="1"/>
    <s v="United Kingdom"/>
    <x v="75"/>
    <n v="0"/>
    <n v="35"/>
    <n v="0"/>
    <n v="28863"/>
    <n v="28863"/>
    <n v="2.8863E-2"/>
    <n v="2.8863E-2"/>
    <n v="0"/>
  </r>
  <r>
    <s v="Total"/>
    <n v="2019"/>
    <b v="1"/>
    <s v="EU"/>
    <s v="POLAND"/>
    <s v="Import"/>
    <s v="EU"/>
    <x v="0"/>
    <x v="1"/>
    <x v="8"/>
    <x v="7"/>
    <b v="1"/>
    <s v="United Kingdom"/>
    <x v="76"/>
    <n v="1.1599999999999999"/>
    <n v="37394"/>
    <n v="43377.04"/>
    <n v="125802"/>
    <n v="125802"/>
    <n v="0.125802"/>
    <n v="0.125802"/>
    <n v="43.377040000000001"/>
  </r>
  <r>
    <s v="Total"/>
    <n v="2019"/>
    <b v="1"/>
    <s v="EU"/>
    <s v="POLAND"/>
    <s v="Import"/>
    <s v="EU"/>
    <x v="0"/>
    <x v="1"/>
    <x v="23"/>
    <x v="7"/>
    <b v="1"/>
    <s v="United Kingdom"/>
    <x v="76"/>
    <n v="1.1000000000000001"/>
    <n v="6716"/>
    <n v="7387.6"/>
    <n v="12610"/>
    <n v="12610"/>
    <n v="1.261E-2"/>
    <n v="1.261E-2"/>
    <n v="7.3875999999999999"/>
  </r>
  <r>
    <s v="Total"/>
    <n v="2019"/>
    <b v="1"/>
    <s v="EU"/>
    <s v="POLAND"/>
    <s v="Import"/>
    <s v="EU"/>
    <x v="0"/>
    <x v="1"/>
    <x v="69"/>
    <x v="8"/>
    <b v="1"/>
    <s v="United Kingdom"/>
    <x v="76"/>
    <n v="0.3"/>
    <n v="7619"/>
    <n v="2285.6999999999998"/>
    <n v="9935"/>
    <n v="9935"/>
    <n v="9.9349999999999994E-3"/>
    <n v="9.9349999999999994E-3"/>
    <n v="2.2856999999999998"/>
  </r>
  <r>
    <s v="Total"/>
    <n v="2019"/>
    <b v="1"/>
    <s v="EU"/>
    <s v="POLAND"/>
    <s v="Import"/>
    <s v="EU"/>
    <x v="0"/>
    <x v="1"/>
    <x v="43"/>
    <x v="8"/>
    <b v="1"/>
    <s v="United Kingdom"/>
    <x v="76"/>
    <n v="1"/>
    <n v="66271"/>
    <n v="66271"/>
    <n v="223490"/>
    <n v="223490"/>
    <n v="0.22348999999999999"/>
    <n v="0.22348999999999999"/>
    <n v="66.271000000000001"/>
  </r>
  <r>
    <s v="Total"/>
    <n v="2019"/>
    <b v="1"/>
    <s v="EU"/>
    <s v="POLAND"/>
    <s v="Import"/>
    <s v="EU"/>
    <x v="0"/>
    <x v="0"/>
    <x v="43"/>
    <x v="8"/>
    <b v="1"/>
    <s v="United Kingdom"/>
    <x v="76"/>
    <n v="1"/>
    <n v="5322"/>
    <n v="5322"/>
    <n v="22728"/>
    <n v="22728"/>
    <n v="2.2728000000000002E-2"/>
    <n v="2.2728000000000002E-2"/>
    <n v="5.3220000000000001"/>
  </r>
  <r>
    <s v="Total"/>
    <n v="2019"/>
    <b v="1"/>
    <s v="EU"/>
    <s v="POLAND"/>
    <s v="Import"/>
    <s v="EU"/>
    <x v="0"/>
    <x v="1"/>
    <x v="47"/>
    <x v="1"/>
    <b v="1"/>
    <s v="United Kingdom"/>
    <x v="76"/>
    <n v="1.1399999999999999"/>
    <n v="9713"/>
    <n v="11072.82"/>
    <n v="39424"/>
    <n v="39424"/>
    <n v="3.9424000000000001E-2"/>
    <n v="3.9424000000000001E-2"/>
    <n v="11.07282"/>
  </r>
  <r>
    <s v="Total"/>
    <n v="2019"/>
    <b v="1"/>
    <s v="EU"/>
    <s v="POLAND"/>
    <s v="Import"/>
    <s v="EU"/>
    <x v="0"/>
    <x v="0"/>
    <x v="26"/>
    <x v="1"/>
    <b v="1"/>
    <s v="United Kingdom"/>
    <x v="76"/>
    <n v="1.5"/>
    <n v="68149"/>
    <n v="102223.5"/>
    <n v="370332"/>
    <n v="370332"/>
    <n v="0.37033199999999999"/>
    <n v="0.37033199999999999"/>
    <n v="102.2235"/>
  </r>
  <r>
    <s v="Total"/>
    <n v="2019"/>
    <b v="1"/>
    <s v="EU"/>
    <s v="POLAND"/>
    <s v="Import"/>
    <s v="EU"/>
    <x v="0"/>
    <x v="1"/>
    <x v="2"/>
    <x v="2"/>
    <b v="1"/>
    <s v="United Kingdom"/>
    <x v="76"/>
    <n v="1.17"/>
    <n v="327"/>
    <n v="382.59"/>
    <n v="1078"/>
    <n v="1078"/>
    <n v="1.078E-3"/>
    <n v="1.078E-3"/>
    <n v="0.38258999999999999"/>
  </r>
  <r>
    <s v="Total"/>
    <n v="2019"/>
    <b v="1"/>
    <s v="EU"/>
    <s v="POLAND"/>
    <s v="Import"/>
    <s v="EU"/>
    <x v="0"/>
    <x v="0"/>
    <x v="12"/>
    <x v="9"/>
    <b v="1"/>
    <s v="United Kingdom"/>
    <x v="76"/>
    <n v="1.1200000000000001"/>
    <n v="5000"/>
    <n v="5600"/>
    <n v="15463"/>
    <n v="15463"/>
    <n v="1.5462999999999999E-2"/>
    <n v="1.5462999999999999E-2"/>
    <n v="5.6"/>
  </r>
  <r>
    <s v="Total"/>
    <n v="2019"/>
    <b v="1"/>
    <s v="EU"/>
    <s v="POLAND"/>
    <s v="Import"/>
    <s v="EU"/>
    <x v="1"/>
    <x v="2"/>
    <x v="0"/>
    <x v="0"/>
    <b v="1"/>
    <s v="United Kingdom"/>
    <x v="76"/>
    <n v="1.66"/>
    <n v="65"/>
    <n v="107.9"/>
    <n v="502"/>
    <n v="502"/>
    <n v="5.0199999999999995E-4"/>
    <n v="5.0199999999999995E-4"/>
    <n v="0.1079"/>
  </r>
  <r>
    <s v="Total"/>
    <n v="2019"/>
    <b v="1"/>
    <s v="EU"/>
    <s v="POLAND"/>
    <s v="Import"/>
    <s v="EU"/>
    <x v="1"/>
    <x v="2"/>
    <x v="28"/>
    <x v="6"/>
    <b v="1"/>
    <s v="United Kingdom"/>
    <x v="76"/>
    <n v="1.36"/>
    <n v="3840"/>
    <n v="5222.3999999999996"/>
    <n v="23665"/>
    <n v="23665"/>
    <n v="2.3664999999999999E-2"/>
    <n v="2.3664999999999999E-2"/>
    <n v="5.2224000000000004"/>
  </r>
  <r>
    <s v="Total"/>
    <n v="2019"/>
    <b v="1"/>
    <s v="EU"/>
    <s v="POLAND"/>
    <s v="Import"/>
    <s v="EU"/>
    <x v="1"/>
    <x v="4"/>
    <x v="50"/>
    <x v="8"/>
    <b v="1"/>
    <s v="United Kingdom"/>
    <x v="76"/>
    <n v="2.08"/>
    <n v="52785"/>
    <n v="109792.8"/>
    <n v="231465"/>
    <n v="231465"/>
    <n v="0.231465"/>
    <n v="0.231465"/>
    <n v="109.7928"/>
  </r>
  <r>
    <s v="Total"/>
    <n v="2019"/>
    <b v="1"/>
    <s v="EU"/>
    <s v="POLAND"/>
    <s v="Import"/>
    <s v="EU"/>
    <x v="1"/>
    <x v="4"/>
    <x v="43"/>
    <x v="8"/>
    <b v="1"/>
    <s v="United Kingdom"/>
    <x v="76"/>
    <n v="1.81"/>
    <n v="50209"/>
    <n v="90878.29"/>
    <n v="277972"/>
    <n v="277972"/>
    <n v="0.277972"/>
    <n v="0.277972"/>
    <n v="90.878290000000007"/>
  </r>
  <r>
    <s v="Total"/>
    <n v="2019"/>
    <b v="1"/>
    <s v="EU"/>
    <s v="POLAND"/>
    <s v="Import"/>
    <s v="EU"/>
    <x v="1"/>
    <x v="4"/>
    <x v="62"/>
    <x v="11"/>
    <b v="1"/>
    <s v="United Kingdom"/>
    <x v="76"/>
    <n v="5"/>
    <n v="74"/>
    <n v="370"/>
    <n v="673"/>
    <n v="673"/>
    <n v="6.7299999999999999E-4"/>
    <n v="6.7299999999999999E-4"/>
    <n v="0.37"/>
  </r>
  <r>
    <s v="Total"/>
    <n v="2019"/>
    <b v="1"/>
    <s v="EU"/>
    <s v="POLAND"/>
    <s v="Import"/>
    <s v="EU"/>
    <x v="1"/>
    <x v="4"/>
    <x v="63"/>
    <x v="11"/>
    <b v="1"/>
    <s v="United Kingdom"/>
    <x v="76"/>
    <n v="5"/>
    <n v="420"/>
    <n v="2100"/>
    <n v="3808"/>
    <n v="3808"/>
    <n v="3.8080000000000002E-3"/>
    <n v="3.8080000000000002E-3"/>
    <n v="2.1"/>
  </r>
  <r>
    <s v="Total"/>
    <n v="2019"/>
    <b v="1"/>
    <s v="EU"/>
    <s v="POLAND"/>
    <s v="Import"/>
    <s v="EU"/>
    <x v="1"/>
    <x v="4"/>
    <x v="2"/>
    <x v="2"/>
    <b v="1"/>
    <s v="United Kingdom"/>
    <x v="76"/>
    <n v="3.31"/>
    <n v="14589"/>
    <n v="48289.59"/>
    <n v="51899"/>
    <n v="51899"/>
    <n v="5.1899000000000001E-2"/>
    <n v="5.1899000000000001E-2"/>
    <n v="48.289589999999997"/>
  </r>
  <r>
    <s v="Total"/>
    <n v="2019"/>
    <b v="1"/>
    <s v="EU"/>
    <s v="POLAND"/>
    <s v="Import"/>
    <s v="EU"/>
    <x v="3"/>
    <x v="2"/>
    <x v="43"/>
    <x v="8"/>
    <b v="1"/>
    <s v="United Kingdom"/>
    <x v="76"/>
    <n v="1.33"/>
    <n v="76931"/>
    <n v="102318.23"/>
    <n v="239586"/>
    <n v="239586"/>
    <n v="0.23958599999999999"/>
    <n v="0.23958599999999999"/>
    <n v="102.31823"/>
  </r>
  <r>
    <s v="Total"/>
    <n v="2019"/>
    <b v="1"/>
    <s v="EU"/>
    <s v="POLAND"/>
    <s v="Import"/>
    <s v="EU"/>
    <x v="3"/>
    <x v="2"/>
    <x v="1"/>
    <x v="1"/>
    <b v="1"/>
    <s v="United Kingdom"/>
    <x v="76"/>
    <n v="1.48"/>
    <n v="13"/>
    <n v="19.239999999999998"/>
    <n v="47"/>
    <n v="47"/>
    <n v="4.6999999999999997E-5"/>
    <n v="4.6999999999999997E-5"/>
    <n v="1.924E-2"/>
  </r>
  <r>
    <s v="Total"/>
    <n v="2019"/>
    <b v="1"/>
    <s v="EU"/>
    <s v="POLAND"/>
    <s v="Import"/>
    <s v="EU"/>
    <x v="3"/>
    <x v="2"/>
    <x v="52"/>
    <x v="1"/>
    <b v="1"/>
    <s v="United Kingdom"/>
    <x v="76"/>
    <n v="1.53"/>
    <n v="594"/>
    <n v="908.82"/>
    <n v="1736"/>
    <n v="1736"/>
    <n v="1.7359999999999999E-3"/>
    <n v="1.7359999999999999E-3"/>
    <n v="0.90881999999999996"/>
  </r>
  <r>
    <s v="Total"/>
    <n v="2019"/>
    <b v="1"/>
    <s v="EU"/>
    <s v="POLAND"/>
    <s v="Import"/>
    <s v="EU"/>
    <x v="3"/>
    <x v="2"/>
    <x v="26"/>
    <x v="1"/>
    <b v="1"/>
    <s v="United Kingdom"/>
    <x v="76"/>
    <n v="1.71"/>
    <n v="653"/>
    <n v="1116.6300000000001"/>
    <n v="2994"/>
    <n v="2994"/>
    <n v="2.9940000000000001E-3"/>
    <n v="2.9940000000000001E-3"/>
    <n v="1.11663"/>
  </r>
  <r>
    <s v="Total"/>
    <n v="2019"/>
    <b v="1"/>
    <s v="EU"/>
    <s v="POLAND"/>
    <s v="Import"/>
    <s v="EU"/>
    <x v="3"/>
    <x v="0"/>
    <x v="32"/>
    <x v="10"/>
    <b v="1"/>
    <s v="United Kingdom"/>
    <x v="76"/>
    <n v="5.15"/>
    <n v="2752468"/>
    <n v="14175210.199999999"/>
    <n v="6397847"/>
    <n v="6397847"/>
    <n v="6.3978469999999996"/>
    <n v="6.3978469999999996"/>
    <n v="14175.2102"/>
  </r>
  <r>
    <s v="Total"/>
    <n v="2019"/>
    <b v="1"/>
    <s v="EU"/>
    <s v="POLAND"/>
    <s v="Import"/>
    <s v="EU"/>
    <x v="3"/>
    <x v="0"/>
    <x v="34"/>
    <x v="1"/>
    <b v="1"/>
    <s v="United Kingdom"/>
    <x v="76"/>
    <n v="1.03"/>
    <n v="1744"/>
    <n v="1796.32"/>
    <n v="6537"/>
    <n v="6537"/>
    <n v="6.5370000000000003E-3"/>
    <n v="6.5370000000000003E-3"/>
    <n v="1.7963199999999999"/>
  </r>
  <r>
    <s v="Total"/>
    <n v="2019"/>
    <b v="1"/>
    <s v="EU"/>
    <s v="POLAND"/>
    <s v="Import"/>
    <s v="EU"/>
    <x v="3"/>
    <x v="0"/>
    <x v="52"/>
    <x v="1"/>
    <b v="1"/>
    <s v="United Kingdom"/>
    <x v="76"/>
    <n v="0"/>
    <n v="5194"/>
    <n v="0"/>
    <n v="5527"/>
    <n v="5527"/>
    <n v="5.5269999999999998E-3"/>
    <n v="5.5269999999999998E-3"/>
    <n v="0"/>
  </r>
  <r>
    <s v="Total"/>
    <n v="2019"/>
    <b v="1"/>
    <s v="EU"/>
    <s v="POLAND"/>
    <s v="Import"/>
    <s v="EU"/>
    <x v="3"/>
    <x v="0"/>
    <x v="26"/>
    <x v="1"/>
    <b v="1"/>
    <s v="United Kingdom"/>
    <x v="76"/>
    <n v="0"/>
    <n v="323646"/>
    <n v="0"/>
    <n v="536136"/>
    <n v="536136"/>
    <n v="0.53613599999999995"/>
    <n v="0.53613599999999995"/>
    <n v="0"/>
  </r>
  <r>
    <s v="Total"/>
    <n v="2019"/>
    <b v="1"/>
    <s v="EU"/>
    <s v="POLAND"/>
    <s v="Import"/>
    <s v="EU"/>
    <x v="3"/>
    <x v="2"/>
    <x v="32"/>
    <x v="10"/>
    <b v="1"/>
    <s v="United Kingdom"/>
    <x v="76"/>
    <n v="2.0099999999999998"/>
    <n v="6378"/>
    <n v="12819.78"/>
    <n v="15471"/>
    <n v="15471"/>
    <n v="1.5471E-2"/>
    <n v="1.5471E-2"/>
    <n v="12.81978"/>
  </r>
  <r>
    <s v="Total"/>
    <n v="2019"/>
    <b v="1"/>
    <s v="EU"/>
    <s v="POLAND"/>
    <s v="Import"/>
    <s v="EU"/>
    <x v="3"/>
    <x v="0"/>
    <x v="2"/>
    <x v="2"/>
    <b v="1"/>
    <s v="United Kingdom"/>
    <x v="76"/>
    <n v="0"/>
    <n v="299"/>
    <n v="0"/>
    <n v="2107"/>
    <n v="2107"/>
    <n v="2.1069999999999999E-3"/>
    <n v="2.1069999999999999E-3"/>
    <n v="0"/>
  </r>
  <r>
    <s v="Total"/>
    <n v="2019"/>
    <b v="1"/>
    <s v="EU"/>
    <s v="POLAND"/>
    <s v="Import"/>
    <s v="EU"/>
    <x v="2"/>
    <x v="0"/>
    <x v="50"/>
    <x v="8"/>
    <b v="1"/>
    <s v="United Kingdom"/>
    <x v="76"/>
    <n v="2.6"/>
    <n v="93875"/>
    <n v="244075"/>
    <n v="323258"/>
    <n v="323258"/>
    <n v="0.32325799999999999"/>
    <n v="0.32325799999999999"/>
    <n v="244.07499999999999"/>
  </r>
  <r>
    <s v="Total"/>
    <n v="2019"/>
    <b v="1"/>
    <s v="EU"/>
    <s v="POLAND"/>
    <s v="Import"/>
    <s v="EU"/>
    <x v="2"/>
    <x v="0"/>
    <x v="50"/>
    <x v="8"/>
    <b v="1"/>
    <s v="United Kingdom"/>
    <x v="76"/>
    <n v="2.6"/>
    <n v="606"/>
    <n v="1575.6"/>
    <n v="3323"/>
    <n v="3323"/>
    <n v="3.323E-3"/>
    <n v="3.323E-3"/>
    <n v="1.5755999999999999"/>
  </r>
  <r>
    <s v="Total"/>
    <n v="2019"/>
    <b v="1"/>
    <s v="EU"/>
    <s v="POLAND"/>
    <s v="Import"/>
    <s v="EU"/>
    <x v="2"/>
    <x v="0"/>
    <x v="43"/>
    <x v="8"/>
    <b v="1"/>
    <s v="United Kingdom"/>
    <x v="76"/>
    <n v="1.64"/>
    <n v="23998"/>
    <n v="39356.720000000001"/>
    <n v="66514"/>
    <n v="66514"/>
    <n v="6.6514000000000004E-2"/>
    <n v="6.6514000000000004E-2"/>
    <n v="39.356720000000003"/>
  </r>
  <r>
    <s v="Total"/>
    <n v="2019"/>
    <b v="1"/>
    <s v="EU"/>
    <s v="POLAND"/>
    <s v="Import"/>
    <s v="EU"/>
    <x v="2"/>
    <x v="3"/>
    <x v="26"/>
    <x v="1"/>
    <b v="1"/>
    <s v="United Kingdom"/>
    <x v="76"/>
    <n v="3.45"/>
    <n v="4116"/>
    <n v="14200.2"/>
    <n v="15705"/>
    <n v="15705"/>
    <n v="1.5705E-2"/>
    <n v="1.5705E-2"/>
    <n v="14.200200000000001"/>
  </r>
  <r>
    <s v="Total"/>
    <n v="2019"/>
    <b v="1"/>
    <s v="EU"/>
    <s v="POLAND"/>
    <s v="Import"/>
    <s v="EU"/>
    <x v="2"/>
    <x v="0"/>
    <x v="34"/>
    <x v="1"/>
    <b v="1"/>
    <s v="United Kingdom"/>
    <x v="76"/>
    <n v="2.95"/>
    <n v="601799"/>
    <n v="1775307.05"/>
    <n v="1553180"/>
    <n v="1553180"/>
    <n v="1.55318"/>
    <n v="1.55318"/>
    <n v="1775.3070499999999"/>
  </r>
  <r>
    <s v="Total"/>
    <n v="2019"/>
    <b v="1"/>
    <s v="EU"/>
    <s v="POLAND"/>
    <s v="Import"/>
    <s v="EU"/>
    <x v="2"/>
    <x v="0"/>
    <x v="49"/>
    <x v="1"/>
    <b v="1"/>
    <s v="United Kingdom"/>
    <x v="76"/>
    <n v="2.65"/>
    <n v="4099"/>
    <n v="10862.35"/>
    <n v="16062"/>
    <n v="16062"/>
    <n v="1.6062E-2"/>
    <n v="1.6062E-2"/>
    <n v="10.862349999999999"/>
  </r>
  <r>
    <s v="Total"/>
    <n v="2019"/>
    <b v="1"/>
    <s v="EU"/>
    <s v="POLAND"/>
    <s v="Import"/>
    <s v="EU"/>
    <x v="2"/>
    <x v="0"/>
    <x v="1"/>
    <x v="1"/>
    <b v="1"/>
    <s v="United Kingdom"/>
    <x v="76"/>
    <n v="2.27"/>
    <n v="4268"/>
    <n v="9688.36"/>
    <n v="11042"/>
    <n v="11042"/>
    <n v="1.1042E-2"/>
    <n v="1.1042E-2"/>
    <n v="9.6883599999999994"/>
  </r>
  <r>
    <s v="Total"/>
    <n v="2019"/>
    <b v="1"/>
    <s v="EU"/>
    <s v="POLAND"/>
    <s v="Import"/>
    <s v="EU"/>
    <x v="2"/>
    <x v="0"/>
    <x v="47"/>
    <x v="1"/>
    <b v="1"/>
    <s v="United Kingdom"/>
    <x v="76"/>
    <n v="3.06"/>
    <n v="706623"/>
    <n v="2162266.38"/>
    <n v="3845659"/>
    <n v="3845659"/>
    <n v="3.8456589999999999"/>
    <n v="3.8456589999999999"/>
    <n v="2162.26638"/>
  </r>
  <r>
    <s v="Total"/>
    <n v="2019"/>
    <b v="1"/>
    <s v="EU"/>
    <s v="POLAND"/>
    <s v="Import"/>
    <s v="EU"/>
    <x v="2"/>
    <x v="0"/>
    <x v="52"/>
    <x v="1"/>
    <b v="1"/>
    <s v="United Kingdom"/>
    <x v="76"/>
    <n v="2.5499999999999998"/>
    <n v="6581"/>
    <n v="16781.55"/>
    <n v="31417"/>
    <n v="31417"/>
    <n v="3.1417E-2"/>
    <n v="3.1417E-2"/>
    <n v="16.781549999999999"/>
  </r>
  <r>
    <s v="Total"/>
    <n v="2019"/>
    <b v="1"/>
    <s v="EU"/>
    <s v="POLAND"/>
    <s v="Import"/>
    <s v="EU"/>
    <x v="2"/>
    <x v="0"/>
    <x v="26"/>
    <x v="1"/>
    <b v="1"/>
    <s v="United Kingdom"/>
    <x v="76"/>
    <n v="2.85"/>
    <n v="1091902"/>
    <n v="3111920.7"/>
    <n v="6592467"/>
    <n v="6592467"/>
    <n v="6.5924670000000001"/>
    <n v="6.5924670000000001"/>
    <n v="3111.9207000000001"/>
  </r>
  <r>
    <s v="Total"/>
    <n v="2019"/>
    <b v="1"/>
    <s v="EU"/>
    <s v="POLAND"/>
    <s v="Import"/>
    <s v="EU"/>
    <x v="2"/>
    <x v="0"/>
    <x v="26"/>
    <x v="1"/>
    <b v="1"/>
    <s v="United Kingdom"/>
    <x v="76"/>
    <n v="2.85"/>
    <n v="15403"/>
    <n v="43898.55"/>
    <n v="33329"/>
    <n v="33329"/>
    <n v="3.3328999999999998E-2"/>
    <n v="3.3328999999999998E-2"/>
    <n v="43.89855"/>
  </r>
  <r>
    <s v="Total"/>
    <n v="2019"/>
    <b v="1"/>
    <s v="EU"/>
    <s v="POLAND"/>
    <s v="Import"/>
    <s v="EU"/>
    <x v="2"/>
    <x v="0"/>
    <x v="35"/>
    <x v="11"/>
    <b v="1"/>
    <s v="United Kingdom"/>
    <x v="76"/>
    <n v="2.65"/>
    <n v="6400"/>
    <n v="16960"/>
    <n v="59047"/>
    <n v="59047"/>
    <n v="5.9047000000000002E-2"/>
    <n v="5.9047000000000002E-2"/>
    <n v="16.96"/>
  </r>
  <r>
    <s v="Total"/>
    <n v="2019"/>
    <b v="1"/>
    <s v="EU"/>
    <s v="POLAND"/>
    <s v="Import"/>
    <s v="EU"/>
    <x v="2"/>
    <x v="0"/>
    <x v="2"/>
    <x v="2"/>
    <b v="1"/>
    <s v="United Kingdom"/>
    <x v="76"/>
    <n v="1.64"/>
    <n v="7149167"/>
    <n v="11724633.880000001"/>
    <n v="27857117"/>
    <n v="27857117"/>
    <n v="27.857116999999999"/>
    <n v="27.857116999999999"/>
    <n v="11724.633879999999"/>
  </r>
  <r>
    <s v="Total"/>
    <n v="2019"/>
    <b v="1"/>
    <s v="EU"/>
    <s v="POLAND"/>
    <s v="Import"/>
    <s v="EU"/>
    <x v="4"/>
    <x v="3"/>
    <x v="44"/>
    <x v="10"/>
    <b v="1"/>
    <s v="United Kingdom"/>
    <x v="76"/>
    <n v="0"/>
    <n v="2683"/>
    <n v="0"/>
    <n v="12244"/>
    <n v="12244"/>
    <n v="1.2244E-2"/>
    <n v="1.2244E-2"/>
    <n v="0"/>
  </r>
  <r>
    <s v="Total"/>
    <n v="2019"/>
    <b v="1"/>
    <s v="EU"/>
    <s v="POLAND"/>
    <s v="Import"/>
    <s v="EU"/>
    <x v="4"/>
    <x v="3"/>
    <x v="18"/>
    <x v="10"/>
    <b v="1"/>
    <s v="United Kingdom"/>
    <x v="76"/>
    <n v="0"/>
    <n v="12500"/>
    <n v="0"/>
    <n v="39233"/>
    <n v="39233"/>
    <n v="3.9232999999999997E-2"/>
    <n v="3.9232999999999997E-2"/>
    <n v="0"/>
  </r>
  <r>
    <s v="Total"/>
    <n v="2019"/>
    <b v="1"/>
    <s v="EU"/>
    <s v="POLAND"/>
    <s v="Import"/>
    <s v="EU"/>
    <x v="0"/>
    <x v="1"/>
    <x v="4"/>
    <x v="4"/>
    <b v="1"/>
    <s v="United Kingdom"/>
    <x v="76"/>
    <n v="0"/>
    <n v="3836"/>
    <n v="0"/>
    <n v="10499"/>
    <n v="10499"/>
    <n v="1.0499E-2"/>
    <n v="1.0499E-2"/>
    <n v="0"/>
  </r>
  <r>
    <s v="Total"/>
    <n v="2019"/>
    <b v="1"/>
    <s v="EU"/>
    <s v="POLAND"/>
    <s v="Import"/>
    <s v="EU"/>
    <x v="0"/>
    <x v="7"/>
    <x v="6"/>
    <x v="5"/>
    <b v="1"/>
    <s v="United Kingdom"/>
    <x v="76"/>
    <n v="1.51"/>
    <n v="1948"/>
    <n v="2941.48"/>
    <n v="35531"/>
    <n v="35531"/>
    <n v="3.5531E-2"/>
    <n v="3.5531E-2"/>
    <n v="2.9414799999999999"/>
  </r>
  <r>
    <s v="Total"/>
    <n v="2019"/>
    <b v="1"/>
    <s v="EU"/>
    <s v="POLAND"/>
    <s v="Import"/>
    <s v="EU"/>
    <x v="0"/>
    <x v="1"/>
    <x v="65"/>
    <x v="5"/>
    <b v="1"/>
    <s v="United Kingdom"/>
    <x v="76"/>
    <n v="1.05"/>
    <n v="1424"/>
    <n v="1495.2"/>
    <n v="6459"/>
    <n v="6459"/>
    <n v="6.4590000000000003E-3"/>
    <n v="6.4590000000000003E-3"/>
    <n v="1.4952000000000001"/>
  </r>
  <r>
    <s v="Total"/>
    <n v="2019"/>
    <b v="1"/>
    <s v="EU"/>
    <s v="POLAND"/>
    <s v="Import"/>
    <s v="EU"/>
    <x v="0"/>
    <x v="1"/>
    <x v="65"/>
    <x v="5"/>
    <b v="1"/>
    <s v="United Kingdom"/>
    <x v="76"/>
    <n v="1"/>
    <n v="1282"/>
    <n v="1282"/>
    <n v="4896"/>
    <n v="4896"/>
    <n v="4.8960000000000002E-3"/>
    <n v="4.8960000000000002E-3"/>
    <n v="1.282"/>
  </r>
  <r>
    <s v="Total"/>
    <n v="2019"/>
    <b v="1"/>
    <s v="EU"/>
    <s v="POLAND"/>
    <s v="Import"/>
    <s v="EU"/>
    <x v="0"/>
    <x v="1"/>
    <x v="6"/>
    <x v="5"/>
    <b v="1"/>
    <s v="United Kingdom"/>
    <x v="76"/>
    <n v="1"/>
    <n v="196"/>
    <n v="196"/>
    <n v="3043"/>
    <n v="3043"/>
    <n v="3.0430000000000001E-3"/>
    <n v="3.0430000000000001E-3"/>
    <n v="0.19600000000000001"/>
  </r>
  <r>
    <s v="Total"/>
    <n v="2019"/>
    <b v="1"/>
    <s v="EU"/>
    <s v="POLAND"/>
    <s v="Import"/>
    <s v="EU"/>
    <x v="0"/>
    <x v="1"/>
    <x v="14"/>
    <x v="5"/>
    <b v="1"/>
    <s v="United Kingdom"/>
    <x v="76"/>
    <n v="1.1399999999999999"/>
    <n v="240"/>
    <n v="273.60000000000002"/>
    <n v="1089"/>
    <n v="1089"/>
    <n v="1.0889999999999999E-3"/>
    <n v="1.0889999999999999E-3"/>
    <n v="0.27360000000000001"/>
  </r>
  <r>
    <s v="Total"/>
    <n v="2019"/>
    <b v="1"/>
    <s v="EU"/>
    <s v="POLAND"/>
    <s v="Import"/>
    <s v="EU"/>
    <x v="0"/>
    <x v="1"/>
    <x v="12"/>
    <x v="9"/>
    <b v="1"/>
    <s v="United Kingdom"/>
    <x v="76"/>
    <n v="1.1200000000000001"/>
    <n v="15359"/>
    <n v="17202.080000000002"/>
    <n v="39895"/>
    <n v="39895"/>
    <n v="3.9895E-2"/>
    <n v="3.9895E-2"/>
    <n v="17.202079999999999"/>
  </r>
  <r>
    <s v="Total"/>
    <n v="2019"/>
    <b v="1"/>
    <s v="EU"/>
    <s v="POLAND"/>
    <s v="Import"/>
    <s v="EU"/>
    <x v="0"/>
    <x v="1"/>
    <x v="17"/>
    <x v="9"/>
    <b v="1"/>
    <s v="United Kingdom"/>
    <x v="76"/>
    <n v="1"/>
    <n v="15256"/>
    <n v="15256"/>
    <n v="50886"/>
    <n v="50886"/>
    <n v="5.0886000000000001E-2"/>
    <n v="5.0886000000000001E-2"/>
    <n v="15.256"/>
  </r>
  <r>
    <s v="Total"/>
    <n v="2019"/>
    <b v="1"/>
    <s v="EU"/>
    <s v="POLAND"/>
    <s v="Import"/>
    <s v="EU"/>
    <x v="0"/>
    <x v="1"/>
    <x v="17"/>
    <x v="9"/>
    <b v="1"/>
    <s v="United Kingdom"/>
    <x v="76"/>
    <n v="1"/>
    <n v="38475"/>
    <n v="38475"/>
    <n v="131489"/>
    <n v="131489"/>
    <n v="0.13148899999999999"/>
    <n v="0.13148899999999999"/>
    <n v="38.475000000000001"/>
  </r>
  <r>
    <s v="Total"/>
    <n v="2019"/>
    <b v="1"/>
    <s v="EU"/>
    <s v="POLAND"/>
    <s v="Import"/>
    <s v="EU"/>
    <x v="0"/>
    <x v="0"/>
    <x v="6"/>
    <x v="5"/>
    <b v="1"/>
    <s v="United Kingdom"/>
    <x v="76"/>
    <n v="1.3"/>
    <n v="3334"/>
    <n v="4334.2"/>
    <n v="43693"/>
    <n v="43693"/>
    <n v="4.3693000000000003E-2"/>
    <n v="4.3693000000000003E-2"/>
    <n v="4.3342000000000001"/>
  </r>
  <r>
    <s v="Total"/>
    <n v="2019"/>
    <b v="1"/>
    <s v="EU"/>
    <s v="POLAND"/>
    <s v="Import"/>
    <s v="EU"/>
    <x v="0"/>
    <x v="0"/>
    <x v="14"/>
    <x v="5"/>
    <b v="1"/>
    <s v="United Kingdom"/>
    <x v="76"/>
    <n v="1.18"/>
    <n v="712"/>
    <n v="840.16"/>
    <n v="1173"/>
    <n v="1173"/>
    <n v="1.173E-3"/>
    <n v="1.173E-3"/>
    <n v="0.84016000000000002"/>
  </r>
  <r>
    <s v="Total"/>
    <n v="2019"/>
    <b v="1"/>
    <s v="EU"/>
    <s v="POLAND"/>
    <s v="Import"/>
    <s v="EU"/>
    <x v="0"/>
    <x v="0"/>
    <x v="17"/>
    <x v="9"/>
    <b v="1"/>
    <s v="United Kingdom"/>
    <x v="76"/>
    <n v="1"/>
    <n v="100"/>
    <n v="100"/>
    <n v="481"/>
    <n v="481"/>
    <n v="4.8099999999999998E-4"/>
    <n v="4.8099999999999998E-4"/>
    <n v="0.1"/>
  </r>
  <r>
    <s v="Total"/>
    <n v="2019"/>
    <b v="1"/>
    <s v="EU"/>
    <s v="POLAND"/>
    <s v="Import"/>
    <s v="EU"/>
    <x v="1"/>
    <x v="2"/>
    <x v="0"/>
    <x v="0"/>
    <b v="1"/>
    <s v="United Kingdom"/>
    <x v="76"/>
    <n v="1.66"/>
    <n v="1334"/>
    <n v="2214.44"/>
    <n v="10375"/>
    <n v="10375"/>
    <n v="1.0375000000000001E-2"/>
    <n v="1.0375000000000001E-2"/>
    <n v="2.2144400000000002"/>
  </r>
  <r>
    <s v="Total"/>
    <n v="2019"/>
    <b v="1"/>
    <s v="EU"/>
    <s v="POLAND"/>
    <s v="Import"/>
    <s v="EU"/>
    <x v="1"/>
    <x v="1"/>
    <x v="5"/>
    <x v="3"/>
    <b v="1"/>
    <s v="United Kingdom"/>
    <x v="76"/>
    <n v="1"/>
    <n v="3"/>
    <n v="3"/>
    <n v="34"/>
    <n v="34"/>
    <n v="3.4E-5"/>
    <n v="3.4E-5"/>
    <n v="3.0000000000000001E-3"/>
  </r>
  <r>
    <s v="Total"/>
    <n v="2019"/>
    <b v="1"/>
    <s v="EU"/>
    <s v="POLAND"/>
    <s v="Import"/>
    <s v="EU"/>
    <x v="1"/>
    <x v="3"/>
    <x v="44"/>
    <x v="10"/>
    <b v="1"/>
    <s v="United Kingdom"/>
    <x v="76"/>
    <n v="0"/>
    <n v="522"/>
    <n v="0"/>
    <n v="1689"/>
    <n v="1689"/>
    <n v="1.689E-3"/>
    <n v="1.689E-3"/>
    <n v="0"/>
  </r>
  <r>
    <s v="Total"/>
    <n v="2019"/>
    <b v="1"/>
    <s v="EU"/>
    <s v="POLAND"/>
    <s v="Import"/>
    <s v="EU"/>
    <x v="1"/>
    <x v="4"/>
    <x v="65"/>
    <x v="5"/>
    <b v="1"/>
    <s v="United Kingdom"/>
    <x v="76"/>
    <n v="2.11"/>
    <n v="786"/>
    <n v="1658.46"/>
    <n v="4767"/>
    <n v="4767"/>
    <n v="4.7670000000000004E-3"/>
    <n v="4.7670000000000004E-3"/>
    <n v="1.65846"/>
  </r>
  <r>
    <s v="Total"/>
    <n v="2019"/>
    <b v="1"/>
    <s v="EU"/>
    <s v="POLAND"/>
    <s v="Import"/>
    <s v="EU"/>
    <x v="1"/>
    <x v="4"/>
    <x v="6"/>
    <x v="5"/>
    <b v="1"/>
    <s v="United Kingdom"/>
    <x v="76"/>
    <n v="2.1"/>
    <n v="760269"/>
    <n v="1596564.9"/>
    <n v="6580423"/>
    <n v="6580423"/>
    <n v="6.5804229999999997"/>
    <n v="6.5804229999999997"/>
    <n v="1596.5649000000001"/>
  </r>
  <r>
    <s v="Total"/>
    <n v="2019"/>
    <b v="1"/>
    <s v="EU"/>
    <s v="POLAND"/>
    <s v="Import"/>
    <s v="EU"/>
    <x v="3"/>
    <x v="2"/>
    <x v="40"/>
    <x v="7"/>
    <b v="1"/>
    <s v="United Kingdom"/>
    <x v="76"/>
    <n v="2.08"/>
    <n v="18"/>
    <n v="37.44"/>
    <n v="86"/>
    <n v="86"/>
    <n v="8.6000000000000003E-5"/>
    <n v="8.6000000000000003E-5"/>
    <n v="3.7440000000000001E-2"/>
  </r>
  <r>
    <s v="Total"/>
    <n v="2019"/>
    <b v="1"/>
    <s v="EU"/>
    <s v="POLAND"/>
    <s v="Import"/>
    <s v="EU"/>
    <x v="3"/>
    <x v="2"/>
    <x v="40"/>
    <x v="7"/>
    <b v="1"/>
    <s v="United Kingdom"/>
    <x v="76"/>
    <n v="2.08"/>
    <n v="1012"/>
    <n v="2104.96"/>
    <n v="6434"/>
    <n v="6434"/>
    <n v="6.4339999999999996E-3"/>
    <n v="6.4339999999999996E-3"/>
    <n v="2.1049600000000002"/>
  </r>
  <r>
    <s v="Total"/>
    <n v="2019"/>
    <b v="1"/>
    <s v="EU"/>
    <s v="POLAND"/>
    <s v="Import"/>
    <s v="EU"/>
    <x v="3"/>
    <x v="2"/>
    <x v="66"/>
    <x v="7"/>
    <b v="1"/>
    <s v="United Kingdom"/>
    <x v="76"/>
    <n v="2.08"/>
    <n v="1235"/>
    <n v="2568.8000000000002"/>
    <n v="7512"/>
    <n v="7512"/>
    <n v="7.5119999999999996E-3"/>
    <n v="7.5119999999999996E-3"/>
    <n v="2.5688"/>
  </r>
  <r>
    <s v="Total"/>
    <n v="2019"/>
    <b v="1"/>
    <s v="EU"/>
    <s v="POLAND"/>
    <s v="Import"/>
    <s v="EU"/>
    <x v="3"/>
    <x v="2"/>
    <x v="66"/>
    <x v="7"/>
    <b v="1"/>
    <s v="United Kingdom"/>
    <x v="76"/>
    <n v="2.08"/>
    <n v="293"/>
    <n v="609.44000000000005"/>
    <n v="1610"/>
    <n v="1610"/>
    <n v="1.6100000000000001E-3"/>
    <n v="1.6100000000000001E-3"/>
    <n v="0.60943999999999998"/>
  </r>
  <r>
    <s v="Total"/>
    <n v="2019"/>
    <b v="1"/>
    <s v="EU"/>
    <s v="POLAND"/>
    <s v="Import"/>
    <s v="EU"/>
    <x v="3"/>
    <x v="2"/>
    <x v="8"/>
    <x v="7"/>
    <b v="1"/>
    <s v="United Kingdom"/>
    <x v="76"/>
    <n v="2.08"/>
    <n v="2537"/>
    <n v="5276.96"/>
    <n v="27894"/>
    <n v="27894"/>
    <n v="2.7893999999999999E-2"/>
    <n v="2.7893999999999999E-2"/>
    <n v="5.2769599999999999"/>
  </r>
  <r>
    <s v="Total"/>
    <n v="2019"/>
    <b v="1"/>
    <s v="EU"/>
    <s v="POLAND"/>
    <s v="Import"/>
    <s v="EU"/>
    <x v="3"/>
    <x v="2"/>
    <x v="8"/>
    <x v="7"/>
    <b v="1"/>
    <s v="United Kingdom"/>
    <x v="76"/>
    <n v="2.08"/>
    <n v="477"/>
    <n v="992.16"/>
    <n v="3114"/>
    <n v="3114"/>
    <n v="3.114E-3"/>
    <n v="3.114E-3"/>
    <n v="0.99216000000000004"/>
  </r>
  <r>
    <s v="Total"/>
    <n v="2019"/>
    <b v="1"/>
    <s v="EU"/>
    <s v="POLAND"/>
    <s v="Import"/>
    <s v="EU"/>
    <x v="3"/>
    <x v="2"/>
    <x v="8"/>
    <x v="7"/>
    <b v="1"/>
    <s v="United Kingdom"/>
    <x v="76"/>
    <n v="2.08"/>
    <n v="179"/>
    <n v="372.32"/>
    <n v="1202"/>
    <n v="1202"/>
    <n v="1.2019999999999999E-3"/>
    <n v="1.2019999999999999E-3"/>
    <n v="0.37231999999999998"/>
  </r>
  <r>
    <s v="Total"/>
    <n v="2019"/>
    <b v="1"/>
    <s v="EU"/>
    <s v="POLAND"/>
    <s v="Import"/>
    <s v="EU"/>
    <x v="3"/>
    <x v="2"/>
    <x v="8"/>
    <x v="7"/>
    <b v="1"/>
    <s v="United Kingdom"/>
    <x v="76"/>
    <n v="2.08"/>
    <n v="1637"/>
    <n v="3404.96"/>
    <n v="5872"/>
    <n v="5872"/>
    <n v="5.8719999999999996E-3"/>
    <n v="5.8719999999999996E-3"/>
    <n v="3.40496"/>
  </r>
  <r>
    <s v="Total"/>
    <n v="2019"/>
    <b v="1"/>
    <s v="EU"/>
    <s v="POLAND"/>
    <s v="Import"/>
    <s v="EU"/>
    <x v="3"/>
    <x v="2"/>
    <x v="39"/>
    <x v="8"/>
    <b v="1"/>
    <s v="United Kingdom"/>
    <x v="76"/>
    <n v="2.09"/>
    <n v="273"/>
    <n v="570.57000000000005"/>
    <n v="1321"/>
    <n v="1321"/>
    <n v="1.3209999999999999E-3"/>
    <n v="1.3209999999999999E-3"/>
    <n v="0.57057000000000002"/>
  </r>
  <r>
    <s v="Total"/>
    <n v="2019"/>
    <b v="1"/>
    <s v="EU"/>
    <s v="POLAND"/>
    <s v="Import"/>
    <s v="EU"/>
    <x v="3"/>
    <x v="2"/>
    <x v="39"/>
    <x v="8"/>
    <b v="1"/>
    <s v="United Kingdom"/>
    <x v="76"/>
    <n v="2.09"/>
    <n v="20414"/>
    <n v="42665.26"/>
    <n v="79386"/>
    <n v="79386"/>
    <n v="7.9385999999999998E-2"/>
    <n v="7.9385999999999998E-2"/>
    <n v="42.665260000000004"/>
  </r>
  <r>
    <s v="Total"/>
    <n v="2019"/>
    <b v="1"/>
    <s v="EU"/>
    <s v="POLAND"/>
    <s v="Import"/>
    <s v="EU"/>
    <x v="3"/>
    <x v="2"/>
    <x v="9"/>
    <x v="8"/>
    <b v="1"/>
    <s v="United Kingdom"/>
    <x v="76"/>
    <n v="1.87"/>
    <n v="203876"/>
    <n v="381248.12"/>
    <n v="878317"/>
    <n v="878317"/>
    <n v="0.87831700000000001"/>
    <n v="0.87831700000000001"/>
    <n v="381.24811999999997"/>
  </r>
  <r>
    <s v="Total"/>
    <n v="2019"/>
    <b v="1"/>
    <s v="EU"/>
    <s v="POLAND"/>
    <s v="Import"/>
    <s v="EU"/>
    <x v="3"/>
    <x v="2"/>
    <x v="50"/>
    <x v="8"/>
    <b v="1"/>
    <s v="United Kingdom"/>
    <x v="76"/>
    <n v="1.79"/>
    <n v="523"/>
    <n v="936.17"/>
    <n v="1773"/>
    <n v="1773"/>
    <n v="1.7730000000000001E-3"/>
    <n v="1.7730000000000001E-3"/>
    <n v="0.93616999999999995"/>
  </r>
  <r>
    <s v="Total"/>
    <n v="2019"/>
    <b v="1"/>
    <s v="EU"/>
    <s v="POLAND"/>
    <s v="Import"/>
    <s v="EU"/>
    <x v="3"/>
    <x v="2"/>
    <x v="50"/>
    <x v="8"/>
    <b v="1"/>
    <s v="United Kingdom"/>
    <x v="76"/>
    <n v="1.7"/>
    <n v="32243"/>
    <n v="54813.1"/>
    <n v="126742"/>
    <n v="126742"/>
    <n v="0.12674199999999999"/>
    <n v="0.12674199999999999"/>
    <n v="54.813099999999999"/>
  </r>
  <r>
    <s v="Total"/>
    <n v="2019"/>
    <b v="1"/>
    <s v="EU"/>
    <s v="POLAND"/>
    <s v="Import"/>
    <s v="EU"/>
    <x v="3"/>
    <x v="2"/>
    <x v="43"/>
    <x v="8"/>
    <b v="1"/>
    <s v="United Kingdom"/>
    <x v="76"/>
    <n v="1.33"/>
    <n v="582703"/>
    <n v="774994.99"/>
    <n v="1800013"/>
    <n v="1800013"/>
    <n v="1.8000130000000001"/>
    <n v="1.8000130000000001"/>
    <n v="774.99499000000003"/>
  </r>
  <r>
    <s v="Total"/>
    <n v="2019"/>
    <b v="1"/>
    <s v="EU"/>
    <s v="POLAND"/>
    <s v="Import"/>
    <s v="EU"/>
    <x v="3"/>
    <x v="2"/>
    <x v="2"/>
    <x v="2"/>
    <b v="1"/>
    <s v="United Kingdom"/>
    <x v="76"/>
    <n v="1.7"/>
    <n v="17135"/>
    <n v="29129.5"/>
    <n v="68513"/>
    <n v="68513"/>
    <n v="6.8513000000000004E-2"/>
    <n v="6.8513000000000004E-2"/>
    <n v="29.1295"/>
  </r>
  <r>
    <s v="Total"/>
    <n v="2019"/>
    <b v="1"/>
    <s v="EU"/>
    <s v="POLAND"/>
    <s v="Import"/>
    <s v="EU"/>
    <x v="3"/>
    <x v="2"/>
    <x v="6"/>
    <x v="5"/>
    <b v="1"/>
    <s v="United Kingdom"/>
    <x v="76"/>
    <n v="1.52"/>
    <n v="360180"/>
    <n v="547473.6"/>
    <n v="2323988"/>
    <n v="2323988"/>
    <n v="2.3239879999999999"/>
    <n v="2.3239879999999999"/>
    <n v="547.47360000000003"/>
  </r>
  <r>
    <s v="Total"/>
    <n v="2019"/>
    <b v="1"/>
    <s v="EU"/>
    <s v="POLAND"/>
    <s v="Import"/>
    <s v="EU"/>
    <x v="3"/>
    <x v="2"/>
    <x v="6"/>
    <x v="5"/>
    <b v="1"/>
    <s v="United Kingdom"/>
    <x v="76"/>
    <n v="1.52"/>
    <n v="22786"/>
    <n v="34634.720000000001"/>
    <n v="46657"/>
    <n v="46657"/>
    <n v="4.6656999999999997E-2"/>
    <n v="4.6656999999999997E-2"/>
    <n v="34.634720000000002"/>
  </r>
  <r>
    <s v="Total"/>
    <n v="2019"/>
    <b v="1"/>
    <s v="EU"/>
    <s v="POLAND"/>
    <s v="Import"/>
    <s v="EU"/>
    <x v="3"/>
    <x v="2"/>
    <x v="14"/>
    <x v="5"/>
    <b v="1"/>
    <s v="United Kingdom"/>
    <x v="76"/>
    <n v="1.87"/>
    <n v="118"/>
    <n v="220.66"/>
    <n v="565"/>
    <n v="565"/>
    <n v="5.6499999999999996E-4"/>
    <n v="5.6499999999999996E-4"/>
    <n v="0.22066"/>
  </r>
  <r>
    <s v="Total"/>
    <n v="2019"/>
    <b v="1"/>
    <s v="EU"/>
    <s v="POLAND"/>
    <s v="Import"/>
    <s v="EU"/>
    <x v="3"/>
    <x v="2"/>
    <x v="14"/>
    <x v="5"/>
    <b v="1"/>
    <s v="United Kingdom"/>
    <x v="76"/>
    <n v="1.52"/>
    <n v="102"/>
    <n v="155.04"/>
    <n v="357"/>
    <n v="357"/>
    <n v="3.57E-4"/>
    <n v="3.57E-4"/>
    <n v="0.15504000000000001"/>
  </r>
  <r>
    <s v="Total"/>
    <n v="2019"/>
    <b v="1"/>
    <s v="EU"/>
    <s v="POLAND"/>
    <s v="Import"/>
    <s v="EU"/>
    <x v="3"/>
    <x v="2"/>
    <x v="2"/>
    <x v="2"/>
    <b v="1"/>
    <s v="United Kingdom"/>
    <x v="76"/>
    <n v="1.84"/>
    <n v="178177"/>
    <n v="327845.68"/>
    <n v="484944"/>
    <n v="484944"/>
    <n v="0.48494399999999999"/>
    <n v="0.48494399999999999"/>
    <n v="327.84568000000002"/>
  </r>
  <r>
    <s v="Total"/>
    <n v="2019"/>
    <b v="1"/>
    <s v="EU"/>
    <s v="POLAND"/>
    <s v="Import"/>
    <s v="EU"/>
    <x v="3"/>
    <x v="2"/>
    <x v="2"/>
    <x v="2"/>
    <b v="1"/>
    <s v="United Kingdom"/>
    <x v="76"/>
    <n v="1.64"/>
    <n v="211704"/>
    <n v="347194.56"/>
    <n v="696689"/>
    <n v="696689"/>
    <n v="0.696689"/>
    <n v="0.696689"/>
    <n v="347.19456000000002"/>
  </r>
  <r>
    <s v="Total"/>
    <n v="2019"/>
    <b v="1"/>
    <s v="EU"/>
    <s v="POLAND"/>
    <s v="Import"/>
    <s v="EU"/>
    <x v="3"/>
    <x v="2"/>
    <x v="37"/>
    <x v="9"/>
    <b v="1"/>
    <s v="United Kingdom"/>
    <x v="76"/>
    <n v="1.64"/>
    <n v="3"/>
    <n v="4.92"/>
    <n v="52"/>
    <n v="52"/>
    <n v="5.1999999999999997E-5"/>
    <n v="5.1999999999999997E-5"/>
    <n v="4.9199999999999999E-3"/>
  </r>
  <r>
    <s v="Total"/>
    <n v="2019"/>
    <b v="1"/>
    <s v="EU"/>
    <s v="POLAND"/>
    <s v="Import"/>
    <s v="EU"/>
    <x v="2"/>
    <x v="2"/>
    <x v="50"/>
    <x v="8"/>
    <b v="1"/>
    <s v="United Kingdom"/>
    <x v="76"/>
    <n v="1.87"/>
    <n v="426385"/>
    <n v="797339.95"/>
    <n v="2183364"/>
    <n v="2183364"/>
    <n v="2.1833640000000001"/>
    <n v="2.1833640000000001"/>
    <n v="797.33995000000004"/>
  </r>
  <r>
    <s v="Total"/>
    <n v="2019"/>
    <b v="1"/>
    <s v="EU"/>
    <s v="POLAND"/>
    <s v="Import"/>
    <s v="EU"/>
    <x v="2"/>
    <x v="3"/>
    <x v="2"/>
    <x v="2"/>
    <b v="1"/>
    <s v="United Kingdom"/>
    <x v="76"/>
    <n v="3.76"/>
    <n v="165"/>
    <n v="620.4"/>
    <n v="912"/>
    <n v="912"/>
    <n v="9.1200000000000005E-4"/>
    <n v="9.1200000000000005E-4"/>
    <n v="0.62039999999999995"/>
  </r>
  <r>
    <s v="Total"/>
    <n v="2019"/>
    <b v="1"/>
    <s v="EU"/>
    <s v="POLAND"/>
    <s v="Import"/>
    <s v="EU"/>
    <x v="2"/>
    <x v="7"/>
    <x v="6"/>
    <x v="5"/>
    <b v="1"/>
    <s v="United Kingdom"/>
    <x v="76"/>
    <n v="2.13"/>
    <n v="89"/>
    <n v="189.57"/>
    <n v="439"/>
    <n v="439"/>
    <n v="4.3899999999999999E-4"/>
    <n v="4.3899999999999999E-4"/>
    <n v="0.18956999999999999"/>
  </r>
  <r>
    <s v="Total"/>
    <n v="2019"/>
    <b v="1"/>
    <s v="EU"/>
    <s v="POLAND"/>
    <s v="Import"/>
    <s v="EU"/>
    <x v="2"/>
    <x v="1"/>
    <x v="6"/>
    <x v="5"/>
    <b v="1"/>
    <s v="United Kingdom"/>
    <x v="76"/>
    <n v="1.6"/>
    <n v="284928"/>
    <n v="455884.79999999999"/>
    <n v="2937811"/>
    <n v="2937811"/>
    <n v="2.937811"/>
    <n v="2.937811"/>
    <n v="455.88479999999998"/>
  </r>
  <r>
    <s v="Total"/>
    <n v="2019"/>
    <b v="1"/>
    <s v="EU"/>
    <s v="POLAND"/>
    <s v="Import"/>
    <s v="EU"/>
    <x v="2"/>
    <x v="1"/>
    <x v="12"/>
    <x v="9"/>
    <b v="1"/>
    <s v="United Kingdom"/>
    <x v="76"/>
    <n v="2.48"/>
    <n v="767"/>
    <n v="1902.16"/>
    <n v="3345"/>
    <n v="3345"/>
    <n v="3.3449999999999999E-3"/>
    <n v="3.3449999999999999E-3"/>
    <n v="1.9021600000000001"/>
  </r>
  <r>
    <s v="Total"/>
    <n v="2019"/>
    <b v="1"/>
    <s v="EU"/>
    <s v="POLAND"/>
    <s v="Import"/>
    <s v="EU"/>
    <x v="2"/>
    <x v="1"/>
    <x v="16"/>
    <x v="9"/>
    <b v="1"/>
    <s v="United Kingdom"/>
    <x v="76"/>
    <n v="2.2999999999999998"/>
    <n v="377"/>
    <n v="867.1"/>
    <n v="608"/>
    <n v="608"/>
    <n v="6.0800000000000003E-4"/>
    <n v="6.0800000000000003E-4"/>
    <n v="0.86709999999999998"/>
  </r>
  <r>
    <s v="Total"/>
    <n v="2019"/>
    <b v="1"/>
    <s v="EU"/>
    <s v="POLAND"/>
    <s v="Import"/>
    <s v="EU"/>
    <x v="2"/>
    <x v="0"/>
    <x v="6"/>
    <x v="5"/>
    <b v="1"/>
    <s v="United Kingdom"/>
    <x v="76"/>
    <n v="1.8"/>
    <n v="508745"/>
    <n v="915741"/>
    <n v="4172253"/>
    <n v="4172253"/>
    <n v="4.1722530000000004"/>
    <n v="4.1722530000000004"/>
    <n v="915.74099999999999"/>
  </r>
  <r>
    <s v="Total"/>
    <n v="2019"/>
    <b v="1"/>
    <s v="EU"/>
    <s v="POLAND"/>
    <s v="Import"/>
    <s v="EU"/>
    <x v="2"/>
    <x v="0"/>
    <x v="12"/>
    <x v="9"/>
    <b v="1"/>
    <s v="United Kingdom"/>
    <x v="76"/>
    <n v="2.2200000000000002"/>
    <n v="1206"/>
    <n v="2677.32"/>
    <n v="5292"/>
    <n v="5292"/>
    <n v="5.2919999999999998E-3"/>
    <n v="5.2919999999999998E-3"/>
    <n v="2.6773199999999999"/>
  </r>
  <r>
    <s v="Total"/>
    <n v="2019"/>
    <b v="1"/>
    <s v="EU"/>
    <s v="POLAND"/>
    <s v="Import"/>
    <s v="EU"/>
    <x v="2"/>
    <x v="0"/>
    <x v="16"/>
    <x v="9"/>
    <b v="1"/>
    <s v="United Kingdom"/>
    <x v="76"/>
    <n v="2.2999999999999998"/>
    <n v="24454"/>
    <n v="56244.2"/>
    <n v="47126"/>
    <n v="47126"/>
    <n v="4.7126000000000001E-2"/>
    <n v="4.7126000000000001E-2"/>
    <n v="56.244199999999999"/>
  </r>
  <r>
    <s v="Total"/>
    <n v="2019"/>
    <b v="1"/>
    <s v="EU"/>
    <s v="POLAND"/>
    <s v="Import"/>
    <s v="EU"/>
    <x v="4"/>
    <x v="2"/>
    <x v="18"/>
    <x v="10"/>
    <b v="1"/>
    <s v="United Kingdom"/>
    <x v="76"/>
    <n v="0"/>
    <n v="2473"/>
    <n v="0"/>
    <n v="21744"/>
    <n v="21744"/>
    <n v="2.1743999999999999E-2"/>
    <n v="2.1743999999999999E-2"/>
    <n v="0"/>
  </r>
  <r>
    <s v="Total"/>
    <n v="2019"/>
    <b v="1"/>
    <s v="EU"/>
    <s v="POLAND"/>
    <s v="Import"/>
    <s v="EU"/>
    <x v="4"/>
    <x v="2"/>
    <x v="18"/>
    <x v="10"/>
    <b v="1"/>
    <s v="United Kingdom"/>
    <x v="76"/>
    <n v="0"/>
    <n v="1"/>
    <n v="0"/>
    <n v="21"/>
    <n v="21"/>
    <n v="2.0999999999999999E-5"/>
    <n v="2.0999999999999999E-5"/>
    <n v="0"/>
  </r>
  <r>
    <s v="Total"/>
    <n v="2019"/>
    <b v="1"/>
    <s v="EU"/>
    <s v="POLAND"/>
    <s v="Import"/>
    <s v="EU"/>
    <x v="0"/>
    <x v="3"/>
    <x v="30"/>
    <x v="3"/>
    <b v="1"/>
    <s v="United Kingdom"/>
    <x v="76"/>
    <n v="4.5"/>
    <n v="2"/>
    <n v="9"/>
    <n v="13"/>
    <n v="13"/>
    <n v="1.2999999999999999E-5"/>
    <n v="1.2999999999999999E-5"/>
    <n v="8.9999999999999993E-3"/>
  </r>
  <r>
    <s v="Total"/>
    <n v="2019"/>
    <b v="1"/>
    <s v="EU"/>
    <s v="POLAND"/>
    <s v="Import"/>
    <s v="EU"/>
    <x v="0"/>
    <x v="0"/>
    <x v="78"/>
    <x v="2"/>
    <b v="1"/>
    <s v="United Kingdom"/>
    <x v="76"/>
    <n v="1.34"/>
    <n v="75"/>
    <n v="100.5"/>
    <n v="795"/>
    <n v="795"/>
    <n v="7.9500000000000003E-4"/>
    <n v="7.9500000000000003E-4"/>
    <n v="0.10050000000000001"/>
  </r>
  <r>
    <s v="Total"/>
    <n v="2019"/>
    <b v="1"/>
    <s v="EU"/>
    <s v="POLAND"/>
    <s v="Import"/>
    <s v="EU"/>
    <x v="0"/>
    <x v="7"/>
    <x v="43"/>
    <x v="8"/>
    <b v="1"/>
    <s v="United Kingdom"/>
    <x v="76"/>
    <n v="1.46"/>
    <n v="3745"/>
    <n v="5467.7"/>
    <n v="6341"/>
    <n v="6341"/>
    <n v="6.3410000000000003E-3"/>
    <n v="6.3410000000000003E-3"/>
    <n v="5.4676999999999998"/>
  </r>
  <r>
    <s v="Total"/>
    <n v="2019"/>
    <b v="1"/>
    <s v="EU"/>
    <s v="PORTUGAL"/>
    <s v="Import"/>
    <s v="EU"/>
    <x v="0"/>
    <x v="0"/>
    <x v="10"/>
    <x v="0"/>
    <b v="1"/>
    <s v="United Kingdom"/>
    <x v="77"/>
    <n v="1.21"/>
    <n v="9968"/>
    <n v="12061.28"/>
    <n v="92815"/>
    <n v="92815"/>
    <n v="9.2814999999999995E-2"/>
    <n v="9.2814999999999995E-2"/>
    <n v="12.06128"/>
  </r>
  <r>
    <s v="Total"/>
    <n v="2019"/>
    <b v="1"/>
    <s v="EU"/>
    <s v="PORTUGAL"/>
    <s v="Import"/>
    <s v="EU"/>
    <x v="0"/>
    <x v="0"/>
    <x v="0"/>
    <x v="0"/>
    <b v="1"/>
    <s v="United Kingdom"/>
    <x v="77"/>
    <n v="1.38"/>
    <n v="23"/>
    <n v="31.74"/>
    <n v="2193"/>
    <n v="2193"/>
    <n v="2.1930000000000001E-3"/>
    <n v="2.1930000000000001E-3"/>
    <n v="3.1739999999999997E-2"/>
  </r>
  <r>
    <s v="Total"/>
    <n v="2019"/>
    <b v="1"/>
    <s v="EU"/>
    <s v="PORTUGAL"/>
    <s v="Import"/>
    <s v="EU"/>
    <x v="0"/>
    <x v="1"/>
    <x v="73"/>
    <x v="7"/>
    <b v="1"/>
    <s v="United Kingdom"/>
    <x v="77"/>
    <n v="1.1599999999999999"/>
    <n v="183"/>
    <n v="212.28"/>
    <n v="2808"/>
    <n v="2808"/>
    <n v="2.8080000000000002E-3"/>
    <n v="2.8080000000000002E-3"/>
    <n v="0.21228"/>
  </r>
  <r>
    <s v="Total"/>
    <n v="2019"/>
    <b v="1"/>
    <s v="EU"/>
    <s v="PORTUGAL"/>
    <s v="Import"/>
    <s v="EU"/>
    <x v="0"/>
    <x v="1"/>
    <x v="73"/>
    <x v="7"/>
    <b v="1"/>
    <s v="United Kingdom"/>
    <x v="77"/>
    <n v="1.1399999999999999"/>
    <n v="74"/>
    <n v="84.36"/>
    <n v="661"/>
    <n v="661"/>
    <n v="6.6100000000000002E-4"/>
    <n v="6.6100000000000002E-4"/>
    <n v="8.4360000000000004E-2"/>
  </r>
  <r>
    <s v="Total"/>
    <n v="2019"/>
    <b v="1"/>
    <s v="EU"/>
    <s v="PORTUGAL"/>
    <s v="Import"/>
    <s v="EU"/>
    <x v="0"/>
    <x v="1"/>
    <x v="73"/>
    <x v="7"/>
    <b v="1"/>
    <s v="United Kingdom"/>
    <x v="77"/>
    <n v="1"/>
    <n v="120"/>
    <n v="120"/>
    <n v="1124"/>
    <n v="1124"/>
    <n v="1.124E-3"/>
    <n v="1.124E-3"/>
    <n v="0.12"/>
  </r>
  <r>
    <s v="Total"/>
    <n v="2019"/>
    <b v="1"/>
    <s v="EU"/>
    <s v="PORTUGAL"/>
    <s v="Import"/>
    <s v="EU"/>
    <x v="0"/>
    <x v="1"/>
    <x v="50"/>
    <x v="8"/>
    <b v="1"/>
    <s v="United Kingdom"/>
    <x v="77"/>
    <n v="1"/>
    <n v="2"/>
    <n v="2"/>
    <n v="271"/>
    <n v="271"/>
    <n v="2.7099999999999997E-4"/>
    <n v="2.7099999999999997E-4"/>
    <n v="2E-3"/>
  </r>
  <r>
    <s v="Total"/>
    <n v="2019"/>
    <b v="1"/>
    <s v="EU"/>
    <s v="PORTUGAL"/>
    <s v="Import"/>
    <s v="EU"/>
    <x v="0"/>
    <x v="0"/>
    <x v="55"/>
    <x v="7"/>
    <b v="1"/>
    <s v="United Kingdom"/>
    <x v="77"/>
    <n v="1.1499999999999999"/>
    <n v="749"/>
    <n v="861.35"/>
    <n v="6645"/>
    <n v="6645"/>
    <n v="6.6449999999999999E-3"/>
    <n v="6.6449999999999999E-3"/>
    <n v="0.86134999999999995"/>
  </r>
  <r>
    <s v="Total"/>
    <n v="2019"/>
    <b v="1"/>
    <s v="EU"/>
    <s v="PORTUGAL"/>
    <s v="Import"/>
    <s v="EU"/>
    <x v="0"/>
    <x v="0"/>
    <x v="48"/>
    <x v="7"/>
    <b v="1"/>
    <s v="United Kingdom"/>
    <x v="77"/>
    <n v="1.1499999999999999"/>
    <n v="1566"/>
    <n v="1800.9"/>
    <n v="19291"/>
    <n v="19291"/>
    <n v="1.9290999999999999E-2"/>
    <n v="1.9290999999999999E-2"/>
    <n v="1.8008999999999999"/>
  </r>
  <r>
    <s v="Total"/>
    <n v="2019"/>
    <b v="1"/>
    <s v="EU"/>
    <s v="PORTUGAL"/>
    <s v="Import"/>
    <s v="EU"/>
    <x v="0"/>
    <x v="0"/>
    <x v="39"/>
    <x v="8"/>
    <b v="1"/>
    <s v="United Kingdom"/>
    <x v="77"/>
    <n v="1.61"/>
    <n v="174604"/>
    <n v="281112.44"/>
    <n v="338698"/>
    <n v="338698"/>
    <n v="0.338698"/>
    <n v="0.338698"/>
    <n v="281.11243999999999"/>
  </r>
  <r>
    <s v="Total"/>
    <n v="2019"/>
    <b v="1"/>
    <s v="EU"/>
    <s v="PORTUGAL"/>
    <s v="Import"/>
    <s v="EU"/>
    <x v="0"/>
    <x v="0"/>
    <x v="50"/>
    <x v="8"/>
    <b v="1"/>
    <s v="United Kingdom"/>
    <x v="77"/>
    <n v="1"/>
    <n v="203506"/>
    <n v="203506"/>
    <n v="222279"/>
    <n v="222279"/>
    <n v="0.222279"/>
    <n v="0.222279"/>
    <n v="203.506"/>
  </r>
  <r>
    <s v="Total"/>
    <n v="2019"/>
    <b v="1"/>
    <s v="EU"/>
    <s v="PORTUGAL"/>
    <s v="Import"/>
    <s v="EU"/>
    <x v="0"/>
    <x v="0"/>
    <x v="75"/>
    <x v="8"/>
    <b v="1"/>
    <s v="United Kingdom"/>
    <x v="77"/>
    <n v="1"/>
    <n v="26730"/>
    <n v="26730"/>
    <n v="43980"/>
    <n v="43980"/>
    <n v="4.3979999999999998E-2"/>
    <n v="4.3979999999999998E-2"/>
    <n v="26.73"/>
  </r>
  <r>
    <s v="Total"/>
    <n v="2019"/>
    <b v="1"/>
    <s v="EU"/>
    <s v="PORTUGAL"/>
    <s v="Import"/>
    <s v="EU"/>
    <x v="0"/>
    <x v="7"/>
    <x v="26"/>
    <x v="1"/>
    <b v="1"/>
    <s v="United Kingdom"/>
    <x v="77"/>
    <n v="1.92"/>
    <n v="151"/>
    <n v="289.92"/>
    <n v="3421"/>
    <n v="3421"/>
    <n v="3.421E-3"/>
    <n v="3.421E-3"/>
    <n v="0.28992000000000001"/>
  </r>
  <r>
    <s v="Total"/>
    <n v="2019"/>
    <b v="1"/>
    <s v="EU"/>
    <s v="PORTUGAL"/>
    <s v="Import"/>
    <s v="EU"/>
    <x v="0"/>
    <x v="1"/>
    <x v="26"/>
    <x v="1"/>
    <b v="1"/>
    <s v="United Kingdom"/>
    <x v="77"/>
    <n v="1.34"/>
    <n v="467"/>
    <n v="625.78"/>
    <n v="14139"/>
    <n v="14139"/>
    <n v="1.4139000000000001E-2"/>
    <n v="1.4139000000000001E-2"/>
    <n v="0.62578"/>
  </r>
  <r>
    <s v="Total"/>
    <n v="2019"/>
    <b v="1"/>
    <s v="EU"/>
    <s v="PORTUGAL"/>
    <s v="Import"/>
    <s v="EU"/>
    <x v="0"/>
    <x v="1"/>
    <x v="26"/>
    <x v="1"/>
    <b v="1"/>
    <s v="United Kingdom"/>
    <x v="77"/>
    <n v="1.28"/>
    <n v="94"/>
    <n v="120.32"/>
    <n v="15913"/>
    <n v="15913"/>
    <n v="1.5913E-2"/>
    <n v="1.5913E-2"/>
    <n v="0.12032"/>
  </r>
  <r>
    <s v="Total"/>
    <n v="2019"/>
    <b v="1"/>
    <s v="EU"/>
    <s v="PORTUGAL"/>
    <s v="Import"/>
    <s v="EU"/>
    <x v="0"/>
    <x v="0"/>
    <x v="71"/>
    <x v="2"/>
    <b v="1"/>
    <s v="United Kingdom"/>
    <x v="77"/>
    <n v="1.34"/>
    <n v="1231"/>
    <n v="1649.54"/>
    <n v="3023"/>
    <n v="3023"/>
    <n v="3.0230000000000001E-3"/>
    <n v="3.0230000000000001E-3"/>
    <n v="1.64954"/>
  </r>
  <r>
    <s v="Total"/>
    <n v="2019"/>
    <b v="1"/>
    <s v="EU"/>
    <s v="PORTUGAL"/>
    <s v="Import"/>
    <s v="EU"/>
    <x v="0"/>
    <x v="0"/>
    <x v="68"/>
    <x v="2"/>
    <b v="1"/>
    <s v="United Kingdom"/>
    <x v="77"/>
    <n v="1.33"/>
    <n v="4558"/>
    <n v="6062.14"/>
    <n v="12086"/>
    <n v="12086"/>
    <n v="1.2086E-2"/>
    <n v="1.2086E-2"/>
    <n v="6.0621400000000003"/>
  </r>
  <r>
    <s v="Total"/>
    <n v="2019"/>
    <b v="1"/>
    <s v="EU"/>
    <s v="PORTUGAL"/>
    <s v="Import"/>
    <s v="EU"/>
    <x v="0"/>
    <x v="0"/>
    <x v="33"/>
    <x v="2"/>
    <b v="1"/>
    <s v="United Kingdom"/>
    <x v="77"/>
    <n v="3.07"/>
    <n v="2753"/>
    <n v="8451.7099999999991"/>
    <n v="14605"/>
    <n v="14605"/>
    <n v="1.4605E-2"/>
    <n v="1.4605E-2"/>
    <n v="8.4517100000000003"/>
  </r>
  <r>
    <s v="Total"/>
    <n v="2019"/>
    <b v="1"/>
    <s v="EU"/>
    <s v="PORTUGAL"/>
    <s v="Import"/>
    <s v="EU"/>
    <x v="0"/>
    <x v="0"/>
    <x v="46"/>
    <x v="1"/>
    <b v="1"/>
    <s v="United Kingdom"/>
    <x v="77"/>
    <n v="1.1599999999999999"/>
    <n v="13701"/>
    <n v="15893.16"/>
    <n v="39372"/>
    <n v="39372"/>
    <n v="3.9371999999999997E-2"/>
    <n v="3.9371999999999997E-2"/>
    <n v="15.89316"/>
  </r>
  <r>
    <s v="Total"/>
    <n v="2019"/>
    <b v="1"/>
    <s v="EU"/>
    <s v="PORTUGAL"/>
    <s v="Import"/>
    <s v="EU"/>
    <x v="0"/>
    <x v="0"/>
    <x v="1"/>
    <x v="1"/>
    <b v="1"/>
    <s v="United Kingdom"/>
    <x v="77"/>
    <n v="1.5"/>
    <n v="1885"/>
    <n v="2827.5"/>
    <n v="5106"/>
    <n v="5106"/>
    <n v="5.1060000000000003E-3"/>
    <n v="5.1060000000000003E-3"/>
    <n v="2.8275000000000001"/>
  </r>
  <r>
    <s v="Total"/>
    <n v="2019"/>
    <b v="1"/>
    <s v="EU"/>
    <s v="PORTUGAL"/>
    <s v="Import"/>
    <s v="EU"/>
    <x v="0"/>
    <x v="0"/>
    <x v="1"/>
    <x v="1"/>
    <b v="1"/>
    <s v="United Kingdom"/>
    <x v="77"/>
    <n v="1.1200000000000001"/>
    <n v="47035"/>
    <n v="52679.199999999997"/>
    <n v="174243"/>
    <n v="174243"/>
    <n v="0.17424300000000001"/>
    <n v="0.17424300000000001"/>
    <n v="52.679200000000002"/>
  </r>
  <r>
    <s v="Total"/>
    <n v="2019"/>
    <b v="1"/>
    <s v="EU"/>
    <s v="PORTUGAL"/>
    <s v="Import"/>
    <s v="EU"/>
    <x v="0"/>
    <x v="0"/>
    <x v="26"/>
    <x v="1"/>
    <b v="1"/>
    <s v="United Kingdom"/>
    <x v="77"/>
    <n v="1.5"/>
    <n v="85178"/>
    <n v="127767"/>
    <n v="534656"/>
    <n v="534656"/>
    <n v="0.53465600000000002"/>
    <n v="0.53465600000000002"/>
    <n v="127.767"/>
  </r>
  <r>
    <s v="Total"/>
    <n v="2019"/>
    <b v="1"/>
    <s v="EU"/>
    <s v="PORTUGAL"/>
    <s v="Import"/>
    <s v="EU"/>
    <x v="0"/>
    <x v="1"/>
    <x v="2"/>
    <x v="2"/>
    <b v="1"/>
    <s v="United Kingdom"/>
    <x v="77"/>
    <n v="1"/>
    <n v="36"/>
    <n v="36"/>
    <n v="200"/>
    <n v="200"/>
    <n v="2.0000000000000001E-4"/>
    <n v="2.0000000000000001E-4"/>
    <n v="3.5999999999999997E-2"/>
  </r>
  <r>
    <s v="Total"/>
    <n v="2019"/>
    <b v="1"/>
    <s v="EU"/>
    <s v="PORTUGAL"/>
    <s v="Import"/>
    <s v="EU"/>
    <x v="0"/>
    <x v="0"/>
    <x v="85"/>
    <x v="2"/>
    <b v="1"/>
    <s v="United Kingdom"/>
    <x v="77"/>
    <n v="1.06"/>
    <n v="290"/>
    <n v="307.39999999999998"/>
    <n v="2717"/>
    <n v="2717"/>
    <n v="2.7169999999999998E-3"/>
    <n v="2.7169999999999998E-3"/>
    <n v="0.30740000000000001"/>
  </r>
  <r>
    <s v="Total"/>
    <n v="2019"/>
    <b v="1"/>
    <s v="EU"/>
    <s v="PORTUGAL"/>
    <s v="Import"/>
    <s v="EU"/>
    <x v="0"/>
    <x v="0"/>
    <x v="2"/>
    <x v="2"/>
    <b v="1"/>
    <s v="United Kingdom"/>
    <x v="77"/>
    <n v="1.33"/>
    <n v="29096"/>
    <n v="38697.68"/>
    <n v="208565"/>
    <n v="208565"/>
    <n v="0.208565"/>
    <n v="0.208565"/>
    <n v="38.697679999999998"/>
  </r>
  <r>
    <s v="Total"/>
    <n v="2019"/>
    <b v="1"/>
    <s v="EU"/>
    <s v="PORTUGAL"/>
    <s v="Import"/>
    <s v="EU"/>
    <x v="0"/>
    <x v="0"/>
    <x v="12"/>
    <x v="9"/>
    <b v="1"/>
    <s v="United Kingdom"/>
    <x v="77"/>
    <n v="1.1200000000000001"/>
    <n v="1308"/>
    <n v="1464.96"/>
    <n v="5376"/>
    <n v="5376"/>
    <n v="5.3759999999999997E-3"/>
    <n v="5.3759999999999997E-3"/>
    <n v="1.46496"/>
  </r>
  <r>
    <s v="Total"/>
    <n v="2019"/>
    <b v="1"/>
    <s v="EU"/>
    <s v="PORTUGAL"/>
    <s v="Import"/>
    <s v="EU"/>
    <x v="1"/>
    <x v="2"/>
    <x v="0"/>
    <x v="0"/>
    <b v="1"/>
    <s v="United Kingdom"/>
    <x v="77"/>
    <n v="1.66"/>
    <n v="42954"/>
    <n v="71303.64"/>
    <n v="224634"/>
    <n v="224634"/>
    <n v="0.224634"/>
    <n v="0.224634"/>
    <n v="71.303640000000001"/>
  </r>
  <r>
    <s v="Total"/>
    <n v="2019"/>
    <b v="1"/>
    <s v="EU"/>
    <s v="PORTUGAL"/>
    <s v="Import"/>
    <s v="EU"/>
    <x v="1"/>
    <x v="2"/>
    <x v="0"/>
    <x v="0"/>
    <b v="1"/>
    <s v="United Kingdom"/>
    <x v="77"/>
    <n v="1.66"/>
    <n v="16537"/>
    <n v="27451.42"/>
    <n v="163490"/>
    <n v="163490"/>
    <n v="0.16349"/>
    <n v="0.16349"/>
    <n v="27.451419999999999"/>
  </r>
  <r>
    <s v="Total"/>
    <n v="2019"/>
    <b v="1"/>
    <s v="EU"/>
    <s v="PORTUGAL"/>
    <s v="Import"/>
    <s v="EU"/>
    <x v="1"/>
    <x v="2"/>
    <x v="13"/>
    <x v="0"/>
    <b v="1"/>
    <s v="United Kingdom"/>
    <x v="77"/>
    <n v="2.4"/>
    <n v="68"/>
    <n v="163.19999999999999"/>
    <n v="560"/>
    <n v="560"/>
    <n v="5.5999999999999995E-4"/>
    <n v="5.5999999999999995E-4"/>
    <n v="0.16320000000000001"/>
  </r>
  <r>
    <s v="Total"/>
    <n v="2019"/>
    <b v="1"/>
    <s v="EU"/>
    <s v="PORTUGAL"/>
    <s v="Import"/>
    <s v="EU"/>
    <x v="1"/>
    <x v="2"/>
    <x v="28"/>
    <x v="6"/>
    <b v="1"/>
    <s v="United Kingdom"/>
    <x v="77"/>
    <n v="1.36"/>
    <n v="3601"/>
    <n v="4897.3599999999997"/>
    <n v="12067"/>
    <n v="12067"/>
    <n v="1.2067E-2"/>
    <n v="1.2067E-2"/>
    <n v="4.8973599999999999"/>
  </r>
  <r>
    <s v="Total"/>
    <n v="2019"/>
    <b v="1"/>
    <s v="EU"/>
    <s v="PORTUGAL"/>
    <s v="Import"/>
    <s v="EU"/>
    <x v="1"/>
    <x v="2"/>
    <x v="7"/>
    <x v="6"/>
    <b v="1"/>
    <s v="United Kingdom"/>
    <x v="77"/>
    <n v="1.36"/>
    <n v="1"/>
    <n v="1.36"/>
    <n v="82"/>
    <n v="82"/>
    <n v="8.2000000000000001E-5"/>
    <n v="8.2000000000000001E-5"/>
    <n v="1.3600000000000001E-3"/>
  </r>
  <r>
    <s v="Total"/>
    <n v="2019"/>
    <b v="1"/>
    <s v="EU"/>
    <s v="PORTUGAL"/>
    <s v="Import"/>
    <s v="EU"/>
    <x v="1"/>
    <x v="2"/>
    <x v="30"/>
    <x v="3"/>
    <b v="1"/>
    <s v="United Kingdom"/>
    <x v="77"/>
    <n v="2.61"/>
    <n v="6992"/>
    <n v="18249.12"/>
    <n v="26119"/>
    <n v="26119"/>
    <n v="2.6119E-2"/>
    <n v="2.6119E-2"/>
    <n v="18.249120000000001"/>
  </r>
  <r>
    <s v="Total"/>
    <n v="2019"/>
    <b v="1"/>
    <s v="EU"/>
    <s v="PORTUGAL"/>
    <s v="Import"/>
    <s v="EU"/>
    <x v="1"/>
    <x v="2"/>
    <x v="31"/>
    <x v="3"/>
    <b v="1"/>
    <s v="United Kingdom"/>
    <x v="77"/>
    <n v="1.36"/>
    <n v="6"/>
    <n v="8.16"/>
    <n v="159"/>
    <n v="159"/>
    <n v="1.5899999999999999E-4"/>
    <n v="1.5899999999999999E-4"/>
    <n v="8.1600000000000006E-3"/>
  </r>
  <r>
    <s v="Total"/>
    <n v="2019"/>
    <b v="1"/>
    <s v="EU"/>
    <s v="PORTUGAL"/>
    <s v="Import"/>
    <s v="EU"/>
    <x v="1"/>
    <x v="0"/>
    <x v="13"/>
    <x v="0"/>
    <b v="1"/>
    <s v="United Kingdom"/>
    <x v="77"/>
    <n v="1.98"/>
    <n v="43706"/>
    <n v="86537.88"/>
    <n v="130772"/>
    <n v="130772"/>
    <n v="0.130772"/>
    <n v="0.130772"/>
    <n v="86.537880000000001"/>
  </r>
  <r>
    <s v="Total"/>
    <n v="2019"/>
    <b v="1"/>
    <s v="EU"/>
    <s v="PORTUGAL"/>
    <s v="Import"/>
    <s v="EU"/>
    <x v="3"/>
    <x v="0"/>
    <x v="48"/>
    <x v="7"/>
    <b v="1"/>
    <s v="United Kingdom"/>
    <x v="77"/>
    <n v="0"/>
    <n v="3101"/>
    <n v="0"/>
    <n v="21994"/>
    <n v="21994"/>
    <n v="2.1994E-2"/>
    <n v="2.1994E-2"/>
    <n v="0"/>
  </r>
  <r>
    <s v="Total"/>
    <n v="2019"/>
    <b v="1"/>
    <s v="EU"/>
    <s v="PORTUGAL"/>
    <s v="Import"/>
    <s v="EU"/>
    <x v="3"/>
    <x v="2"/>
    <x v="1"/>
    <x v="1"/>
    <b v="1"/>
    <s v="United Kingdom"/>
    <x v="77"/>
    <n v="1.48"/>
    <n v="24189"/>
    <n v="35799.72"/>
    <n v="97342"/>
    <n v="97342"/>
    <n v="9.7341999999999998E-2"/>
    <n v="9.7341999999999998E-2"/>
    <n v="35.799720000000001"/>
  </r>
  <r>
    <s v="Total"/>
    <n v="2019"/>
    <b v="1"/>
    <s v="EU"/>
    <s v="PORTUGAL"/>
    <s v="Import"/>
    <s v="EU"/>
    <x v="3"/>
    <x v="2"/>
    <x v="26"/>
    <x v="1"/>
    <b v="1"/>
    <s v="United Kingdom"/>
    <x v="77"/>
    <n v="1.71"/>
    <n v="1793"/>
    <n v="3066.03"/>
    <n v="5273"/>
    <n v="5273"/>
    <n v="5.2729999999999999E-3"/>
    <n v="5.2729999999999999E-3"/>
    <n v="3.06603"/>
  </r>
  <r>
    <s v="Total"/>
    <n v="2019"/>
    <b v="1"/>
    <s v="EU"/>
    <s v="PORTUGAL"/>
    <s v="Import"/>
    <s v="EU"/>
    <x v="3"/>
    <x v="0"/>
    <x v="70"/>
    <x v="1"/>
    <b v="1"/>
    <s v="United Kingdom"/>
    <x v="77"/>
    <n v="0"/>
    <n v="14839"/>
    <n v="0"/>
    <n v="48654"/>
    <n v="48654"/>
    <n v="4.8654000000000003E-2"/>
    <n v="4.8654000000000003E-2"/>
    <n v="0"/>
  </r>
  <r>
    <s v="Total"/>
    <n v="2019"/>
    <b v="1"/>
    <s v="EU"/>
    <s v="PORTUGAL"/>
    <s v="Import"/>
    <s v="EU"/>
    <x v="3"/>
    <x v="5"/>
    <x v="26"/>
    <x v="1"/>
    <b v="1"/>
    <s v="United Kingdom"/>
    <x v="77"/>
    <n v="3.65"/>
    <n v="13343"/>
    <n v="48701.95"/>
    <n v="82829"/>
    <n v="82829"/>
    <n v="8.2829E-2"/>
    <n v="8.2829E-2"/>
    <n v="48.701949999999997"/>
  </r>
  <r>
    <s v="Total"/>
    <n v="2019"/>
    <b v="1"/>
    <s v="EU"/>
    <s v="PORTUGAL"/>
    <s v="Import"/>
    <s v="EU"/>
    <x v="3"/>
    <x v="2"/>
    <x v="32"/>
    <x v="10"/>
    <b v="1"/>
    <s v="United Kingdom"/>
    <x v="77"/>
    <n v="2.0099999999999998"/>
    <n v="1856"/>
    <n v="3730.56"/>
    <n v="7350"/>
    <n v="7350"/>
    <n v="7.3499999999999998E-3"/>
    <n v="7.3499999999999998E-3"/>
    <n v="3.7305600000000001"/>
  </r>
  <r>
    <s v="Total"/>
    <n v="2019"/>
    <b v="1"/>
    <s v="EU"/>
    <s v="PORTUGAL"/>
    <s v="Import"/>
    <s v="EU"/>
    <x v="2"/>
    <x v="0"/>
    <x v="8"/>
    <x v="7"/>
    <b v="1"/>
    <s v="United Kingdom"/>
    <x v="77"/>
    <n v="2.5"/>
    <n v="51"/>
    <n v="127.5"/>
    <n v="558"/>
    <n v="558"/>
    <n v="5.5800000000000001E-4"/>
    <n v="5.5800000000000001E-4"/>
    <n v="0.1275"/>
  </r>
  <r>
    <s v="Total"/>
    <n v="2019"/>
    <b v="1"/>
    <s v="EU"/>
    <s v="PORTUGAL"/>
    <s v="Import"/>
    <s v="EU"/>
    <x v="2"/>
    <x v="0"/>
    <x v="48"/>
    <x v="7"/>
    <b v="1"/>
    <s v="United Kingdom"/>
    <x v="77"/>
    <n v="1.83"/>
    <n v="7123"/>
    <n v="13035.09"/>
    <n v="46052"/>
    <n v="46052"/>
    <n v="4.6052000000000003E-2"/>
    <n v="4.6052000000000003E-2"/>
    <n v="13.03509"/>
  </r>
  <r>
    <s v="Total"/>
    <n v="2019"/>
    <b v="1"/>
    <s v="EU"/>
    <s v="PORTUGAL"/>
    <s v="Import"/>
    <s v="EU"/>
    <x v="2"/>
    <x v="3"/>
    <x v="49"/>
    <x v="1"/>
    <b v="1"/>
    <s v="United Kingdom"/>
    <x v="77"/>
    <n v="3.76"/>
    <n v="193"/>
    <n v="725.68"/>
    <n v="2086"/>
    <n v="2086"/>
    <n v="2.0860000000000002E-3"/>
    <n v="2.0860000000000002E-3"/>
    <n v="0.72567999999999999"/>
  </r>
  <r>
    <s v="Total"/>
    <n v="2019"/>
    <b v="1"/>
    <s v="EU"/>
    <s v="PORTUGAL"/>
    <s v="Import"/>
    <s v="EU"/>
    <x v="2"/>
    <x v="3"/>
    <x v="26"/>
    <x v="1"/>
    <b v="1"/>
    <s v="United Kingdom"/>
    <x v="77"/>
    <n v="3.45"/>
    <n v="328"/>
    <n v="1131.5999999999999"/>
    <n v="1209"/>
    <n v="1209"/>
    <n v="1.209E-3"/>
    <n v="1.209E-3"/>
    <n v="1.1315999999999999"/>
  </r>
  <r>
    <s v="Total"/>
    <n v="2019"/>
    <b v="1"/>
    <s v="EU"/>
    <s v="PORTUGAL"/>
    <s v="Import"/>
    <s v="EU"/>
    <x v="2"/>
    <x v="3"/>
    <x v="26"/>
    <x v="1"/>
    <b v="1"/>
    <s v="United Kingdom"/>
    <x v="77"/>
    <n v="3.45"/>
    <n v="43967"/>
    <n v="151686.15"/>
    <n v="257322"/>
    <n v="257322"/>
    <n v="0.257322"/>
    <n v="0.257322"/>
    <n v="151.68615"/>
  </r>
  <r>
    <s v="Total"/>
    <n v="2019"/>
    <b v="1"/>
    <s v="EU"/>
    <s v="PORTUGAL"/>
    <s v="Import"/>
    <s v="EU"/>
    <x v="2"/>
    <x v="0"/>
    <x v="46"/>
    <x v="1"/>
    <b v="1"/>
    <s v="United Kingdom"/>
    <x v="77"/>
    <n v="4.3"/>
    <n v="540"/>
    <n v="2322"/>
    <n v="1579"/>
    <n v="1579"/>
    <n v="1.5790000000000001E-3"/>
    <n v="1.5790000000000001E-3"/>
    <n v="2.3220000000000001"/>
  </r>
  <r>
    <s v="Total"/>
    <n v="2019"/>
    <b v="1"/>
    <s v="EU"/>
    <s v="PORTUGAL"/>
    <s v="Import"/>
    <s v="EU"/>
    <x v="2"/>
    <x v="0"/>
    <x v="46"/>
    <x v="1"/>
    <b v="1"/>
    <s v="United Kingdom"/>
    <x v="77"/>
    <n v="4.3"/>
    <n v="1"/>
    <n v="4.3"/>
    <n v="25"/>
    <n v="25"/>
    <n v="2.5000000000000001E-5"/>
    <n v="2.5000000000000001E-5"/>
    <n v="4.3E-3"/>
  </r>
  <r>
    <s v="Total"/>
    <n v="2019"/>
    <b v="1"/>
    <s v="EU"/>
    <s v="PORTUGAL"/>
    <s v="Import"/>
    <s v="EU"/>
    <x v="2"/>
    <x v="0"/>
    <x v="49"/>
    <x v="1"/>
    <b v="1"/>
    <s v="United Kingdom"/>
    <x v="77"/>
    <n v="2.65"/>
    <n v="1867"/>
    <n v="4947.55"/>
    <n v="15959"/>
    <n v="15959"/>
    <n v="1.5959000000000001E-2"/>
    <n v="1.5959000000000001E-2"/>
    <n v="4.9475499999999997"/>
  </r>
  <r>
    <s v="Total"/>
    <n v="2019"/>
    <b v="1"/>
    <s v="EU"/>
    <s v="PORTUGAL"/>
    <s v="Import"/>
    <s v="EU"/>
    <x v="2"/>
    <x v="0"/>
    <x v="1"/>
    <x v="1"/>
    <b v="1"/>
    <s v="United Kingdom"/>
    <x v="77"/>
    <n v="2.25"/>
    <n v="24400"/>
    <n v="54900"/>
    <n v="77185"/>
    <n v="77185"/>
    <n v="7.7185000000000004E-2"/>
    <n v="7.7185000000000004E-2"/>
    <n v="54.9"/>
  </r>
  <r>
    <s v="Total"/>
    <n v="2019"/>
    <b v="1"/>
    <s v="EU"/>
    <s v="PORTUGAL"/>
    <s v="Import"/>
    <s v="EU"/>
    <x v="0"/>
    <x v="0"/>
    <x v="36"/>
    <x v="0"/>
    <b v="1"/>
    <s v="United Kingdom"/>
    <x v="77"/>
    <n v="2"/>
    <n v="204"/>
    <n v="408"/>
    <n v="1172"/>
    <n v="1172"/>
    <n v="1.1720000000000001E-3"/>
    <n v="1.1720000000000001E-3"/>
    <n v="0.40799999999999997"/>
  </r>
  <r>
    <s v="Total"/>
    <n v="2019"/>
    <b v="1"/>
    <s v="EU"/>
    <s v="PORTUGAL"/>
    <s v="Import"/>
    <s v="EU"/>
    <x v="0"/>
    <x v="1"/>
    <x v="4"/>
    <x v="4"/>
    <b v="1"/>
    <s v="United Kingdom"/>
    <x v="77"/>
    <n v="0"/>
    <n v="27647"/>
    <n v="0"/>
    <n v="43837"/>
    <n v="43837"/>
    <n v="4.3837000000000001E-2"/>
    <n v="4.3837000000000001E-2"/>
    <n v="0"/>
  </r>
  <r>
    <s v="Total"/>
    <n v="2019"/>
    <b v="1"/>
    <s v="EU"/>
    <s v="PORTUGAL"/>
    <s v="Import"/>
    <s v="EU"/>
    <x v="0"/>
    <x v="1"/>
    <x v="4"/>
    <x v="4"/>
    <b v="1"/>
    <s v="United Kingdom"/>
    <x v="77"/>
    <n v="0"/>
    <n v="365"/>
    <n v="0"/>
    <n v="2738"/>
    <n v="2738"/>
    <n v="2.738E-3"/>
    <n v="2.738E-3"/>
    <n v="0"/>
  </r>
  <r>
    <s v="Total"/>
    <n v="2019"/>
    <b v="1"/>
    <s v="EU"/>
    <s v="PORTUGAL"/>
    <s v="Import"/>
    <s v="EU"/>
    <x v="0"/>
    <x v="0"/>
    <x v="6"/>
    <x v="5"/>
    <b v="1"/>
    <s v="United Kingdom"/>
    <x v="77"/>
    <n v="1.1599999999999999"/>
    <n v="83730"/>
    <n v="97126.8"/>
    <n v="256454"/>
    <n v="256454"/>
    <n v="0.25645400000000002"/>
    <n v="0.25645400000000002"/>
    <n v="97.126800000000003"/>
  </r>
  <r>
    <s v="Total"/>
    <n v="2019"/>
    <b v="1"/>
    <s v="EU"/>
    <s v="PORTUGAL"/>
    <s v="Import"/>
    <s v="EU"/>
    <x v="0"/>
    <x v="0"/>
    <x v="12"/>
    <x v="9"/>
    <b v="1"/>
    <s v="United Kingdom"/>
    <x v="77"/>
    <n v="1.1200000000000001"/>
    <n v="507"/>
    <n v="567.84"/>
    <n v="2625"/>
    <n v="2625"/>
    <n v="2.6250000000000002E-3"/>
    <n v="2.6250000000000002E-3"/>
    <n v="0.56784000000000001"/>
  </r>
  <r>
    <s v="Total"/>
    <n v="2019"/>
    <b v="1"/>
    <s v="EU"/>
    <s v="PORTUGAL"/>
    <s v="Import"/>
    <s v="EU"/>
    <x v="1"/>
    <x v="2"/>
    <x v="5"/>
    <x v="3"/>
    <b v="1"/>
    <s v="United Kingdom"/>
    <x v="77"/>
    <n v="1"/>
    <n v="608"/>
    <n v="608"/>
    <n v="5322"/>
    <n v="5322"/>
    <n v="5.3220000000000003E-3"/>
    <n v="5.3220000000000003E-3"/>
    <n v="0.60799999999999998"/>
  </r>
  <r>
    <s v="Total"/>
    <n v="2019"/>
    <b v="1"/>
    <s v="EU"/>
    <s v="PORTUGAL"/>
    <s v="Import"/>
    <s v="EU"/>
    <x v="1"/>
    <x v="2"/>
    <x v="30"/>
    <x v="3"/>
    <b v="1"/>
    <s v="United Kingdom"/>
    <x v="77"/>
    <n v="2.61"/>
    <n v="22"/>
    <n v="57.42"/>
    <n v="31"/>
    <n v="31"/>
    <n v="3.1000000000000001E-5"/>
    <n v="3.1000000000000001E-5"/>
    <n v="5.7419999999999999E-2"/>
  </r>
  <r>
    <s v="Total"/>
    <n v="2019"/>
    <b v="1"/>
    <s v="EU"/>
    <s v="PORTUGAL"/>
    <s v="Import"/>
    <s v="EU"/>
    <x v="3"/>
    <x v="2"/>
    <x v="66"/>
    <x v="7"/>
    <b v="1"/>
    <s v="United Kingdom"/>
    <x v="77"/>
    <n v="2.08"/>
    <n v="2479985"/>
    <n v="5158368.8"/>
    <n v="10387654"/>
    <n v="10387654"/>
    <n v="10.387653999999999"/>
    <n v="10.387653999999999"/>
    <n v="5158.3688000000002"/>
  </r>
  <r>
    <s v="Total"/>
    <n v="2019"/>
    <b v="1"/>
    <s v="EU"/>
    <s v="PORTUGAL"/>
    <s v="Import"/>
    <s v="EU"/>
    <x v="3"/>
    <x v="2"/>
    <x v="66"/>
    <x v="7"/>
    <b v="1"/>
    <s v="United Kingdom"/>
    <x v="77"/>
    <n v="2.08"/>
    <n v="509545"/>
    <n v="1059853.6000000001"/>
    <n v="2979083"/>
    <n v="2979083"/>
    <n v="2.9790830000000001"/>
    <n v="2.9790830000000001"/>
    <n v="1059.8535999999999"/>
  </r>
  <r>
    <s v="Total"/>
    <n v="2019"/>
    <b v="1"/>
    <s v="EU"/>
    <s v="PORTUGAL"/>
    <s v="Import"/>
    <s v="EU"/>
    <x v="3"/>
    <x v="2"/>
    <x v="8"/>
    <x v="7"/>
    <b v="1"/>
    <s v="United Kingdom"/>
    <x v="77"/>
    <n v="2.21"/>
    <n v="39444"/>
    <n v="87171.24"/>
    <n v="21206"/>
    <n v="21206"/>
    <n v="2.1205999999999999E-2"/>
    <n v="2.1205999999999999E-2"/>
    <n v="87.171239999999997"/>
  </r>
  <r>
    <s v="Total"/>
    <n v="2019"/>
    <b v="1"/>
    <s v="EU"/>
    <s v="PORTUGAL"/>
    <s v="Import"/>
    <s v="EU"/>
    <x v="3"/>
    <x v="2"/>
    <x v="8"/>
    <x v="7"/>
    <b v="1"/>
    <s v="United Kingdom"/>
    <x v="77"/>
    <n v="2.08"/>
    <n v="84817"/>
    <n v="176419.36"/>
    <n v="401568"/>
    <n v="401568"/>
    <n v="0.40156799999999998"/>
    <n v="0.40156799999999998"/>
    <n v="176.41936000000001"/>
  </r>
  <r>
    <s v="Total"/>
    <n v="2019"/>
    <b v="1"/>
    <s v="EU"/>
    <s v="PORTUGAL"/>
    <s v="Import"/>
    <s v="EU"/>
    <x v="3"/>
    <x v="2"/>
    <x v="39"/>
    <x v="8"/>
    <b v="1"/>
    <s v="United Kingdom"/>
    <x v="77"/>
    <n v="2.09"/>
    <n v="372194"/>
    <n v="777885.46"/>
    <n v="1939094"/>
    <n v="1939094"/>
    <n v="1.9390940000000001"/>
    <n v="1.9390940000000001"/>
    <n v="777.88545999999997"/>
  </r>
  <r>
    <s v="Total"/>
    <n v="2019"/>
    <b v="1"/>
    <s v="EU"/>
    <s v="PORTUGAL"/>
    <s v="Import"/>
    <s v="EU"/>
    <x v="3"/>
    <x v="2"/>
    <x v="39"/>
    <x v="8"/>
    <b v="1"/>
    <s v="United Kingdom"/>
    <x v="77"/>
    <n v="2.09"/>
    <n v="569670"/>
    <n v="1190610.3"/>
    <n v="2808505"/>
    <n v="2808505"/>
    <n v="2.8085049999999998"/>
    <n v="2.8085049999999998"/>
    <n v="1190.6103000000001"/>
  </r>
  <r>
    <s v="Total"/>
    <n v="2019"/>
    <b v="1"/>
    <s v="EU"/>
    <s v="PORTUGAL"/>
    <s v="Import"/>
    <s v="EU"/>
    <x v="3"/>
    <x v="2"/>
    <x v="43"/>
    <x v="8"/>
    <b v="1"/>
    <s v="United Kingdom"/>
    <x v="77"/>
    <n v="1.33"/>
    <n v="1"/>
    <n v="1.33"/>
    <n v="3"/>
    <n v="3"/>
    <n v="3.0000000000000001E-6"/>
    <n v="3.0000000000000001E-6"/>
    <n v="1.33E-3"/>
  </r>
  <r>
    <s v="Total"/>
    <n v="2019"/>
    <b v="1"/>
    <s v="EU"/>
    <s v="PORTUGAL"/>
    <s v="Import"/>
    <s v="EU"/>
    <x v="3"/>
    <x v="2"/>
    <x v="2"/>
    <x v="2"/>
    <b v="1"/>
    <s v="United Kingdom"/>
    <x v="77"/>
    <n v="1.84"/>
    <n v="45681"/>
    <n v="84053.04"/>
    <n v="178368"/>
    <n v="178368"/>
    <n v="0.178368"/>
    <n v="0.178368"/>
    <n v="84.053039999999996"/>
  </r>
  <r>
    <s v="Total"/>
    <n v="2019"/>
    <b v="1"/>
    <s v="EU"/>
    <s v="PORTUGAL"/>
    <s v="Import"/>
    <s v="EU"/>
    <x v="2"/>
    <x v="2"/>
    <x v="66"/>
    <x v="7"/>
    <b v="1"/>
    <s v="United Kingdom"/>
    <x v="77"/>
    <n v="2.38"/>
    <n v="2041"/>
    <n v="4857.58"/>
    <n v="23727"/>
    <n v="23727"/>
    <n v="2.3727000000000002E-2"/>
    <n v="2.3727000000000002E-2"/>
    <n v="4.8575799999999996"/>
  </r>
  <r>
    <s v="Total"/>
    <n v="2019"/>
    <b v="1"/>
    <s v="EU"/>
    <s v="PORTUGAL"/>
    <s v="Import"/>
    <s v="EU"/>
    <x v="2"/>
    <x v="2"/>
    <x v="50"/>
    <x v="8"/>
    <b v="1"/>
    <s v="United Kingdom"/>
    <x v="77"/>
    <n v="1.87"/>
    <n v="227516"/>
    <n v="425454.92"/>
    <n v="1020154"/>
    <n v="1020154"/>
    <n v="1.020154"/>
    <n v="1.020154"/>
    <n v="425.45492000000002"/>
  </r>
  <r>
    <s v="Total"/>
    <n v="2019"/>
    <b v="1"/>
    <s v="EU"/>
    <s v="PORTUGAL"/>
    <s v="Import"/>
    <s v="EU"/>
    <x v="2"/>
    <x v="0"/>
    <x v="65"/>
    <x v="5"/>
    <b v="1"/>
    <s v="United Kingdom"/>
    <x v="77"/>
    <n v="1.8"/>
    <n v="2363"/>
    <n v="4253.3999999999996"/>
    <n v="9458"/>
    <n v="9458"/>
    <n v="9.4579999999999994E-3"/>
    <n v="9.4579999999999994E-3"/>
    <n v="4.2534000000000001"/>
  </r>
  <r>
    <s v="Total"/>
    <n v="2019"/>
    <b v="1"/>
    <s v="EU"/>
    <s v="PORTUGAL"/>
    <s v="Import"/>
    <s v="EU"/>
    <x v="0"/>
    <x v="3"/>
    <x v="0"/>
    <x v="0"/>
    <b v="1"/>
    <s v="United Kingdom"/>
    <x v="77"/>
    <n v="1.1499999999999999"/>
    <n v="1322"/>
    <n v="1520.3"/>
    <n v="3335"/>
    <n v="3335"/>
    <n v="3.3349999999999999E-3"/>
    <n v="3.3349999999999999E-3"/>
    <n v="1.5203"/>
  </r>
  <r>
    <s v="Total"/>
    <n v="2019"/>
    <b v="1"/>
    <s v="EU"/>
    <s v="PORTUGAL"/>
    <s v="Import"/>
    <s v="EU"/>
    <x v="0"/>
    <x v="3"/>
    <x v="21"/>
    <x v="0"/>
    <b v="1"/>
    <s v="United Kingdom"/>
    <x v="77"/>
    <n v="1.1499999999999999"/>
    <n v="932"/>
    <n v="1071.8"/>
    <n v="4915"/>
    <n v="4915"/>
    <n v="4.9150000000000001E-3"/>
    <n v="4.9150000000000001E-3"/>
    <n v="1.0718000000000001"/>
  </r>
  <r>
    <s v="Total"/>
    <n v="2019"/>
    <b v="1"/>
    <s v="EU"/>
    <s v="PORTUGAL"/>
    <s v="Import"/>
    <s v="EU"/>
    <x v="0"/>
    <x v="3"/>
    <x v="41"/>
    <x v="6"/>
    <b v="1"/>
    <s v="United Kingdom"/>
    <x v="77"/>
    <n v="1.33"/>
    <n v="8745"/>
    <n v="11630.85"/>
    <n v="39512"/>
    <n v="39512"/>
    <n v="3.9511999999999999E-2"/>
    <n v="3.9511999999999999E-2"/>
    <n v="11.630850000000001"/>
  </r>
  <r>
    <s v="Total"/>
    <n v="2019"/>
    <b v="1"/>
    <s v="EU"/>
    <s v="PORTUGAL"/>
    <s v="Import"/>
    <s v="EU"/>
    <x v="0"/>
    <x v="1"/>
    <x v="21"/>
    <x v="0"/>
    <b v="1"/>
    <s v="United Kingdom"/>
    <x v="77"/>
    <n v="1.1499999999999999"/>
    <n v="3"/>
    <n v="3.45"/>
    <n v="114"/>
    <n v="114"/>
    <n v="1.1400000000000001E-4"/>
    <n v="1.1400000000000001E-4"/>
    <n v="3.4499999999999999E-3"/>
  </r>
  <r>
    <s v="Total"/>
    <n v="2019"/>
    <b v="1"/>
    <s v="EU"/>
    <s v="PORTUGAL"/>
    <s v="Import"/>
    <s v="EU"/>
    <x v="0"/>
    <x v="1"/>
    <x v="22"/>
    <x v="0"/>
    <b v="1"/>
    <s v="United Kingdom"/>
    <x v="77"/>
    <n v="1.1499999999999999"/>
    <n v="1138"/>
    <n v="1308.7"/>
    <n v="12164"/>
    <n v="12164"/>
    <n v="1.2163999999999999E-2"/>
    <n v="1.2163999999999999E-2"/>
    <n v="1.3087"/>
  </r>
  <r>
    <s v="Total"/>
    <n v="2019"/>
    <b v="1"/>
    <s v="EU"/>
    <s v="PORTUGAL"/>
    <s v="Import"/>
    <s v="EU"/>
    <x v="0"/>
    <x v="1"/>
    <x v="42"/>
    <x v="6"/>
    <b v="1"/>
    <s v="United Kingdom"/>
    <x v="77"/>
    <n v="1.36"/>
    <n v="73990"/>
    <n v="100626.4"/>
    <n v="307421"/>
    <n v="307421"/>
    <n v="0.307421"/>
    <n v="0.307421"/>
    <n v="100.6264"/>
  </r>
  <r>
    <s v="Total"/>
    <n v="2019"/>
    <b v="1"/>
    <s v="EU"/>
    <s v="PORTUGAL"/>
    <s v="Import"/>
    <s v="EU"/>
    <x v="0"/>
    <x v="0"/>
    <x v="42"/>
    <x v="6"/>
    <b v="1"/>
    <s v="United Kingdom"/>
    <x v="77"/>
    <n v="1.36"/>
    <n v="22247"/>
    <n v="30255.919999999998"/>
    <n v="88257"/>
    <n v="88257"/>
    <n v="8.8257000000000002E-2"/>
    <n v="8.8257000000000002E-2"/>
    <n v="30.25592"/>
  </r>
  <r>
    <s v="Total"/>
    <n v="2019"/>
    <b v="1"/>
    <s v="EU"/>
    <s v="PORTUGAL"/>
    <s v="Import"/>
    <s v="EU"/>
    <x v="0"/>
    <x v="0"/>
    <x v="7"/>
    <x v="6"/>
    <b v="1"/>
    <s v="United Kingdom"/>
    <x v="77"/>
    <n v="1.28"/>
    <n v="249308"/>
    <n v="319114.23999999999"/>
    <n v="1605572"/>
    <n v="1605572"/>
    <n v="1.605572"/>
    <n v="1.605572"/>
    <n v="319.11424"/>
  </r>
  <r>
    <s v="Total"/>
    <n v="2019"/>
    <b v="1"/>
    <s v="EU"/>
    <s v="PORTUGAL"/>
    <s v="Import"/>
    <s v="EU"/>
    <x v="0"/>
    <x v="0"/>
    <x v="31"/>
    <x v="3"/>
    <b v="1"/>
    <s v="United Kingdom"/>
    <x v="77"/>
    <n v="5"/>
    <n v="5"/>
    <n v="25"/>
    <n v="1029"/>
    <n v="1029"/>
    <n v="1.029E-3"/>
    <n v="1.029E-3"/>
    <n v="2.5000000000000001E-2"/>
  </r>
  <r>
    <s v="Total"/>
    <n v="2019"/>
    <b v="1"/>
    <s v="EU"/>
    <s v="PORTUGAL"/>
    <s v="Import"/>
    <s v="EU"/>
    <x v="0"/>
    <x v="0"/>
    <x v="53"/>
    <x v="8"/>
    <b v="1"/>
    <s v="United Kingdom"/>
    <x v="77"/>
    <n v="1"/>
    <n v="8794"/>
    <n v="8794"/>
    <n v="16611"/>
    <n v="16611"/>
    <n v="1.6611000000000001E-2"/>
    <n v="1.6611000000000001E-2"/>
    <n v="8.7940000000000005"/>
  </r>
  <r>
    <s v="Total"/>
    <n v="2019"/>
    <b v="1"/>
    <s v="EU"/>
    <s v="PORTUGAL"/>
    <s v="Import"/>
    <s v="EU"/>
    <x v="0"/>
    <x v="0"/>
    <x v="2"/>
    <x v="2"/>
    <b v="1"/>
    <s v="United Kingdom"/>
    <x v="77"/>
    <n v="1.04"/>
    <n v="115"/>
    <n v="119.6"/>
    <n v="401"/>
    <n v="401"/>
    <n v="4.0099999999999999E-4"/>
    <n v="4.0099999999999999E-4"/>
    <n v="0.1196"/>
  </r>
  <r>
    <s v="Total"/>
    <n v="2019"/>
    <b v="1"/>
    <s v="EU"/>
    <s v="ROMANIA"/>
    <s v="Import"/>
    <s v="EU"/>
    <x v="0"/>
    <x v="1"/>
    <x v="50"/>
    <x v="8"/>
    <b v="1"/>
    <s v="United Kingdom"/>
    <x v="78"/>
    <n v="1"/>
    <n v="96306"/>
    <n v="96306"/>
    <n v="146254"/>
    <n v="146254"/>
    <n v="0.146254"/>
    <n v="0.146254"/>
    <n v="96.305999999999997"/>
  </r>
  <r>
    <s v="Total"/>
    <n v="2019"/>
    <b v="1"/>
    <s v="EU"/>
    <s v="ROMANIA"/>
    <s v="Import"/>
    <s v="EU"/>
    <x v="0"/>
    <x v="0"/>
    <x v="43"/>
    <x v="8"/>
    <b v="1"/>
    <s v="United Kingdom"/>
    <x v="78"/>
    <n v="1"/>
    <n v="39595"/>
    <n v="39595"/>
    <n v="58506"/>
    <n v="58506"/>
    <n v="5.8506000000000002E-2"/>
    <n v="5.8506000000000002E-2"/>
    <n v="39.594999999999999"/>
  </r>
  <r>
    <s v="Total"/>
    <n v="2019"/>
    <b v="1"/>
    <s v="EU"/>
    <s v="ROMANIA"/>
    <s v="Import"/>
    <s v="EU"/>
    <x v="0"/>
    <x v="0"/>
    <x v="1"/>
    <x v="1"/>
    <b v="1"/>
    <s v="United Kingdom"/>
    <x v="78"/>
    <n v="1.5"/>
    <n v="99"/>
    <n v="148.5"/>
    <n v="272"/>
    <n v="272"/>
    <n v="2.72E-4"/>
    <n v="2.72E-4"/>
    <n v="0.14849999999999999"/>
  </r>
  <r>
    <s v="Total"/>
    <n v="2019"/>
    <b v="1"/>
    <s v="EU"/>
    <s v="ROMANIA"/>
    <s v="Import"/>
    <s v="EU"/>
    <x v="0"/>
    <x v="0"/>
    <x v="2"/>
    <x v="2"/>
    <b v="1"/>
    <s v="United Kingdom"/>
    <x v="78"/>
    <n v="1.33"/>
    <n v="150"/>
    <n v="199.5"/>
    <n v="30"/>
    <n v="30"/>
    <n v="3.0000000000000001E-5"/>
    <n v="3.0000000000000001E-5"/>
    <n v="0.19950000000000001"/>
  </r>
  <r>
    <s v="Total"/>
    <n v="2019"/>
    <b v="1"/>
    <s v="EU"/>
    <s v="ROMANIA"/>
    <s v="Import"/>
    <s v="EU"/>
    <x v="1"/>
    <x v="4"/>
    <x v="50"/>
    <x v="8"/>
    <b v="1"/>
    <s v="United Kingdom"/>
    <x v="78"/>
    <n v="2.08"/>
    <n v="7797"/>
    <n v="16217.76"/>
    <n v="13310"/>
    <n v="13310"/>
    <n v="1.3310000000000001E-2"/>
    <n v="1.3310000000000001E-2"/>
    <n v="16.217759999999998"/>
  </r>
  <r>
    <s v="Total"/>
    <n v="2019"/>
    <b v="1"/>
    <s v="EU"/>
    <s v="ROMANIA"/>
    <s v="Import"/>
    <s v="EU"/>
    <x v="1"/>
    <x v="4"/>
    <x v="43"/>
    <x v="8"/>
    <b v="1"/>
    <s v="United Kingdom"/>
    <x v="78"/>
    <n v="1.81"/>
    <n v="746"/>
    <n v="1350.26"/>
    <n v="1090"/>
    <n v="1090"/>
    <n v="1.09E-3"/>
    <n v="1.09E-3"/>
    <n v="1.35026"/>
  </r>
  <r>
    <s v="Total"/>
    <n v="2019"/>
    <b v="1"/>
    <s v="EU"/>
    <s v="ROMANIA"/>
    <s v="Import"/>
    <s v="EU"/>
    <x v="1"/>
    <x v="4"/>
    <x v="2"/>
    <x v="2"/>
    <b v="1"/>
    <s v="United Kingdom"/>
    <x v="78"/>
    <n v="3.31"/>
    <n v="482"/>
    <n v="1595.42"/>
    <n v="2529"/>
    <n v="2529"/>
    <n v="2.529E-3"/>
    <n v="2.529E-3"/>
    <n v="1.5954200000000001"/>
  </r>
  <r>
    <s v="Total"/>
    <n v="2019"/>
    <b v="1"/>
    <s v="EU"/>
    <s v="ROMANIA"/>
    <s v="Import"/>
    <s v="EU"/>
    <x v="3"/>
    <x v="2"/>
    <x v="43"/>
    <x v="8"/>
    <b v="1"/>
    <s v="United Kingdom"/>
    <x v="78"/>
    <n v="1.33"/>
    <n v="63609"/>
    <n v="84599.97"/>
    <n v="138202"/>
    <n v="138202"/>
    <n v="0.13820199999999999"/>
    <n v="0.13820199999999999"/>
    <n v="84.599969999999999"/>
  </r>
  <r>
    <s v="Total"/>
    <n v="2019"/>
    <b v="1"/>
    <s v="EU"/>
    <s v="ROMANIA"/>
    <s v="Import"/>
    <s v="EU"/>
    <x v="2"/>
    <x v="0"/>
    <x v="43"/>
    <x v="8"/>
    <b v="1"/>
    <s v="United Kingdom"/>
    <x v="78"/>
    <n v="1.64"/>
    <n v="75"/>
    <n v="123"/>
    <n v="380"/>
    <n v="380"/>
    <n v="3.8000000000000002E-4"/>
    <n v="3.8000000000000002E-4"/>
    <n v="0.123"/>
  </r>
  <r>
    <s v="Total"/>
    <n v="2019"/>
    <b v="1"/>
    <s v="EU"/>
    <s v="ROMANIA"/>
    <s v="Import"/>
    <s v="EU"/>
    <x v="2"/>
    <x v="3"/>
    <x v="26"/>
    <x v="1"/>
    <b v="1"/>
    <s v="United Kingdom"/>
    <x v="78"/>
    <n v="3.45"/>
    <n v="22141"/>
    <n v="76386.45"/>
    <n v="38158"/>
    <n v="38158"/>
    <n v="3.8157999999999997E-2"/>
    <n v="3.8157999999999997E-2"/>
    <n v="76.386449999999996"/>
  </r>
  <r>
    <s v="Total"/>
    <n v="2019"/>
    <b v="1"/>
    <s v="EU"/>
    <s v="ROMANIA"/>
    <s v="Import"/>
    <s v="EU"/>
    <x v="2"/>
    <x v="0"/>
    <x v="1"/>
    <x v="1"/>
    <b v="1"/>
    <s v="United Kingdom"/>
    <x v="78"/>
    <n v="2.4700000000000002"/>
    <n v="637"/>
    <n v="1573.39"/>
    <n v="1175"/>
    <n v="1175"/>
    <n v="1.175E-3"/>
    <n v="1.175E-3"/>
    <n v="1.5733900000000001"/>
  </r>
  <r>
    <s v="Total"/>
    <n v="2019"/>
    <b v="1"/>
    <s v="EU"/>
    <s v="ROMANIA"/>
    <s v="Import"/>
    <s v="EU"/>
    <x v="0"/>
    <x v="0"/>
    <x v="65"/>
    <x v="5"/>
    <b v="1"/>
    <s v="United Kingdom"/>
    <x v="78"/>
    <n v="1.2"/>
    <n v="7"/>
    <n v="8.4"/>
    <n v="65"/>
    <n v="65"/>
    <n v="6.4999999999999994E-5"/>
    <n v="6.4999999999999994E-5"/>
    <n v="8.3999999999999995E-3"/>
  </r>
  <r>
    <s v="Total"/>
    <n v="2019"/>
    <b v="1"/>
    <s v="EU"/>
    <s v="ROMANIA"/>
    <s v="Import"/>
    <s v="EU"/>
    <x v="0"/>
    <x v="0"/>
    <x v="65"/>
    <x v="5"/>
    <b v="1"/>
    <s v="United Kingdom"/>
    <x v="78"/>
    <n v="1.1299999999999999"/>
    <n v="118"/>
    <n v="133.34"/>
    <n v="163"/>
    <n v="163"/>
    <n v="1.63E-4"/>
    <n v="1.63E-4"/>
    <n v="0.13333999999999999"/>
  </r>
  <r>
    <s v="Total"/>
    <n v="2019"/>
    <b v="1"/>
    <s v="EU"/>
    <s v="ROMANIA"/>
    <s v="Import"/>
    <s v="EU"/>
    <x v="0"/>
    <x v="0"/>
    <x v="65"/>
    <x v="5"/>
    <b v="1"/>
    <s v="United Kingdom"/>
    <x v="78"/>
    <n v="1.1299999999999999"/>
    <n v="45"/>
    <n v="50.85"/>
    <n v="184"/>
    <n v="184"/>
    <n v="1.84E-4"/>
    <n v="1.84E-4"/>
    <n v="5.0849999999999999E-2"/>
  </r>
  <r>
    <s v="Total"/>
    <n v="2019"/>
    <b v="1"/>
    <s v="EU"/>
    <s v="ROMANIA"/>
    <s v="Import"/>
    <s v="EU"/>
    <x v="0"/>
    <x v="0"/>
    <x v="14"/>
    <x v="5"/>
    <b v="1"/>
    <s v="United Kingdom"/>
    <x v="78"/>
    <n v="1.18"/>
    <n v="72"/>
    <n v="84.96"/>
    <n v="333"/>
    <n v="333"/>
    <n v="3.3300000000000002E-4"/>
    <n v="3.3300000000000002E-4"/>
    <n v="8.4959999999999994E-2"/>
  </r>
  <r>
    <s v="Total"/>
    <n v="2019"/>
    <b v="1"/>
    <s v="EU"/>
    <s v="ROMANIA"/>
    <s v="Import"/>
    <s v="EU"/>
    <x v="0"/>
    <x v="0"/>
    <x v="17"/>
    <x v="9"/>
    <b v="1"/>
    <s v="United Kingdom"/>
    <x v="78"/>
    <n v="1"/>
    <n v="179"/>
    <n v="179"/>
    <n v="807"/>
    <n v="807"/>
    <n v="8.0699999999999999E-4"/>
    <n v="8.0699999999999999E-4"/>
    <n v="0.17899999999999999"/>
  </r>
  <r>
    <s v="Total"/>
    <n v="2019"/>
    <b v="1"/>
    <s v="EU"/>
    <s v="ROMANIA"/>
    <s v="Import"/>
    <s v="EU"/>
    <x v="3"/>
    <x v="2"/>
    <x v="40"/>
    <x v="7"/>
    <b v="1"/>
    <s v="United Kingdom"/>
    <x v="78"/>
    <n v="2.08"/>
    <n v="25"/>
    <n v="52"/>
    <n v="92"/>
    <n v="92"/>
    <n v="9.2E-5"/>
    <n v="9.2E-5"/>
    <n v="5.1999999999999998E-2"/>
  </r>
  <r>
    <s v="Total"/>
    <n v="2019"/>
    <b v="1"/>
    <s v="EU"/>
    <s v="ROMANIA"/>
    <s v="Import"/>
    <s v="EU"/>
    <x v="3"/>
    <x v="2"/>
    <x v="40"/>
    <x v="7"/>
    <b v="1"/>
    <s v="United Kingdom"/>
    <x v="78"/>
    <n v="2.08"/>
    <n v="15"/>
    <n v="31.2"/>
    <n v="140"/>
    <n v="140"/>
    <n v="1.3999999999999999E-4"/>
    <n v="1.3999999999999999E-4"/>
    <n v="3.1199999999999999E-2"/>
  </r>
  <r>
    <s v="Total"/>
    <n v="2019"/>
    <b v="1"/>
    <s v="EU"/>
    <s v="ROMANIA"/>
    <s v="Import"/>
    <s v="EU"/>
    <x v="3"/>
    <x v="2"/>
    <x v="66"/>
    <x v="7"/>
    <b v="1"/>
    <s v="United Kingdom"/>
    <x v="78"/>
    <n v="2.08"/>
    <n v="335"/>
    <n v="696.8"/>
    <n v="2662"/>
    <n v="2662"/>
    <n v="2.6619999999999999E-3"/>
    <n v="2.6619999999999999E-3"/>
    <n v="0.69679999999999997"/>
  </r>
  <r>
    <s v="Total"/>
    <n v="2019"/>
    <b v="1"/>
    <s v="EU"/>
    <s v="ROMANIA"/>
    <s v="Import"/>
    <s v="EU"/>
    <x v="3"/>
    <x v="2"/>
    <x v="8"/>
    <x v="7"/>
    <b v="1"/>
    <s v="United Kingdom"/>
    <x v="78"/>
    <n v="2.21"/>
    <n v="134"/>
    <n v="296.14"/>
    <n v="628"/>
    <n v="628"/>
    <n v="6.2799999999999998E-4"/>
    <n v="6.2799999999999998E-4"/>
    <n v="0.29614000000000001"/>
  </r>
  <r>
    <s v="Total"/>
    <n v="2019"/>
    <b v="1"/>
    <s v="EU"/>
    <s v="ROMANIA"/>
    <s v="Import"/>
    <s v="EU"/>
    <x v="3"/>
    <x v="2"/>
    <x v="8"/>
    <x v="7"/>
    <b v="1"/>
    <s v="United Kingdom"/>
    <x v="78"/>
    <n v="2.08"/>
    <n v="3100"/>
    <n v="6448"/>
    <n v="9175"/>
    <n v="9175"/>
    <n v="9.1750000000000009E-3"/>
    <n v="9.1750000000000009E-3"/>
    <n v="6.4480000000000004"/>
  </r>
  <r>
    <s v="Total"/>
    <n v="2019"/>
    <b v="1"/>
    <s v="EU"/>
    <s v="ROMANIA"/>
    <s v="Import"/>
    <s v="EU"/>
    <x v="3"/>
    <x v="2"/>
    <x v="39"/>
    <x v="8"/>
    <b v="1"/>
    <s v="United Kingdom"/>
    <x v="78"/>
    <n v="2.09"/>
    <n v="325"/>
    <n v="679.25"/>
    <n v="1007"/>
    <n v="1007"/>
    <n v="1.0070000000000001E-3"/>
    <n v="1.0070000000000001E-3"/>
    <n v="0.67925000000000002"/>
  </r>
  <r>
    <s v="Total"/>
    <n v="2019"/>
    <b v="1"/>
    <s v="EU"/>
    <s v="ROMANIA"/>
    <s v="Import"/>
    <s v="EU"/>
    <x v="3"/>
    <x v="2"/>
    <x v="39"/>
    <x v="8"/>
    <b v="1"/>
    <s v="United Kingdom"/>
    <x v="78"/>
    <n v="2.09"/>
    <n v="85"/>
    <n v="177.65"/>
    <n v="266"/>
    <n v="266"/>
    <n v="2.6600000000000001E-4"/>
    <n v="2.6600000000000001E-4"/>
    <n v="0.17765"/>
  </r>
  <r>
    <s v="Total"/>
    <n v="2019"/>
    <b v="1"/>
    <s v="EU"/>
    <s v="ROMANIA"/>
    <s v="Import"/>
    <s v="EU"/>
    <x v="3"/>
    <x v="2"/>
    <x v="9"/>
    <x v="8"/>
    <b v="1"/>
    <s v="United Kingdom"/>
    <x v="78"/>
    <n v="1.87"/>
    <n v="62872"/>
    <n v="117570.64"/>
    <n v="84577"/>
    <n v="84577"/>
    <n v="8.4576999999999999E-2"/>
    <n v="8.4576999999999999E-2"/>
    <n v="117.57064"/>
  </r>
  <r>
    <s v="Total"/>
    <n v="2019"/>
    <b v="1"/>
    <s v="EU"/>
    <s v="ROMANIA"/>
    <s v="Import"/>
    <s v="EU"/>
    <x v="3"/>
    <x v="2"/>
    <x v="50"/>
    <x v="8"/>
    <b v="1"/>
    <s v="United Kingdom"/>
    <x v="78"/>
    <n v="1.79"/>
    <n v="2018"/>
    <n v="3612.22"/>
    <n v="6213"/>
    <n v="6213"/>
    <n v="6.2129999999999998E-3"/>
    <n v="6.2129999999999998E-3"/>
    <n v="3.6122200000000002"/>
  </r>
  <r>
    <s v="Total"/>
    <n v="2019"/>
    <b v="1"/>
    <s v="EU"/>
    <s v="ROMANIA"/>
    <s v="Import"/>
    <s v="EU"/>
    <x v="3"/>
    <x v="2"/>
    <x v="50"/>
    <x v="8"/>
    <b v="1"/>
    <s v="United Kingdom"/>
    <x v="78"/>
    <n v="1.7"/>
    <n v="420"/>
    <n v="714"/>
    <n v="1246"/>
    <n v="1246"/>
    <n v="1.2459999999999999E-3"/>
    <n v="1.2459999999999999E-3"/>
    <n v="0.71399999999999997"/>
  </r>
  <r>
    <s v="Total"/>
    <n v="2019"/>
    <b v="1"/>
    <s v="EU"/>
    <s v="ROMANIA"/>
    <s v="Import"/>
    <s v="EU"/>
    <x v="3"/>
    <x v="2"/>
    <x v="43"/>
    <x v="8"/>
    <b v="1"/>
    <s v="United Kingdom"/>
    <x v="78"/>
    <n v="1.33"/>
    <n v="623"/>
    <n v="828.59"/>
    <n v="1741"/>
    <n v="1741"/>
    <n v="1.7409999999999999E-3"/>
    <n v="1.7409999999999999E-3"/>
    <n v="0.82859000000000005"/>
  </r>
  <r>
    <s v="Total"/>
    <n v="2019"/>
    <b v="1"/>
    <s v="EU"/>
    <s v="ROMANIA"/>
    <s v="Import"/>
    <s v="EU"/>
    <x v="3"/>
    <x v="2"/>
    <x v="53"/>
    <x v="8"/>
    <b v="1"/>
    <s v="United Kingdom"/>
    <x v="78"/>
    <n v="1.33"/>
    <n v="2192"/>
    <n v="2915.36"/>
    <n v="2906"/>
    <n v="2906"/>
    <n v="2.9060000000000002E-3"/>
    <n v="2.9060000000000002E-3"/>
    <n v="2.9153600000000002"/>
  </r>
  <r>
    <s v="Total"/>
    <n v="2019"/>
    <b v="1"/>
    <s v="EU"/>
    <s v="ROMANIA"/>
    <s v="Import"/>
    <s v="EU"/>
    <x v="3"/>
    <x v="2"/>
    <x v="2"/>
    <x v="2"/>
    <b v="1"/>
    <s v="United Kingdom"/>
    <x v="78"/>
    <n v="1.7"/>
    <n v="4"/>
    <n v="6.8"/>
    <n v="53"/>
    <n v="53"/>
    <n v="5.3000000000000001E-5"/>
    <n v="5.3000000000000001E-5"/>
    <n v="6.7999999999999996E-3"/>
  </r>
  <r>
    <s v="Total"/>
    <n v="2019"/>
    <b v="1"/>
    <s v="EU"/>
    <s v="ROMANIA"/>
    <s v="Import"/>
    <s v="EU"/>
    <x v="3"/>
    <x v="2"/>
    <x v="6"/>
    <x v="5"/>
    <b v="1"/>
    <s v="United Kingdom"/>
    <x v="78"/>
    <n v="1.52"/>
    <n v="4"/>
    <n v="6.08"/>
    <n v="18"/>
    <n v="18"/>
    <n v="1.8E-5"/>
    <n v="1.8E-5"/>
    <n v="6.0800000000000003E-3"/>
  </r>
  <r>
    <s v="Total"/>
    <n v="2019"/>
    <b v="1"/>
    <s v="EU"/>
    <s v="ROMANIA"/>
    <s v="Import"/>
    <s v="EU"/>
    <x v="3"/>
    <x v="2"/>
    <x v="6"/>
    <x v="5"/>
    <b v="1"/>
    <s v="United Kingdom"/>
    <x v="78"/>
    <n v="1.52"/>
    <n v="62"/>
    <n v="94.24"/>
    <n v="188"/>
    <n v="188"/>
    <n v="1.8799999999999999E-4"/>
    <n v="1.8799999999999999E-4"/>
    <n v="9.4240000000000004E-2"/>
  </r>
  <r>
    <s v="Total"/>
    <n v="2019"/>
    <b v="1"/>
    <s v="EU"/>
    <s v="ROMANIA"/>
    <s v="Import"/>
    <s v="EU"/>
    <x v="3"/>
    <x v="2"/>
    <x v="2"/>
    <x v="2"/>
    <b v="1"/>
    <s v="United Kingdom"/>
    <x v="78"/>
    <n v="1.84"/>
    <n v="109398"/>
    <n v="201292.32"/>
    <n v="219082"/>
    <n v="219082"/>
    <n v="0.219082"/>
    <n v="0.219082"/>
    <n v="201.29231999999999"/>
  </r>
  <r>
    <s v="Total"/>
    <n v="2019"/>
    <b v="1"/>
    <s v="EU"/>
    <s v="ROMANIA"/>
    <s v="Import"/>
    <s v="EU"/>
    <x v="3"/>
    <x v="2"/>
    <x v="2"/>
    <x v="2"/>
    <b v="1"/>
    <s v="United Kingdom"/>
    <x v="78"/>
    <n v="1.64"/>
    <n v="246"/>
    <n v="403.44"/>
    <n v="990"/>
    <n v="990"/>
    <n v="9.8999999999999999E-4"/>
    <n v="9.8999999999999999E-4"/>
    <n v="0.40344000000000002"/>
  </r>
  <r>
    <s v="Total"/>
    <n v="2019"/>
    <b v="1"/>
    <s v="EU"/>
    <s v="ROMANIA"/>
    <s v="Import"/>
    <s v="EU"/>
    <x v="2"/>
    <x v="2"/>
    <x v="40"/>
    <x v="7"/>
    <b v="1"/>
    <s v="United Kingdom"/>
    <x v="78"/>
    <n v="2.38"/>
    <n v="29"/>
    <n v="69.02"/>
    <n v="89"/>
    <n v="89"/>
    <n v="8.8999999999999995E-5"/>
    <n v="8.8999999999999995E-5"/>
    <n v="6.9019999999999998E-2"/>
  </r>
  <r>
    <s v="Total"/>
    <n v="2019"/>
    <b v="1"/>
    <s v="EU"/>
    <s v="ROMANIA"/>
    <s v="Import"/>
    <s v="EU"/>
    <x v="2"/>
    <x v="2"/>
    <x v="50"/>
    <x v="8"/>
    <b v="1"/>
    <s v="United Kingdom"/>
    <x v="78"/>
    <n v="1.87"/>
    <n v="1143"/>
    <n v="2137.41"/>
    <n v="3458"/>
    <n v="3458"/>
    <n v="3.4580000000000001E-3"/>
    <n v="3.4580000000000001E-3"/>
    <n v="2.13741"/>
  </r>
  <r>
    <s v="Total"/>
    <n v="2019"/>
    <b v="1"/>
    <s v="EU"/>
    <s v="ROMANIA"/>
    <s v="Import"/>
    <s v="EU"/>
    <x v="2"/>
    <x v="0"/>
    <x v="12"/>
    <x v="9"/>
    <b v="1"/>
    <s v="United Kingdom"/>
    <x v="78"/>
    <n v="2.2200000000000002"/>
    <n v="62"/>
    <n v="137.63999999999999"/>
    <n v="257"/>
    <n v="257"/>
    <n v="2.5700000000000001E-4"/>
    <n v="2.5700000000000001E-4"/>
    <n v="0.13764000000000001"/>
  </r>
  <r>
    <s v="Total"/>
    <n v="2019"/>
    <b v="1"/>
    <s v="EU"/>
    <s v="ROMANIA"/>
    <s v="Import"/>
    <s v="EU"/>
    <x v="2"/>
    <x v="0"/>
    <x v="12"/>
    <x v="9"/>
    <b v="1"/>
    <s v="United Kingdom"/>
    <x v="78"/>
    <n v="2.2200000000000002"/>
    <n v="3667"/>
    <n v="8140.74"/>
    <n v="3431"/>
    <n v="3431"/>
    <n v="3.431E-3"/>
    <n v="3.431E-3"/>
    <n v="8.1407399999999992"/>
  </r>
  <r>
    <s v="Total"/>
    <n v="2019"/>
    <b v="1"/>
    <s v="EU"/>
    <s v="ROMANIA"/>
    <s v="Import"/>
    <s v="EU"/>
    <x v="2"/>
    <x v="0"/>
    <x v="16"/>
    <x v="9"/>
    <b v="1"/>
    <s v="United Kingdom"/>
    <x v="78"/>
    <n v="2.2999999999999998"/>
    <n v="27"/>
    <n v="62.1"/>
    <n v="131"/>
    <n v="131"/>
    <n v="1.3100000000000001E-4"/>
    <n v="1.3100000000000001E-4"/>
    <n v="6.2100000000000002E-2"/>
  </r>
  <r>
    <s v="Total"/>
    <n v="2019"/>
    <b v="1"/>
    <s v="EU"/>
    <s v="ROMANIA"/>
    <s v="Import"/>
    <s v="EU"/>
    <x v="4"/>
    <x v="2"/>
    <x v="18"/>
    <x v="10"/>
    <b v="1"/>
    <s v="United Kingdom"/>
    <x v="78"/>
    <n v="0"/>
    <n v="61798"/>
    <n v="0"/>
    <n v="84859"/>
    <n v="84859"/>
    <n v="8.4859000000000004E-2"/>
    <n v="8.4859000000000004E-2"/>
    <n v="0"/>
  </r>
  <r>
    <s v="Total"/>
    <n v="2019"/>
    <b v="1"/>
    <s v="EU"/>
    <s v="ROMANIA"/>
    <s v="Import"/>
    <s v="EU"/>
    <x v="4"/>
    <x v="2"/>
    <x v="18"/>
    <x v="10"/>
    <b v="1"/>
    <s v="United Kingdom"/>
    <x v="78"/>
    <n v="0"/>
    <n v="24"/>
    <n v="0"/>
    <n v="265"/>
    <n v="265"/>
    <n v="2.6499999999999999E-4"/>
    <n v="2.6499999999999999E-4"/>
    <n v="0"/>
  </r>
  <r>
    <s v="Total"/>
    <n v="2019"/>
    <b v="1"/>
    <s v="EU"/>
    <s v="ROMANIA"/>
    <s v="Import"/>
    <s v="EU"/>
    <x v="4"/>
    <x v="1"/>
    <x v="18"/>
    <x v="10"/>
    <b v="1"/>
    <s v="United Kingdom"/>
    <x v="78"/>
    <n v="0"/>
    <n v="25151"/>
    <n v="0"/>
    <n v="35255"/>
    <n v="35255"/>
    <n v="3.5255000000000002E-2"/>
    <n v="3.5255000000000002E-2"/>
    <n v="0"/>
  </r>
  <r>
    <s v="Total"/>
    <n v="2019"/>
    <b v="1"/>
    <s v="Non EU"/>
    <s v="RUSSIA"/>
    <s v="Import"/>
    <s v="Non EU"/>
    <x v="0"/>
    <x v="0"/>
    <x v="11"/>
    <x v="0"/>
    <b v="1"/>
    <s v="United Kingdom"/>
    <x v="79"/>
    <n v="4"/>
    <n v="792"/>
    <n v="3168"/>
    <n v="28070"/>
    <n v="28070"/>
    <n v="2.8070000000000001E-2"/>
    <n v="2.8070000000000001E-2"/>
    <n v="3.1680000000000001"/>
  </r>
  <r>
    <s v="Total"/>
    <n v="2019"/>
    <b v="1"/>
    <s v="Non EU"/>
    <s v="RUSSIA"/>
    <s v="Import"/>
    <s v="Non EU"/>
    <x v="0"/>
    <x v="0"/>
    <x v="21"/>
    <x v="0"/>
    <b v="1"/>
    <s v="United Kingdom"/>
    <x v="79"/>
    <n v="1.61"/>
    <n v="5200"/>
    <n v="8372"/>
    <n v="33368"/>
    <n v="33368"/>
    <n v="3.3368000000000002E-2"/>
    <n v="3.3368000000000002E-2"/>
    <n v="8.3719999999999999"/>
  </r>
  <r>
    <s v="Total"/>
    <n v="2019"/>
    <b v="1"/>
    <s v="Non EU"/>
    <s v="RUSSIA"/>
    <s v="Import"/>
    <s v="Non EU"/>
    <x v="0"/>
    <x v="0"/>
    <x v="47"/>
    <x v="1"/>
    <b v="1"/>
    <s v="United Kingdom"/>
    <x v="79"/>
    <n v="1.4"/>
    <n v="516331"/>
    <n v="722863.4"/>
    <n v="1365705"/>
    <n v="1365705"/>
    <n v="1.3657049999999999"/>
    <n v="1.3657049999999999"/>
    <n v="722.86339999999996"/>
  </r>
  <r>
    <s v="Total"/>
    <n v="2019"/>
    <b v="1"/>
    <s v="Non EU"/>
    <s v="RUSSIA"/>
    <s v="Import"/>
    <s v="Non EU"/>
    <x v="0"/>
    <x v="0"/>
    <x v="47"/>
    <x v="1"/>
    <b v="1"/>
    <s v="United Kingdom"/>
    <x v="79"/>
    <n v="1.4"/>
    <n v="193557"/>
    <n v="270979.8"/>
    <n v="504867"/>
    <n v="504867"/>
    <n v="0.50486699999999995"/>
    <n v="0.50486699999999995"/>
    <n v="270.97980000000001"/>
  </r>
  <r>
    <s v="Total"/>
    <n v="2019"/>
    <b v="1"/>
    <s v="Non EU"/>
    <s v="RUSSIA"/>
    <s v="Import"/>
    <s v="Non EU"/>
    <x v="0"/>
    <x v="0"/>
    <x v="47"/>
    <x v="1"/>
    <b v="1"/>
    <s v="United Kingdom"/>
    <x v="79"/>
    <n v="1.4"/>
    <n v="121284"/>
    <n v="169797.6"/>
    <n v="340303"/>
    <n v="340303"/>
    <n v="0.34030300000000002"/>
    <n v="0.34030300000000002"/>
    <n v="169.79759999999999"/>
  </r>
  <r>
    <s v="Total"/>
    <n v="2019"/>
    <b v="1"/>
    <s v="Non EU"/>
    <s v="RUSSIA"/>
    <s v="Import"/>
    <s v="Non EU"/>
    <x v="0"/>
    <x v="0"/>
    <x v="47"/>
    <x v="1"/>
    <b v="1"/>
    <s v="United Kingdom"/>
    <x v="79"/>
    <n v="1.4"/>
    <n v="23664"/>
    <n v="33129.599999999999"/>
    <n v="61492"/>
    <n v="61492"/>
    <n v="6.1491999999999998E-2"/>
    <n v="6.1491999999999998E-2"/>
    <n v="33.129600000000003"/>
  </r>
  <r>
    <s v="Total"/>
    <n v="2019"/>
    <b v="1"/>
    <s v="Non EU"/>
    <s v="RUSSIA"/>
    <s v="Import"/>
    <s v="Non EU"/>
    <x v="0"/>
    <x v="0"/>
    <x v="26"/>
    <x v="1"/>
    <b v="1"/>
    <s v="United Kingdom"/>
    <x v="79"/>
    <n v="1.5"/>
    <n v="188540"/>
    <n v="282810"/>
    <n v="654216"/>
    <n v="654216"/>
    <n v="0.65421600000000002"/>
    <n v="0.65421600000000002"/>
    <n v="282.81"/>
  </r>
  <r>
    <s v="Total"/>
    <n v="2019"/>
    <b v="1"/>
    <s v="Non EU"/>
    <s v="RUSSIA"/>
    <s v="Import"/>
    <s v="Non EU"/>
    <x v="0"/>
    <x v="0"/>
    <x v="26"/>
    <x v="1"/>
    <b v="1"/>
    <s v="United Kingdom"/>
    <x v="79"/>
    <n v="1.5"/>
    <n v="149121"/>
    <n v="223681.5"/>
    <n v="518106"/>
    <n v="518106"/>
    <n v="0.51810599999999996"/>
    <n v="0.51810599999999996"/>
    <n v="223.6815"/>
  </r>
  <r>
    <s v="Total"/>
    <n v="2019"/>
    <b v="1"/>
    <s v="Non EU"/>
    <s v="RUSSIA"/>
    <s v="Import"/>
    <s v="Non EU"/>
    <x v="0"/>
    <x v="0"/>
    <x v="26"/>
    <x v="1"/>
    <b v="1"/>
    <s v="United Kingdom"/>
    <x v="79"/>
    <n v="1.5"/>
    <n v="130164"/>
    <n v="195246"/>
    <n v="441203"/>
    <n v="441203"/>
    <n v="0.44120300000000001"/>
    <n v="0.44120300000000001"/>
    <n v="195.24600000000001"/>
  </r>
  <r>
    <s v="Total"/>
    <n v="2019"/>
    <b v="1"/>
    <s v="Non EU"/>
    <s v="RUSSIA"/>
    <s v="Import"/>
    <s v="Non EU"/>
    <x v="0"/>
    <x v="0"/>
    <x v="26"/>
    <x v="1"/>
    <b v="1"/>
    <s v="United Kingdom"/>
    <x v="79"/>
    <n v="1.5"/>
    <n v="119195"/>
    <n v="178792.5"/>
    <n v="425815"/>
    <n v="425815"/>
    <n v="0.425815"/>
    <n v="0.425815"/>
    <n v="178.79249999999999"/>
  </r>
  <r>
    <s v="Total"/>
    <n v="2019"/>
    <b v="1"/>
    <s v="Non EU"/>
    <s v="RUSSIA"/>
    <s v="Import"/>
    <s v="Non EU"/>
    <x v="0"/>
    <x v="0"/>
    <x v="26"/>
    <x v="1"/>
    <b v="1"/>
    <s v="United Kingdom"/>
    <x v="79"/>
    <n v="1.5"/>
    <n v="20325"/>
    <n v="30487.5"/>
    <n v="74186"/>
    <n v="74186"/>
    <n v="7.4186000000000002E-2"/>
    <n v="7.4186000000000002E-2"/>
    <n v="30.487500000000001"/>
  </r>
  <r>
    <s v="Total"/>
    <n v="2019"/>
    <b v="1"/>
    <s v="Non EU"/>
    <s v="RUSSIA"/>
    <s v="Import"/>
    <s v="Non EU"/>
    <x v="1"/>
    <x v="2"/>
    <x v="0"/>
    <x v="0"/>
    <b v="1"/>
    <s v="United Kingdom"/>
    <x v="79"/>
    <n v="1.66"/>
    <n v="475890"/>
    <n v="789977.4"/>
    <n v="3055556"/>
    <n v="3055556"/>
    <n v="3.0555560000000002"/>
    <n v="3.0555560000000002"/>
    <n v="789.97739999999999"/>
  </r>
  <r>
    <s v="Total"/>
    <n v="2019"/>
    <b v="1"/>
    <s v="Non EU"/>
    <s v="RUSSIA"/>
    <s v="Import"/>
    <s v="Non EU"/>
    <x v="1"/>
    <x v="2"/>
    <x v="0"/>
    <x v="0"/>
    <b v="1"/>
    <s v="United Kingdom"/>
    <x v="79"/>
    <n v="1.66"/>
    <n v="204120"/>
    <n v="338839.2"/>
    <n v="1437884"/>
    <n v="1437884"/>
    <n v="1.4378839999999999"/>
    <n v="1.4378839999999999"/>
    <n v="338.83920000000001"/>
  </r>
  <r>
    <s v="Total"/>
    <n v="2019"/>
    <b v="1"/>
    <s v="Non EU"/>
    <s v="RUSSIA"/>
    <s v="Import"/>
    <s v="Non EU"/>
    <x v="1"/>
    <x v="2"/>
    <x v="0"/>
    <x v="0"/>
    <b v="1"/>
    <s v="United Kingdom"/>
    <x v="79"/>
    <n v="1.66"/>
    <n v="136120"/>
    <n v="225959.2"/>
    <n v="898443"/>
    <n v="898443"/>
    <n v="0.89844299999999999"/>
    <n v="0.89844299999999999"/>
    <n v="225.95920000000001"/>
  </r>
  <r>
    <s v="Total"/>
    <n v="2019"/>
    <b v="1"/>
    <s v="Non EU"/>
    <s v="RUSSIA"/>
    <s v="Import"/>
    <s v="Non EU"/>
    <x v="1"/>
    <x v="2"/>
    <x v="0"/>
    <x v="0"/>
    <b v="1"/>
    <s v="United Kingdom"/>
    <x v="79"/>
    <n v="1.66"/>
    <n v="22000"/>
    <n v="36520"/>
    <n v="135431"/>
    <n v="135431"/>
    <n v="0.135431"/>
    <n v="0.135431"/>
    <n v="36.520000000000003"/>
  </r>
  <r>
    <s v="Total"/>
    <n v="2019"/>
    <b v="1"/>
    <s v="Non EU"/>
    <s v="RUSSIA"/>
    <s v="Import"/>
    <s v="Non EU"/>
    <x v="3"/>
    <x v="2"/>
    <x v="49"/>
    <x v="1"/>
    <b v="1"/>
    <s v="United Kingdom"/>
    <x v="79"/>
    <n v="1.8"/>
    <n v="13200"/>
    <n v="23760"/>
    <n v="44280"/>
    <n v="44280"/>
    <n v="4.428E-2"/>
    <n v="4.428E-2"/>
    <n v="23.76"/>
  </r>
  <r>
    <s v="Total"/>
    <n v="2019"/>
    <b v="1"/>
    <s v="Non EU"/>
    <s v="RUSSIA"/>
    <s v="Import"/>
    <s v="Non EU"/>
    <x v="3"/>
    <x v="0"/>
    <x v="26"/>
    <x v="1"/>
    <b v="1"/>
    <s v="United Kingdom"/>
    <x v="79"/>
    <n v="0"/>
    <n v="21450"/>
    <n v="0"/>
    <n v="45866"/>
    <n v="45866"/>
    <n v="4.5865999999999997E-2"/>
    <n v="4.5865999999999997E-2"/>
    <n v="0"/>
  </r>
  <r>
    <s v="Total"/>
    <n v="2019"/>
    <b v="1"/>
    <s v="Non EU"/>
    <s v="RUSSIA"/>
    <s v="Import"/>
    <s v="Non EU"/>
    <x v="2"/>
    <x v="0"/>
    <x v="34"/>
    <x v="1"/>
    <b v="1"/>
    <s v="United Kingdom"/>
    <x v="79"/>
    <n v="2.95"/>
    <n v="2655767"/>
    <n v="7834512.6500000004"/>
    <n v="7310089"/>
    <n v="7310089"/>
    <n v="7.3100889999999996"/>
    <n v="7.3100889999999996"/>
    <n v="7834.5126499999997"/>
  </r>
  <r>
    <s v="Total"/>
    <n v="2019"/>
    <b v="1"/>
    <s v="Non EU"/>
    <s v="RUSSIA"/>
    <s v="Import"/>
    <s v="Non EU"/>
    <x v="2"/>
    <x v="0"/>
    <x v="34"/>
    <x v="1"/>
    <b v="1"/>
    <s v="United Kingdom"/>
    <x v="79"/>
    <n v="2.95"/>
    <n v="463417"/>
    <n v="1367080.15"/>
    <n v="1178458"/>
    <n v="1178458"/>
    <n v="1.178458"/>
    <n v="1.178458"/>
    <n v="1367.08015"/>
  </r>
  <r>
    <s v="Total"/>
    <n v="2019"/>
    <b v="1"/>
    <s v="Non EU"/>
    <s v="RUSSIA"/>
    <s v="Import"/>
    <s v="Non EU"/>
    <x v="2"/>
    <x v="0"/>
    <x v="47"/>
    <x v="1"/>
    <b v="1"/>
    <s v="United Kingdom"/>
    <x v="79"/>
    <n v="3.06"/>
    <n v="708766"/>
    <n v="2168823.96"/>
    <n v="3883421"/>
    <n v="3883421"/>
    <n v="3.8834209999999998"/>
    <n v="3.8834209999999998"/>
    <n v="2168.8239600000002"/>
  </r>
  <r>
    <s v="Total"/>
    <n v="2019"/>
    <b v="1"/>
    <s v="Non EU"/>
    <s v="RUSSIA"/>
    <s v="Import"/>
    <s v="Non EU"/>
    <x v="2"/>
    <x v="0"/>
    <x v="47"/>
    <x v="1"/>
    <b v="1"/>
    <s v="United Kingdom"/>
    <x v="79"/>
    <n v="3.06"/>
    <n v="667158"/>
    <n v="2041503.48"/>
    <n v="3851190"/>
    <n v="3851190"/>
    <n v="3.8511899999999999"/>
    <n v="3.8511899999999999"/>
    <n v="2041.5034800000001"/>
  </r>
  <r>
    <s v="Total"/>
    <n v="2019"/>
    <b v="1"/>
    <s v="Non EU"/>
    <s v="RUSSIA"/>
    <s v="Import"/>
    <s v="Non EU"/>
    <x v="2"/>
    <x v="0"/>
    <x v="47"/>
    <x v="1"/>
    <b v="1"/>
    <s v="United Kingdom"/>
    <x v="79"/>
    <n v="3.06"/>
    <n v="342268"/>
    <n v="1047340.08"/>
    <n v="1723671"/>
    <n v="1723671"/>
    <n v="1.723671"/>
    <n v="1.723671"/>
    <n v="1047.3400799999999"/>
  </r>
  <r>
    <s v="Total"/>
    <n v="2019"/>
    <b v="1"/>
    <s v="Non EU"/>
    <s v="RUSSIA"/>
    <s v="Import"/>
    <s v="Non EU"/>
    <x v="2"/>
    <x v="0"/>
    <x v="47"/>
    <x v="1"/>
    <b v="1"/>
    <s v="United Kingdom"/>
    <x v="79"/>
    <n v="3.06"/>
    <n v="1982"/>
    <n v="6064.92"/>
    <n v="11100"/>
    <n v="11100"/>
    <n v="1.11E-2"/>
    <n v="1.11E-2"/>
    <n v="6.0649199999999999"/>
  </r>
  <r>
    <s v="Total"/>
    <n v="2019"/>
    <b v="1"/>
    <s v="Non EU"/>
    <s v="RUSSIA"/>
    <s v="Import"/>
    <s v="Non EU"/>
    <x v="2"/>
    <x v="0"/>
    <x v="26"/>
    <x v="1"/>
    <b v="1"/>
    <s v="United Kingdom"/>
    <x v="79"/>
    <n v="2.85"/>
    <n v="5275905"/>
    <n v="15036329.25"/>
    <n v="30798140"/>
    <n v="30798140"/>
    <n v="30.79814"/>
    <n v="30.79814"/>
    <n v="15036.329250000001"/>
  </r>
  <r>
    <s v="Total"/>
    <n v="2019"/>
    <b v="1"/>
    <s v="Non EU"/>
    <s v="RUSSIA"/>
    <s v="Import"/>
    <s v="Non EU"/>
    <x v="2"/>
    <x v="0"/>
    <x v="26"/>
    <x v="1"/>
    <b v="1"/>
    <s v="United Kingdom"/>
    <x v="79"/>
    <n v="2.85"/>
    <n v="2762052"/>
    <n v="7871848.2000000002"/>
    <n v="16982710"/>
    <n v="16982710"/>
    <n v="16.982710000000001"/>
    <n v="16.982710000000001"/>
    <n v="7871.8482000000004"/>
  </r>
  <r>
    <s v="Total"/>
    <n v="2019"/>
    <b v="1"/>
    <s v="Non EU"/>
    <s v="RUSSIA"/>
    <s v="Import"/>
    <s v="Non EU"/>
    <x v="2"/>
    <x v="0"/>
    <x v="26"/>
    <x v="1"/>
    <b v="1"/>
    <s v="United Kingdom"/>
    <x v="79"/>
    <n v="2.85"/>
    <n v="662621"/>
    <n v="1888469.85"/>
    <n v="4082595"/>
    <n v="4082595"/>
    <n v="4.0825950000000004"/>
    <n v="4.0825950000000004"/>
    <n v="1888.46985"/>
  </r>
  <r>
    <s v="Total"/>
    <n v="2019"/>
    <b v="1"/>
    <s v="Non EU"/>
    <s v="RUSSIA"/>
    <s v="Import"/>
    <s v="Non EU"/>
    <x v="2"/>
    <x v="0"/>
    <x v="26"/>
    <x v="1"/>
    <b v="1"/>
    <s v="United Kingdom"/>
    <x v="79"/>
    <n v="2.85"/>
    <n v="141373"/>
    <n v="402913.05"/>
    <n v="877509"/>
    <n v="877509"/>
    <n v="0.87750899999999998"/>
    <n v="0.87750899999999998"/>
    <n v="402.91305"/>
  </r>
  <r>
    <s v="Total"/>
    <n v="2019"/>
    <b v="1"/>
    <s v="Non EU"/>
    <s v="RUSSIA"/>
    <s v="Import"/>
    <s v="Non EU"/>
    <x v="2"/>
    <x v="0"/>
    <x v="26"/>
    <x v="1"/>
    <b v="1"/>
    <s v="United Kingdom"/>
    <x v="79"/>
    <n v="2.85"/>
    <n v="334824"/>
    <n v="954248.4"/>
    <n v="1470945"/>
    <n v="1470945"/>
    <n v="1.4709449999999999"/>
    <n v="1.4709449999999999"/>
    <n v="954.24839999999995"/>
  </r>
  <r>
    <s v="Total"/>
    <n v="2019"/>
    <b v="1"/>
    <s v="Non EU"/>
    <s v="RUSSIA"/>
    <s v="Import"/>
    <s v="Non EU"/>
    <x v="2"/>
    <x v="0"/>
    <x v="35"/>
    <x v="11"/>
    <b v="1"/>
    <s v="United Kingdom"/>
    <x v="79"/>
    <n v="2.65"/>
    <n v="1260"/>
    <n v="3339"/>
    <n v="6045"/>
    <n v="6045"/>
    <n v="6.045E-3"/>
    <n v="6.045E-3"/>
    <n v="3.339"/>
  </r>
  <r>
    <s v="Total"/>
    <n v="2019"/>
    <b v="1"/>
    <s v="Non EU"/>
    <s v="RUSSIA"/>
    <s v="Import"/>
    <s v="Non EU"/>
    <x v="2"/>
    <x v="0"/>
    <x v="2"/>
    <x v="2"/>
    <b v="1"/>
    <s v="United Kingdom"/>
    <x v="79"/>
    <n v="1.64"/>
    <n v="144194"/>
    <n v="236478.16"/>
    <n v="875552"/>
    <n v="875552"/>
    <n v="0.875552"/>
    <n v="0.875552"/>
    <n v="236.47816"/>
  </r>
  <r>
    <s v="Total"/>
    <n v="2019"/>
    <b v="1"/>
    <s v="Non EU"/>
    <s v="RUSSIA"/>
    <s v="Import"/>
    <s v="Non EU"/>
    <x v="3"/>
    <x v="2"/>
    <x v="6"/>
    <x v="5"/>
    <b v="1"/>
    <s v="United Kingdom"/>
    <x v="79"/>
    <n v="1.52"/>
    <n v="504"/>
    <n v="766.08"/>
    <n v="2021"/>
    <n v="2021"/>
    <n v="2.0209999999999998E-3"/>
    <n v="2.0209999999999998E-3"/>
    <n v="0.76607999999999998"/>
  </r>
  <r>
    <s v="Total"/>
    <n v="2019"/>
    <b v="1"/>
    <s v="Non EU"/>
    <s v="RUSSIA"/>
    <s v="Import"/>
    <s v="Non EU"/>
    <x v="3"/>
    <x v="2"/>
    <x v="2"/>
    <x v="2"/>
    <b v="1"/>
    <s v="United Kingdom"/>
    <x v="79"/>
    <n v="1.84"/>
    <n v="27408"/>
    <n v="50430.720000000001"/>
    <n v="61628"/>
    <n v="61628"/>
    <n v="6.1628000000000002E-2"/>
    <n v="6.1628000000000002E-2"/>
    <n v="50.430720000000001"/>
  </r>
  <r>
    <s v="Total"/>
    <n v="2019"/>
    <b v="1"/>
    <s v="Non EU"/>
    <s v="SENEGAL"/>
    <s v="Import"/>
    <s v="Non EU"/>
    <x v="0"/>
    <x v="0"/>
    <x v="10"/>
    <x v="0"/>
    <b v="1"/>
    <s v="United Kingdom"/>
    <x v="80"/>
    <n v="1.21"/>
    <n v="92470"/>
    <n v="111888.7"/>
    <n v="524751"/>
    <n v="524751"/>
    <n v="0.52475099999999997"/>
    <n v="0.52475099999999997"/>
    <n v="111.8887"/>
  </r>
  <r>
    <s v="Total"/>
    <n v="2019"/>
    <b v="1"/>
    <s v="Non EU"/>
    <s v="SENEGAL"/>
    <s v="Import"/>
    <s v="Non EU"/>
    <x v="0"/>
    <x v="0"/>
    <x v="10"/>
    <x v="0"/>
    <b v="1"/>
    <s v="United Kingdom"/>
    <x v="80"/>
    <n v="1.21"/>
    <n v="89380"/>
    <n v="108149.8"/>
    <n v="496286"/>
    <n v="496286"/>
    <n v="0.496286"/>
    <n v="0.496286"/>
    <n v="108.1498"/>
  </r>
  <r>
    <s v="Total"/>
    <n v="2019"/>
    <b v="1"/>
    <s v="Non EU"/>
    <s v="SENEGAL"/>
    <s v="Import"/>
    <s v="Non EU"/>
    <x v="0"/>
    <x v="0"/>
    <x v="10"/>
    <x v="0"/>
    <b v="1"/>
    <s v="United Kingdom"/>
    <x v="80"/>
    <n v="1.21"/>
    <n v="75054"/>
    <n v="90815.34"/>
    <n v="446678"/>
    <n v="446678"/>
    <n v="0.44667800000000002"/>
    <n v="0.44667800000000002"/>
    <n v="90.815340000000006"/>
  </r>
  <r>
    <s v="Total"/>
    <n v="2019"/>
    <b v="1"/>
    <s v="Non EU"/>
    <s v="SENEGAL"/>
    <s v="Import"/>
    <s v="Non EU"/>
    <x v="0"/>
    <x v="1"/>
    <x v="76"/>
    <x v="2"/>
    <b v="1"/>
    <s v="United Kingdom"/>
    <x v="80"/>
    <n v="1.17"/>
    <n v="6267"/>
    <n v="7332.39"/>
    <n v="47396"/>
    <n v="47396"/>
    <n v="4.7396000000000001E-2"/>
    <n v="4.7396000000000001E-2"/>
    <n v="7.3323900000000002"/>
  </r>
  <r>
    <s v="Total"/>
    <n v="2019"/>
    <b v="1"/>
    <s v="Non EU"/>
    <s v="SENEGAL"/>
    <s v="Import"/>
    <s v="Non EU"/>
    <x v="0"/>
    <x v="1"/>
    <x v="2"/>
    <x v="2"/>
    <b v="1"/>
    <s v="United Kingdom"/>
    <x v="80"/>
    <n v="1.17"/>
    <n v="13072"/>
    <n v="15294.24"/>
    <n v="103716"/>
    <n v="103716"/>
    <n v="0.103716"/>
    <n v="0.103716"/>
    <n v="15.29424"/>
  </r>
  <r>
    <s v="Total"/>
    <n v="2019"/>
    <b v="1"/>
    <s v="Non EU"/>
    <s v="SENEGAL"/>
    <s v="Import"/>
    <s v="Non EU"/>
    <x v="1"/>
    <x v="1"/>
    <x v="5"/>
    <x v="3"/>
    <b v="1"/>
    <s v="United Kingdom"/>
    <x v="80"/>
    <n v="1"/>
    <n v="290"/>
    <n v="290"/>
    <n v="2685"/>
    <n v="2685"/>
    <n v="2.6849999999999999E-3"/>
    <n v="2.6849999999999999E-3"/>
    <n v="0.28999999999999998"/>
  </r>
  <r>
    <s v="Total"/>
    <n v="2019"/>
    <b v="1"/>
    <s v="Non EU"/>
    <s v="SENEGAL"/>
    <s v="Import"/>
    <s v="Non EU"/>
    <x v="0"/>
    <x v="3"/>
    <x v="42"/>
    <x v="6"/>
    <b v="1"/>
    <s v="United Kingdom"/>
    <x v="80"/>
    <n v="1.25"/>
    <n v="208"/>
    <n v="260"/>
    <n v="1858"/>
    <n v="1858"/>
    <n v="1.8580000000000001E-3"/>
    <n v="1.8580000000000001E-3"/>
    <n v="0.26"/>
  </r>
  <r>
    <s v="Total"/>
    <n v="2019"/>
    <b v="1"/>
    <s v="Non EU"/>
    <s v="SENEGAL"/>
    <s v="Import"/>
    <s v="Non EU"/>
    <x v="0"/>
    <x v="1"/>
    <x v="0"/>
    <x v="0"/>
    <b v="1"/>
    <s v="United Kingdom"/>
    <x v="80"/>
    <n v="1.1499999999999999"/>
    <n v="242"/>
    <n v="278.3"/>
    <n v="5885"/>
    <n v="5885"/>
    <n v="5.8849999999999996E-3"/>
    <n v="5.8849999999999996E-3"/>
    <n v="0.27829999999999999"/>
  </r>
  <r>
    <s v="Total"/>
    <n v="2019"/>
    <b v="1"/>
    <s v="Non EU"/>
    <s v="SEYCHELLES"/>
    <s v="Import"/>
    <s v="Non EU"/>
    <x v="0"/>
    <x v="1"/>
    <x v="2"/>
    <x v="2"/>
    <b v="1"/>
    <s v="United Kingdom"/>
    <x v="81"/>
    <n v="1.17"/>
    <n v="10811"/>
    <n v="12648.87"/>
    <n v="90280"/>
    <n v="90280"/>
    <n v="9.0279999999999999E-2"/>
    <n v="9.0279999999999999E-2"/>
    <n v="12.648870000000001"/>
  </r>
  <r>
    <s v="Total"/>
    <n v="2019"/>
    <b v="1"/>
    <s v="Non EU"/>
    <s v="SEYCHELLES"/>
    <s v="Import"/>
    <s v="Non EU"/>
    <x v="2"/>
    <x v="1"/>
    <x v="48"/>
    <x v="7"/>
    <b v="1"/>
    <s v="United Kingdom"/>
    <x v="81"/>
    <n v="2.6"/>
    <n v="38866"/>
    <n v="101051.6"/>
    <n v="316241"/>
    <n v="316241"/>
    <n v="0.31624099999999999"/>
    <n v="0.31624099999999999"/>
    <n v="101.05159999999999"/>
  </r>
  <r>
    <s v="Total"/>
    <n v="2019"/>
    <b v="1"/>
    <s v="Non EU"/>
    <s v="SEYCHELLES"/>
    <s v="Import"/>
    <s v="Non EU"/>
    <x v="2"/>
    <x v="1"/>
    <x v="2"/>
    <x v="2"/>
    <b v="1"/>
    <s v="United Kingdom"/>
    <x v="81"/>
    <n v="2.77"/>
    <n v="54676"/>
    <n v="151452.51999999999"/>
    <n v="517344"/>
    <n v="517344"/>
    <n v="0.51734400000000003"/>
    <n v="0.51734400000000003"/>
    <n v="151.45251999999999"/>
  </r>
  <r>
    <s v="Total"/>
    <n v="2019"/>
    <b v="1"/>
    <s v="Non EU"/>
    <s v="SEYCHELLES"/>
    <s v="Import"/>
    <s v="Non EU"/>
    <x v="3"/>
    <x v="2"/>
    <x v="40"/>
    <x v="7"/>
    <b v="1"/>
    <s v="United Kingdom"/>
    <x v="81"/>
    <n v="2.08"/>
    <n v="248769"/>
    <n v="517439.52"/>
    <n v="875114"/>
    <n v="875114"/>
    <n v="0.87511399999999995"/>
    <n v="0.87511399999999995"/>
    <n v="517.43952000000002"/>
  </r>
  <r>
    <s v="Total"/>
    <n v="2019"/>
    <b v="1"/>
    <s v="Non EU"/>
    <s v="SEYCHELLES"/>
    <s v="Import"/>
    <s v="Non EU"/>
    <x v="3"/>
    <x v="2"/>
    <x v="40"/>
    <x v="7"/>
    <b v="1"/>
    <s v="United Kingdom"/>
    <x v="81"/>
    <n v="2.08"/>
    <n v="57748"/>
    <n v="120115.84"/>
    <n v="191276"/>
    <n v="191276"/>
    <n v="0.191276"/>
    <n v="0.191276"/>
    <n v="120.11584000000001"/>
  </r>
  <r>
    <s v="Total"/>
    <n v="2019"/>
    <b v="1"/>
    <s v="Non EU"/>
    <s v="SEYCHELLES"/>
    <s v="Import"/>
    <s v="Non EU"/>
    <x v="3"/>
    <x v="2"/>
    <x v="40"/>
    <x v="7"/>
    <b v="1"/>
    <s v="United Kingdom"/>
    <x v="81"/>
    <n v="2.08"/>
    <n v="171334"/>
    <n v="356374.72"/>
    <n v="644203"/>
    <n v="644203"/>
    <n v="0.64420299999999997"/>
    <n v="0.64420299999999997"/>
    <n v="356.37472000000002"/>
  </r>
  <r>
    <s v="Total"/>
    <n v="2019"/>
    <b v="1"/>
    <s v="Non EU"/>
    <s v="SEYCHELLES"/>
    <s v="Import"/>
    <s v="Non EU"/>
    <x v="3"/>
    <x v="2"/>
    <x v="40"/>
    <x v="7"/>
    <b v="1"/>
    <s v="United Kingdom"/>
    <x v="81"/>
    <n v="2.08"/>
    <n v="36435"/>
    <n v="75784.800000000003"/>
    <n v="127797"/>
    <n v="127797"/>
    <n v="0.12779699999999999"/>
    <n v="0.12779699999999999"/>
    <n v="75.784800000000004"/>
  </r>
  <r>
    <s v="Total"/>
    <n v="2019"/>
    <b v="1"/>
    <s v="Non EU"/>
    <s v="SEYCHELLES"/>
    <s v="Import"/>
    <s v="Non EU"/>
    <x v="3"/>
    <x v="2"/>
    <x v="66"/>
    <x v="7"/>
    <b v="1"/>
    <s v="United Kingdom"/>
    <x v="81"/>
    <n v="2.08"/>
    <n v="8409728"/>
    <n v="17492234.239999998"/>
    <n v="37074993"/>
    <n v="37074993"/>
    <n v="37.074992999999999"/>
    <n v="37.074992999999999"/>
    <n v="17492.234240000002"/>
  </r>
  <r>
    <s v="Total"/>
    <n v="2019"/>
    <b v="1"/>
    <s v="Non EU"/>
    <s v="SEYCHELLES"/>
    <s v="Import"/>
    <s v="Non EU"/>
    <x v="3"/>
    <x v="2"/>
    <x v="66"/>
    <x v="7"/>
    <b v="1"/>
    <s v="United Kingdom"/>
    <x v="81"/>
    <n v="2.08"/>
    <n v="280925"/>
    <n v="584324"/>
    <n v="1054243"/>
    <n v="1054243"/>
    <n v="1.054243"/>
    <n v="1.054243"/>
    <n v="584.32399999999996"/>
  </r>
  <r>
    <s v="Total"/>
    <n v="2019"/>
    <b v="1"/>
    <s v="Non EU"/>
    <s v="SEYCHELLES"/>
    <s v="Import"/>
    <s v="Non EU"/>
    <x v="3"/>
    <x v="2"/>
    <x v="66"/>
    <x v="7"/>
    <b v="1"/>
    <s v="United Kingdom"/>
    <x v="81"/>
    <n v="2.08"/>
    <n v="644"/>
    <n v="1339.52"/>
    <n v="3970"/>
    <n v="3970"/>
    <n v="3.9699999999999996E-3"/>
    <n v="3.9699999999999996E-3"/>
    <n v="1.33952"/>
  </r>
  <r>
    <s v="Total"/>
    <n v="2019"/>
    <b v="1"/>
    <s v="Non EU"/>
    <s v="SEYCHELLES"/>
    <s v="Import"/>
    <s v="Non EU"/>
    <x v="3"/>
    <x v="2"/>
    <x v="66"/>
    <x v="7"/>
    <b v="1"/>
    <s v="United Kingdom"/>
    <x v="81"/>
    <n v="2.08"/>
    <n v="4"/>
    <n v="8.32"/>
    <n v="1804"/>
    <n v="1804"/>
    <n v="1.804E-3"/>
    <n v="1.804E-3"/>
    <n v="8.3199999999999993E-3"/>
  </r>
  <r>
    <s v="Total"/>
    <n v="2019"/>
    <b v="1"/>
    <s v="Non EU"/>
    <s v="SEYCHELLES"/>
    <s v="Import"/>
    <s v="Non EU"/>
    <x v="3"/>
    <x v="2"/>
    <x v="66"/>
    <x v="7"/>
    <b v="1"/>
    <s v="United Kingdom"/>
    <x v="81"/>
    <n v="2.08"/>
    <n v="4487382"/>
    <n v="9333754.5600000005"/>
    <n v="17947280"/>
    <n v="17947280"/>
    <n v="17.947279999999999"/>
    <n v="17.947279999999999"/>
    <n v="9333.7545599999994"/>
  </r>
  <r>
    <s v="Total"/>
    <n v="2019"/>
    <b v="1"/>
    <s v="Non EU"/>
    <s v="SEYCHELLES"/>
    <s v="Import"/>
    <s v="Non EU"/>
    <x v="3"/>
    <x v="2"/>
    <x v="66"/>
    <x v="7"/>
    <b v="1"/>
    <s v="United Kingdom"/>
    <x v="81"/>
    <n v="2.08"/>
    <n v="229450"/>
    <n v="477256"/>
    <n v="861497"/>
    <n v="861497"/>
    <n v="0.86149699999999996"/>
    <n v="0.86149699999999996"/>
    <n v="477.25599999999997"/>
  </r>
  <r>
    <s v="Total"/>
    <n v="2019"/>
    <b v="1"/>
    <s v="Non EU"/>
    <s v="SEYCHELLES"/>
    <s v="Import"/>
    <s v="Non EU"/>
    <x v="3"/>
    <x v="2"/>
    <x v="66"/>
    <x v="7"/>
    <b v="1"/>
    <s v="United Kingdom"/>
    <x v="81"/>
    <n v="2.08"/>
    <n v="226"/>
    <n v="470.08"/>
    <n v="1855"/>
    <n v="1855"/>
    <n v="1.8550000000000001E-3"/>
    <n v="1.8550000000000001E-3"/>
    <n v="0.47008"/>
  </r>
  <r>
    <s v="Total"/>
    <n v="2019"/>
    <b v="1"/>
    <s v="Non EU"/>
    <s v="SEYCHELLES"/>
    <s v="Import"/>
    <s v="Non EU"/>
    <x v="3"/>
    <x v="2"/>
    <x v="66"/>
    <x v="7"/>
    <b v="1"/>
    <s v="United Kingdom"/>
    <x v="81"/>
    <n v="2.08"/>
    <n v="1"/>
    <n v="2.08"/>
    <n v="1913"/>
    <n v="1913"/>
    <n v="1.913E-3"/>
    <n v="1.913E-3"/>
    <n v="2.0799999999999998E-3"/>
  </r>
  <r>
    <s v="Total"/>
    <n v="2019"/>
    <b v="1"/>
    <s v="Non EU"/>
    <s v="SEYCHELLES"/>
    <s v="Import"/>
    <s v="Non EU"/>
    <x v="3"/>
    <x v="2"/>
    <x v="8"/>
    <x v="7"/>
    <b v="1"/>
    <s v="United Kingdom"/>
    <x v="81"/>
    <n v="2.08"/>
    <n v="49517"/>
    <n v="102995.36"/>
    <n v="176300"/>
    <n v="176300"/>
    <n v="0.17630000000000001"/>
    <n v="0.17630000000000001"/>
    <n v="102.99536000000001"/>
  </r>
  <r>
    <s v="Total"/>
    <n v="2019"/>
    <b v="1"/>
    <s v="Non EU"/>
    <s v="SEYCHELLES"/>
    <s v="Import"/>
    <s v="Non EU"/>
    <x v="0"/>
    <x v="1"/>
    <x v="40"/>
    <x v="7"/>
    <b v="1"/>
    <s v="United Kingdom"/>
    <x v="81"/>
    <n v="1.1299999999999999"/>
    <n v="8180"/>
    <n v="9243.4"/>
    <n v="74616"/>
    <n v="74616"/>
    <n v="7.4616000000000002E-2"/>
    <n v="7.4616000000000002E-2"/>
    <n v="9.2433999999999994"/>
  </r>
  <r>
    <s v="Total"/>
    <n v="2019"/>
    <b v="1"/>
    <s v="Non EU"/>
    <s v="SEYCHELLES"/>
    <s v="Import"/>
    <s v="Non EU"/>
    <x v="0"/>
    <x v="1"/>
    <x v="23"/>
    <x v="7"/>
    <b v="1"/>
    <s v="United Kingdom"/>
    <x v="81"/>
    <n v="1.1000000000000001"/>
    <n v="1407"/>
    <n v="1547.7"/>
    <n v="12063"/>
    <n v="12063"/>
    <n v="1.2063000000000001E-2"/>
    <n v="1.2063000000000001E-2"/>
    <n v="1.5477000000000001"/>
  </r>
  <r>
    <s v="Total"/>
    <n v="2019"/>
    <b v="1"/>
    <s v="Non EU"/>
    <s v="SINGAPORE"/>
    <s v="Import"/>
    <s v="Non EU"/>
    <x v="1"/>
    <x v="2"/>
    <x v="28"/>
    <x v="6"/>
    <b v="1"/>
    <s v="United Kingdom"/>
    <x v="82"/>
    <n v="1.36"/>
    <n v="7654"/>
    <n v="10409.44"/>
    <n v="37811"/>
    <n v="37811"/>
    <n v="3.7810999999999997E-2"/>
    <n v="3.7810999999999997E-2"/>
    <n v="10.40944"/>
  </r>
  <r>
    <s v="Total"/>
    <n v="2019"/>
    <b v="1"/>
    <s v="Non EU"/>
    <s v="SINGAPORE"/>
    <s v="Import"/>
    <s v="Non EU"/>
    <x v="1"/>
    <x v="1"/>
    <x v="5"/>
    <x v="3"/>
    <b v="1"/>
    <s v="United Kingdom"/>
    <x v="82"/>
    <n v="1"/>
    <n v="7870"/>
    <n v="7870"/>
    <n v="43091"/>
    <n v="43091"/>
    <n v="4.3090999999999997E-2"/>
    <n v="4.3090999999999997E-2"/>
    <n v="7.87"/>
  </r>
  <r>
    <s v="Total"/>
    <n v="2019"/>
    <b v="1"/>
    <s v="Non EU"/>
    <s v="SINGAPORE"/>
    <s v="Import"/>
    <s v="Non EU"/>
    <x v="3"/>
    <x v="2"/>
    <x v="32"/>
    <x v="10"/>
    <b v="1"/>
    <s v="United Kingdom"/>
    <x v="82"/>
    <n v="2.0099999999999998"/>
    <n v="16948"/>
    <n v="34065.480000000003"/>
    <n v="68320"/>
    <n v="68320"/>
    <n v="6.8320000000000006E-2"/>
    <n v="6.8320000000000006E-2"/>
    <n v="34.065480000000001"/>
  </r>
  <r>
    <s v="Total"/>
    <n v="2019"/>
    <b v="1"/>
    <s v="Non EU"/>
    <s v="SINGAPORE"/>
    <s v="Import"/>
    <s v="Non EU"/>
    <x v="0"/>
    <x v="1"/>
    <x v="4"/>
    <x v="4"/>
    <b v="1"/>
    <s v="United Kingdom"/>
    <x v="82"/>
    <n v="0"/>
    <n v="279827"/>
    <n v="0"/>
    <n v="3315202"/>
    <n v="3315202"/>
    <n v="3.3152020000000002"/>
    <n v="3.3152020000000002"/>
    <n v="0"/>
  </r>
  <r>
    <s v="Total"/>
    <n v="2019"/>
    <b v="1"/>
    <s v="Non EU"/>
    <s v="SINGAPORE"/>
    <s v="Import"/>
    <s v="Non EU"/>
    <x v="0"/>
    <x v="1"/>
    <x v="4"/>
    <x v="4"/>
    <b v="1"/>
    <s v="United Kingdom"/>
    <x v="82"/>
    <n v="0"/>
    <n v="82138"/>
    <n v="0"/>
    <n v="1103859"/>
    <n v="1103859"/>
    <n v="1.1038589999999999"/>
    <n v="1.1038589999999999"/>
    <n v="0"/>
  </r>
  <r>
    <s v="Total"/>
    <n v="2019"/>
    <b v="1"/>
    <s v="Non EU"/>
    <s v="SINGAPORE"/>
    <s v="Import"/>
    <s v="Non EU"/>
    <x v="0"/>
    <x v="1"/>
    <x v="4"/>
    <x v="4"/>
    <b v="1"/>
    <s v="United Kingdom"/>
    <x v="82"/>
    <n v="0"/>
    <n v="1129"/>
    <n v="0"/>
    <n v="18286"/>
    <n v="18286"/>
    <n v="1.8286E-2"/>
    <n v="1.8286E-2"/>
    <n v="0"/>
  </r>
  <r>
    <s v="Total"/>
    <n v="2019"/>
    <b v="1"/>
    <s v="Non EU"/>
    <s v="SINGAPORE"/>
    <s v="Import"/>
    <s v="Non EU"/>
    <x v="0"/>
    <x v="1"/>
    <x v="4"/>
    <x v="4"/>
    <b v="1"/>
    <s v="United Kingdom"/>
    <x v="82"/>
    <n v="0"/>
    <n v="20"/>
    <n v="0"/>
    <n v="1802"/>
    <n v="1802"/>
    <n v="1.802E-3"/>
    <n v="1.802E-3"/>
    <n v="0"/>
  </r>
  <r>
    <s v="Total"/>
    <n v="2019"/>
    <b v="1"/>
    <s v="Non EU"/>
    <s v="SINGAPORE"/>
    <s v="Import"/>
    <s v="Non EU"/>
    <x v="1"/>
    <x v="1"/>
    <x v="5"/>
    <x v="3"/>
    <b v="1"/>
    <s v="United Kingdom"/>
    <x v="82"/>
    <n v="1"/>
    <n v="15114"/>
    <n v="15114"/>
    <n v="101537"/>
    <n v="101537"/>
    <n v="0.101537"/>
    <n v="0.101537"/>
    <n v="15.114000000000001"/>
  </r>
  <r>
    <s v="Total"/>
    <n v="2019"/>
    <b v="1"/>
    <s v="Non EU"/>
    <s v="SINGAPORE"/>
    <s v="Import"/>
    <s v="Non EU"/>
    <x v="3"/>
    <x v="2"/>
    <x v="2"/>
    <x v="2"/>
    <b v="1"/>
    <s v="United Kingdom"/>
    <x v="82"/>
    <n v="1.84"/>
    <n v="10918"/>
    <n v="20089.12"/>
    <n v="45639"/>
    <n v="45639"/>
    <n v="4.5638999999999999E-2"/>
    <n v="4.5638999999999999E-2"/>
    <n v="20.089120000000001"/>
  </r>
  <r>
    <s v="Total"/>
    <n v="2019"/>
    <b v="1"/>
    <s v="Non EU"/>
    <s v="SINGAPORE"/>
    <s v="Import"/>
    <s v="Non EU"/>
    <x v="1"/>
    <x v="3"/>
    <x v="13"/>
    <x v="0"/>
    <b v="1"/>
    <s v="United Kingdom"/>
    <x v="82"/>
    <n v="1"/>
    <n v="40995"/>
    <n v="40995"/>
    <n v="268652"/>
    <n v="268652"/>
    <n v="0.268652"/>
    <n v="0.268652"/>
    <n v="40.994999999999997"/>
  </r>
  <r>
    <s v="Total"/>
    <n v="2019"/>
    <b v="1"/>
    <s v="Non EU"/>
    <s v="SINGAPORE"/>
    <s v="Import"/>
    <s v="Non EU"/>
    <x v="1"/>
    <x v="1"/>
    <x v="13"/>
    <x v="0"/>
    <b v="1"/>
    <s v="United Kingdom"/>
    <x v="82"/>
    <n v="1"/>
    <n v="4233"/>
    <n v="4233"/>
    <n v="54325"/>
    <n v="54325"/>
    <n v="5.4324999999999998E-2"/>
    <n v="5.4324999999999998E-2"/>
    <n v="4.2329999999999997"/>
  </r>
  <r>
    <s v="Total"/>
    <n v="2019"/>
    <b v="1"/>
    <s v="EU"/>
    <s v="SLOVAKIA"/>
    <s v="Import"/>
    <s v="EU"/>
    <x v="0"/>
    <x v="1"/>
    <x v="39"/>
    <x v="8"/>
    <b v="1"/>
    <s v="United Kingdom"/>
    <x v="83"/>
    <n v="1"/>
    <n v="31"/>
    <n v="31"/>
    <n v="225"/>
    <n v="225"/>
    <n v="2.2499999999999999E-4"/>
    <n v="2.2499999999999999E-4"/>
    <n v="3.1E-2"/>
  </r>
  <r>
    <s v="Total"/>
    <n v="2019"/>
    <b v="1"/>
    <s v="EU"/>
    <s v="SLOVAKIA"/>
    <s v="Import"/>
    <s v="EU"/>
    <x v="0"/>
    <x v="0"/>
    <x v="50"/>
    <x v="8"/>
    <b v="1"/>
    <s v="United Kingdom"/>
    <x v="83"/>
    <n v="1"/>
    <n v="2"/>
    <n v="2"/>
    <n v="22"/>
    <n v="22"/>
    <n v="2.1999999999999999E-5"/>
    <n v="2.1999999999999999E-5"/>
    <n v="2E-3"/>
  </r>
  <r>
    <s v="Total"/>
    <n v="2019"/>
    <b v="1"/>
    <s v="EU"/>
    <s v="SLOVAKIA"/>
    <s v="Import"/>
    <s v="EU"/>
    <x v="1"/>
    <x v="4"/>
    <x v="50"/>
    <x v="8"/>
    <b v="1"/>
    <s v="United Kingdom"/>
    <x v="83"/>
    <n v="2.08"/>
    <n v="196"/>
    <n v="407.68"/>
    <n v="369"/>
    <n v="369"/>
    <n v="3.6900000000000002E-4"/>
    <n v="3.6900000000000002E-4"/>
    <n v="0.40767999999999999"/>
  </r>
  <r>
    <s v="Total"/>
    <n v="2019"/>
    <b v="1"/>
    <s v="EU"/>
    <s v="SLOVAKIA"/>
    <s v="Import"/>
    <s v="EU"/>
    <x v="3"/>
    <x v="0"/>
    <x v="34"/>
    <x v="1"/>
    <b v="1"/>
    <s v="United Kingdom"/>
    <x v="83"/>
    <n v="1.03"/>
    <n v="8264"/>
    <n v="8511.92"/>
    <n v="21097"/>
    <n v="21097"/>
    <n v="2.1097000000000001E-2"/>
    <n v="2.1097000000000001E-2"/>
    <n v="8.5119199999999999"/>
  </r>
  <r>
    <s v="Total"/>
    <n v="2019"/>
    <b v="1"/>
    <s v="EU"/>
    <s v="SLOVAKIA"/>
    <s v="Import"/>
    <s v="EU"/>
    <x v="2"/>
    <x v="0"/>
    <x v="43"/>
    <x v="8"/>
    <b v="1"/>
    <s v="United Kingdom"/>
    <x v="83"/>
    <n v="2.0499999999999998"/>
    <n v="1502"/>
    <n v="3079.1"/>
    <n v="8464"/>
    <n v="8464"/>
    <n v="8.4639999999999993E-3"/>
    <n v="8.4639999999999993E-3"/>
    <n v="3.0790999999999999"/>
  </r>
  <r>
    <s v="Total"/>
    <n v="2019"/>
    <b v="1"/>
    <s v="EU"/>
    <s v="SLOVAKIA"/>
    <s v="Import"/>
    <s v="EU"/>
    <x v="2"/>
    <x v="0"/>
    <x v="34"/>
    <x v="1"/>
    <b v="1"/>
    <s v="United Kingdom"/>
    <x v="83"/>
    <n v="2.95"/>
    <n v="27414"/>
    <n v="80871.3"/>
    <n v="69024"/>
    <n v="69024"/>
    <n v="6.9024000000000002E-2"/>
    <n v="6.9024000000000002E-2"/>
    <n v="80.871300000000005"/>
  </r>
  <r>
    <s v="Total"/>
    <n v="2019"/>
    <b v="1"/>
    <s v="EU"/>
    <s v="SLOVAKIA"/>
    <s v="Import"/>
    <s v="EU"/>
    <x v="2"/>
    <x v="0"/>
    <x v="47"/>
    <x v="1"/>
    <b v="1"/>
    <s v="United Kingdom"/>
    <x v="83"/>
    <n v="3.06"/>
    <n v="29819"/>
    <n v="91246.14"/>
    <n v="145030"/>
    <n v="145030"/>
    <n v="0.14502999999999999"/>
    <n v="0.14502999999999999"/>
    <n v="91.246139999999997"/>
  </r>
  <r>
    <s v="Total"/>
    <n v="2019"/>
    <b v="1"/>
    <s v="EU"/>
    <s v="SLOVAKIA"/>
    <s v="Import"/>
    <s v="EU"/>
    <x v="2"/>
    <x v="0"/>
    <x v="26"/>
    <x v="1"/>
    <b v="1"/>
    <s v="United Kingdom"/>
    <x v="83"/>
    <n v="2.85"/>
    <n v="247496"/>
    <n v="705363.6"/>
    <n v="1100609"/>
    <n v="1100609"/>
    <n v="1.1006089999999999"/>
    <n v="1.1006089999999999"/>
    <n v="705.36360000000002"/>
  </r>
  <r>
    <s v="Total"/>
    <n v="2019"/>
    <b v="1"/>
    <s v="EU"/>
    <s v="SLOVAKIA"/>
    <s v="Import"/>
    <s v="EU"/>
    <x v="3"/>
    <x v="2"/>
    <x v="53"/>
    <x v="8"/>
    <b v="1"/>
    <s v="United Kingdom"/>
    <x v="83"/>
    <n v="1.33"/>
    <n v="26"/>
    <n v="34.58"/>
    <n v="202"/>
    <n v="202"/>
    <n v="2.02E-4"/>
    <n v="2.02E-4"/>
    <n v="3.458E-2"/>
  </r>
  <r>
    <s v="Total"/>
    <n v="2019"/>
    <b v="1"/>
    <s v="Non EU"/>
    <s v="SOLOMON ISLANDS"/>
    <s v="Import"/>
    <s v="Non EU"/>
    <x v="3"/>
    <x v="2"/>
    <x v="66"/>
    <x v="7"/>
    <b v="1"/>
    <s v="United Kingdom"/>
    <x v="84"/>
    <n v="2.08"/>
    <n v="19489"/>
    <n v="40537.120000000003"/>
    <n v="84712"/>
    <n v="84712"/>
    <n v="8.4711999999999996E-2"/>
    <n v="8.4711999999999996E-2"/>
    <n v="40.537120000000002"/>
  </r>
  <r>
    <s v="Total"/>
    <n v="2019"/>
    <b v="1"/>
    <s v="Non EU"/>
    <s v="SOLOMON ISLANDS"/>
    <s v="Import"/>
    <s v="Non EU"/>
    <x v="3"/>
    <x v="2"/>
    <x v="66"/>
    <x v="7"/>
    <b v="1"/>
    <s v="United Kingdom"/>
    <x v="84"/>
    <n v="2.08"/>
    <n v="6925"/>
    <n v="14404"/>
    <n v="32305"/>
    <n v="32305"/>
    <n v="3.2305E-2"/>
    <n v="3.2305E-2"/>
    <n v="14.404"/>
  </r>
  <r>
    <s v="Total"/>
    <n v="2019"/>
    <b v="1"/>
    <s v="SOMALIA"/>
    <s v="SOMALIA"/>
    <s v="Import"/>
    <s v="SOMALIA"/>
    <x v="3"/>
    <x v="2"/>
    <x v="66"/>
    <x v="7"/>
    <b v="1"/>
    <s v="United Kingdom"/>
    <x v="85"/>
    <n v="2.08"/>
    <n v="40896"/>
    <n v="85063.679999999993"/>
    <n v="192663"/>
    <n v="192663"/>
    <n v="0.192663"/>
    <n v="0.192663"/>
    <n v="85.063680000000005"/>
  </r>
  <r>
    <s v="Total"/>
    <n v="2019"/>
    <b v="1"/>
    <s v="SOMALIA"/>
    <s v="SOMALIA"/>
    <s v="Import"/>
    <s v="SOMALIA"/>
    <x v="3"/>
    <x v="2"/>
    <x v="66"/>
    <x v="7"/>
    <b v="1"/>
    <s v="United Kingdom"/>
    <x v="85"/>
    <n v="2.08"/>
    <n v="13248"/>
    <n v="27555.84"/>
    <n v="66426"/>
    <n v="66426"/>
    <n v="6.6425999999999999E-2"/>
    <n v="6.6425999999999999E-2"/>
    <n v="27.55584"/>
  </r>
  <r>
    <s v="Total"/>
    <n v="2019"/>
    <b v="1"/>
    <s v="Non EU"/>
    <s v="SOUTH AFRICA"/>
    <s v="Import"/>
    <s v="Non EU"/>
    <x v="0"/>
    <x v="0"/>
    <x v="19"/>
    <x v="0"/>
    <b v="1"/>
    <s v="United Kingdom"/>
    <x v="86"/>
    <n v="1"/>
    <n v="1998"/>
    <n v="1998"/>
    <n v="90096"/>
    <n v="90096"/>
    <n v="9.0095999999999996E-2"/>
    <n v="9.0095999999999996E-2"/>
    <n v="1.998"/>
  </r>
  <r>
    <s v="Total"/>
    <n v="2019"/>
    <b v="1"/>
    <s v="Non EU"/>
    <s v="SOUTH AFRICA"/>
    <s v="Import"/>
    <s v="Non EU"/>
    <x v="0"/>
    <x v="0"/>
    <x v="33"/>
    <x v="2"/>
    <b v="1"/>
    <s v="United Kingdom"/>
    <x v="86"/>
    <n v="3.07"/>
    <n v="3500"/>
    <n v="10745"/>
    <n v="29521"/>
    <n v="29521"/>
    <n v="2.9520999999999999E-2"/>
    <n v="2.9520999999999999E-2"/>
    <n v="10.744999999999999"/>
  </r>
  <r>
    <s v="Total"/>
    <n v="2019"/>
    <b v="1"/>
    <s v="Non EU"/>
    <s v="SOUTH AFRICA"/>
    <s v="Import"/>
    <s v="Non EU"/>
    <x v="0"/>
    <x v="0"/>
    <x v="1"/>
    <x v="1"/>
    <b v="1"/>
    <s v="United Kingdom"/>
    <x v="86"/>
    <n v="1.1200000000000001"/>
    <n v="17336"/>
    <n v="19416.32"/>
    <n v="40446"/>
    <n v="40446"/>
    <n v="4.0446000000000003E-2"/>
    <n v="4.0446000000000003E-2"/>
    <n v="19.416319999999999"/>
  </r>
  <r>
    <s v="Total"/>
    <n v="2019"/>
    <b v="1"/>
    <s v="Non EU"/>
    <s v="SOUTH AFRICA"/>
    <s v="Import"/>
    <s v="Non EU"/>
    <x v="0"/>
    <x v="0"/>
    <x v="1"/>
    <x v="1"/>
    <b v="1"/>
    <s v="United Kingdom"/>
    <x v="86"/>
    <n v="1.1200000000000001"/>
    <n v="9310"/>
    <n v="10427.200000000001"/>
    <n v="28324"/>
    <n v="28324"/>
    <n v="2.8323999999999998E-2"/>
    <n v="2.8323999999999998E-2"/>
    <n v="10.427199999999999"/>
  </r>
  <r>
    <s v="Total"/>
    <n v="2019"/>
    <b v="1"/>
    <s v="Non EU"/>
    <s v="SOUTH AFRICA"/>
    <s v="Import"/>
    <s v="Non EU"/>
    <x v="0"/>
    <x v="0"/>
    <x v="2"/>
    <x v="2"/>
    <b v="1"/>
    <s v="United Kingdom"/>
    <x v="86"/>
    <n v="1.33"/>
    <n v="76725"/>
    <n v="102044.25"/>
    <n v="113712"/>
    <n v="113712"/>
    <n v="0.11371199999999999"/>
    <n v="0.11371199999999999"/>
    <n v="102.04425000000001"/>
  </r>
  <r>
    <s v="Total"/>
    <n v="2019"/>
    <b v="1"/>
    <s v="Non EU"/>
    <s v="SOUTH AFRICA"/>
    <s v="Import"/>
    <s v="Non EU"/>
    <x v="0"/>
    <x v="0"/>
    <x v="2"/>
    <x v="2"/>
    <b v="1"/>
    <s v="United Kingdom"/>
    <x v="86"/>
    <n v="1.33"/>
    <n v="14240"/>
    <n v="18939.2"/>
    <n v="17960"/>
    <n v="17960"/>
    <n v="1.796E-2"/>
    <n v="1.796E-2"/>
    <n v="18.9392"/>
  </r>
  <r>
    <s v="Total"/>
    <n v="2019"/>
    <b v="1"/>
    <s v="Non EU"/>
    <s v="SOUTH AFRICA"/>
    <s v="Import"/>
    <s v="Non EU"/>
    <x v="2"/>
    <x v="0"/>
    <x v="1"/>
    <x v="1"/>
    <b v="1"/>
    <s v="United Kingdom"/>
    <x v="86"/>
    <n v="2.25"/>
    <n v="929961"/>
    <n v="2092412.25"/>
    <n v="3713740"/>
    <n v="3713740"/>
    <n v="3.71374"/>
    <n v="3.71374"/>
    <n v="2092.4122499999999"/>
  </r>
  <r>
    <s v="Total"/>
    <n v="2019"/>
    <b v="1"/>
    <s v="Non EU"/>
    <s v="SOUTH AFRICA"/>
    <s v="Import"/>
    <s v="Non EU"/>
    <x v="2"/>
    <x v="0"/>
    <x v="1"/>
    <x v="1"/>
    <b v="1"/>
    <s v="United Kingdom"/>
    <x v="86"/>
    <n v="2.25"/>
    <n v="194693"/>
    <n v="438059.25"/>
    <n v="870126"/>
    <n v="870126"/>
    <n v="0.87012599999999996"/>
    <n v="0.87012599999999996"/>
    <n v="438.05925000000002"/>
  </r>
  <r>
    <s v="Total"/>
    <n v="2019"/>
    <b v="1"/>
    <s v="Non EU"/>
    <s v="SOUTH AFRICA"/>
    <s v="Import"/>
    <s v="Non EU"/>
    <x v="2"/>
    <x v="1"/>
    <x v="2"/>
    <x v="2"/>
    <b v="1"/>
    <s v="United Kingdom"/>
    <x v="86"/>
    <n v="2.77"/>
    <n v="318"/>
    <n v="880.86"/>
    <n v="1724"/>
    <n v="1724"/>
    <n v="1.7240000000000001E-3"/>
    <n v="1.7240000000000001E-3"/>
    <n v="0.88085999999999998"/>
  </r>
  <r>
    <s v="Total"/>
    <n v="2019"/>
    <b v="1"/>
    <s v="Non EU"/>
    <s v="SOUTH AFRICA"/>
    <s v="Import"/>
    <s v="Non EU"/>
    <x v="2"/>
    <x v="0"/>
    <x v="2"/>
    <x v="2"/>
    <b v="1"/>
    <s v="United Kingdom"/>
    <x v="86"/>
    <n v="2.65"/>
    <n v="12010"/>
    <n v="31826.5"/>
    <n v="39205"/>
    <n v="39205"/>
    <n v="3.9204999999999997E-2"/>
    <n v="3.9204999999999997E-2"/>
    <n v="31.826499999999999"/>
  </r>
  <r>
    <s v="Total"/>
    <n v="2019"/>
    <b v="1"/>
    <s v="Non EU"/>
    <s v="SOUTH AFRICA"/>
    <s v="Import"/>
    <s v="Non EU"/>
    <x v="0"/>
    <x v="3"/>
    <x v="42"/>
    <x v="6"/>
    <b v="1"/>
    <s v="United Kingdom"/>
    <x v="86"/>
    <n v="1.25"/>
    <n v="1792"/>
    <n v="2240"/>
    <n v="8211"/>
    <n v="8211"/>
    <n v="8.2109999999999995E-3"/>
    <n v="8.2109999999999995E-3"/>
    <n v="2.2400000000000002"/>
  </r>
  <r>
    <s v="Total"/>
    <n v="2019"/>
    <b v="1"/>
    <s v="Non EU"/>
    <s v="SOUTH AFRICA"/>
    <s v="Import"/>
    <s v="Non EU"/>
    <x v="0"/>
    <x v="1"/>
    <x v="20"/>
    <x v="0"/>
    <b v="1"/>
    <s v="United Kingdom"/>
    <x v="86"/>
    <n v="1"/>
    <n v="1904"/>
    <n v="1904"/>
    <n v="27653"/>
    <n v="27653"/>
    <n v="2.7653E-2"/>
    <n v="2.7653E-2"/>
    <n v="1.9039999999999999"/>
  </r>
  <r>
    <s v="Total"/>
    <n v="2019"/>
    <b v="1"/>
    <s v="Non EU"/>
    <s v="SOUTH AFRICA"/>
    <s v="Import"/>
    <s v="Non EU"/>
    <x v="0"/>
    <x v="0"/>
    <x v="42"/>
    <x v="6"/>
    <b v="1"/>
    <s v="United Kingdom"/>
    <x v="86"/>
    <n v="1.36"/>
    <n v="53475"/>
    <n v="72726"/>
    <n v="335909"/>
    <n v="335909"/>
    <n v="0.33590900000000001"/>
    <n v="0.33590900000000001"/>
    <n v="72.725999999999999"/>
  </r>
  <r>
    <s v="Total"/>
    <n v="2019"/>
    <b v="1"/>
    <s v="Non EU"/>
    <s v="SOUTH AFRICA"/>
    <s v="Import"/>
    <s v="Non EU"/>
    <x v="0"/>
    <x v="0"/>
    <x v="42"/>
    <x v="6"/>
    <b v="1"/>
    <s v="United Kingdom"/>
    <x v="86"/>
    <n v="1.36"/>
    <n v="9121"/>
    <n v="12404.56"/>
    <n v="69349"/>
    <n v="69349"/>
    <n v="6.9348999999999994E-2"/>
    <n v="6.9348999999999994E-2"/>
    <n v="12.40456"/>
  </r>
  <r>
    <s v="Total"/>
    <n v="2019"/>
    <b v="1"/>
    <s v="Non EU"/>
    <s v="SOUTH AFRICA"/>
    <s v="Import"/>
    <s v="Non EU"/>
    <x v="0"/>
    <x v="0"/>
    <x v="8"/>
    <x v="7"/>
    <b v="1"/>
    <s v="United Kingdom"/>
    <x v="86"/>
    <n v="1.1299999999999999"/>
    <n v="11570"/>
    <n v="13074.1"/>
    <n v="28925"/>
    <n v="28925"/>
    <n v="2.8924999999999999E-2"/>
    <n v="2.8924999999999999E-2"/>
    <n v="13.0741"/>
  </r>
  <r>
    <s v="Total"/>
    <n v="2019"/>
    <b v="1"/>
    <s v="Non EU"/>
    <s v="SOUTH AFRICA"/>
    <s v="Import"/>
    <s v="Non EU"/>
    <x v="0"/>
    <x v="0"/>
    <x v="8"/>
    <x v="7"/>
    <b v="1"/>
    <s v="United Kingdom"/>
    <x v="86"/>
    <n v="1.1299999999999999"/>
    <n v="7990"/>
    <n v="9028.7000000000007"/>
    <n v="20143"/>
    <n v="20143"/>
    <n v="2.0143000000000001E-2"/>
    <n v="2.0143000000000001E-2"/>
    <n v="9.0287000000000006"/>
  </r>
  <r>
    <s v="Total"/>
    <n v="2019"/>
    <b v="1"/>
    <s v="Non EU"/>
    <s v="SOUTH KOREA"/>
    <s v="Import"/>
    <s v="Non EU"/>
    <x v="0"/>
    <x v="0"/>
    <x v="11"/>
    <x v="0"/>
    <b v="1"/>
    <s v="United Kingdom"/>
    <x v="87"/>
    <n v="2.58"/>
    <n v="734"/>
    <n v="1893.72"/>
    <n v="3116"/>
    <n v="3116"/>
    <n v="3.1159999999999998E-3"/>
    <n v="3.1159999999999998E-3"/>
    <n v="1.8937200000000001"/>
  </r>
  <r>
    <s v="Total"/>
    <n v="2019"/>
    <b v="1"/>
    <s v="Non EU"/>
    <s v="SOUTH KOREA"/>
    <s v="Import"/>
    <s v="Non EU"/>
    <x v="0"/>
    <x v="7"/>
    <x v="2"/>
    <x v="2"/>
    <b v="1"/>
    <s v="United Kingdom"/>
    <x v="87"/>
    <n v="1.86"/>
    <n v="2076"/>
    <n v="3861.36"/>
    <n v="10973"/>
    <n v="10973"/>
    <n v="1.0973E-2"/>
    <n v="1.0973E-2"/>
    <n v="3.8613599999999999"/>
  </r>
  <r>
    <s v="Total"/>
    <n v="2019"/>
    <b v="1"/>
    <s v="Non EU"/>
    <s v="SOUTH KOREA"/>
    <s v="Import"/>
    <s v="Non EU"/>
    <x v="0"/>
    <x v="1"/>
    <x v="2"/>
    <x v="2"/>
    <b v="1"/>
    <s v="United Kingdom"/>
    <x v="87"/>
    <n v="1.17"/>
    <n v="3682"/>
    <n v="4307.9399999999996"/>
    <n v="89364"/>
    <n v="89364"/>
    <n v="8.9363999999999999E-2"/>
    <n v="8.9363999999999999E-2"/>
    <n v="4.3079400000000003"/>
  </r>
  <r>
    <s v="Total"/>
    <n v="2019"/>
    <b v="1"/>
    <s v="Non EU"/>
    <s v="SOUTH KOREA"/>
    <s v="Import"/>
    <s v="Non EU"/>
    <x v="0"/>
    <x v="0"/>
    <x v="2"/>
    <x v="2"/>
    <b v="1"/>
    <s v="United Kingdom"/>
    <x v="87"/>
    <n v="1.33"/>
    <n v="4772"/>
    <n v="6346.76"/>
    <n v="13731"/>
    <n v="13731"/>
    <n v="1.3731E-2"/>
    <n v="1.3731E-2"/>
    <n v="6.3467599999999997"/>
  </r>
  <r>
    <s v="Total"/>
    <n v="2019"/>
    <b v="1"/>
    <s v="Non EU"/>
    <s v="SOUTH KOREA"/>
    <s v="Import"/>
    <s v="Non EU"/>
    <x v="1"/>
    <x v="2"/>
    <x v="28"/>
    <x v="6"/>
    <b v="1"/>
    <s v="United Kingdom"/>
    <x v="87"/>
    <n v="1.36"/>
    <n v="3536"/>
    <n v="4808.96"/>
    <n v="37972"/>
    <n v="37972"/>
    <n v="3.7971999999999999E-2"/>
    <n v="3.7971999999999999E-2"/>
    <n v="4.8089599999999999"/>
  </r>
  <r>
    <s v="Total"/>
    <n v="2019"/>
    <b v="1"/>
    <s v="Non EU"/>
    <s v="SOUTH KOREA"/>
    <s v="Import"/>
    <s v="Non EU"/>
    <x v="1"/>
    <x v="2"/>
    <x v="72"/>
    <x v="3"/>
    <b v="1"/>
    <s v="United Kingdom"/>
    <x v="87"/>
    <n v="1.36"/>
    <n v="37700"/>
    <n v="51272"/>
    <n v="235256"/>
    <n v="235256"/>
    <n v="0.23525599999999999"/>
    <n v="0.23525599999999999"/>
    <n v="51.271999999999998"/>
  </r>
  <r>
    <s v="Total"/>
    <n v="2019"/>
    <b v="1"/>
    <s v="Non EU"/>
    <s v="SOUTH KOREA"/>
    <s v="Import"/>
    <s v="Non EU"/>
    <x v="1"/>
    <x v="2"/>
    <x v="72"/>
    <x v="3"/>
    <b v="1"/>
    <s v="United Kingdom"/>
    <x v="87"/>
    <n v="1.36"/>
    <n v="1"/>
    <n v="1.36"/>
    <n v="1869"/>
    <n v="1869"/>
    <n v="1.869E-3"/>
    <n v="1.869E-3"/>
    <n v="1.3600000000000001E-3"/>
  </r>
  <r>
    <s v="Total"/>
    <n v="2019"/>
    <b v="1"/>
    <s v="Non EU"/>
    <s v="SOUTH KOREA"/>
    <s v="Import"/>
    <s v="Non EU"/>
    <x v="1"/>
    <x v="2"/>
    <x v="5"/>
    <x v="3"/>
    <b v="1"/>
    <s v="United Kingdom"/>
    <x v="87"/>
    <n v="1.36"/>
    <n v="2304"/>
    <n v="3133.44"/>
    <n v="22079"/>
    <n v="22079"/>
    <n v="2.2079000000000001E-2"/>
    <n v="2.2079000000000001E-2"/>
    <n v="3.1334399999999998"/>
  </r>
  <r>
    <s v="Total"/>
    <n v="2019"/>
    <b v="1"/>
    <s v="Non EU"/>
    <s v="SOUTH KOREA"/>
    <s v="Import"/>
    <s v="Non EU"/>
    <x v="3"/>
    <x v="2"/>
    <x v="32"/>
    <x v="10"/>
    <b v="1"/>
    <s v="United Kingdom"/>
    <x v="87"/>
    <n v="2.0099999999999998"/>
    <n v="9895"/>
    <n v="19888.95"/>
    <n v="19827"/>
    <n v="19827"/>
    <n v="1.9827000000000001E-2"/>
    <n v="1.9827000000000001E-2"/>
    <n v="19.888950000000001"/>
  </r>
  <r>
    <s v="Total"/>
    <n v="2019"/>
    <b v="1"/>
    <s v="Non EU"/>
    <s v="SOUTH KOREA"/>
    <s v="Import"/>
    <s v="Non EU"/>
    <x v="3"/>
    <x v="0"/>
    <x v="2"/>
    <x v="2"/>
    <b v="1"/>
    <s v="United Kingdom"/>
    <x v="87"/>
    <n v="0"/>
    <n v="272"/>
    <n v="0"/>
    <n v="1343"/>
    <n v="1343"/>
    <n v="1.343E-3"/>
    <n v="1.343E-3"/>
    <n v="0"/>
  </r>
  <r>
    <s v="Total"/>
    <n v="2019"/>
    <b v="1"/>
    <s v="Non EU"/>
    <s v="SOUTH KOREA"/>
    <s v="Import"/>
    <s v="Non EU"/>
    <x v="2"/>
    <x v="0"/>
    <x v="8"/>
    <x v="7"/>
    <b v="1"/>
    <s v="United Kingdom"/>
    <x v="87"/>
    <n v="2.5"/>
    <n v="486141"/>
    <n v="1215352.5"/>
    <n v="5254359"/>
    <n v="5254359"/>
    <n v="5.254359"/>
    <n v="5.254359"/>
    <n v="1215.3525"/>
  </r>
  <r>
    <s v="Total"/>
    <n v="2019"/>
    <b v="1"/>
    <s v="Non EU"/>
    <s v="SOUTH KOREA"/>
    <s v="Import"/>
    <s v="Non EU"/>
    <x v="2"/>
    <x v="0"/>
    <x v="50"/>
    <x v="8"/>
    <b v="1"/>
    <s v="United Kingdom"/>
    <x v="87"/>
    <n v="2.6"/>
    <n v="476"/>
    <n v="1237.5999999999999"/>
    <n v="2491"/>
    <n v="2491"/>
    <n v="2.4910000000000002E-3"/>
    <n v="2.4910000000000002E-3"/>
    <n v="1.2376"/>
  </r>
  <r>
    <s v="Total"/>
    <n v="2019"/>
    <b v="1"/>
    <s v="Non EU"/>
    <s v="SOUTH KOREA"/>
    <s v="Import"/>
    <s v="Non EU"/>
    <x v="2"/>
    <x v="0"/>
    <x v="34"/>
    <x v="1"/>
    <b v="1"/>
    <s v="United Kingdom"/>
    <x v="87"/>
    <n v="2.95"/>
    <n v="10822"/>
    <n v="31924.9"/>
    <n v="18214"/>
    <n v="18214"/>
    <n v="1.8214000000000001E-2"/>
    <n v="1.8214000000000001E-2"/>
    <n v="31.924900000000001"/>
  </r>
  <r>
    <s v="Total"/>
    <n v="2019"/>
    <b v="1"/>
    <s v="Non EU"/>
    <s v="SOUTH KOREA"/>
    <s v="Import"/>
    <s v="Non EU"/>
    <x v="2"/>
    <x v="0"/>
    <x v="2"/>
    <x v="2"/>
    <b v="1"/>
    <s v="United Kingdom"/>
    <x v="87"/>
    <n v="2.65"/>
    <n v="1172"/>
    <n v="3105.8"/>
    <n v="5875"/>
    <n v="5875"/>
    <n v="5.875E-3"/>
    <n v="5.875E-3"/>
    <n v="3.1057999999999999"/>
  </r>
  <r>
    <s v="Total"/>
    <n v="2019"/>
    <b v="1"/>
    <s v="Non EU"/>
    <s v="SOUTH KOREA"/>
    <s v="Import"/>
    <s v="Non EU"/>
    <x v="1"/>
    <x v="2"/>
    <x v="11"/>
    <x v="0"/>
    <b v="1"/>
    <s v="United Kingdom"/>
    <x v="87"/>
    <n v="1.8"/>
    <n v="6000"/>
    <n v="10800"/>
    <n v="121490"/>
    <n v="121490"/>
    <n v="0.12149"/>
    <n v="0.12149"/>
    <n v="10.8"/>
  </r>
  <r>
    <s v="Total"/>
    <n v="2019"/>
    <b v="1"/>
    <s v="Non EU"/>
    <s v="SOUTH KOREA"/>
    <s v="Import"/>
    <s v="Non EU"/>
    <x v="1"/>
    <x v="2"/>
    <x v="30"/>
    <x v="3"/>
    <b v="1"/>
    <s v="United Kingdom"/>
    <x v="87"/>
    <n v="2.61"/>
    <n v="22620"/>
    <n v="59038.2"/>
    <n v="145823"/>
    <n v="145823"/>
    <n v="0.14582300000000001"/>
    <n v="0.14582300000000001"/>
    <n v="59.038200000000003"/>
  </r>
  <r>
    <s v="Total"/>
    <n v="2019"/>
    <b v="1"/>
    <s v="Non EU"/>
    <s v="SOUTH KOREA"/>
    <s v="Import"/>
    <s v="Non EU"/>
    <x v="3"/>
    <x v="2"/>
    <x v="66"/>
    <x v="7"/>
    <b v="1"/>
    <s v="United Kingdom"/>
    <x v="87"/>
    <n v="2.08"/>
    <n v="4697"/>
    <n v="9769.76"/>
    <n v="25604"/>
    <n v="25604"/>
    <n v="2.5603999999999998E-2"/>
    <n v="2.5603999999999998E-2"/>
    <n v="9.7697599999999998"/>
  </r>
  <r>
    <s v="Total"/>
    <n v="2019"/>
    <b v="1"/>
    <s v="Non EU"/>
    <s v="SOUTH KOREA"/>
    <s v="Import"/>
    <s v="Non EU"/>
    <x v="3"/>
    <x v="2"/>
    <x v="66"/>
    <x v="7"/>
    <b v="1"/>
    <s v="United Kingdom"/>
    <x v="87"/>
    <n v="2.08"/>
    <n v="7416"/>
    <n v="15425.28"/>
    <n v="42907"/>
    <n v="42907"/>
    <n v="4.2907000000000001E-2"/>
    <n v="4.2907000000000001E-2"/>
    <n v="15.425280000000001"/>
  </r>
  <r>
    <s v="Total"/>
    <n v="2019"/>
    <b v="1"/>
    <s v="Non EU"/>
    <s v="SOUTH KOREA"/>
    <s v="Import"/>
    <s v="Non EU"/>
    <x v="3"/>
    <x v="2"/>
    <x v="50"/>
    <x v="8"/>
    <b v="1"/>
    <s v="United Kingdom"/>
    <x v="87"/>
    <n v="1.7"/>
    <n v="480"/>
    <n v="816"/>
    <n v="1133"/>
    <n v="1133"/>
    <n v="1.1329999999999999E-3"/>
    <n v="1.1329999999999999E-3"/>
    <n v="0.81599999999999995"/>
  </r>
  <r>
    <s v="Total"/>
    <n v="2019"/>
    <b v="1"/>
    <s v="Non EU"/>
    <s v="SOUTH KOREA"/>
    <s v="Import"/>
    <s v="Non EU"/>
    <x v="3"/>
    <x v="2"/>
    <x v="2"/>
    <x v="2"/>
    <b v="1"/>
    <s v="United Kingdom"/>
    <x v="87"/>
    <n v="1.84"/>
    <n v="76772"/>
    <n v="141260.48000000001"/>
    <n v="239863"/>
    <n v="239863"/>
    <n v="0.23986299999999999"/>
    <n v="0.23986299999999999"/>
    <n v="141.26048"/>
  </r>
  <r>
    <s v="Total"/>
    <n v="2019"/>
    <b v="1"/>
    <s v="Non EU"/>
    <s v="SOUTH KOREA"/>
    <s v="Import"/>
    <s v="Non EU"/>
    <x v="3"/>
    <x v="2"/>
    <x v="2"/>
    <x v="2"/>
    <b v="1"/>
    <s v="United Kingdom"/>
    <x v="87"/>
    <n v="1.64"/>
    <n v="4956"/>
    <n v="8127.84"/>
    <n v="15080"/>
    <n v="15080"/>
    <n v="1.508E-2"/>
    <n v="1.508E-2"/>
    <n v="8.1278400000000008"/>
  </r>
  <r>
    <s v="Total"/>
    <n v="2019"/>
    <b v="1"/>
    <s v="Non EU"/>
    <s v="SOUTH KOREA"/>
    <s v="Import"/>
    <s v="Non EU"/>
    <x v="4"/>
    <x v="2"/>
    <x v="18"/>
    <x v="10"/>
    <b v="1"/>
    <s v="United Kingdom"/>
    <x v="87"/>
    <n v="0"/>
    <n v="2583"/>
    <n v="0"/>
    <n v="31904"/>
    <n v="31904"/>
    <n v="3.1904000000000002E-2"/>
    <n v="3.1904000000000002E-2"/>
    <n v="0"/>
  </r>
  <r>
    <s v="Total"/>
    <n v="2019"/>
    <b v="1"/>
    <s v="Non EU"/>
    <s v="SOUTH KOREA"/>
    <s v="Import"/>
    <s v="Non EU"/>
    <x v="0"/>
    <x v="3"/>
    <x v="0"/>
    <x v="0"/>
    <b v="1"/>
    <s v="United Kingdom"/>
    <x v="87"/>
    <n v="1.1499999999999999"/>
    <n v="4125"/>
    <n v="4743.75"/>
    <n v="13727"/>
    <n v="13727"/>
    <n v="1.3727E-2"/>
    <n v="1.3727E-2"/>
    <n v="4.7437500000000004"/>
  </r>
  <r>
    <s v="Total"/>
    <n v="2019"/>
    <b v="1"/>
    <s v="Non EU"/>
    <s v="SOUTH KOREA"/>
    <s v="Import"/>
    <s v="Non EU"/>
    <x v="0"/>
    <x v="3"/>
    <x v="72"/>
    <x v="3"/>
    <b v="1"/>
    <s v="United Kingdom"/>
    <x v="87"/>
    <n v="1"/>
    <n v="6545"/>
    <n v="6545"/>
    <n v="49440"/>
    <n v="49440"/>
    <n v="4.9439999999999998E-2"/>
    <n v="4.9439999999999998E-2"/>
    <n v="6.5449999999999999"/>
  </r>
  <r>
    <s v="Total"/>
    <n v="2019"/>
    <b v="1"/>
    <s v="Non EU"/>
    <s v="SOUTH KOREA"/>
    <s v="Import"/>
    <s v="Non EU"/>
    <x v="0"/>
    <x v="0"/>
    <x v="42"/>
    <x v="6"/>
    <b v="1"/>
    <s v="United Kingdom"/>
    <x v="87"/>
    <n v="1.36"/>
    <n v="4395"/>
    <n v="5977.2"/>
    <n v="25431"/>
    <n v="25431"/>
    <n v="2.5430999999999999E-2"/>
    <n v="2.5430999999999999E-2"/>
    <n v="5.9771999999999998"/>
  </r>
  <r>
    <s v="Total"/>
    <n v="2019"/>
    <b v="1"/>
    <s v="Non EU"/>
    <s v="SOUTH KOREA"/>
    <s v="Import"/>
    <s v="Non EU"/>
    <x v="0"/>
    <x v="0"/>
    <x v="7"/>
    <x v="6"/>
    <b v="1"/>
    <s v="United Kingdom"/>
    <x v="87"/>
    <n v="1.28"/>
    <n v="858"/>
    <n v="1098.24"/>
    <n v="6356"/>
    <n v="6356"/>
    <n v="6.3559999999999997E-3"/>
    <n v="6.3559999999999997E-3"/>
    <n v="1.0982400000000001"/>
  </r>
  <r>
    <s v="Total"/>
    <n v="2019"/>
    <b v="1"/>
    <s v="Non EU"/>
    <s v="SOUTH KOREA"/>
    <s v="Import"/>
    <s v="Non EU"/>
    <x v="0"/>
    <x v="0"/>
    <x v="72"/>
    <x v="3"/>
    <b v="1"/>
    <s v="United Kingdom"/>
    <x v="87"/>
    <n v="1"/>
    <n v="49729"/>
    <n v="49729"/>
    <n v="374305"/>
    <n v="374305"/>
    <n v="0.374305"/>
    <n v="0.374305"/>
    <n v="49.728999999999999"/>
  </r>
  <r>
    <s v="Total"/>
    <n v="2019"/>
    <b v="1"/>
    <s v="Non EU"/>
    <s v="SOUTH KOREA"/>
    <s v="Import"/>
    <s v="Non EU"/>
    <x v="0"/>
    <x v="0"/>
    <x v="72"/>
    <x v="3"/>
    <b v="1"/>
    <s v="United Kingdom"/>
    <x v="87"/>
    <n v="1"/>
    <n v="37566"/>
    <n v="37566"/>
    <n v="252747"/>
    <n v="252747"/>
    <n v="0.252747"/>
    <n v="0.252747"/>
    <n v="37.566000000000003"/>
  </r>
  <r>
    <s v="Total"/>
    <n v="2019"/>
    <b v="1"/>
    <s v="Non EU"/>
    <s v="SOUTH KOREA"/>
    <s v="Import"/>
    <s v="Non EU"/>
    <x v="0"/>
    <x v="5"/>
    <x v="53"/>
    <x v="8"/>
    <b v="1"/>
    <s v="United Kingdom"/>
    <x v="87"/>
    <n v="3.33"/>
    <n v="2519"/>
    <n v="8388.27"/>
    <n v="29815"/>
    <n v="29815"/>
    <n v="2.9815000000000001E-2"/>
    <n v="2.9815000000000001E-2"/>
    <n v="8.3882700000000003"/>
  </r>
  <r>
    <s v="Total"/>
    <n v="2019"/>
    <b v="1"/>
    <s v="EU"/>
    <s v="SPAIN"/>
    <s v="Import"/>
    <s v="EU"/>
    <x v="0"/>
    <x v="1"/>
    <x v="7"/>
    <x v="6"/>
    <b v="1"/>
    <s v="United Kingdom"/>
    <x v="88"/>
    <n v="1.23"/>
    <n v="59191"/>
    <n v="72804.929999999993"/>
    <n v="374695"/>
    <n v="374695"/>
    <n v="0.374695"/>
    <n v="0.374695"/>
    <n v="72.804929999999999"/>
  </r>
  <r>
    <s v="Total"/>
    <n v="2019"/>
    <b v="1"/>
    <s v="EU"/>
    <s v="SPAIN"/>
    <s v="Import"/>
    <s v="EU"/>
    <x v="0"/>
    <x v="1"/>
    <x v="29"/>
    <x v="3"/>
    <b v="1"/>
    <s v="United Kingdom"/>
    <x v="88"/>
    <n v="1"/>
    <n v="79"/>
    <n v="79"/>
    <n v="824"/>
    <n v="824"/>
    <n v="8.2399999999999997E-4"/>
    <n v="8.2399999999999997E-4"/>
    <n v="7.9000000000000001E-2"/>
  </r>
  <r>
    <s v="Total"/>
    <n v="2019"/>
    <b v="1"/>
    <s v="EU"/>
    <s v="SPAIN"/>
    <s v="Import"/>
    <s v="EU"/>
    <x v="0"/>
    <x v="1"/>
    <x v="31"/>
    <x v="3"/>
    <b v="1"/>
    <s v="United Kingdom"/>
    <x v="88"/>
    <n v="1"/>
    <n v="149066"/>
    <n v="149066"/>
    <n v="432833"/>
    <n v="432833"/>
    <n v="0.43283300000000002"/>
    <n v="0.43283300000000002"/>
    <n v="149.066"/>
  </r>
  <r>
    <s v="Total"/>
    <n v="2019"/>
    <b v="1"/>
    <s v="EU"/>
    <s v="SPAIN"/>
    <s v="Import"/>
    <s v="EU"/>
    <x v="0"/>
    <x v="0"/>
    <x v="10"/>
    <x v="0"/>
    <b v="1"/>
    <s v="United Kingdom"/>
    <x v="88"/>
    <n v="1.21"/>
    <n v="325195"/>
    <n v="393485.95"/>
    <n v="2395718"/>
    <n v="2395718"/>
    <n v="2.395718"/>
    <n v="2.395718"/>
    <n v="393.48595"/>
  </r>
  <r>
    <s v="Total"/>
    <n v="2019"/>
    <b v="1"/>
    <s v="EU"/>
    <s v="SPAIN"/>
    <s v="Import"/>
    <s v="EU"/>
    <x v="0"/>
    <x v="0"/>
    <x v="19"/>
    <x v="0"/>
    <b v="1"/>
    <s v="United Kingdom"/>
    <x v="88"/>
    <n v="1"/>
    <n v="2182"/>
    <n v="2182"/>
    <n v="15325"/>
    <n v="15325"/>
    <n v="1.5325E-2"/>
    <n v="1.5325E-2"/>
    <n v="2.1819999999999999"/>
  </r>
  <r>
    <s v="Total"/>
    <n v="2019"/>
    <b v="1"/>
    <s v="EU"/>
    <s v="SPAIN"/>
    <s v="Import"/>
    <s v="EU"/>
    <x v="0"/>
    <x v="0"/>
    <x v="0"/>
    <x v="0"/>
    <b v="1"/>
    <s v="United Kingdom"/>
    <x v="88"/>
    <n v="1.38"/>
    <n v="489421"/>
    <n v="675400.98"/>
    <n v="4113644"/>
    <n v="4113644"/>
    <n v="4.1136439999999999"/>
    <n v="4.1136439999999999"/>
    <n v="675.40098"/>
  </r>
  <r>
    <s v="Total"/>
    <n v="2019"/>
    <b v="1"/>
    <s v="EU"/>
    <s v="SPAIN"/>
    <s v="Import"/>
    <s v="EU"/>
    <x v="0"/>
    <x v="0"/>
    <x v="20"/>
    <x v="0"/>
    <b v="1"/>
    <s v="United Kingdom"/>
    <x v="88"/>
    <n v="1"/>
    <n v="12200"/>
    <n v="12200"/>
    <n v="323115"/>
    <n v="323115"/>
    <n v="0.32311499999999999"/>
    <n v="0.32311499999999999"/>
    <n v="12.2"/>
  </r>
  <r>
    <s v="Total"/>
    <n v="2019"/>
    <b v="1"/>
    <s v="EU"/>
    <s v="SPAIN"/>
    <s v="Import"/>
    <s v="EU"/>
    <x v="0"/>
    <x v="0"/>
    <x v="11"/>
    <x v="0"/>
    <b v="1"/>
    <s v="United Kingdom"/>
    <x v="88"/>
    <n v="2.58"/>
    <n v="24483"/>
    <n v="63166.14"/>
    <n v="96127"/>
    <n v="96127"/>
    <n v="9.6127000000000004E-2"/>
    <n v="9.6127000000000004E-2"/>
    <n v="63.166139999999999"/>
  </r>
  <r>
    <s v="Total"/>
    <n v="2019"/>
    <b v="1"/>
    <s v="EU"/>
    <s v="SPAIN"/>
    <s v="Import"/>
    <s v="EU"/>
    <x v="0"/>
    <x v="0"/>
    <x v="11"/>
    <x v="0"/>
    <b v="1"/>
    <s v="United Kingdom"/>
    <x v="88"/>
    <n v="1.1499999999999999"/>
    <n v="57"/>
    <n v="65.55"/>
    <n v="463"/>
    <n v="463"/>
    <n v="4.6299999999999998E-4"/>
    <n v="4.6299999999999998E-4"/>
    <n v="6.5549999999999997E-2"/>
  </r>
  <r>
    <s v="Total"/>
    <n v="2019"/>
    <b v="1"/>
    <s v="EU"/>
    <s v="SPAIN"/>
    <s v="Import"/>
    <s v="EU"/>
    <x v="0"/>
    <x v="0"/>
    <x v="21"/>
    <x v="0"/>
    <b v="1"/>
    <s v="United Kingdom"/>
    <x v="88"/>
    <n v="1.61"/>
    <n v="40514"/>
    <n v="65227.54"/>
    <n v="311076"/>
    <n v="311076"/>
    <n v="0.31107600000000002"/>
    <n v="0.31107600000000002"/>
    <n v="65.227540000000005"/>
  </r>
  <r>
    <s v="Total"/>
    <n v="2019"/>
    <b v="1"/>
    <s v="EU"/>
    <s v="SPAIN"/>
    <s v="Import"/>
    <s v="EU"/>
    <x v="0"/>
    <x v="0"/>
    <x v="21"/>
    <x v="0"/>
    <b v="1"/>
    <s v="United Kingdom"/>
    <x v="88"/>
    <n v="1.61"/>
    <n v="94221"/>
    <n v="151695.81"/>
    <n v="673626"/>
    <n v="673626"/>
    <n v="0.67362599999999995"/>
    <n v="0.67362599999999995"/>
    <n v="151.69580999999999"/>
  </r>
  <r>
    <s v="Total"/>
    <n v="2019"/>
    <b v="1"/>
    <s v="EU"/>
    <s v="SPAIN"/>
    <s v="Import"/>
    <s v="EU"/>
    <x v="0"/>
    <x v="0"/>
    <x v="22"/>
    <x v="0"/>
    <b v="1"/>
    <s v="United Kingdom"/>
    <x v="88"/>
    <n v="1.18"/>
    <n v="31"/>
    <n v="36.58"/>
    <n v="1517"/>
    <n v="1517"/>
    <n v="1.5169999999999999E-3"/>
    <n v="1.5169999999999999E-3"/>
    <n v="3.6580000000000001E-2"/>
  </r>
  <r>
    <s v="Total"/>
    <n v="2019"/>
    <b v="1"/>
    <s v="EU"/>
    <s v="SPAIN"/>
    <s v="Import"/>
    <s v="EU"/>
    <x v="0"/>
    <x v="0"/>
    <x v="22"/>
    <x v="0"/>
    <b v="1"/>
    <s v="United Kingdom"/>
    <x v="88"/>
    <n v="1.18"/>
    <n v="796"/>
    <n v="939.28"/>
    <n v="6675"/>
    <n v="6675"/>
    <n v="6.6750000000000004E-3"/>
    <n v="6.6750000000000004E-3"/>
    <n v="0.93928"/>
  </r>
  <r>
    <s v="Total"/>
    <n v="2019"/>
    <b v="1"/>
    <s v="EU"/>
    <s v="SPAIN"/>
    <s v="Import"/>
    <s v="EU"/>
    <x v="0"/>
    <x v="1"/>
    <x v="40"/>
    <x v="7"/>
    <b v="1"/>
    <s v="United Kingdom"/>
    <x v="88"/>
    <n v="1.1299999999999999"/>
    <n v="394"/>
    <n v="445.22"/>
    <n v="5323"/>
    <n v="5323"/>
    <n v="5.3229999999999996E-3"/>
    <n v="5.3229999999999996E-3"/>
    <n v="0.44522"/>
  </r>
  <r>
    <s v="Total"/>
    <n v="2019"/>
    <b v="1"/>
    <s v="EU"/>
    <s v="SPAIN"/>
    <s v="Import"/>
    <s v="EU"/>
    <x v="0"/>
    <x v="1"/>
    <x v="66"/>
    <x v="7"/>
    <b v="1"/>
    <s v="United Kingdom"/>
    <x v="88"/>
    <n v="1"/>
    <n v="487"/>
    <n v="487"/>
    <n v="2151"/>
    <n v="2151"/>
    <n v="2.1510000000000001E-3"/>
    <n v="2.1510000000000001E-3"/>
    <n v="0.48699999999999999"/>
  </r>
  <r>
    <s v="Total"/>
    <n v="2019"/>
    <b v="1"/>
    <s v="EU"/>
    <s v="SPAIN"/>
    <s v="Import"/>
    <s v="EU"/>
    <x v="0"/>
    <x v="1"/>
    <x v="73"/>
    <x v="7"/>
    <b v="1"/>
    <s v="United Kingdom"/>
    <x v="88"/>
    <n v="1.1599999999999999"/>
    <n v="92568"/>
    <n v="107378.88"/>
    <n v="2034432"/>
    <n v="2034432"/>
    <n v="2.0344319999999998"/>
    <n v="2.0344319999999998"/>
    <n v="107.37888"/>
  </r>
  <r>
    <s v="Total"/>
    <n v="2019"/>
    <b v="1"/>
    <s v="EU"/>
    <s v="SPAIN"/>
    <s v="Import"/>
    <s v="EU"/>
    <x v="0"/>
    <x v="1"/>
    <x v="23"/>
    <x v="7"/>
    <b v="1"/>
    <s v="United Kingdom"/>
    <x v="88"/>
    <n v="1.1000000000000001"/>
    <n v="7356"/>
    <n v="8091.6"/>
    <n v="64584"/>
    <n v="64584"/>
    <n v="6.4584000000000003E-2"/>
    <n v="6.4584000000000003E-2"/>
    <n v="8.0915999999999997"/>
  </r>
  <r>
    <s v="Total"/>
    <n v="2019"/>
    <b v="1"/>
    <s v="EU"/>
    <s v="SPAIN"/>
    <s v="Import"/>
    <s v="EU"/>
    <x v="0"/>
    <x v="1"/>
    <x v="55"/>
    <x v="7"/>
    <b v="1"/>
    <s v="United Kingdom"/>
    <x v="88"/>
    <n v="1.1499999999999999"/>
    <n v="590"/>
    <n v="678.5"/>
    <n v="2832"/>
    <n v="2832"/>
    <n v="2.8319999999999999E-3"/>
    <n v="2.8319999999999999E-3"/>
    <n v="0.67849999999999999"/>
  </r>
  <r>
    <s v="Total"/>
    <n v="2019"/>
    <b v="1"/>
    <s v="EU"/>
    <s v="SPAIN"/>
    <s v="Import"/>
    <s v="EU"/>
    <x v="0"/>
    <x v="1"/>
    <x v="50"/>
    <x v="8"/>
    <b v="1"/>
    <s v="United Kingdom"/>
    <x v="88"/>
    <n v="1"/>
    <n v="10467"/>
    <n v="10467"/>
    <n v="18313"/>
    <n v="18313"/>
    <n v="1.8312999999999999E-2"/>
    <n v="1.8312999999999999E-2"/>
    <n v="10.467000000000001"/>
  </r>
  <r>
    <s v="Total"/>
    <n v="2019"/>
    <b v="1"/>
    <s v="EU"/>
    <s v="SPAIN"/>
    <s v="Import"/>
    <s v="EU"/>
    <x v="0"/>
    <x v="0"/>
    <x v="23"/>
    <x v="7"/>
    <b v="1"/>
    <s v="United Kingdom"/>
    <x v="88"/>
    <n v="1.1000000000000001"/>
    <n v="90"/>
    <n v="99"/>
    <n v="3370"/>
    <n v="3370"/>
    <n v="3.3700000000000002E-3"/>
    <n v="3.3700000000000002E-3"/>
    <n v="9.9000000000000005E-2"/>
  </r>
  <r>
    <s v="Total"/>
    <n v="2019"/>
    <b v="1"/>
    <s v="EU"/>
    <s v="SPAIN"/>
    <s v="Import"/>
    <s v="EU"/>
    <x v="0"/>
    <x v="0"/>
    <x v="55"/>
    <x v="7"/>
    <b v="1"/>
    <s v="United Kingdom"/>
    <x v="88"/>
    <n v="1.1499999999999999"/>
    <n v="512"/>
    <n v="588.79999999999995"/>
    <n v="6083"/>
    <n v="6083"/>
    <n v="6.0829999999999999E-3"/>
    <n v="6.0829999999999999E-3"/>
    <n v="0.58879999999999999"/>
  </r>
  <r>
    <s v="Total"/>
    <n v="2019"/>
    <b v="1"/>
    <s v="EU"/>
    <s v="SPAIN"/>
    <s v="Import"/>
    <s v="EU"/>
    <x v="0"/>
    <x v="0"/>
    <x v="39"/>
    <x v="8"/>
    <b v="1"/>
    <s v="United Kingdom"/>
    <x v="88"/>
    <n v="1.61"/>
    <n v="41088"/>
    <n v="66151.679999999993"/>
    <n v="56448"/>
    <n v="56448"/>
    <n v="5.6447999999999998E-2"/>
    <n v="5.6447999999999998E-2"/>
    <n v="66.151679999999999"/>
  </r>
  <r>
    <s v="Total"/>
    <n v="2019"/>
    <b v="1"/>
    <s v="EU"/>
    <s v="SPAIN"/>
    <s v="Import"/>
    <s v="EU"/>
    <x v="0"/>
    <x v="0"/>
    <x v="24"/>
    <x v="8"/>
    <b v="1"/>
    <s v="United Kingdom"/>
    <x v="88"/>
    <n v="1"/>
    <n v="21600"/>
    <n v="21600"/>
    <n v="15311"/>
    <n v="15311"/>
    <n v="1.5311E-2"/>
    <n v="1.5311E-2"/>
    <n v="21.6"/>
  </r>
  <r>
    <s v="Total"/>
    <n v="2019"/>
    <b v="1"/>
    <s v="EU"/>
    <s v="SPAIN"/>
    <s v="Import"/>
    <s v="EU"/>
    <x v="0"/>
    <x v="0"/>
    <x v="74"/>
    <x v="1"/>
    <b v="1"/>
    <s v="United Kingdom"/>
    <x v="88"/>
    <n v="1.2"/>
    <n v="60"/>
    <n v="72"/>
    <n v="1965"/>
    <n v="1965"/>
    <n v="1.9650000000000002E-3"/>
    <n v="1.9650000000000002E-3"/>
    <n v="7.1999999999999995E-2"/>
  </r>
  <r>
    <s v="Total"/>
    <n v="2019"/>
    <b v="1"/>
    <s v="EU"/>
    <s v="SPAIN"/>
    <s v="Import"/>
    <s v="EU"/>
    <x v="0"/>
    <x v="1"/>
    <x v="25"/>
    <x v="2"/>
    <b v="1"/>
    <s v="United Kingdom"/>
    <x v="88"/>
    <n v="1.17"/>
    <n v="368"/>
    <n v="430.56"/>
    <n v="4826"/>
    <n v="4826"/>
    <n v="4.8260000000000004E-3"/>
    <n v="4.8260000000000004E-3"/>
    <n v="0.43056"/>
  </r>
  <r>
    <s v="Total"/>
    <n v="2019"/>
    <b v="1"/>
    <s v="EU"/>
    <s v="SPAIN"/>
    <s v="Import"/>
    <s v="EU"/>
    <x v="0"/>
    <x v="1"/>
    <x v="56"/>
    <x v="2"/>
    <b v="1"/>
    <s v="United Kingdom"/>
    <x v="88"/>
    <n v="1"/>
    <n v="288606"/>
    <n v="288606"/>
    <n v="1872354"/>
    <n v="1872354"/>
    <n v="1.8723540000000001"/>
    <n v="1.8723540000000001"/>
    <n v="288.60599999999999"/>
  </r>
  <r>
    <s v="Total"/>
    <n v="2019"/>
    <b v="1"/>
    <s v="EU"/>
    <s v="SPAIN"/>
    <s v="Import"/>
    <s v="EU"/>
    <x v="0"/>
    <x v="1"/>
    <x v="64"/>
    <x v="2"/>
    <b v="1"/>
    <s v="United Kingdom"/>
    <x v="88"/>
    <n v="1"/>
    <n v="4243"/>
    <n v="4243"/>
    <n v="18371"/>
    <n v="18371"/>
    <n v="1.8370999999999998E-2"/>
    <n v="1.8370999999999998E-2"/>
    <n v="4.2430000000000003"/>
  </r>
  <r>
    <s v="Total"/>
    <n v="2019"/>
    <b v="1"/>
    <s v="EU"/>
    <s v="SPAIN"/>
    <s v="Import"/>
    <s v="EU"/>
    <x v="0"/>
    <x v="1"/>
    <x v="49"/>
    <x v="1"/>
    <b v="1"/>
    <s v="United Kingdom"/>
    <x v="88"/>
    <n v="1.17"/>
    <n v="156"/>
    <n v="182.52"/>
    <n v="1079"/>
    <n v="1079"/>
    <n v="1.0790000000000001E-3"/>
    <n v="1.0790000000000001E-3"/>
    <n v="0.18251999999999999"/>
  </r>
  <r>
    <s v="Total"/>
    <n v="2019"/>
    <b v="1"/>
    <s v="EU"/>
    <s v="SPAIN"/>
    <s v="Import"/>
    <s v="EU"/>
    <x v="0"/>
    <x v="1"/>
    <x v="1"/>
    <x v="1"/>
    <b v="1"/>
    <s v="United Kingdom"/>
    <x v="88"/>
    <n v="1.46"/>
    <n v="1952"/>
    <n v="2849.92"/>
    <n v="8128"/>
    <n v="8128"/>
    <n v="8.1279999999999998E-3"/>
    <n v="8.1279999999999998E-3"/>
    <n v="2.84992"/>
  </r>
  <r>
    <s v="Total"/>
    <n v="2019"/>
    <b v="1"/>
    <s v="EU"/>
    <s v="SPAIN"/>
    <s v="Import"/>
    <s v="EU"/>
    <x v="0"/>
    <x v="1"/>
    <x v="60"/>
    <x v="11"/>
    <b v="1"/>
    <s v="United Kingdom"/>
    <x v="88"/>
    <n v="1.1000000000000001"/>
    <n v="107736"/>
    <n v="118509.6"/>
    <n v="955667"/>
    <n v="955667"/>
    <n v="0.95566700000000004"/>
    <n v="0.95566700000000004"/>
    <n v="118.50960000000001"/>
  </r>
  <r>
    <s v="Total"/>
    <n v="2019"/>
    <b v="1"/>
    <s v="EU"/>
    <s v="SPAIN"/>
    <s v="Import"/>
    <s v="EU"/>
    <x v="0"/>
    <x v="1"/>
    <x v="27"/>
    <x v="11"/>
    <b v="1"/>
    <s v="United Kingdom"/>
    <x v="88"/>
    <n v="1.04"/>
    <n v="1128"/>
    <n v="1173.1199999999999"/>
    <n v="9379"/>
    <n v="9379"/>
    <n v="9.3790000000000002E-3"/>
    <n v="9.3790000000000002E-3"/>
    <n v="1.1731199999999999"/>
  </r>
  <r>
    <s v="Total"/>
    <n v="2019"/>
    <b v="1"/>
    <s v="EU"/>
    <s v="SPAIN"/>
    <s v="Import"/>
    <s v="EU"/>
    <x v="0"/>
    <x v="0"/>
    <x v="71"/>
    <x v="2"/>
    <b v="1"/>
    <s v="United Kingdom"/>
    <x v="88"/>
    <n v="1.34"/>
    <n v="841"/>
    <n v="1126.94"/>
    <n v="7426"/>
    <n v="7426"/>
    <n v="7.4260000000000003E-3"/>
    <n v="7.4260000000000003E-3"/>
    <n v="1.1269400000000001"/>
  </r>
  <r>
    <s v="Total"/>
    <n v="2019"/>
    <b v="1"/>
    <s v="EU"/>
    <s v="SPAIN"/>
    <s v="Import"/>
    <s v="EU"/>
    <x v="0"/>
    <x v="0"/>
    <x v="76"/>
    <x v="2"/>
    <b v="1"/>
    <s v="United Kingdom"/>
    <x v="88"/>
    <n v="1.1599999999999999"/>
    <n v="40089"/>
    <n v="46503.24"/>
    <n v="84443"/>
    <n v="84443"/>
    <n v="8.4443000000000004E-2"/>
    <n v="8.4443000000000004E-2"/>
    <n v="46.503239999999998"/>
  </r>
  <r>
    <s v="Total"/>
    <n v="2019"/>
    <b v="1"/>
    <s v="EU"/>
    <s v="SPAIN"/>
    <s v="Import"/>
    <s v="EU"/>
    <x v="0"/>
    <x v="0"/>
    <x v="33"/>
    <x v="2"/>
    <b v="1"/>
    <s v="United Kingdom"/>
    <x v="88"/>
    <n v="3.07"/>
    <n v="28"/>
    <n v="85.96"/>
    <n v="331"/>
    <n v="331"/>
    <n v="3.3100000000000002E-4"/>
    <n v="3.3100000000000002E-4"/>
    <n v="8.5959999999999995E-2"/>
  </r>
  <r>
    <s v="Total"/>
    <n v="2019"/>
    <b v="1"/>
    <s v="EU"/>
    <s v="SPAIN"/>
    <s v="Import"/>
    <s v="EU"/>
    <x v="0"/>
    <x v="0"/>
    <x v="1"/>
    <x v="1"/>
    <b v="1"/>
    <s v="United Kingdom"/>
    <x v="88"/>
    <n v="1.5"/>
    <n v="12909"/>
    <n v="19363.5"/>
    <n v="32762"/>
    <n v="32762"/>
    <n v="3.2761999999999999E-2"/>
    <n v="3.2761999999999999E-2"/>
    <n v="19.363499999999998"/>
  </r>
  <r>
    <s v="Total"/>
    <n v="2019"/>
    <b v="1"/>
    <s v="EU"/>
    <s v="SPAIN"/>
    <s v="Import"/>
    <s v="EU"/>
    <x v="0"/>
    <x v="0"/>
    <x v="26"/>
    <x v="1"/>
    <b v="1"/>
    <s v="United Kingdom"/>
    <x v="88"/>
    <n v="1.5"/>
    <n v="23523"/>
    <n v="35284.5"/>
    <n v="88228"/>
    <n v="88228"/>
    <n v="8.8228000000000001E-2"/>
    <n v="8.8228000000000001E-2"/>
    <n v="35.284500000000001"/>
  </r>
  <r>
    <s v="Total"/>
    <n v="2019"/>
    <b v="1"/>
    <s v="EU"/>
    <s v="SPAIN"/>
    <s v="Import"/>
    <s v="EU"/>
    <x v="0"/>
    <x v="0"/>
    <x v="26"/>
    <x v="1"/>
    <b v="1"/>
    <s v="United Kingdom"/>
    <x v="88"/>
    <n v="1.5"/>
    <n v="432"/>
    <n v="648"/>
    <n v="4927"/>
    <n v="4927"/>
    <n v="4.927E-3"/>
    <n v="4.927E-3"/>
    <n v="0.64800000000000002"/>
  </r>
  <r>
    <s v="Total"/>
    <n v="2019"/>
    <b v="1"/>
    <s v="EU"/>
    <s v="SPAIN"/>
    <s v="Import"/>
    <s v="EU"/>
    <x v="0"/>
    <x v="1"/>
    <x v="2"/>
    <x v="2"/>
    <b v="1"/>
    <s v="United Kingdom"/>
    <x v="88"/>
    <n v="1.17"/>
    <n v="1387"/>
    <n v="1622.79"/>
    <n v="3475"/>
    <n v="3475"/>
    <n v="3.4749999999999998E-3"/>
    <n v="3.4749999999999998E-3"/>
    <n v="1.62279"/>
  </r>
  <r>
    <s v="Total"/>
    <n v="2019"/>
    <b v="1"/>
    <s v="EU"/>
    <s v="SPAIN"/>
    <s v="Import"/>
    <s v="EU"/>
    <x v="0"/>
    <x v="1"/>
    <x v="2"/>
    <x v="2"/>
    <b v="1"/>
    <s v="United Kingdom"/>
    <x v="88"/>
    <n v="1"/>
    <n v="12874"/>
    <n v="12874"/>
    <n v="117923"/>
    <n v="117923"/>
    <n v="0.117923"/>
    <n v="0.117923"/>
    <n v="12.874000000000001"/>
  </r>
  <r>
    <s v="Total"/>
    <n v="2019"/>
    <b v="1"/>
    <s v="EU"/>
    <s v="SPAIN"/>
    <s v="Import"/>
    <s v="EU"/>
    <x v="1"/>
    <x v="2"/>
    <x v="0"/>
    <x v="0"/>
    <b v="1"/>
    <s v="United Kingdom"/>
    <x v="88"/>
    <n v="1.66"/>
    <n v="9309"/>
    <n v="15452.94"/>
    <n v="39212"/>
    <n v="39212"/>
    <n v="3.9211999999999997E-2"/>
    <n v="3.9211999999999997E-2"/>
    <n v="15.45294"/>
  </r>
  <r>
    <s v="Total"/>
    <n v="2019"/>
    <b v="1"/>
    <s v="EU"/>
    <s v="SPAIN"/>
    <s v="Import"/>
    <s v="EU"/>
    <x v="1"/>
    <x v="2"/>
    <x v="0"/>
    <x v="0"/>
    <b v="1"/>
    <s v="United Kingdom"/>
    <x v="88"/>
    <n v="1.66"/>
    <n v="55633"/>
    <n v="92350.78"/>
    <n v="653061"/>
    <n v="653061"/>
    <n v="0.653061"/>
    <n v="0.653061"/>
    <n v="92.35078"/>
  </r>
  <r>
    <s v="Total"/>
    <n v="2019"/>
    <b v="1"/>
    <s v="EU"/>
    <s v="SPAIN"/>
    <s v="Import"/>
    <s v="EU"/>
    <x v="1"/>
    <x v="2"/>
    <x v="13"/>
    <x v="0"/>
    <b v="1"/>
    <s v="United Kingdom"/>
    <x v="88"/>
    <n v="2.4"/>
    <n v="1830"/>
    <n v="4392"/>
    <n v="47471"/>
    <n v="47471"/>
    <n v="4.7470999999999999E-2"/>
    <n v="4.7470999999999999E-2"/>
    <n v="4.3920000000000003"/>
  </r>
  <r>
    <s v="Total"/>
    <n v="2019"/>
    <b v="1"/>
    <s v="EU"/>
    <s v="SPAIN"/>
    <s v="Import"/>
    <s v="EU"/>
    <x v="1"/>
    <x v="2"/>
    <x v="28"/>
    <x v="6"/>
    <b v="1"/>
    <s v="United Kingdom"/>
    <x v="88"/>
    <n v="1.36"/>
    <n v="421914"/>
    <n v="573803.04"/>
    <n v="1342810"/>
    <n v="1342810"/>
    <n v="1.3428100000000001"/>
    <n v="1.3428100000000001"/>
    <n v="573.80304000000001"/>
  </r>
  <r>
    <s v="Total"/>
    <n v="2019"/>
    <b v="1"/>
    <s v="EU"/>
    <s v="SPAIN"/>
    <s v="Import"/>
    <s v="EU"/>
    <x v="1"/>
    <x v="2"/>
    <x v="7"/>
    <x v="6"/>
    <b v="1"/>
    <s v="United Kingdom"/>
    <x v="88"/>
    <n v="1.36"/>
    <n v="39004"/>
    <n v="53045.440000000002"/>
    <n v="511432"/>
    <n v="511432"/>
    <n v="0.511432"/>
    <n v="0.511432"/>
    <n v="53.045439999999999"/>
  </r>
  <r>
    <s v="Total"/>
    <n v="2019"/>
    <b v="1"/>
    <s v="EU"/>
    <s v="SPAIN"/>
    <s v="Import"/>
    <s v="EU"/>
    <x v="1"/>
    <x v="2"/>
    <x v="29"/>
    <x v="3"/>
    <b v="1"/>
    <s v="United Kingdom"/>
    <x v="88"/>
    <n v="6.83"/>
    <n v="2888"/>
    <n v="19725.04"/>
    <n v="30094"/>
    <n v="30094"/>
    <n v="3.0093999999999999E-2"/>
    <n v="3.0093999999999999E-2"/>
    <n v="19.72504"/>
  </r>
  <r>
    <s v="Total"/>
    <n v="2019"/>
    <b v="1"/>
    <s v="EU"/>
    <s v="SPAIN"/>
    <s v="Import"/>
    <s v="EU"/>
    <x v="1"/>
    <x v="2"/>
    <x v="5"/>
    <x v="3"/>
    <b v="1"/>
    <s v="United Kingdom"/>
    <x v="88"/>
    <n v="1.36"/>
    <n v="1480"/>
    <n v="2012.8"/>
    <n v="7657"/>
    <n v="7657"/>
    <n v="7.6569999999999997E-3"/>
    <n v="7.6569999999999997E-3"/>
    <n v="2.0127999999999999"/>
  </r>
  <r>
    <s v="Total"/>
    <n v="2019"/>
    <b v="1"/>
    <s v="EU"/>
    <s v="SPAIN"/>
    <s v="Import"/>
    <s v="EU"/>
    <x v="1"/>
    <x v="2"/>
    <x v="30"/>
    <x v="3"/>
    <b v="1"/>
    <s v="United Kingdom"/>
    <x v="88"/>
    <n v="2.61"/>
    <n v="5641"/>
    <n v="14723.01"/>
    <n v="26242"/>
    <n v="26242"/>
    <n v="2.6242000000000001E-2"/>
    <n v="2.6242000000000001E-2"/>
    <n v="14.72301"/>
  </r>
  <r>
    <s v="Total"/>
    <n v="2019"/>
    <b v="1"/>
    <s v="EU"/>
    <s v="SPAIN"/>
    <s v="Import"/>
    <s v="EU"/>
    <x v="1"/>
    <x v="2"/>
    <x v="31"/>
    <x v="3"/>
    <b v="1"/>
    <s v="United Kingdom"/>
    <x v="88"/>
    <n v="1.36"/>
    <n v="810"/>
    <n v="1101.5999999999999"/>
    <n v="1847"/>
    <n v="1847"/>
    <n v="1.8469999999999999E-3"/>
    <n v="1.8469999999999999E-3"/>
    <n v="1.1015999999999999"/>
  </r>
  <r>
    <s v="Total"/>
    <n v="2019"/>
    <b v="1"/>
    <s v="EU"/>
    <s v="SPAIN"/>
    <s v="Import"/>
    <s v="EU"/>
    <x v="1"/>
    <x v="0"/>
    <x v="13"/>
    <x v="0"/>
    <b v="1"/>
    <s v="United Kingdom"/>
    <x v="88"/>
    <n v="1.98"/>
    <n v="14655"/>
    <n v="29016.9"/>
    <n v="71410"/>
    <n v="71410"/>
    <n v="7.1410000000000001E-2"/>
    <n v="7.1410000000000001E-2"/>
    <n v="29.0169"/>
  </r>
  <r>
    <s v="Total"/>
    <n v="2019"/>
    <b v="1"/>
    <s v="EU"/>
    <s v="SPAIN"/>
    <s v="Import"/>
    <s v="EU"/>
    <x v="1"/>
    <x v="4"/>
    <x v="50"/>
    <x v="8"/>
    <b v="1"/>
    <s v="United Kingdom"/>
    <x v="88"/>
    <n v="2.08"/>
    <n v="147"/>
    <n v="305.76"/>
    <n v="4037"/>
    <n v="4037"/>
    <n v="4.0369999999999998E-3"/>
    <n v="4.0369999999999998E-3"/>
    <n v="0.30575999999999998"/>
  </r>
  <r>
    <s v="Total"/>
    <n v="2019"/>
    <b v="1"/>
    <s v="EU"/>
    <s v="SPAIN"/>
    <s v="Import"/>
    <s v="EU"/>
    <x v="1"/>
    <x v="4"/>
    <x v="2"/>
    <x v="2"/>
    <b v="1"/>
    <s v="United Kingdom"/>
    <x v="88"/>
    <n v="3.31"/>
    <n v="3023"/>
    <n v="10006.129999999999"/>
    <n v="62737"/>
    <n v="62737"/>
    <n v="6.2737000000000001E-2"/>
    <n v="6.2737000000000001E-2"/>
    <n v="10.006130000000001"/>
  </r>
  <r>
    <s v="Total"/>
    <n v="2019"/>
    <b v="1"/>
    <s v="EU"/>
    <s v="SPAIN"/>
    <s v="Import"/>
    <s v="EU"/>
    <x v="3"/>
    <x v="6"/>
    <x v="19"/>
    <x v="0"/>
    <b v="1"/>
    <s v="United Kingdom"/>
    <x v="88"/>
    <n v="0"/>
    <n v="319"/>
    <n v="0"/>
    <n v="14721"/>
    <n v="14721"/>
    <n v="1.4721E-2"/>
    <n v="1.4721E-2"/>
    <n v="0"/>
  </r>
  <r>
    <s v="Total"/>
    <n v="2019"/>
    <b v="1"/>
    <s v="EU"/>
    <s v="SPAIN"/>
    <s v="Import"/>
    <s v="EU"/>
    <x v="3"/>
    <x v="0"/>
    <x v="48"/>
    <x v="7"/>
    <b v="1"/>
    <s v="United Kingdom"/>
    <x v="88"/>
    <n v="0"/>
    <n v="140"/>
    <n v="0"/>
    <n v="1299"/>
    <n v="1299"/>
    <n v="1.299E-3"/>
    <n v="1.299E-3"/>
    <n v="0"/>
  </r>
  <r>
    <s v="Total"/>
    <n v="2019"/>
    <b v="1"/>
    <s v="EU"/>
    <s v="SPAIN"/>
    <s v="Import"/>
    <s v="EU"/>
    <x v="3"/>
    <x v="0"/>
    <x v="33"/>
    <x v="2"/>
    <b v="1"/>
    <s v="United Kingdom"/>
    <x v="88"/>
    <n v="2.5"/>
    <n v="10414"/>
    <n v="26035"/>
    <n v="80834"/>
    <n v="80834"/>
    <n v="8.0834000000000003E-2"/>
    <n v="8.0834000000000003E-2"/>
    <n v="26.035"/>
  </r>
  <r>
    <s v="Total"/>
    <n v="2019"/>
    <b v="1"/>
    <s v="EU"/>
    <s v="SPAIN"/>
    <s v="Import"/>
    <s v="EU"/>
    <x v="3"/>
    <x v="0"/>
    <x v="49"/>
    <x v="1"/>
    <b v="1"/>
    <s v="United Kingdom"/>
    <x v="88"/>
    <n v="0"/>
    <n v="7461"/>
    <n v="0"/>
    <n v="23870"/>
    <n v="23870"/>
    <n v="2.3869999999999999E-2"/>
    <n v="2.3869999999999999E-2"/>
    <n v="0"/>
  </r>
  <r>
    <s v="Total"/>
    <n v="2019"/>
    <b v="1"/>
    <s v="EU"/>
    <s v="SPAIN"/>
    <s v="Import"/>
    <s v="EU"/>
    <x v="3"/>
    <x v="5"/>
    <x v="26"/>
    <x v="1"/>
    <b v="1"/>
    <s v="United Kingdom"/>
    <x v="88"/>
    <n v="3.65"/>
    <n v="2301"/>
    <n v="8398.65"/>
    <n v="12156"/>
    <n v="12156"/>
    <n v="1.2156E-2"/>
    <n v="1.2156E-2"/>
    <n v="8.3986499999999999"/>
  </r>
  <r>
    <s v="Total"/>
    <n v="2019"/>
    <b v="1"/>
    <s v="EU"/>
    <s v="SPAIN"/>
    <s v="Import"/>
    <s v="EU"/>
    <x v="3"/>
    <x v="2"/>
    <x v="32"/>
    <x v="10"/>
    <b v="1"/>
    <s v="United Kingdom"/>
    <x v="88"/>
    <n v="2.0099999999999998"/>
    <n v="59228"/>
    <n v="119048.28"/>
    <n v="267720"/>
    <n v="267720"/>
    <n v="0.26772000000000001"/>
    <n v="0.26772000000000001"/>
    <n v="119.04828000000001"/>
  </r>
  <r>
    <s v="Total"/>
    <n v="2019"/>
    <b v="1"/>
    <s v="EU"/>
    <s v="SPAIN"/>
    <s v="Import"/>
    <s v="EU"/>
    <x v="2"/>
    <x v="1"/>
    <x v="48"/>
    <x v="7"/>
    <b v="1"/>
    <s v="United Kingdom"/>
    <x v="88"/>
    <n v="2.6"/>
    <n v="64745"/>
    <n v="168337"/>
    <n v="551642"/>
    <n v="551642"/>
    <n v="0.55164199999999997"/>
    <n v="0.55164199999999997"/>
    <n v="168.33699999999999"/>
  </r>
  <r>
    <s v="Total"/>
    <n v="2019"/>
    <b v="1"/>
    <s v="EU"/>
    <s v="SPAIN"/>
    <s v="Import"/>
    <s v="EU"/>
    <x v="2"/>
    <x v="0"/>
    <x v="8"/>
    <x v="7"/>
    <b v="1"/>
    <s v="United Kingdom"/>
    <x v="88"/>
    <n v="2.5"/>
    <n v="16180"/>
    <n v="40450"/>
    <n v="144075"/>
    <n v="144075"/>
    <n v="0.14407500000000001"/>
    <n v="0.14407500000000001"/>
    <n v="40.450000000000003"/>
  </r>
  <r>
    <s v="Total"/>
    <n v="2019"/>
    <b v="1"/>
    <s v="EU"/>
    <s v="SPAIN"/>
    <s v="Import"/>
    <s v="EU"/>
    <x v="2"/>
    <x v="0"/>
    <x v="48"/>
    <x v="7"/>
    <b v="1"/>
    <s v="United Kingdom"/>
    <x v="88"/>
    <n v="1.83"/>
    <n v="7268"/>
    <n v="13300.44"/>
    <n v="59952"/>
    <n v="59952"/>
    <n v="5.9951999999999998E-2"/>
    <n v="5.9951999999999998E-2"/>
    <n v="13.30044"/>
  </r>
  <r>
    <s v="Total"/>
    <n v="2019"/>
    <b v="1"/>
    <s v="EU"/>
    <s v="SPAIN"/>
    <s v="Import"/>
    <s v="EU"/>
    <x v="2"/>
    <x v="3"/>
    <x v="26"/>
    <x v="1"/>
    <b v="1"/>
    <s v="United Kingdom"/>
    <x v="88"/>
    <n v="3.45"/>
    <n v="3577"/>
    <n v="12340.65"/>
    <n v="21872"/>
    <n v="21872"/>
    <n v="2.1871999999999999E-2"/>
    <n v="2.1871999999999999E-2"/>
    <n v="12.34065"/>
  </r>
  <r>
    <s v="Total"/>
    <n v="2019"/>
    <b v="1"/>
    <s v="EU"/>
    <s v="SPAIN"/>
    <s v="Import"/>
    <s v="EU"/>
    <x v="2"/>
    <x v="1"/>
    <x v="26"/>
    <x v="1"/>
    <b v="1"/>
    <s v="United Kingdom"/>
    <x v="88"/>
    <n v="2.85"/>
    <n v="2222"/>
    <n v="6332.7"/>
    <n v="16902"/>
    <n v="16902"/>
    <n v="1.6902E-2"/>
    <n v="1.6902E-2"/>
    <n v="6.3327"/>
  </r>
  <r>
    <s v="Total"/>
    <n v="2019"/>
    <b v="1"/>
    <s v="EU"/>
    <s v="SPAIN"/>
    <s v="Import"/>
    <s v="EU"/>
    <x v="2"/>
    <x v="0"/>
    <x v="33"/>
    <x v="2"/>
    <b v="1"/>
    <s v="United Kingdom"/>
    <x v="88"/>
    <n v="5.12"/>
    <n v="7319"/>
    <n v="37473.279999999999"/>
    <n v="61765"/>
    <n v="61765"/>
    <n v="6.1765E-2"/>
    <n v="6.1765E-2"/>
    <n v="37.473280000000003"/>
  </r>
  <r>
    <s v="Total"/>
    <n v="2019"/>
    <b v="1"/>
    <s v="EU"/>
    <s v="SPAIN"/>
    <s v="Import"/>
    <s v="EU"/>
    <x v="2"/>
    <x v="0"/>
    <x v="1"/>
    <x v="1"/>
    <b v="1"/>
    <s v="United Kingdom"/>
    <x v="88"/>
    <n v="2.4700000000000002"/>
    <n v="74"/>
    <n v="182.78"/>
    <n v="363"/>
    <n v="363"/>
    <n v="3.6299999999999999E-4"/>
    <n v="3.6299999999999999E-4"/>
    <n v="0.18278"/>
  </r>
  <r>
    <s v="Total"/>
    <n v="2019"/>
    <b v="1"/>
    <s v="EU"/>
    <s v="SPAIN"/>
    <s v="Import"/>
    <s v="EU"/>
    <x v="2"/>
    <x v="0"/>
    <x v="1"/>
    <x v="1"/>
    <b v="1"/>
    <s v="United Kingdom"/>
    <x v="88"/>
    <n v="2.25"/>
    <n v="9620"/>
    <n v="21645"/>
    <n v="37455"/>
    <n v="37455"/>
    <n v="3.7455000000000002E-2"/>
    <n v="3.7455000000000002E-2"/>
    <n v="21.645"/>
  </r>
  <r>
    <s v="Total"/>
    <n v="2019"/>
    <b v="1"/>
    <s v="EU"/>
    <s v="SPAIN"/>
    <s v="Import"/>
    <s v="EU"/>
    <x v="2"/>
    <x v="0"/>
    <x v="26"/>
    <x v="1"/>
    <b v="1"/>
    <s v="United Kingdom"/>
    <x v="88"/>
    <n v="2.85"/>
    <n v="371311"/>
    <n v="1058236.3500000001"/>
    <n v="2234156"/>
    <n v="2234156"/>
    <n v="2.234156"/>
    <n v="2.234156"/>
    <n v="1058.2363499999999"/>
  </r>
  <r>
    <s v="Total"/>
    <n v="2019"/>
    <b v="1"/>
    <s v="EU"/>
    <s v="SPAIN"/>
    <s v="Import"/>
    <s v="EU"/>
    <x v="2"/>
    <x v="0"/>
    <x v="26"/>
    <x v="1"/>
    <b v="1"/>
    <s v="United Kingdom"/>
    <x v="88"/>
    <n v="2.85"/>
    <n v="1021"/>
    <n v="2909.85"/>
    <n v="1037"/>
    <n v="1037"/>
    <n v="1.0369999999999999E-3"/>
    <n v="1.0369999999999999E-3"/>
    <n v="2.90985"/>
  </r>
  <r>
    <s v="Total"/>
    <n v="2019"/>
    <b v="1"/>
    <s v="EU"/>
    <s v="SPAIN"/>
    <s v="Import"/>
    <s v="EU"/>
    <x v="2"/>
    <x v="1"/>
    <x v="2"/>
    <x v="2"/>
    <b v="1"/>
    <s v="United Kingdom"/>
    <x v="88"/>
    <n v="2.77"/>
    <n v="146322"/>
    <n v="405311.94"/>
    <n v="1432517"/>
    <n v="1432517"/>
    <n v="1.432517"/>
    <n v="1.432517"/>
    <n v="405.31193999999999"/>
  </r>
  <r>
    <s v="Total"/>
    <n v="2019"/>
    <b v="1"/>
    <s v="EU"/>
    <s v="SPAIN"/>
    <s v="Import"/>
    <s v="EU"/>
    <x v="2"/>
    <x v="0"/>
    <x v="2"/>
    <x v="2"/>
    <b v="1"/>
    <s v="United Kingdom"/>
    <x v="88"/>
    <n v="2.65"/>
    <n v="8620"/>
    <n v="22843"/>
    <n v="43387"/>
    <n v="43387"/>
    <n v="4.3387000000000002E-2"/>
    <n v="4.3387000000000002E-2"/>
    <n v="22.843"/>
  </r>
  <r>
    <s v="Total"/>
    <n v="2019"/>
    <b v="1"/>
    <s v="EU"/>
    <s v="SPAIN"/>
    <s v="Import"/>
    <s v="EU"/>
    <x v="2"/>
    <x v="0"/>
    <x v="2"/>
    <x v="2"/>
    <b v="1"/>
    <s v="United Kingdom"/>
    <x v="88"/>
    <n v="1.64"/>
    <n v="3"/>
    <n v="4.92"/>
    <n v="12"/>
    <n v="12"/>
    <n v="1.2E-5"/>
    <n v="1.2E-5"/>
    <n v="4.9199999999999999E-3"/>
  </r>
  <r>
    <s v="Total"/>
    <n v="2019"/>
    <b v="1"/>
    <s v="EU"/>
    <s v="SPAIN"/>
    <s v="Import"/>
    <s v="EU"/>
    <x v="0"/>
    <x v="0"/>
    <x v="36"/>
    <x v="0"/>
    <b v="1"/>
    <s v="United Kingdom"/>
    <x v="88"/>
    <n v="2"/>
    <n v="230827"/>
    <n v="461654"/>
    <n v="385814"/>
    <n v="385814"/>
    <n v="0.38581399999999999"/>
    <n v="0.38581399999999999"/>
    <n v="461.654"/>
  </r>
  <r>
    <s v="Total"/>
    <n v="2019"/>
    <b v="1"/>
    <s v="EU"/>
    <s v="SPAIN"/>
    <s v="Import"/>
    <s v="EU"/>
    <x v="0"/>
    <x v="1"/>
    <x v="65"/>
    <x v="5"/>
    <b v="1"/>
    <s v="United Kingdom"/>
    <x v="88"/>
    <n v="1.05"/>
    <n v="47"/>
    <n v="49.35"/>
    <n v="664"/>
    <n v="664"/>
    <n v="6.6399999999999999E-4"/>
    <n v="6.6399999999999999E-4"/>
    <n v="4.9349999999999998E-2"/>
  </r>
  <r>
    <s v="Total"/>
    <n v="2019"/>
    <b v="1"/>
    <s v="EU"/>
    <s v="SPAIN"/>
    <s v="Import"/>
    <s v="EU"/>
    <x v="0"/>
    <x v="1"/>
    <x v="14"/>
    <x v="5"/>
    <b v="1"/>
    <s v="United Kingdom"/>
    <x v="88"/>
    <n v="1.1399999999999999"/>
    <n v="4"/>
    <n v="4.5599999999999996"/>
    <n v="45"/>
    <n v="45"/>
    <n v="4.5000000000000003E-5"/>
    <n v="4.5000000000000003E-5"/>
    <n v="4.5599999999999998E-3"/>
  </r>
  <r>
    <s v="Total"/>
    <n v="2019"/>
    <b v="1"/>
    <s v="EU"/>
    <s v="SPAIN"/>
    <s v="Import"/>
    <s v="EU"/>
    <x v="0"/>
    <x v="1"/>
    <x v="12"/>
    <x v="9"/>
    <b v="1"/>
    <s v="United Kingdom"/>
    <x v="88"/>
    <n v="1.1200000000000001"/>
    <n v="960"/>
    <n v="1075.2"/>
    <n v="7063"/>
    <n v="7063"/>
    <n v="7.0629999999999998E-3"/>
    <n v="7.0629999999999998E-3"/>
    <n v="1.0751999999999999"/>
  </r>
  <r>
    <s v="Total"/>
    <n v="2019"/>
    <b v="1"/>
    <s v="EU"/>
    <s v="SPAIN"/>
    <s v="Import"/>
    <s v="EU"/>
    <x v="0"/>
    <x v="0"/>
    <x v="6"/>
    <x v="5"/>
    <b v="1"/>
    <s v="United Kingdom"/>
    <x v="88"/>
    <n v="1.1599999999999999"/>
    <n v="579"/>
    <n v="671.64"/>
    <n v="1307"/>
    <n v="1307"/>
    <n v="1.307E-3"/>
    <n v="1.307E-3"/>
    <n v="0.67164000000000001"/>
  </r>
  <r>
    <s v="Total"/>
    <n v="2019"/>
    <b v="1"/>
    <s v="EU"/>
    <s v="SPAIN"/>
    <s v="Import"/>
    <s v="EU"/>
    <x v="0"/>
    <x v="0"/>
    <x v="12"/>
    <x v="9"/>
    <b v="1"/>
    <s v="United Kingdom"/>
    <x v="88"/>
    <n v="1.1200000000000001"/>
    <n v="6121"/>
    <n v="6855.52"/>
    <n v="27588"/>
    <n v="27588"/>
    <n v="2.7588000000000001E-2"/>
    <n v="2.7588000000000001E-2"/>
    <n v="6.8555200000000003"/>
  </r>
  <r>
    <s v="Total"/>
    <n v="2019"/>
    <b v="1"/>
    <s v="EU"/>
    <s v="SPAIN"/>
    <s v="Import"/>
    <s v="EU"/>
    <x v="1"/>
    <x v="3"/>
    <x v="5"/>
    <x v="3"/>
    <b v="1"/>
    <s v="United Kingdom"/>
    <x v="88"/>
    <n v="5"/>
    <n v="3573"/>
    <n v="17865"/>
    <n v="13032"/>
    <n v="13032"/>
    <n v="1.3032E-2"/>
    <n v="1.3032E-2"/>
    <n v="17.864999999999998"/>
  </r>
  <r>
    <s v="Total"/>
    <n v="2019"/>
    <b v="1"/>
    <s v="EU"/>
    <s v="SPAIN"/>
    <s v="Import"/>
    <s v="EU"/>
    <x v="1"/>
    <x v="2"/>
    <x v="0"/>
    <x v="0"/>
    <b v="1"/>
    <s v="United Kingdom"/>
    <x v="88"/>
    <n v="1.66"/>
    <n v="33447"/>
    <n v="55522.02"/>
    <n v="376792"/>
    <n v="376792"/>
    <n v="0.37679200000000002"/>
    <n v="0.37679200000000002"/>
    <n v="55.522019999999998"/>
  </r>
  <r>
    <s v="Total"/>
    <n v="2019"/>
    <b v="1"/>
    <s v="EU"/>
    <s v="SPAIN"/>
    <s v="Import"/>
    <s v="EU"/>
    <x v="1"/>
    <x v="2"/>
    <x v="5"/>
    <x v="3"/>
    <b v="1"/>
    <s v="United Kingdom"/>
    <x v="88"/>
    <n v="1"/>
    <n v="66570"/>
    <n v="66570"/>
    <n v="587628"/>
    <n v="587628"/>
    <n v="0.58762800000000004"/>
    <n v="0.58762800000000004"/>
    <n v="66.569999999999993"/>
  </r>
  <r>
    <s v="Total"/>
    <n v="2019"/>
    <b v="1"/>
    <s v="EU"/>
    <s v="SPAIN"/>
    <s v="Import"/>
    <s v="EU"/>
    <x v="1"/>
    <x v="2"/>
    <x v="30"/>
    <x v="3"/>
    <b v="1"/>
    <s v="United Kingdom"/>
    <x v="88"/>
    <n v="2.61"/>
    <n v="71985"/>
    <n v="187880.85"/>
    <n v="216862"/>
    <n v="216862"/>
    <n v="0.216862"/>
    <n v="0.216862"/>
    <n v="187.88085000000001"/>
  </r>
  <r>
    <s v="Total"/>
    <n v="2019"/>
    <b v="1"/>
    <s v="EU"/>
    <s v="SPAIN"/>
    <s v="Import"/>
    <s v="EU"/>
    <x v="1"/>
    <x v="1"/>
    <x v="5"/>
    <x v="3"/>
    <b v="1"/>
    <s v="United Kingdom"/>
    <x v="88"/>
    <n v="1"/>
    <n v="2"/>
    <n v="2"/>
    <n v="11"/>
    <n v="11"/>
    <n v="1.1E-5"/>
    <n v="1.1E-5"/>
    <n v="2E-3"/>
  </r>
  <r>
    <s v="Total"/>
    <n v="2019"/>
    <b v="1"/>
    <s v="EU"/>
    <s v="SPAIN"/>
    <s v="Import"/>
    <s v="EU"/>
    <x v="1"/>
    <x v="0"/>
    <x v="5"/>
    <x v="3"/>
    <b v="1"/>
    <s v="United Kingdom"/>
    <x v="88"/>
    <n v="1"/>
    <n v="60"/>
    <n v="60"/>
    <n v="246"/>
    <n v="246"/>
    <n v="2.4600000000000002E-4"/>
    <n v="2.4600000000000002E-4"/>
    <n v="0.06"/>
  </r>
  <r>
    <s v="Total"/>
    <n v="2019"/>
    <b v="1"/>
    <s v="EU"/>
    <s v="SPAIN"/>
    <s v="Import"/>
    <s v="EU"/>
    <x v="3"/>
    <x v="2"/>
    <x v="40"/>
    <x v="7"/>
    <b v="1"/>
    <s v="United Kingdom"/>
    <x v="88"/>
    <n v="2.08"/>
    <n v="6715859"/>
    <n v="13968986.720000001"/>
    <n v="21239816"/>
    <n v="21239816"/>
    <n v="21.239816000000001"/>
    <n v="21.239816000000001"/>
    <n v="13968.986720000001"/>
  </r>
  <r>
    <s v="Total"/>
    <n v="2019"/>
    <b v="1"/>
    <s v="EU"/>
    <s v="SPAIN"/>
    <s v="Import"/>
    <s v="EU"/>
    <x v="3"/>
    <x v="2"/>
    <x v="40"/>
    <x v="7"/>
    <b v="1"/>
    <s v="United Kingdom"/>
    <x v="88"/>
    <n v="2.08"/>
    <n v="13520"/>
    <n v="28121.599999999999"/>
    <n v="110577"/>
    <n v="110577"/>
    <n v="0.11057699999999999"/>
    <n v="0.11057699999999999"/>
    <n v="28.121600000000001"/>
  </r>
  <r>
    <s v="Total"/>
    <n v="2019"/>
    <b v="1"/>
    <s v="EU"/>
    <s v="SPAIN"/>
    <s v="Import"/>
    <s v="EU"/>
    <x v="3"/>
    <x v="2"/>
    <x v="66"/>
    <x v="7"/>
    <b v="1"/>
    <s v="United Kingdom"/>
    <x v="88"/>
    <n v="2.08"/>
    <n v="3798893"/>
    <n v="7901697.4400000004"/>
    <n v="16560407"/>
    <n v="16560407"/>
    <n v="16.560407000000001"/>
    <n v="16.560407000000001"/>
    <n v="7901.6974399999999"/>
  </r>
  <r>
    <s v="Total"/>
    <n v="2019"/>
    <b v="1"/>
    <s v="EU"/>
    <s v="SPAIN"/>
    <s v="Import"/>
    <s v="EU"/>
    <x v="3"/>
    <x v="2"/>
    <x v="66"/>
    <x v="7"/>
    <b v="1"/>
    <s v="United Kingdom"/>
    <x v="88"/>
    <n v="2.08"/>
    <n v="739323"/>
    <n v="1537791.84"/>
    <n v="4559648"/>
    <n v="4559648"/>
    <n v="4.5596480000000001"/>
    <n v="4.5596480000000001"/>
    <n v="1537.7918400000001"/>
  </r>
  <r>
    <s v="Total"/>
    <n v="2019"/>
    <b v="1"/>
    <s v="EU"/>
    <s v="SPAIN"/>
    <s v="Import"/>
    <s v="EU"/>
    <x v="3"/>
    <x v="2"/>
    <x v="8"/>
    <x v="7"/>
    <b v="1"/>
    <s v="United Kingdom"/>
    <x v="88"/>
    <n v="2.08"/>
    <n v="9146"/>
    <n v="19023.68"/>
    <n v="86864"/>
    <n v="86864"/>
    <n v="8.6863999999999997E-2"/>
    <n v="8.6863999999999997E-2"/>
    <n v="19.023679999999999"/>
  </r>
  <r>
    <s v="Total"/>
    <n v="2019"/>
    <b v="1"/>
    <s v="EU"/>
    <s v="SPAIN"/>
    <s v="Import"/>
    <s v="EU"/>
    <x v="3"/>
    <x v="2"/>
    <x v="8"/>
    <x v="7"/>
    <b v="1"/>
    <s v="United Kingdom"/>
    <x v="88"/>
    <n v="2.08"/>
    <n v="12432"/>
    <n v="25858.560000000001"/>
    <n v="131405"/>
    <n v="131405"/>
    <n v="0.13140499999999999"/>
    <n v="0.13140499999999999"/>
    <n v="25.858560000000001"/>
  </r>
  <r>
    <s v="Total"/>
    <n v="2019"/>
    <b v="1"/>
    <s v="EU"/>
    <s v="SPAIN"/>
    <s v="Import"/>
    <s v="EU"/>
    <x v="3"/>
    <x v="2"/>
    <x v="8"/>
    <x v="7"/>
    <b v="1"/>
    <s v="United Kingdom"/>
    <x v="88"/>
    <n v="2.08"/>
    <n v="134022"/>
    <n v="278765.76"/>
    <n v="1427704"/>
    <n v="1427704"/>
    <n v="1.4277040000000001"/>
    <n v="1.4277040000000001"/>
    <n v="278.76576"/>
  </r>
  <r>
    <s v="Total"/>
    <n v="2019"/>
    <b v="1"/>
    <s v="EU"/>
    <s v="SPAIN"/>
    <s v="Import"/>
    <s v="EU"/>
    <x v="3"/>
    <x v="2"/>
    <x v="8"/>
    <x v="7"/>
    <b v="1"/>
    <s v="United Kingdom"/>
    <x v="88"/>
    <n v="2.08"/>
    <n v="23143"/>
    <n v="48137.440000000002"/>
    <n v="300585"/>
    <n v="300585"/>
    <n v="0.30058499999999999"/>
    <n v="0.30058499999999999"/>
    <n v="48.137439999999998"/>
  </r>
  <r>
    <s v="Total"/>
    <n v="2019"/>
    <b v="1"/>
    <s v="EU"/>
    <s v="SPAIN"/>
    <s v="Import"/>
    <s v="EU"/>
    <x v="3"/>
    <x v="2"/>
    <x v="39"/>
    <x v="8"/>
    <b v="1"/>
    <s v="United Kingdom"/>
    <x v="88"/>
    <n v="2.09"/>
    <n v="19735"/>
    <n v="41246.15"/>
    <n v="81381"/>
    <n v="81381"/>
    <n v="8.1380999999999995E-2"/>
    <n v="8.1380999999999995E-2"/>
    <n v="41.24615"/>
  </r>
  <r>
    <s v="Total"/>
    <n v="2019"/>
    <b v="1"/>
    <s v="EU"/>
    <s v="SPAIN"/>
    <s v="Import"/>
    <s v="EU"/>
    <x v="3"/>
    <x v="2"/>
    <x v="39"/>
    <x v="8"/>
    <b v="1"/>
    <s v="United Kingdom"/>
    <x v="88"/>
    <n v="2.09"/>
    <n v="95700"/>
    <n v="200013"/>
    <n v="426895"/>
    <n v="426895"/>
    <n v="0.42689500000000002"/>
    <n v="0.42689500000000002"/>
    <n v="200.01300000000001"/>
  </r>
  <r>
    <s v="Total"/>
    <n v="2019"/>
    <b v="1"/>
    <s v="EU"/>
    <s v="SPAIN"/>
    <s v="Import"/>
    <s v="EU"/>
    <x v="3"/>
    <x v="2"/>
    <x v="50"/>
    <x v="8"/>
    <b v="1"/>
    <s v="United Kingdom"/>
    <x v="88"/>
    <n v="1.7"/>
    <n v="67"/>
    <n v="113.9"/>
    <n v="977"/>
    <n v="977"/>
    <n v="9.77E-4"/>
    <n v="9.77E-4"/>
    <n v="0.1139"/>
  </r>
  <r>
    <s v="Total"/>
    <n v="2019"/>
    <b v="1"/>
    <s v="EU"/>
    <s v="SPAIN"/>
    <s v="Import"/>
    <s v="EU"/>
    <x v="3"/>
    <x v="2"/>
    <x v="43"/>
    <x v="8"/>
    <b v="1"/>
    <s v="United Kingdom"/>
    <x v="88"/>
    <n v="1.33"/>
    <n v="2639"/>
    <n v="3509.87"/>
    <n v="17416"/>
    <n v="17416"/>
    <n v="1.7416000000000001E-2"/>
    <n v="1.7416000000000001E-2"/>
    <n v="3.5098699999999998"/>
  </r>
  <r>
    <s v="Total"/>
    <n v="2019"/>
    <b v="1"/>
    <s v="EU"/>
    <s v="SPAIN"/>
    <s v="Import"/>
    <s v="EU"/>
    <x v="3"/>
    <x v="2"/>
    <x v="53"/>
    <x v="8"/>
    <b v="1"/>
    <s v="United Kingdom"/>
    <x v="88"/>
    <n v="2"/>
    <n v="610479"/>
    <n v="1220958"/>
    <n v="6954215"/>
    <n v="6954215"/>
    <n v="6.9542149999999996"/>
    <n v="6.9542149999999996"/>
    <n v="1220.9580000000001"/>
  </r>
  <r>
    <s v="Total"/>
    <n v="2019"/>
    <b v="1"/>
    <s v="EU"/>
    <s v="SPAIN"/>
    <s v="Import"/>
    <s v="EU"/>
    <x v="3"/>
    <x v="2"/>
    <x v="53"/>
    <x v="8"/>
    <b v="1"/>
    <s v="United Kingdom"/>
    <x v="88"/>
    <n v="1.33"/>
    <n v="187201"/>
    <n v="248977.33"/>
    <n v="418050"/>
    <n v="418050"/>
    <n v="0.41804999999999998"/>
    <n v="0.41804999999999998"/>
    <n v="248.97732999999999"/>
  </r>
  <r>
    <s v="Total"/>
    <n v="2019"/>
    <b v="1"/>
    <s v="EU"/>
    <s v="SPAIN"/>
    <s v="Import"/>
    <s v="EU"/>
    <x v="3"/>
    <x v="2"/>
    <x v="2"/>
    <x v="2"/>
    <b v="1"/>
    <s v="United Kingdom"/>
    <x v="88"/>
    <n v="1.7"/>
    <n v="1779"/>
    <n v="3024.3"/>
    <n v="10880"/>
    <n v="10880"/>
    <n v="1.0880000000000001E-2"/>
    <n v="1.0880000000000001E-2"/>
    <n v="3.0243000000000002"/>
  </r>
  <r>
    <s v="Total"/>
    <n v="2019"/>
    <b v="1"/>
    <s v="EU"/>
    <s v="SPAIN"/>
    <s v="Import"/>
    <s v="EU"/>
    <x v="3"/>
    <x v="2"/>
    <x v="6"/>
    <x v="5"/>
    <b v="1"/>
    <s v="United Kingdom"/>
    <x v="88"/>
    <n v="1.52"/>
    <n v="4265"/>
    <n v="6482.8"/>
    <n v="49720"/>
    <n v="49720"/>
    <n v="4.972E-2"/>
    <n v="4.972E-2"/>
    <n v="6.4828000000000001"/>
  </r>
  <r>
    <s v="Total"/>
    <n v="2019"/>
    <b v="1"/>
    <s v="EU"/>
    <s v="SPAIN"/>
    <s v="Import"/>
    <s v="EU"/>
    <x v="3"/>
    <x v="2"/>
    <x v="2"/>
    <x v="2"/>
    <b v="1"/>
    <s v="United Kingdom"/>
    <x v="88"/>
    <n v="1.84"/>
    <n v="17450"/>
    <n v="32108"/>
    <n v="94876"/>
    <n v="94876"/>
    <n v="9.4876000000000002E-2"/>
    <n v="9.4876000000000002E-2"/>
    <n v="32.107999999999997"/>
  </r>
  <r>
    <s v="Total"/>
    <n v="2019"/>
    <b v="1"/>
    <s v="EU"/>
    <s v="SPAIN"/>
    <s v="Import"/>
    <s v="EU"/>
    <x v="3"/>
    <x v="2"/>
    <x v="2"/>
    <x v="2"/>
    <b v="1"/>
    <s v="United Kingdom"/>
    <x v="88"/>
    <n v="1.64"/>
    <n v="1219"/>
    <n v="1999.16"/>
    <n v="13576"/>
    <n v="13576"/>
    <n v="1.3576E-2"/>
    <n v="1.3576E-2"/>
    <n v="1.99916"/>
  </r>
  <r>
    <s v="Total"/>
    <n v="2019"/>
    <b v="1"/>
    <s v="EU"/>
    <s v="SPAIN"/>
    <s v="Import"/>
    <s v="EU"/>
    <x v="2"/>
    <x v="2"/>
    <x v="50"/>
    <x v="8"/>
    <b v="1"/>
    <s v="United Kingdom"/>
    <x v="88"/>
    <n v="1.87"/>
    <n v="1614"/>
    <n v="3018.18"/>
    <n v="12199"/>
    <n v="12199"/>
    <n v="1.2199E-2"/>
    <n v="1.2199E-2"/>
    <n v="3.0181800000000001"/>
  </r>
  <r>
    <s v="Total"/>
    <n v="2019"/>
    <b v="1"/>
    <s v="EU"/>
    <s v="SPAIN"/>
    <s v="Import"/>
    <s v="EU"/>
    <x v="2"/>
    <x v="3"/>
    <x v="2"/>
    <x v="2"/>
    <b v="1"/>
    <s v="United Kingdom"/>
    <x v="88"/>
    <n v="3.76"/>
    <n v="22195"/>
    <n v="83453.2"/>
    <n v="73079"/>
    <n v="73079"/>
    <n v="7.3079000000000005E-2"/>
    <n v="7.3079000000000005E-2"/>
    <n v="83.453199999999995"/>
  </r>
  <r>
    <s v="Total"/>
    <n v="2019"/>
    <b v="1"/>
    <s v="EU"/>
    <s v="SPAIN"/>
    <s v="Import"/>
    <s v="EU"/>
    <x v="2"/>
    <x v="1"/>
    <x v="6"/>
    <x v="5"/>
    <b v="1"/>
    <s v="United Kingdom"/>
    <x v="88"/>
    <n v="1.6"/>
    <n v="1440"/>
    <n v="2304"/>
    <n v="2596"/>
    <n v="2596"/>
    <n v="2.5959999999999998E-3"/>
    <n v="2.5959999999999998E-3"/>
    <n v="2.3039999999999998"/>
  </r>
  <r>
    <s v="Total"/>
    <n v="2019"/>
    <b v="1"/>
    <s v="EU"/>
    <s v="SPAIN"/>
    <s v="Import"/>
    <s v="EU"/>
    <x v="2"/>
    <x v="0"/>
    <x v="6"/>
    <x v="5"/>
    <b v="1"/>
    <s v="United Kingdom"/>
    <x v="88"/>
    <n v="1.8"/>
    <n v="546"/>
    <n v="982.8"/>
    <n v="8027"/>
    <n v="8027"/>
    <n v="8.0269999999999994E-3"/>
    <n v="8.0269999999999994E-3"/>
    <n v="0.98280000000000001"/>
  </r>
  <r>
    <s v="Total"/>
    <n v="2019"/>
    <b v="1"/>
    <s v="EU"/>
    <s v="SPAIN"/>
    <s v="Import"/>
    <s v="EU"/>
    <x v="4"/>
    <x v="2"/>
    <x v="18"/>
    <x v="10"/>
    <b v="1"/>
    <s v="United Kingdom"/>
    <x v="88"/>
    <n v="0"/>
    <n v="2739"/>
    <n v="0"/>
    <n v="31827"/>
    <n v="31827"/>
    <n v="3.1827000000000001E-2"/>
    <n v="3.1827000000000001E-2"/>
    <n v="0"/>
  </r>
  <r>
    <s v="Total"/>
    <n v="2019"/>
    <b v="1"/>
    <s v="EU"/>
    <s v="SPAIN"/>
    <s v="Import"/>
    <s v="EU"/>
    <x v="4"/>
    <x v="2"/>
    <x v="18"/>
    <x v="10"/>
    <b v="1"/>
    <s v="United Kingdom"/>
    <x v="88"/>
    <n v="0"/>
    <n v="38665"/>
    <n v="0"/>
    <n v="161290"/>
    <n v="161290"/>
    <n v="0.16128999999999999"/>
    <n v="0.16128999999999999"/>
    <n v="0"/>
  </r>
  <r>
    <s v="Total"/>
    <n v="2019"/>
    <b v="1"/>
    <s v="EU"/>
    <s v="SPAIN"/>
    <s v="Import"/>
    <s v="EU"/>
    <x v="0"/>
    <x v="3"/>
    <x v="7"/>
    <x v="6"/>
    <b v="1"/>
    <s v="United Kingdom"/>
    <x v="88"/>
    <n v="1.28"/>
    <n v="46888"/>
    <n v="60016.639999999999"/>
    <n v="124936"/>
    <n v="124936"/>
    <n v="0.12493600000000001"/>
    <n v="0.12493600000000001"/>
    <n v="60.016640000000002"/>
  </r>
  <r>
    <s v="Total"/>
    <n v="2019"/>
    <b v="1"/>
    <s v="EU"/>
    <s v="SPAIN"/>
    <s v="Import"/>
    <s v="EU"/>
    <x v="0"/>
    <x v="3"/>
    <x v="41"/>
    <x v="6"/>
    <b v="1"/>
    <s v="United Kingdom"/>
    <x v="88"/>
    <n v="1.33"/>
    <n v="137"/>
    <n v="182.21"/>
    <n v="1365"/>
    <n v="1365"/>
    <n v="1.3649999999999999E-3"/>
    <n v="1.3649999999999999E-3"/>
    <n v="0.18221000000000001"/>
  </r>
  <r>
    <s v="Total"/>
    <n v="2019"/>
    <b v="1"/>
    <s v="EU"/>
    <s v="SPAIN"/>
    <s v="Import"/>
    <s v="EU"/>
    <x v="0"/>
    <x v="3"/>
    <x v="72"/>
    <x v="3"/>
    <b v="1"/>
    <s v="United Kingdom"/>
    <x v="88"/>
    <n v="1"/>
    <n v="310"/>
    <n v="310"/>
    <n v="357"/>
    <n v="357"/>
    <n v="3.57E-4"/>
    <n v="3.57E-4"/>
    <n v="0.31"/>
  </r>
  <r>
    <s v="Total"/>
    <n v="2019"/>
    <b v="1"/>
    <s v="EU"/>
    <s v="SPAIN"/>
    <s v="Import"/>
    <s v="EU"/>
    <x v="0"/>
    <x v="3"/>
    <x v="30"/>
    <x v="3"/>
    <b v="1"/>
    <s v="United Kingdom"/>
    <x v="88"/>
    <n v="4.5"/>
    <n v="20636"/>
    <n v="92862"/>
    <n v="69492"/>
    <n v="69492"/>
    <n v="6.9491999999999998E-2"/>
    <n v="6.9491999999999998E-2"/>
    <n v="92.861999999999995"/>
  </r>
  <r>
    <s v="Total"/>
    <n v="2019"/>
    <b v="1"/>
    <s v="EU"/>
    <s v="SPAIN"/>
    <s v="Import"/>
    <s v="EU"/>
    <x v="0"/>
    <x v="3"/>
    <x v="67"/>
    <x v="3"/>
    <b v="1"/>
    <s v="United Kingdom"/>
    <x v="88"/>
    <n v="4.5"/>
    <n v="35790"/>
    <n v="161055"/>
    <n v="94786"/>
    <n v="94786"/>
    <n v="9.4785999999999995E-2"/>
    <n v="9.4785999999999995E-2"/>
    <n v="161.05500000000001"/>
  </r>
  <r>
    <s v="Total"/>
    <n v="2019"/>
    <b v="1"/>
    <s v="EU"/>
    <s v="SPAIN"/>
    <s v="Import"/>
    <s v="EU"/>
    <x v="0"/>
    <x v="1"/>
    <x v="20"/>
    <x v="0"/>
    <b v="1"/>
    <s v="United Kingdom"/>
    <x v="88"/>
    <n v="1"/>
    <n v="265"/>
    <n v="265"/>
    <n v="5017"/>
    <n v="5017"/>
    <n v="5.0169999999999998E-3"/>
    <n v="5.0169999999999998E-3"/>
    <n v="0.26500000000000001"/>
  </r>
  <r>
    <s v="Total"/>
    <n v="2019"/>
    <b v="1"/>
    <s v="EU"/>
    <s v="SPAIN"/>
    <s v="Import"/>
    <s v="EU"/>
    <x v="0"/>
    <x v="0"/>
    <x v="42"/>
    <x v="6"/>
    <b v="1"/>
    <s v="United Kingdom"/>
    <x v="88"/>
    <n v="1.36"/>
    <n v="8843"/>
    <n v="12026.48"/>
    <n v="32157"/>
    <n v="32157"/>
    <n v="3.2156999999999998E-2"/>
    <n v="3.2156999999999998E-2"/>
    <n v="12.026479999999999"/>
  </r>
  <r>
    <s v="Total"/>
    <n v="2019"/>
    <b v="1"/>
    <s v="EU"/>
    <s v="SPAIN"/>
    <s v="Import"/>
    <s v="EU"/>
    <x v="0"/>
    <x v="0"/>
    <x v="42"/>
    <x v="6"/>
    <b v="1"/>
    <s v="United Kingdom"/>
    <x v="88"/>
    <n v="1.36"/>
    <n v="28501"/>
    <n v="38761.360000000001"/>
    <n v="63794"/>
    <n v="63794"/>
    <n v="6.3794000000000003E-2"/>
    <n v="6.3794000000000003E-2"/>
    <n v="38.761360000000003"/>
  </r>
  <r>
    <s v="Total"/>
    <n v="2019"/>
    <b v="1"/>
    <s v="EU"/>
    <s v="SPAIN"/>
    <s v="Import"/>
    <s v="EU"/>
    <x v="0"/>
    <x v="0"/>
    <x v="42"/>
    <x v="6"/>
    <b v="1"/>
    <s v="United Kingdom"/>
    <x v="88"/>
    <n v="1.36"/>
    <n v="4008"/>
    <n v="5450.88"/>
    <n v="20980"/>
    <n v="20980"/>
    <n v="2.0979999999999999E-2"/>
    <n v="2.0979999999999999E-2"/>
    <n v="5.4508799999999997"/>
  </r>
  <r>
    <s v="Total"/>
    <n v="2019"/>
    <b v="1"/>
    <s v="EU"/>
    <s v="SPAIN"/>
    <s v="Import"/>
    <s v="EU"/>
    <x v="0"/>
    <x v="0"/>
    <x v="42"/>
    <x v="6"/>
    <b v="1"/>
    <s v="United Kingdom"/>
    <x v="88"/>
    <n v="1.36"/>
    <n v="16238154"/>
    <n v="22083889.440000001"/>
    <n v="2050022"/>
    <n v="2050022"/>
    <n v="2.0500219999999998"/>
    <n v="2.0500219999999998"/>
    <n v="22083.889439999999"/>
  </r>
  <r>
    <s v="Total"/>
    <n v="2019"/>
    <b v="1"/>
    <s v="EU"/>
    <s v="SPAIN"/>
    <s v="Import"/>
    <s v="EU"/>
    <x v="0"/>
    <x v="0"/>
    <x v="28"/>
    <x v="6"/>
    <b v="1"/>
    <s v="United Kingdom"/>
    <x v="88"/>
    <n v="1"/>
    <n v="95869"/>
    <n v="95869"/>
    <n v="203805"/>
    <n v="203805"/>
    <n v="0.20380499999999999"/>
    <n v="0.20380499999999999"/>
    <n v="95.869"/>
  </r>
  <r>
    <s v="Total"/>
    <n v="2019"/>
    <b v="1"/>
    <s v="EU"/>
    <s v="SPAIN"/>
    <s v="Import"/>
    <s v="EU"/>
    <x v="0"/>
    <x v="0"/>
    <x v="7"/>
    <x v="6"/>
    <b v="1"/>
    <s v="United Kingdom"/>
    <x v="88"/>
    <n v="1.28"/>
    <n v="597155"/>
    <n v="764358.4"/>
    <n v="3787795"/>
    <n v="3787795"/>
    <n v="3.787795"/>
    <n v="3.787795"/>
    <n v="764.35839999999996"/>
  </r>
  <r>
    <s v="Total"/>
    <n v="2019"/>
    <b v="1"/>
    <s v="EU"/>
    <s v="SPAIN"/>
    <s v="Import"/>
    <s v="EU"/>
    <x v="0"/>
    <x v="0"/>
    <x v="41"/>
    <x v="6"/>
    <b v="1"/>
    <s v="United Kingdom"/>
    <x v="88"/>
    <n v="1.38"/>
    <n v="18996"/>
    <n v="26214.48"/>
    <n v="76240"/>
    <n v="76240"/>
    <n v="7.6240000000000002E-2"/>
    <n v="7.6240000000000002E-2"/>
    <n v="26.214479999999998"/>
  </r>
  <r>
    <s v="Total"/>
    <n v="2019"/>
    <b v="1"/>
    <s v="EU"/>
    <s v="SPAIN"/>
    <s v="Import"/>
    <s v="EU"/>
    <x v="0"/>
    <x v="0"/>
    <x v="41"/>
    <x v="6"/>
    <b v="1"/>
    <s v="United Kingdom"/>
    <x v="88"/>
    <n v="1.38"/>
    <n v="7468"/>
    <n v="10305.84"/>
    <n v="39145"/>
    <n v="39145"/>
    <n v="3.9144999999999999E-2"/>
    <n v="3.9144999999999999E-2"/>
    <n v="10.30584"/>
  </r>
  <r>
    <s v="Total"/>
    <n v="2019"/>
    <b v="1"/>
    <s v="EU"/>
    <s v="SPAIN"/>
    <s v="Import"/>
    <s v="EU"/>
    <x v="0"/>
    <x v="0"/>
    <x v="86"/>
    <x v="3"/>
    <b v="1"/>
    <s v="United Kingdom"/>
    <x v="88"/>
    <n v="1"/>
    <n v="12"/>
    <n v="12"/>
    <n v="573"/>
    <n v="573"/>
    <n v="5.7300000000000005E-4"/>
    <n v="5.7300000000000005E-4"/>
    <n v="1.2E-2"/>
  </r>
  <r>
    <s v="Total"/>
    <n v="2019"/>
    <b v="1"/>
    <s v="EU"/>
    <s v="SPAIN"/>
    <s v="Import"/>
    <s v="EU"/>
    <x v="0"/>
    <x v="0"/>
    <x v="29"/>
    <x v="3"/>
    <b v="1"/>
    <s v="United Kingdom"/>
    <x v="88"/>
    <n v="6.22"/>
    <n v="3671"/>
    <n v="22833.62"/>
    <n v="29388"/>
    <n v="29388"/>
    <n v="2.9388000000000001E-2"/>
    <n v="2.9388000000000001E-2"/>
    <n v="22.83362"/>
  </r>
  <r>
    <s v="Total"/>
    <n v="2019"/>
    <b v="1"/>
    <s v="EU"/>
    <s v="SPAIN"/>
    <s v="Import"/>
    <s v="EU"/>
    <x v="0"/>
    <x v="0"/>
    <x v="67"/>
    <x v="3"/>
    <b v="1"/>
    <s v="United Kingdom"/>
    <x v="88"/>
    <n v="4.5"/>
    <n v="18761"/>
    <n v="84424.5"/>
    <n v="36905"/>
    <n v="36905"/>
    <n v="3.6905E-2"/>
    <n v="3.6905E-2"/>
    <n v="84.424499999999995"/>
  </r>
  <r>
    <s v="Total"/>
    <n v="2019"/>
    <b v="1"/>
    <s v="EU"/>
    <s v="SPAIN"/>
    <s v="Import"/>
    <s v="EU"/>
    <x v="0"/>
    <x v="0"/>
    <x v="31"/>
    <x v="3"/>
    <b v="1"/>
    <s v="United Kingdom"/>
    <x v="88"/>
    <n v="5"/>
    <n v="24792"/>
    <n v="123960"/>
    <n v="70197"/>
    <n v="70197"/>
    <n v="7.0196999999999996E-2"/>
    <n v="7.0196999999999996E-2"/>
    <n v="123.96"/>
  </r>
  <r>
    <s v="Total"/>
    <n v="2019"/>
    <b v="1"/>
    <s v="EU"/>
    <s v="SPAIN"/>
    <s v="Import"/>
    <s v="EU"/>
    <x v="0"/>
    <x v="0"/>
    <x v="53"/>
    <x v="8"/>
    <b v="1"/>
    <s v="United Kingdom"/>
    <x v="88"/>
    <n v="1"/>
    <n v="2400"/>
    <n v="2400"/>
    <n v="5446"/>
    <n v="5446"/>
    <n v="5.4460000000000003E-3"/>
    <n v="5.4460000000000003E-3"/>
    <n v="2.4"/>
  </r>
  <r>
    <s v="Total"/>
    <n v="2019"/>
    <b v="1"/>
    <s v="EU"/>
    <s v="SPAIN"/>
    <s v="Import"/>
    <s v="EU"/>
    <x v="0"/>
    <x v="0"/>
    <x v="78"/>
    <x v="2"/>
    <b v="1"/>
    <s v="United Kingdom"/>
    <x v="88"/>
    <n v="1.34"/>
    <n v="21"/>
    <n v="28.14"/>
    <n v="95"/>
    <n v="95"/>
    <n v="9.5000000000000005E-5"/>
    <n v="9.5000000000000005E-5"/>
    <n v="2.8139999999999998E-2"/>
  </r>
  <r>
    <s v="Total"/>
    <n v="2019"/>
    <b v="1"/>
    <s v="EU"/>
    <s v="SPAIN"/>
    <s v="Import"/>
    <s v="EU"/>
    <x v="0"/>
    <x v="5"/>
    <x v="49"/>
    <x v="1"/>
    <b v="1"/>
    <s v="United Kingdom"/>
    <x v="88"/>
    <n v="3.19"/>
    <n v="340"/>
    <n v="1084.5999999999999"/>
    <n v="7715"/>
    <n v="7715"/>
    <n v="7.7149999999999996E-3"/>
    <n v="7.7149999999999996E-3"/>
    <n v="1.0846"/>
  </r>
  <r>
    <s v="Total"/>
    <n v="2019"/>
    <b v="1"/>
    <s v="EU"/>
    <s v="SPAIN"/>
    <s v="Import"/>
    <s v="EU"/>
    <x v="0"/>
    <x v="1"/>
    <x v="79"/>
    <x v="2"/>
    <b v="1"/>
    <s v="United Kingdom"/>
    <x v="88"/>
    <n v="1"/>
    <n v="131"/>
    <n v="131"/>
    <n v="1878"/>
    <n v="1878"/>
    <n v="1.8779999999999999E-3"/>
    <n v="1.8779999999999999E-3"/>
    <n v="0.13100000000000001"/>
  </r>
  <r>
    <s v="Total"/>
    <n v="2019"/>
    <b v="1"/>
    <s v="EU"/>
    <s v="SPAIN"/>
    <s v="Import"/>
    <s v="EU"/>
    <x v="0"/>
    <x v="1"/>
    <x v="12"/>
    <x v="9"/>
    <b v="1"/>
    <s v="United Kingdom"/>
    <x v="88"/>
    <n v="1"/>
    <n v="7315"/>
    <n v="7315"/>
    <n v="67399"/>
    <n v="67399"/>
    <n v="6.7399000000000001E-2"/>
    <n v="6.7399000000000001E-2"/>
    <n v="7.3150000000000004"/>
  </r>
  <r>
    <s v="Total"/>
    <n v="2019"/>
    <b v="1"/>
    <s v="EU"/>
    <s v="SPAIN"/>
    <s v="Import"/>
    <s v="EU"/>
    <x v="0"/>
    <x v="5"/>
    <x v="2"/>
    <x v="2"/>
    <b v="1"/>
    <s v="United Kingdom"/>
    <x v="88"/>
    <n v="3.19"/>
    <n v="444"/>
    <n v="1416.36"/>
    <n v="2531"/>
    <n v="2531"/>
    <n v="2.5309999999999998E-3"/>
    <n v="2.5309999999999998E-3"/>
    <n v="1.4163600000000001"/>
  </r>
  <r>
    <s v="Total"/>
    <n v="2019"/>
    <b v="1"/>
    <s v="EU"/>
    <s v="SPAIN"/>
    <s v="Import"/>
    <s v="EU"/>
    <x v="1"/>
    <x v="3"/>
    <x v="5"/>
    <x v="3"/>
    <b v="1"/>
    <s v="United Kingdom"/>
    <x v="88"/>
    <n v="5"/>
    <n v="387"/>
    <n v="1935"/>
    <n v="3833"/>
    <n v="3833"/>
    <n v="3.833E-3"/>
    <n v="3.833E-3"/>
    <n v="1.9350000000000001"/>
  </r>
  <r>
    <s v="Total"/>
    <n v="2019"/>
    <b v="1"/>
    <s v="EU"/>
    <s v="SPAIN"/>
    <s v="Import"/>
    <s v="EU"/>
    <x v="2"/>
    <x v="0"/>
    <x v="71"/>
    <x v="2"/>
    <b v="1"/>
    <s v="United Kingdom"/>
    <x v="88"/>
    <n v="2.59"/>
    <n v="60480"/>
    <n v="156643.20000000001"/>
    <n v="208613"/>
    <n v="208613"/>
    <n v="0.20861299999999999"/>
    <n v="0.20861299999999999"/>
    <n v="156.64320000000001"/>
  </r>
  <r>
    <s v="Total"/>
    <n v="2019"/>
    <b v="1"/>
    <s v="EU"/>
    <s v="SPAIN"/>
    <s v="Import"/>
    <s v="EU"/>
    <x v="2"/>
    <x v="0"/>
    <x v="78"/>
    <x v="2"/>
    <b v="1"/>
    <s v="United Kingdom"/>
    <x v="88"/>
    <n v="2.7"/>
    <n v="32577"/>
    <n v="87957.9"/>
    <n v="127769"/>
    <n v="127769"/>
    <n v="0.12776899999999999"/>
    <n v="0.12776899999999999"/>
    <n v="87.957899999999995"/>
  </r>
  <r>
    <s v="Total"/>
    <n v="2019"/>
    <b v="1"/>
    <s v="EU"/>
    <s v="SPAIN"/>
    <s v="Import"/>
    <s v="EU"/>
    <x v="0"/>
    <x v="1"/>
    <x v="23"/>
    <x v="7"/>
    <b v="1"/>
    <s v="United Kingdom"/>
    <x v="88"/>
    <n v="1.1000000000000001"/>
    <n v="412"/>
    <n v="453.2"/>
    <n v="3109"/>
    <n v="3109"/>
    <n v="3.1089999999999998E-3"/>
    <n v="3.1089999999999998E-3"/>
    <n v="0.45319999999999999"/>
  </r>
  <r>
    <s v="Total"/>
    <n v="2019"/>
    <b v="1"/>
    <s v="EU"/>
    <s v="SPAIN"/>
    <s v="Import"/>
    <s v="EU"/>
    <x v="0"/>
    <x v="7"/>
    <x v="53"/>
    <x v="8"/>
    <b v="1"/>
    <s v="United Kingdom"/>
    <x v="88"/>
    <n v="1.33"/>
    <n v="3802"/>
    <n v="5056.66"/>
    <n v="40220"/>
    <n v="40220"/>
    <n v="4.0219999999999999E-2"/>
    <n v="4.0219999999999999E-2"/>
    <n v="5.0566599999999999"/>
  </r>
  <r>
    <s v="Total"/>
    <n v="2019"/>
    <b v="1"/>
    <s v="Non EU"/>
    <s v="SRI LANKA"/>
    <s v="Import"/>
    <s v="Non EU"/>
    <x v="0"/>
    <x v="0"/>
    <x v="10"/>
    <x v="0"/>
    <b v="1"/>
    <s v="United Kingdom"/>
    <x v="89"/>
    <n v="1.21"/>
    <n v="19848"/>
    <n v="24016.080000000002"/>
    <n v="161720"/>
    <n v="161720"/>
    <n v="0.16172"/>
    <n v="0.16172"/>
    <n v="24.016079999999999"/>
  </r>
  <r>
    <s v="Total"/>
    <n v="2019"/>
    <b v="1"/>
    <s v="Non EU"/>
    <s v="SRI LANKA"/>
    <s v="Import"/>
    <s v="Non EU"/>
    <x v="0"/>
    <x v="0"/>
    <x v="11"/>
    <x v="0"/>
    <b v="1"/>
    <s v="United Kingdom"/>
    <x v="89"/>
    <n v="2.58"/>
    <n v="38879"/>
    <n v="100307.82"/>
    <n v="379290"/>
    <n v="379290"/>
    <n v="0.37929000000000002"/>
    <n v="0.37929000000000002"/>
    <n v="100.30782000000001"/>
  </r>
  <r>
    <s v="Total"/>
    <n v="2019"/>
    <b v="1"/>
    <s v="Non EU"/>
    <s v="SRI LANKA"/>
    <s v="Import"/>
    <s v="Non EU"/>
    <x v="0"/>
    <x v="1"/>
    <x v="2"/>
    <x v="2"/>
    <b v="1"/>
    <s v="United Kingdom"/>
    <x v="89"/>
    <n v="1.17"/>
    <n v="598252"/>
    <n v="699954.84"/>
    <n v="3193295"/>
    <n v="3193295"/>
    <n v="3.193295"/>
    <n v="3.193295"/>
    <n v="699.95483999999999"/>
  </r>
  <r>
    <s v="Total"/>
    <n v="2019"/>
    <b v="1"/>
    <s v="Non EU"/>
    <s v="SRI LANKA"/>
    <s v="Import"/>
    <s v="Non EU"/>
    <x v="0"/>
    <x v="1"/>
    <x v="80"/>
    <x v="2"/>
    <b v="1"/>
    <s v="United Kingdom"/>
    <x v="89"/>
    <n v="1.17"/>
    <n v="195"/>
    <n v="228.15"/>
    <n v="1436"/>
    <n v="1436"/>
    <n v="1.436E-3"/>
    <n v="1.436E-3"/>
    <n v="0.22814999999999999"/>
  </r>
  <r>
    <s v="Total"/>
    <n v="2019"/>
    <b v="1"/>
    <s v="Non EU"/>
    <s v="SRI LANKA"/>
    <s v="Import"/>
    <s v="Non EU"/>
    <x v="0"/>
    <x v="0"/>
    <x v="2"/>
    <x v="2"/>
    <b v="1"/>
    <s v="United Kingdom"/>
    <x v="89"/>
    <n v="1.33"/>
    <n v="7025"/>
    <n v="9343.25"/>
    <n v="34071"/>
    <n v="34071"/>
    <n v="3.4070999999999997E-2"/>
    <n v="3.4070999999999997E-2"/>
    <n v="9.3432499999999994"/>
  </r>
  <r>
    <s v="Total"/>
    <n v="2019"/>
    <b v="1"/>
    <s v="Non EU"/>
    <s v="SRI LANKA"/>
    <s v="Import"/>
    <s v="Non EU"/>
    <x v="2"/>
    <x v="1"/>
    <x v="48"/>
    <x v="7"/>
    <b v="1"/>
    <s v="United Kingdom"/>
    <x v="89"/>
    <n v="2.6"/>
    <n v="161397"/>
    <n v="419632.2"/>
    <n v="1380490"/>
    <n v="1380490"/>
    <n v="1.38049"/>
    <n v="1.38049"/>
    <n v="419.63220000000001"/>
  </r>
  <r>
    <s v="Total"/>
    <n v="2019"/>
    <b v="1"/>
    <s v="Non EU"/>
    <s v="SRI LANKA"/>
    <s v="Import"/>
    <s v="Non EU"/>
    <x v="2"/>
    <x v="1"/>
    <x v="48"/>
    <x v="7"/>
    <b v="1"/>
    <s v="United Kingdom"/>
    <x v="89"/>
    <n v="2.6"/>
    <n v="412"/>
    <n v="1071.2"/>
    <n v="5041"/>
    <n v="5041"/>
    <n v="5.0410000000000003E-3"/>
    <n v="5.0410000000000003E-3"/>
    <n v="1.0711999999999999"/>
  </r>
  <r>
    <s v="Total"/>
    <n v="2019"/>
    <b v="1"/>
    <s v="Non EU"/>
    <s v="SRI LANKA"/>
    <s v="Import"/>
    <s v="Non EU"/>
    <x v="2"/>
    <x v="0"/>
    <x v="8"/>
    <x v="7"/>
    <b v="1"/>
    <s v="United Kingdom"/>
    <x v="89"/>
    <n v="2.5"/>
    <n v="93264"/>
    <n v="233160"/>
    <n v="550759"/>
    <n v="550759"/>
    <n v="0.550759"/>
    <n v="0.550759"/>
    <n v="233.16"/>
  </r>
  <r>
    <s v="Total"/>
    <n v="2019"/>
    <b v="1"/>
    <s v="Non EU"/>
    <s v="SRI LANKA"/>
    <s v="Import"/>
    <s v="Non EU"/>
    <x v="2"/>
    <x v="0"/>
    <x v="8"/>
    <x v="7"/>
    <b v="1"/>
    <s v="United Kingdom"/>
    <x v="89"/>
    <n v="2.5"/>
    <n v="38630"/>
    <n v="96575"/>
    <n v="235046"/>
    <n v="235046"/>
    <n v="0.235046"/>
    <n v="0.235046"/>
    <n v="96.575000000000003"/>
  </r>
  <r>
    <s v="Total"/>
    <n v="2019"/>
    <b v="1"/>
    <s v="Non EU"/>
    <s v="SRI LANKA"/>
    <s v="Import"/>
    <s v="Non EU"/>
    <x v="2"/>
    <x v="0"/>
    <x v="48"/>
    <x v="7"/>
    <b v="1"/>
    <s v="United Kingdom"/>
    <x v="89"/>
    <n v="1.83"/>
    <n v="12325"/>
    <n v="22554.75"/>
    <n v="92791"/>
    <n v="92791"/>
    <n v="9.2790999999999998E-2"/>
    <n v="9.2790999999999998E-2"/>
    <n v="22.554749999999999"/>
  </r>
  <r>
    <s v="Total"/>
    <n v="2019"/>
    <b v="1"/>
    <s v="Non EU"/>
    <s v="SRI LANKA"/>
    <s v="Import"/>
    <s v="Non EU"/>
    <x v="2"/>
    <x v="1"/>
    <x v="2"/>
    <x v="2"/>
    <b v="1"/>
    <s v="United Kingdom"/>
    <x v="89"/>
    <n v="2.77"/>
    <n v="296360"/>
    <n v="820917.2"/>
    <n v="3265910"/>
    <n v="3265910"/>
    <n v="3.2659099999999999"/>
    <n v="3.2659099999999999"/>
    <n v="820.91719999999998"/>
  </r>
  <r>
    <s v="Total"/>
    <n v="2019"/>
    <b v="1"/>
    <s v="Non EU"/>
    <s v="SRI LANKA"/>
    <s v="Import"/>
    <s v="Non EU"/>
    <x v="2"/>
    <x v="1"/>
    <x v="2"/>
    <x v="2"/>
    <b v="1"/>
    <s v="United Kingdom"/>
    <x v="89"/>
    <n v="2.77"/>
    <n v="664"/>
    <n v="1839.28"/>
    <n v="8426"/>
    <n v="8426"/>
    <n v="8.4259999999999995E-3"/>
    <n v="8.4259999999999995E-3"/>
    <n v="1.83928"/>
  </r>
  <r>
    <s v="Total"/>
    <n v="2019"/>
    <b v="1"/>
    <s v="Non EU"/>
    <s v="SRI LANKA"/>
    <s v="Import"/>
    <s v="Non EU"/>
    <x v="2"/>
    <x v="0"/>
    <x v="2"/>
    <x v="2"/>
    <b v="1"/>
    <s v="United Kingdom"/>
    <x v="89"/>
    <n v="2.65"/>
    <n v="3265"/>
    <n v="8652.25"/>
    <n v="10190"/>
    <n v="10190"/>
    <n v="1.0189999999999999E-2"/>
    <n v="1.0189999999999999E-2"/>
    <n v="8.6522500000000004"/>
  </r>
  <r>
    <s v="Total"/>
    <n v="2019"/>
    <b v="1"/>
    <s v="Non EU"/>
    <s v="SRI LANKA"/>
    <s v="Import"/>
    <s v="Non EU"/>
    <x v="0"/>
    <x v="1"/>
    <x v="4"/>
    <x v="4"/>
    <b v="1"/>
    <s v="United Kingdom"/>
    <x v="89"/>
    <n v="0"/>
    <n v="52061"/>
    <n v="0"/>
    <n v="563213"/>
    <n v="563213"/>
    <n v="0.56321299999999996"/>
    <n v="0.56321299999999996"/>
    <n v="0"/>
  </r>
  <r>
    <s v="Total"/>
    <n v="2019"/>
    <b v="1"/>
    <s v="Non EU"/>
    <s v="SRI LANKA"/>
    <s v="Import"/>
    <s v="Non EU"/>
    <x v="0"/>
    <x v="1"/>
    <x v="4"/>
    <x v="4"/>
    <b v="1"/>
    <s v="United Kingdom"/>
    <x v="89"/>
    <n v="0"/>
    <n v="15197"/>
    <n v="0"/>
    <n v="138332"/>
    <n v="138332"/>
    <n v="0.13833200000000001"/>
    <n v="0.13833200000000001"/>
    <n v="0"/>
  </r>
  <r>
    <s v="Total"/>
    <n v="2019"/>
    <b v="1"/>
    <s v="Non EU"/>
    <s v="SRI LANKA"/>
    <s v="Import"/>
    <s v="Non EU"/>
    <x v="0"/>
    <x v="1"/>
    <x v="4"/>
    <x v="4"/>
    <b v="1"/>
    <s v="United Kingdom"/>
    <x v="89"/>
    <n v="0"/>
    <n v="610"/>
    <n v="0"/>
    <n v="6639"/>
    <n v="6639"/>
    <n v="6.6389999999999999E-3"/>
    <n v="6.6389999999999999E-3"/>
    <n v="0"/>
  </r>
  <r>
    <s v="Total"/>
    <n v="2019"/>
    <b v="1"/>
    <s v="Non EU"/>
    <s v="SRI LANKA"/>
    <s v="Import"/>
    <s v="Non EU"/>
    <x v="0"/>
    <x v="1"/>
    <x v="4"/>
    <x v="4"/>
    <b v="1"/>
    <s v="United Kingdom"/>
    <x v="89"/>
    <n v="0"/>
    <n v="16262"/>
    <n v="0"/>
    <n v="147449"/>
    <n v="147449"/>
    <n v="0.147449"/>
    <n v="0.147449"/>
    <n v="0"/>
  </r>
  <r>
    <s v="Total"/>
    <n v="2019"/>
    <b v="1"/>
    <s v="Non EU"/>
    <s v="SRI LANKA"/>
    <s v="Import"/>
    <s v="Non EU"/>
    <x v="0"/>
    <x v="1"/>
    <x v="4"/>
    <x v="4"/>
    <b v="1"/>
    <s v="United Kingdom"/>
    <x v="89"/>
    <n v="0"/>
    <n v="501"/>
    <n v="0"/>
    <n v="6577"/>
    <n v="6577"/>
    <n v="6.5770000000000004E-3"/>
    <n v="6.5770000000000004E-3"/>
    <n v="0"/>
  </r>
  <r>
    <s v="Total"/>
    <n v="2019"/>
    <b v="1"/>
    <s v="Non EU"/>
    <s v="SRI LANKA"/>
    <s v="Import"/>
    <s v="Non EU"/>
    <x v="1"/>
    <x v="1"/>
    <x v="5"/>
    <x v="3"/>
    <b v="1"/>
    <s v="United Kingdom"/>
    <x v="89"/>
    <n v="1"/>
    <n v="327"/>
    <n v="327"/>
    <n v="7933"/>
    <n v="7933"/>
    <n v="7.9330000000000008E-3"/>
    <n v="7.9330000000000008E-3"/>
    <n v="0.32700000000000001"/>
  </r>
  <r>
    <s v="Total"/>
    <n v="2019"/>
    <b v="1"/>
    <s v="Non EU"/>
    <s v="SRI LANKA"/>
    <s v="Import"/>
    <s v="Non EU"/>
    <x v="1"/>
    <x v="1"/>
    <x v="5"/>
    <x v="3"/>
    <b v="1"/>
    <s v="United Kingdom"/>
    <x v="89"/>
    <n v="1"/>
    <n v="177"/>
    <n v="177"/>
    <n v="1930"/>
    <n v="1930"/>
    <n v="1.9300000000000001E-3"/>
    <n v="1.9300000000000001E-3"/>
    <n v="0.17699999999999999"/>
  </r>
  <r>
    <s v="Total"/>
    <n v="2019"/>
    <b v="1"/>
    <s v="Non EU"/>
    <s v="SRI LANKA"/>
    <s v="Import"/>
    <s v="Non EU"/>
    <x v="0"/>
    <x v="3"/>
    <x v="42"/>
    <x v="6"/>
    <b v="1"/>
    <s v="United Kingdom"/>
    <x v="89"/>
    <n v="1.25"/>
    <n v="11944"/>
    <n v="14930"/>
    <n v="47996"/>
    <n v="47996"/>
    <n v="4.7995999999999997E-2"/>
    <n v="4.7995999999999997E-2"/>
    <n v="14.93"/>
  </r>
  <r>
    <s v="Total"/>
    <n v="2019"/>
    <b v="1"/>
    <s v="Non EU"/>
    <s v="SRI LANKA"/>
    <s v="Import"/>
    <s v="Non EU"/>
    <x v="0"/>
    <x v="1"/>
    <x v="0"/>
    <x v="0"/>
    <b v="1"/>
    <s v="United Kingdom"/>
    <x v="89"/>
    <n v="1.1499999999999999"/>
    <n v="3180"/>
    <n v="3657"/>
    <n v="17520"/>
    <n v="17520"/>
    <n v="1.7520000000000001E-2"/>
    <n v="1.7520000000000001E-2"/>
    <n v="3.657"/>
  </r>
  <r>
    <s v="Total"/>
    <n v="2019"/>
    <b v="1"/>
    <s v="Non EU"/>
    <s v="SRI LANKA"/>
    <s v="Import"/>
    <s v="Non EU"/>
    <x v="0"/>
    <x v="1"/>
    <x v="11"/>
    <x v="0"/>
    <b v="1"/>
    <s v="United Kingdom"/>
    <x v="89"/>
    <n v="1"/>
    <n v="82977"/>
    <n v="82977"/>
    <n v="453364"/>
    <n v="453364"/>
    <n v="0.45336399999999999"/>
    <n v="0.45336399999999999"/>
    <n v="82.977000000000004"/>
  </r>
  <r>
    <s v="Total"/>
    <n v="2019"/>
    <b v="1"/>
    <s v="Non EU"/>
    <s v="SRI LANKA"/>
    <s v="Import"/>
    <s v="Non EU"/>
    <x v="0"/>
    <x v="1"/>
    <x v="11"/>
    <x v="0"/>
    <b v="1"/>
    <s v="United Kingdom"/>
    <x v="89"/>
    <n v="1"/>
    <n v="41424"/>
    <n v="41424"/>
    <n v="671193"/>
    <n v="671193"/>
    <n v="0.67119300000000004"/>
    <n v="0.67119300000000004"/>
    <n v="41.423999999999999"/>
  </r>
  <r>
    <s v="Total"/>
    <n v="2019"/>
    <b v="1"/>
    <s v="Non EU"/>
    <s v="SRI LANKA"/>
    <s v="Import"/>
    <s v="Non EU"/>
    <x v="0"/>
    <x v="1"/>
    <x v="42"/>
    <x v="6"/>
    <b v="1"/>
    <s v="United Kingdom"/>
    <x v="89"/>
    <n v="1.36"/>
    <n v="29397"/>
    <n v="39979.919999999998"/>
    <n v="158874"/>
    <n v="158874"/>
    <n v="0.15887399999999999"/>
    <n v="0.15887399999999999"/>
    <n v="39.97992"/>
  </r>
  <r>
    <s v="Total"/>
    <n v="2019"/>
    <b v="1"/>
    <s v="Non EU"/>
    <s v="SRI LANKA"/>
    <s v="Import"/>
    <s v="Non EU"/>
    <x v="0"/>
    <x v="0"/>
    <x v="42"/>
    <x v="6"/>
    <b v="1"/>
    <s v="United Kingdom"/>
    <x v="89"/>
    <n v="1.36"/>
    <n v="3444"/>
    <n v="4683.84"/>
    <n v="10103"/>
    <n v="10103"/>
    <n v="1.0102999999999999E-2"/>
    <n v="1.0102999999999999E-2"/>
    <n v="4.68384"/>
  </r>
  <r>
    <s v="Total"/>
    <n v="2019"/>
    <b v="1"/>
    <s v="Non EU"/>
    <s v="SRI LANKA"/>
    <s v="Import"/>
    <s v="Non EU"/>
    <x v="0"/>
    <x v="1"/>
    <x v="71"/>
    <x v="2"/>
    <b v="1"/>
    <s v="United Kingdom"/>
    <x v="89"/>
    <n v="1.34"/>
    <n v="149"/>
    <n v="199.66"/>
    <n v="1113"/>
    <n v="1113"/>
    <n v="1.1130000000000001E-3"/>
    <n v="1.1130000000000001E-3"/>
    <n v="0.19966"/>
  </r>
  <r>
    <s v="Total"/>
    <n v="2019"/>
    <b v="1"/>
    <s v="Non EU"/>
    <s v="SRI LANKA"/>
    <s v="Import"/>
    <s v="Non EU"/>
    <x v="0"/>
    <x v="5"/>
    <x v="2"/>
    <x v="2"/>
    <b v="1"/>
    <s v="United Kingdom"/>
    <x v="89"/>
    <n v="3.19"/>
    <n v="11332"/>
    <n v="36149.08"/>
    <n v="157262"/>
    <n v="157262"/>
    <n v="0.15726200000000001"/>
    <n v="0.15726200000000001"/>
    <n v="36.149079999999998"/>
  </r>
  <r>
    <s v="Total"/>
    <n v="2019"/>
    <b v="1"/>
    <s v="Non EU"/>
    <s v="SRI LANKA"/>
    <s v="Import"/>
    <s v="Non EU"/>
    <x v="1"/>
    <x v="3"/>
    <x v="13"/>
    <x v="0"/>
    <b v="1"/>
    <s v="United Kingdom"/>
    <x v="89"/>
    <n v="1"/>
    <n v="9145"/>
    <n v="9145"/>
    <n v="163190"/>
    <n v="163190"/>
    <n v="0.16319"/>
    <n v="0.16319"/>
    <n v="9.1449999999999996"/>
  </r>
  <r>
    <s v="Total"/>
    <n v="2019"/>
    <b v="1"/>
    <s v="Non EU"/>
    <s v="SRI LANKA"/>
    <s v="Import"/>
    <s v="Non EU"/>
    <x v="1"/>
    <x v="3"/>
    <x v="13"/>
    <x v="0"/>
    <b v="1"/>
    <s v="United Kingdom"/>
    <x v="89"/>
    <n v="1"/>
    <n v="3225"/>
    <n v="3225"/>
    <n v="35730"/>
    <n v="35730"/>
    <n v="3.5729999999999998E-2"/>
    <n v="3.5729999999999998E-2"/>
    <n v="3.2250000000000001"/>
  </r>
  <r>
    <s v="Total"/>
    <n v="2019"/>
    <b v="1"/>
    <s v="Non EU"/>
    <s v="SRI LANKA"/>
    <s v="Import"/>
    <s v="Non EU"/>
    <x v="1"/>
    <x v="3"/>
    <x v="13"/>
    <x v="0"/>
    <b v="1"/>
    <s v="United Kingdom"/>
    <x v="89"/>
    <n v="1"/>
    <n v="91"/>
    <n v="91"/>
    <n v="1237"/>
    <n v="1237"/>
    <n v="1.237E-3"/>
    <n v="1.237E-3"/>
    <n v="9.0999999999999998E-2"/>
  </r>
  <r>
    <s v="Total"/>
    <n v="2019"/>
    <b v="1"/>
    <s v="Non EU"/>
    <s v="SRI LANKA"/>
    <s v="Import"/>
    <s v="Non EU"/>
    <x v="1"/>
    <x v="1"/>
    <x v="13"/>
    <x v="0"/>
    <b v="1"/>
    <s v="United Kingdom"/>
    <x v="89"/>
    <n v="1"/>
    <n v="421"/>
    <n v="421"/>
    <n v="5059"/>
    <n v="5059"/>
    <n v="5.0590000000000001E-3"/>
    <n v="5.0590000000000001E-3"/>
    <n v="0.42099999999999999"/>
  </r>
  <r>
    <s v="Total"/>
    <n v="2019"/>
    <b v="1"/>
    <s v="Non EU"/>
    <s v="SRI LANKA"/>
    <s v="Import"/>
    <s v="Non EU"/>
    <x v="0"/>
    <x v="1"/>
    <x v="40"/>
    <x v="7"/>
    <b v="1"/>
    <s v="United Kingdom"/>
    <x v="89"/>
    <n v="1.1299999999999999"/>
    <n v="58112"/>
    <n v="65666.559999999998"/>
    <n v="487405"/>
    <n v="487405"/>
    <n v="0.48740499999999998"/>
    <n v="0.48740499999999998"/>
    <n v="65.666560000000004"/>
  </r>
  <r>
    <s v="Total"/>
    <n v="2019"/>
    <b v="1"/>
    <s v="Non EU"/>
    <s v="SRI LANKA"/>
    <s v="Import"/>
    <s v="Non EU"/>
    <x v="0"/>
    <x v="1"/>
    <x v="23"/>
    <x v="7"/>
    <b v="1"/>
    <s v="United Kingdom"/>
    <x v="89"/>
    <n v="1.1000000000000001"/>
    <n v="3624"/>
    <n v="3986.4"/>
    <n v="22773"/>
    <n v="22773"/>
    <n v="2.2773000000000002E-2"/>
    <n v="2.2773000000000002E-2"/>
    <n v="3.9864000000000002"/>
  </r>
  <r>
    <s v="Total"/>
    <n v="2019"/>
    <b v="1"/>
    <s v="Non EU"/>
    <s v="ST. HELENA"/>
    <s v="Import"/>
    <s v="Non EU"/>
    <x v="0"/>
    <x v="0"/>
    <x v="19"/>
    <x v="0"/>
    <b v="1"/>
    <s v="United Kingdom"/>
    <x v="90"/>
    <n v="1"/>
    <n v="25172"/>
    <n v="25172"/>
    <n v="608614"/>
    <n v="608614"/>
    <n v="0.60861399999999999"/>
    <n v="0.60861399999999999"/>
    <n v="25.172000000000001"/>
  </r>
  <r>
    <s v="Total"/>
    <n v="2019"/>
    <b v="1"/>
    <s v="Non EU"/>
    <s v="SURINAM"/>
    <s v="Import"/>
    <s v="Non EU"/>
    <x v="0"/>
    <x v="0"/>
    <x v="71"/>
    <x v="2"/>
    <b v="1"/>
    <s v="United Kingdom"/>
    <x v="91"/>
    <n v="1.34"/>
    <n v="12040"/>
    <n v="16133.6"/>
    <n v="23948"/>
    <n v="23948"/>
    <n v="2.3948000000000001E-2"/>
    <n v="2.3948000000000001E-2"/>
    <n v="16.133600000000001"/>
  </r>
  <r>
    <s v="Total"/>
    <n v="2019"/>
    <b v="1"/>
    <s v="Non EU"/>
    <s v="SURINAM"/>
    <s v="Import"/>
    <s v="Non EU"/>
    <x v="0"/>
    <x v="0"/>
    <x v="71"/>
    <x v="2"/>
    <b v="1"/>
    <s v="United Kingdom"/>
    <x v="91"/>
    <n v="1.34"/>
    <n v="10650"/>
    <n v="14271"/>
    <n v="23189"/>
    <n v="23189"/>
    <n v="2.3189000000000001E-2"/>
    <n v="2.3189000000000001E-2"/>
    <n v="14.271000000000001"/>
  </r>
  <r>
    <s v="Total"/>
    <n v="2019"/>
    <b v="1"/>
    <s v="Non EU"/>
    <s v="SURINAM"/>
    <s v="Import"/>
    <s v="Non EU"/>
    <x v="0"/>
    <x v="0"/>
    <x v="2"/>
    <x v="2"/>
    <b v="1"/>
    <s v="United Kingdom"/>
    <x v="91"/>
    <n v="1.33"/>
    <n v="36445"/>
    <n v="48471.85"/>
    <n v="77194"/>
    <n v="77194"/>
    <n v="7.7193999999999999E-2"/>
    <n v="7.7193999999999999E-2"/>
    <n v="48.471850000000003"/>
  </r>
  <r>
    <s v="Total"/>
    <n v="2019"/>
    <b v="1"/>
    <s v="Non EU"/>
    <s v="SURINAM"/>
    <s v="Import"/>
    <s v="Non EU"/>
    <x v="0"/>
    <x v="0"/>
    <x v="2"/>
    <x v="2"/>
    <b v="1"/>
    <s v="United Kingdom"/>
    <x v="91"/>
    <n v="1.04"/>
    <n v="37350"/>
    <n v="38844"/>
    <n v="129835"/>
    <n v="129835"/>
    <n v="0.12983500000000001"/>
    <n v="0.12983500000000001"/>
    <n v="38.844000000000001"/>
  </r>
  <r>
    <s v="Total"/>
    <n v="2019"/>
    <b v="1"/>
    <s v="Non EU"/>
    <s v="SURINAM"/>
    <s v="Import"/>
    <s v="Non EU"/>
    <x v="0"/>
    <x v="0"/>
    <x v="50"/>
    <x v="8"/>
    <b v="1"/>
    <s v="United Kingdom"/>
    <x v="91"/>
    <n v="1"/>
    <n v="7200"/>
    <n v="7200"/>
    <n v="15821"/>
    <n v="15821"/>
    <n v="1.5821000000000002E-2"/>
    <n v="1.5821000000000002E-2"/>
    <n v="7.2"/>
  </r>
  <r>
    <s v="Total"/>
    <n v="2019"/>
    <b v="1"/>
    <s v="EU"/>
    <s v="SWEDEN"/>
    <s v="Import"/>
    <s v="EU"/>
    <x v="0"/>
    <x v="1"/>
    <x v="72"/>
    <x v="3"/>
    <b v="1"/>
    <s v="United Kingdom"/>
    <x v="92"/>
    <n v="1"/>
    <n v="21"/>
    <n v="21"/>
    <n v="142"/>
    <n v="142"/>
    <n v="1.4200000000000001E-4"/>
    <n v="1.4200000000000001E-4"/>
    <n v="2.1000000000000001E-2"/>
  </r>
  <r>
    <s v="Total"/>
    <n v="2019"/>
    <b v="1"/>
    <s v="EU"/>
    <s v="SWEDEN"/>
    <s v="Import"/>
    <s v="EU"/>
    <x v="0"/>
    <x v="1"/>
    <x v="72"/>
    <x v="3"/>
    <b v="1"/>
    <s v="United Kingdom"/>
    <x v="92"/>
    <n v="1"/>
    <n v="360"/>
    <n v="360"/>
    <n v="289"/>
    <n v="289"/>
    <n v="2.8899999999999998E-4"/>
    <n v="2.8899999999999998E-4"/>
    <n v="0.36"/>
  </r>
  <r>
    <s v="Total"/>
    <n v="2019"/>
    <b v="1"/>
    <s v="EU"/>
    <s v="SWEDEN"/>
    <s v="Import"/>
    <s v="EU"/>
    <x v="0"/>
    <x v="1"/>
    <x v="67"/>
    <x v="3"/>
    <b v="1"/>
    <s v="United Kingdom"/>
    <x v="92"/>
    <n v="1"/>
    <n v="6"/>
    <n v="6"/>
    <n v="43"/>
    <n v="43"/>
    <n v="4.3000000000000002E-5"/>
    <n v="4.3000000000000002E-5"/>
    <n v="6.0000000000000001E-3"/>
  </r>
  <r>
    <s v="Total"/>
    <n v="2019"/>
    <b v="1"/>
    <s v="EU"/>
    <s v="SWEDEN"/>
    <s v="Import"/>
    <s v="EU"/>
    <x v="0"/>
    <x v="0"/>
    <x v="19"/>
    <x v="0"/>
    <b v="1"/>
    <s v="United Kingdom"/>
    <x v="92"/>
    <n v="1"/>
    <n v="20461"/>
    <n v="20461"/>
    <n v="157617"/>
    <n v="157617"/>
    <n v="0.15761700000000001"/>
    <n v="0.15761700000000001"/>
    <n v="20.460999999999999"/>
  </r>
  <r>
    <s v="Total"/>
    <n v="2019"/>
    <b v="1"/>
    <s v="EU"/>
    <s v="SWEDEN"/>
    <s v="Import"/>
    <s v="EU"/>
    <x v="0"/>
    <x v="0"/>
    <x v="0"/>
    <x v="0"/>
    <b v="1"/>
    <s v="United Kingdom"/>
    <x v="92"/>
    <n v="1.38"/>
    <n v="4170"/>
    <n v="5754.6"/>
    <n v="37741"/>
    <n v="37741"/>
    <n v="3.7740999999999997E-2"/>
    <n v="3.7740999999999997E-2"/>
    <n v="5.7545999999999999"/>
  </r>
  <r>
    <s v="Total"/>
    <n v="2019"/>
    <b v="1"/>
    <s v="EU"/>
    <s v="SWEDEN"/>
    <s v="Import"/>
    <s v="EU"/>
    <x v="0"/>
    <x v="0"/>
    <x v="21"/>
    <x v="0"/>
    <b v="1"/>
    <s v="United Kingdom"/>
    <x v="92"/>
    <n v="1.61"/>
    <n v="9920"/>
    <n v="15971.2"/>
    <n v="46660"/>
    <n v="46660"/>
    <n v="4.666E-2"/>
    <n v="4.666E-2"/>
    <n v="15.9712"/>
  </r>
  <r>
    <s v="Total"/>
    <n v="2019"/>
    <b v="1"/>
    <s v="EU"/>
    <s v="SWEDEN"/>
    <s v="Import"/>
    <s v="EU"/>
    <x v="0"/>
    <x v="0"/>
    <x v="22"/>
    <x v="0"/>
    <b v="1"/>
    <s v="United Kingdom"/>
    <x v="92"/>
    <n v="1.18"/>
    <n v="51"/>
    <n v="60.18"/>
    <n v="1609"/>
    <n v="1609"/>
    <n v="1.609E-3"/>
    <n v="1.609E-3"/>
    <n v="6.0179999999999997E-2"/>
  </r>
  <r>
    <s v="Total"/>
    <n v="2019"/>
    <b v="1"/>
    <s v="EU"/>
    <s v="SWEDEN"/>
    <s v="Import"/>
    <s v="EU"/>
    <x v="0"/>
    <x v="0"/>
    <x v="22"/>
    <x v="0"/>
    <b v="1"/>
    <s v="United Kingdom"/>
    <x v="92"/>
    <n v="1.18"/>
    <n v="57"/>
    <n v="67.260000000000005"/>
    <n v="1308"/>
    <n v="1308"/>
    <n v="1.3079999999999999E-3"/>
    <n v="1.3079999999999999E-3"/>
    <n v="6.726E-2"/>
  </r>
  <r>
    <s v="Total"/>
    <n v="2019"/>
    <b v="1"/>
    <s v="EU"/>
    <s v="SWEDEN"/>
    <s v="Import"/>
    <s v="EU"/>
    <x v="0"/>
    <x v="1"/>
    <x v="50"/>
    <x v="8"/>
    <b v="1"/>
    <s v="United Kingdom"/>
    <x v="92"/>
    <n v="1"/>
    <n v="1063826"/>
    <n v="1063826"/>
    <n v="1397231"/>
    <n v="1397231"/>
    <n v="1.3972309999999999"/>
    <n v="1.3972309999999999"/>
    <n v="1063.826"/>
  </r>
  <r>
    <s v="Total"/>
    <n v="2019"/>
    <b v="1"/>
    <s v="EU"/>
    <s v="SWEDEN"/>
    <s v="Import"/>
    <s v="EU"/>
    <x v="0"/>
    <x v="1"/>
    <x v="24"/>
    <x v="8"/>
    <b v="1"/>
    <s v="United Kingdom"/>
    <x v="92"/>
    <n v="1.17"/>
    <n v="32"/>
    <n v="37.44"/>
    <n v="300"/>
    <n v="300"/>
    <n v="2.9999999999999997E-4"/>
    <n v="2.9999999999999997E-4"/>
    <n v="3.7440000000000001E-2"/>
  </r>
  <r>
    <s v="Total"/>
    <n v="2019"/>
    <b v="1"/>
    <s v="EU"/>
    <s v="SWEDEN"/>
    <s v="Import"/>
    <s v="EU"/>
    <x v="0"/>
    <x v="1"/>
    <x v="43"/>
    <x v="8"/>
    <b v="1"/>
    <s v="United Kingdom"/>
    <x v="92"/>
    <n v="1"/>
    <n v="409698"/>
    <n v="409698"/>
    <n v="243549"/>
    <n v="243549"/>
    <n v="0.24354899999999999"/>
    <n v="0.24354899999999999"/>
    <n v="409.69799999999998"/>
  </r>
  <r>
    <s v="Total"/>
    <n v="2019"/>
    <b v="1"/>
    <s v="EU"/>
    <s v="SWEDEN"/>
    <s v="Import"/>
    <s v="EU"/>
    <x v="0"/>
    <x v="1"/>
    <x v="74"/>
    <x v="1"/>
    <b v="1"/>
    <s v="United Kingdom"/>
    <x v="92"/>
    <n v="1"/>
    <n v="2"/>
    <n v="2"/>
    <n v="159"/>
    <n v="159"/>
    <n v="1.5899999999999999E-4"/>
    <n v="1.5899999999999999E-4"/>
    <n v="2E-3"/>
  </r>
  <r>
    <s v="Total"/>
    <n v="2019"/>
    <b v="1"/>
    <s v="EU"/>
    <s v="SWEDEN"/>
    <s v="Import"/>
    <s v="EU"/>
    <x v="0"/>
    <x v="0"/>
    <x v="69"/>
    <x v="8"/>
    <b v="1"/>
    <s v="United Kingdom"/>
    <x v="92"/>
    <n v="1"/>
    <n v="858261"/>
    <n v="858261"/>
    <n v="498565"/>
    <n v="498565"/>
    <n v="0.49856499999999998"/>
    <n v="0.49856499999999998"/>
    <n v="858.26099999999997"/>
  </r>
  <r>
    <s v="Total"/>
    <n v="2019"/>
    <b v="1"/>
    <s v="EU"/>
    <s v="SWEDEN"/>
    <s v="Import"/>
    <s v="EU"/>
    <x v="0"/>
    <x v="1"/>
    <x v="56"/>
    <x v="2"/>
    <b v="1"/>
    <s v="United Kingdom"/>
    <x v="92"/>
    <n v="1"/>
    <n v="154"/>
    <n v="154"/>
    <n v="944"/>
    <n v="944"/>
    <n v="9.4399999999999996E-4"/>
    <n v="9.4399999999999996E-4"/>
    <n v="0.154"/>
  </r>
  <r>
    <s v="Total"/>
    <n v="2019"/>
    <b v="1"/>
    <s v="EU"/>
    <s v="SWEDEN"/>
    <s v="Import"/>
    <s v="EU"/>
    <x v="0"/>
    <x v="1"/>
    <x v="47"/>
    <x v="1"/>
    <b v="1"/>
    <s v="United Kingdom"/>
    <x v="92"/>
    <n v="1.1399999999999999"/>
    <n v="37652"/>
    <n v="42923.28"/>
    <n v="64402"/>
    <n v="64402"/>
    <n v="6.4402000000000001E-2"/>
    <n v="6.4402000000000001E-2"/>
    <n v="42.923279999999998"/>
  </r>
  <r>
    <s v="Total"/>
    <n v="2019"/>
    <b v="1"/>
    <s v="EU"/>
    <s v="SWEDEN"/>
    <s v="Import"/>
    <s v="EU"/>
    <x v="0"/>
    <x v="1"/>
    <x v="26"/>
    <x v="1"/>
    <b v="1"/>
    <s v="United Kingdom"/>
    <x v="92"/>
    <n v="1.34"/>
    <n v="3909"/>
    <n v="5238.0600000000004"/>
    <n v="14679"/>
    <n v="14679"/>
    <n v="1.4678999999999999E-2"/>
    <n v="1.4678999999999999E-2"/>
    <n v="5.2380599999999999"/>
  </r>
  <r>
    <s v="Total"/>
    <n v="2019"/>
    <b v="1"/>
    <s v="EU"/>
    <s v="SWEDEN"/>
    <s v="Import"/>
    <s v="EU"/>
    <x v="0"/>
    <x v="1"/>
    <x v="60"/>
    <x v="11"/>
    <b v="1"/>
    <s v="United Kingdom"/>
    <x v="92"/>
    <n v="1.1000000000000001"/>
    <n v="9675"/>
    <n v="10642.5"/>
    <n v="77135"/>
    <n v="77135"/>
    <n v="7.7134999999999995E-2"/>
    <n v="7.7134999999999995E-2"/>
    <n v="10.6425"/>
  </r>
  <r>
    <s v="Total"/>
    <n v="2019"/>
    <b v="1"/>
    <s v="EU"/>
    <s v="SWEDEN"/>
    <s v="Import"/>
    <s v="EU"/>
    <x v="0"/>
    <x v="1"/>
    <x v="84"/>
    <x v="11"/>
    <b v="1"/>
    <s v="United Kingdom"/>
    <x v="92"/>
    <n v="1.3"/>
    <n v="30120"/>
    <n v="39156"/>
    <n v="274064"/>
    <n v="274064"/>
    <n v="0.27406399999999997"/>
    <n v="0.27406399999999997"/>
    <n v="39.155999999999999"/>
  </r>
  <r>
    <s v="Total"/>
    <n v="2019"/>
    <b v="1"/>
    <s v="EU"/>
    <s v="SWEDEN"/>
    <s v="Import"/>
    <s v="EU"/>
    <x v="0"/>
    <x v="1"/>
    <x v="63"/>
    <x v="11"/>
    <b v="1"/>
    <s v="United Kingdom"/>
    <x v="92"/>
    <n v="1.1399999999999999"/>
    <n v="87303"/>
    <n v="99525.42"/>
    <n v="744832"/>
    <n v="744832"/>
    <n v="0.74483200000000005"/>
    <n v="0.74483200000000005"/>
    <n v="99.525419999999997"/>
  </r>
  <r>
    <s v="Total"/>
    <n v="2019"/>
    <b v="1"/>
    <s v="EU"/>
    <s v="SWEDEN"/>
    <s v="Import"/>
    <s v="EU"/>
    <x v="0"/>
    <x v="0"/>
    <x v="47"/>
    <x v="1"/>
    <b v="1"/>
    <s v="United Kingdom"/>
    <x v="92"/>
    <n v="1.4"/>
    <n v="657648"/>
    <n v="920707.2"/>
    <n v="1686529"/>
    <n v="1686529"/>
    <n v="1.6865289999999999"/>
    <n v="1.6865289999999999"/>
    <n v="920.70719999999994"/>
  </r>
  <r>
    <s v="Total"/>
    <n v="2019"/>
    <b v="1"/>
    <s v="EU"/>
    <s v="SWEDEN"/>
    <s v="Import"/>
    <s v="EU"/>
    <x v="0"/>
    <x v="0"/>
    <x v="26"/>
    <x v="1"/>
    <b v="1"/>
    <s v="United Kingdom"/>
    <x v="92"/>
    <n v="1.5"/>
    <n v="519742"/>
    <n v="779613"/>
    <n v="1781229"/>
    <n v="1781229"/>
    <n v="1.781229"/>
    <n v="1.781229"/>
    <n v="779.61300000000006"/>
  </r>
  <r>
    <s v="Total"/>
    <n v="2019"/>
    <b v="1"/>
    <s v="EU"/>
    <s v="SWEDEN"/>
    <s v="Import"/>
    <s v="EU"/>
    <x v="1"/>
    <x v="2"/>
    <x v="0"/>
    <x v="0"/>
    <b v="1"/>
    <s v="United Kingdom"/>
    <x v="92"/>
    <n v="1.66"/>
    <n v="16896"/>
    <n v="28047.360000000001"/>
    <n v="144187"/>
    <n v="144187"/>
    <n v="0.14418700000000001"/>
    <n v="0.14418700000000001"/>
    <n v="28.047360000000001"/>
  </r>
  <r>
    <s v="Total"/>
    <n v="2019"/>
    <b v="1"/>
    <s v="EU"/>
    <s v="SWEDEN"/>
    <s v="Import"/>
    <s v="EU"/>
    <x v="1"/>
    <x v="2"/>
    <x v="13"/>
    <x v="0"/>
    <b v="1"/>
    <s v="United Kingdom"/>
    <x v="92"/>
    <n v="2.4"/>
    <n v="23760"/>
    <n v="57024"/>
    <n v="121081"/>
    <n v="121081"/>
    <n v="0.12108099999999999"/>
    <n v="0.12108099999999999"/>
    <n v="57.024000000000001"/>
  </r>
  <r>
    <s v="Total"/>
    <n v="2019"/>
    <b v="1"/>
    <s v="EU"/>
    <s v="SWEDEN"/>
    <s v="Import"/>
    <s v="EU"/>
    <x v="2"/>
    <x v="1"/>
    <x v="49"/>
    <x v="1"/>
    <b v="1"/>
    <s v="United Kingdom"/>
    <x v="92"/>
    <n v="2.77"/>
    <n v="4389"/>
    <n v="12157.53"/>
    <n v="35288"/>
    <n v="35288"/>
    <n v="3.5288E-2"/>
    <n v="3.5288E-2"/>
    <n v="12.15753"/>
  </r>
  <r>
    <s v="Total"/>
    <n v="2019"/>
    <b v="1"/>
    <s v="EU"/>
    <s v="SWEDEN"/>
    <s v="Import"/>
    <s v="EU"/>
    <x v="2"/>
    <x v="0"/>
    <x v="34"/>
    <x v="1"/>
    <b v="1"/>
    <s v="United Kingdom"/>
    <x v="92"/>
    <n v="2.95"/>
    <n v="1940"/>
    <n v="5723"/>
    <n v="7330"/>
    <n v="7330"/>
    <n v="7.3299999999999997E-3"/>
    <n v="7.3299999999999997E-3"/>
    <n v="5.7229999999999999"/>
  </r>
  <r>
    <s v="Total"/>
    <n v="2019"/>
    <b v="1"/>
    <s v="EU"/>
    <s v="SWEDEN"/>
    <s v="Import"/>
    <s v="EU"/>
    <x v="2"/>
    <x v="0"/>
    <x v="26"/>
    <x v="1"/>
    <b v="1"/>
    <s v="United Kingdom"/>
    <x v="92"/>
    <n v="2.85"/>
    <n v="97850"/>
    <n v="278872.5"/>
    <n v="689085"/>
    <n v="689085"/>
    <n v="0.68908499999999995"/>
    <n v="0.68908499999999995"/>
    <n v="278.8725"/>
  </r>
  <r>
    <s v="Total"/>
    <n v="2019"/>
    <b v="1"/>
    <s v="EU"/>
    <s v="SWEDEN"/>
    <s v="Import"/>
    <s v="EU"/>
    <x v="2"/>
    <x v="0"/>
    <x v="26"/>
    <x v="1"/>
    <b v="1"/>
    <s v="United Kingdom"/>
    <x v="92"/>
    <n v="2.85"/>
    <n v="38445"/>
    <n v="109568.25"/>
    <n v="132176"/>
    <n v="132176"/>
    <n v="0.13217599999999999"/>
    <n v="0.13217599999999999"/>
    <n v="109.56825000000001"/>
  </r>
  <r>
    <s v="Total"/>
    <n v="2019"/>
    <b v="1"/>
    <s v="EU"/>
    <s v="SWEDEN"/>
    <s v="Import"/>
    <s v="EU"/>
    <x v="2"/>
    <x v="0"/>
    <x v="2"/>
    <x v="2"/>
    <b v="1"/>
    <s v="United Kingdom"/>
    <x v="92"/>
    <n v="2.65"/>
    <n v="8280"/>
    <n v="21942"/>
    <n v="38534"/>
    <n v="38534"/>
    <n v="3.8533999999999999E-2"/>
    <n v="3.8533999999999999E-2"/>
    <n v="21.942"/>
  </r>
  <r>
    <s v="Total"/>
    <n v="2019"/>
    <b v="1"/>
    <s v="EU"/>
    <s v="SWEDEN"/>
    <s v="Import"/>
    <s v="EU"/>
    <x v="2"/>
    <x v="0"/>
    <x v="2"/>
    <x v="2"/>
    <b v="1"/>
    <s v="United Kingdom"/>
    <x v="92"/>
    <n v="1.64"/>
    <n v="68"/>
    <n v="111.52"/>
    <n v="279"/>
    <n v="279"/>
    <n v="2.7900000000000001E-4"/>
    <n v="2.7900000000000001E-4"/>
    <n v="0.11151999999999999"/>
  </r>
  <r>
    <s v="Total"/>
    <n v="2019"/>
    <b v="1"/>
    <s v="EU"/>
    <s v="SWEDEN"/>
    <s v="Import"/>
    <s v="EU"/>
    <x v="0"/>
    <x v="0"/>
    <x v="36"/>
    <x v="0"/>
    <b v="1"/>
    <s v="United Kingdom"/>
    <x v="92"/>
    <n v="2"/>
    <n v="5"/>
    <n v="10"/>
    <n v="96"/>
    <n v="96"/>
    <n v="9.6000000000000002E-5"/>
    <n v="9.6000000000000002E-5"/>
    <n v="0.01"/>
  </r>
  <r>
    <s v="Total"/>
    <n v="2019"/>
    <b v="1"/>
    <s v="EU"/>
    <s v="SWEDEN"/>
    <s v="Import"/>
    <s v="EU"/>
    <x v="0"/>
    <x v="1"/>
    <x v="4"/>
    <x v="4"/>
    <b v="1"/>
    <s v="United Kingdom"/>
    <x v="92"/>
    <n v="0"/>
    <n v="3285"/>
    <n v="0"/>
    <n v="9856"/>
    <n v="9856"/>
    <n v="9.8560000000000002E-3"/>
    <n v="9.8560000000000002E-3"/>
    <n v="0"/>
  </r>
  <r>
    <s v="Total"/>
    <n v="2019"/>
    <b v="1"/>
    <s v="EU"/>
    <s v="SWEDEN"/>
    <s v="Import"/>
    <s v="EU"/>
    <x v="0"/>
    <x v="1"/>
    <x v="65"/>
    <x v="5"/>
    <b v="1"/>
    <s v="United Kingdom"/>
    <x v="92"/>
    <n v="1.1499999999999999"/>
    <n v="62082"/>
    <n v="71394.3"/>
    <n v="327504"/>
    <n v="327504"/>
    <n v="0.32750400000000002"/>
    <n v="0.32750400000000002"/>
    <n v="71.394300000000001"/>
  </r>
  <r>
    <s v="Total"/>
    <n v="2019"/>
    <b v="1"/>
    <s v="EU"/>
    <s v="SWEDEN"/>
    <s v="Import"/>
    <s v="EU"/>
    <x v="0"/>
    <x v="1"/>
    <x v="65"/>
    <x v="5"/>
    <b v="1"/>
    <s v="United Kingdom"/>
    <x v="92"/>
    <n v="1.05"/>
    <n v="66012"/>
    <n v="69312.600000000006"/>
    <n v="326362"/>
    <n v="326362"/>
    <n v="0.32636199999999999"/>
    <n v="0.32636199999999999"/>
    <n v="69.312600000000003"/>
  </r>
  <r>
    <s v="Total"/>
    <n v="2019"/>
    <b v="1"/>
    <s v="EU"/>
    <s v="SWEDEN"/>
    <s v="Import"/>
    <s v="EU"/>
    <x v="0"/>
    <x v="1"/>
    <x v="65"/>
    <x v="5"/>
    <b v="1"/>
    <s v="United Kingdom"/>
    <x v="92"/>
    <n v="1"/>
    <n v="42570"/>
    <n v="42570"/>
    <n v="218577"/>
    <n v="218577"/>
    <n v="0.21857699999999999"/>
    <n v="0.21857699999999999"/>
    <n v="42.57"/>
  </r>
  <r>
    <s v="Total"/>
    <n v="2019"/>
    <b v="1"/>
    <s v="EU"/>
    <s v="SWEDEN"/>
    <s v="Import"/>
    <s v="EU"/>
    <x v="0"/>
    <x v="1"/>
    <x v="6"/>
    <x v="5"/>
    <b v="1"/>
    <s v="United Kingdom"/>
    <x v="92"/>
    <n v="1.1399999999999999"/>
    <n v="901942"/>
    <n v="1028213.88"/>
    <n v="4944913"/>
    <n v="4944913"/>
    <n v="4.9449129999999997"/>
    <n v="4.9449129999999997"/>
    <n v="1028.21388"/>
  </r>
  <r>
    <s v="Total"/>
    <n v="2019"/>
    <b v="1"/>
    <s v="EU"/>
    <s v="SWEDEN"/>
    <s v="Import"/>
    <s v="EU"/>
    <x v="0"/>
    <x v="1"/>
    <x v="6"/>
    <x v="5"/>
    <b v="1"/>
    <s v="United Kingdom"/>
    <x v="92"/>
    <n v="1.1399999999999999"/>
    <n v="34482475"/>
    <n v="39310021.5"/>
    <n v="195300681"/>
    <n v="195300681"/>
    <n v="195.300681"/>
    <n v="195.300681"/>
    <n v="39310.021500000003"/>
  </r>
  <r>
    <s v="Total"/>
    <n v="2019"/>
    <b v="1"/>
    <s v="EU"/>
    <s v="SWEDEN"/>
    <s v="Import"/>
    <s v="EU"/>
    <x v="0"/>
    <x v="1"/>
    <x v="17"/>
    <x v="9"/>
    <b v="1"/>
    <s v="United Kingdom"/>
    <x v="92"/>
    <n v="1"/>
    <n v="1102"/>
    <n v="1102"/>
    <n v="7671"/>
    <n v="7671"/>
    <n v="7.6709999999999999E-3"/>
    <n v="7.6709999999999999E-3"/>
    <n v="1.1020000000000001"/>
  </r>
  <r>
    <s v="Total"/>
    <n v="2019"/>
    <b v="1"/>
    <s v="EU"/>
    <s v="SWEDEN"/>
    <s v="Import"/>
    <s v="EU"/>
    <x v="0"/>
    <x v="0"/>
    <x v="65"/>
    <x v="5"/>
    <b v="1"/>
    <s v="United Kingdom"/>
    <x v="92"/>
    <n v="1.1299999999999999"/>
    <n v="440"/>
    <n v="497.2"/>
    <n v="3430"/>
    <n v="3430"/>
    <n v="3.4299999999999999E-3"/>
    <n v="3.4299999999999999E-3"/>
    <n v="0.49719999999999998"/>
  </r>
  <r>
    <s v="Total"/>
    <n v="2019"/>
    <b v="1"/>
    <s v="EU"/>
    <s v="SWEDEN"/>
    <s v="Import"/>
    <s v="EU"/>
    <x v="0"/>
    <x v="0"/>
    <x v="6"/>
    <x v="5"/>
    <b v="1"/>
    <s v="United Kingdom"/>
    <x v="92"/>
    <n v="1.1599999999999999"/>
    <n v="190604"/>
    <n v="221100.64"/>
    <n v="1580744"/>
    <n v="1580744"/>
    <n v="1.5807439999999999"/>
    <n v="1.5807439999999999"/>
    <n v="221.10064"/>
  </r>
  <r>
    <s v="Total"/>
    <n v="2019"/>
    <b v="1"/>
    <s v="EU"/>
    <s v="SWEDEN"/>
    <s v="Import"/>
    <s v="EU"/>
    <x v="1"/>
    <x v="2"/>
    <x v="0"/>
    <x v="0"/>
    <b v="1"/>
    <s v="United Kingdom"/>
    <x v="92"/>
    <n v="1.66"/>
    <n v="23941"/>
    <n v="39742.06"/>
    <n v="308871"/>
    <n v="308871"/>
    <n v="0.30887100000000001"/>
    <n v="0.30887100000000001"/>
    <n v="39.742060000000002"/>
  </r>
  <r>
    <s v="Total"/>
    <n v="2019"/>
    <b v="1"/>
    <s v="EU"/>
    <s v="SWEDEN"/>
    <s v="Import"/>
    <s v="EU"/>
    <x v="1"/>
    <x v="2"/>
    <x v="11"/>
    <x v="0"/>
    <b v="1"/>
    <s v="United Kingdom"/>
    <x v="92"/>
    <n v="1.8"/>
    <n v="2000"/>
    <n v="3600"/>
    <n v="20135"/>
    <n v="20135"/>
    <n v="2.0135E-2"/>
    <n v="2.0135E-2"/>
    <n v="3.6"/>
  </r>
  <r>
    <s v="Total"/>
    <n v="2019"/>
    <b v="1"/>
    <s v="EU"/>
    <s v="SWEDEN"/>
    <s v="Import"/>
    <s v="EU"/>
    <x v="1"/>
    <x v="4"/>
    <x v="6"/>
    <x v="5"/>
    <b v="1"/>
    <s v="United Kingdom"/>
    <x v="92"/>
    <n v="2.1"/>
    <n v="1107423"/>
    <n v="2325588.2999999998"/>
    <n v="6265618"/>
    <n v="6265618"/>
    <n v="6.2656179999999999"/>
    <n v="6.2656179999999999"/>
    <n v="2325.5882999999999"/>
  </r>
  <r>
    <s v="Total"/>
    <n v="2019"/>
    <b v="1"/>
    <s v="EU"/>
    <s v="SWEDEN"/>
    <s v="Import"/>
    <s v="EU"/>
    <x v="3"/>
    <x v="2"/>
    <x v="43"/>
    <x v="8"/>
    <b v="1"/>
    <s v="United Kingdom"/>
    <x v="92"/>
    <n v="1.33"/>
    <n v="60770"/>
    <n v="80824.100000000006"/>
    <n v="131858"/>
    <n v="131858"/>
    <n v="0.131858"/>
    <n v="0.131858"/>
    <n v="80.824100000000001"/>
  </r>
  <r>
    <s v="Total"/>
    <n v="2019"/>
    <b v="1"/>
    <s v="EU"/>
    <s v="SWEDEN"/>
    <s v="Import"/>
    <s v="EU"/>
    <x v="3"/>
    <x v="2"/>
    <x v="6"/>
    <x v="5"/>
    <b v="1"/>
    <s v="United Kingdom"/>
    <x v="92"/>
    <n v="1.52"/>
    <n v="40401"/>
    <n v="61409.52"/>
    <n v="461943"/>
    <n v="461943"/>
    <n v="0.46194299999999999"/>
    <n v="0.46194299999999999"/>
    <n v="61.409520000000001"/>
  </r>
  <r>
    <s v="Total"/>
    <n v="2019"/>
    <b v="1"/>
    <s v="EU"/>
    <s v="SWEDEN"/>
    <s v="Import"/>
    <s v="EU"/>
    <x v="3"/>
    <x v="2"/>
    <x v="6"/>
    <x v="5"/>
    <b v="1"/>
    <s v="United Kingdom"/>
    <x v="92"/>
    <n v="1.52"/>
    <n v="11180"/>
    <n v="16993.599999999999"/>
    <n v="62572"/>
    <n v="62572"/>
    <n v="6.2572000000000003E-2"/>
    <n v="6.2572000000000003E-2"/>
    <n v="16.993600000000001"/>
  </r>
  <r>
    <s v="Total"/>
    <n v="2019"/>
    <b v="1"/>
    <s v="EU"/>
    <s v="SWEDEN"/>
    <s v="Import"/>
    <s v="EU"/>
    <x v="3"/>
    <x v="2"/>
    <x v="2"/>
    <x v="2"/>
    <b v="1"/>
    <s v="United Kingdom"/>
    <x v="92"/>
    <n v="1.84"/>
    <n v="775"/>
    <n v="1426"/>
    <n v="4966"/>
    <n v="4966"/>
    <n v="4.9659999999999999E-3"/>
    <n v="4.9659999999999999E-3"/>
    <n v="1.4259999999999999"/>
  </r>
  <r>
    <s v="Total"/>
    <n v="2019"/>
    <b v="1"/>
    <s v="EU"/>
    <s v="SWEDEN"/>
    <s v="Import"/>
    <s v="EU"/>
    <x v="2"/>
    <x v="1"/>
    <x v="65"/>
    <x v="5"/>
    <b v="1"/>
    <s v="United Kingdom"/>
    <x v="92"/>
    <n v="1.8"/>
    <n v="6536"/>
    <n v="11764.8"/>
    <n v="37646"/>
    <n v="37646"/>
    <n v="3.7645999999999999E-2"/>
    <n v="3.7645999999999999E-2"/>
    <n v="11.764799999999999"/>
  </r>
  <r>
    <s v="Total"/>
    <n v="2019"/>
    <b v="1"/>
    <s v="EU"/>
    <s v="SWEDEN"/>
    <s v="Import"/>
    <s v="EU"/>
    <x v="2"/>
    <x v="1"/>
    <x v="6"/>
    <x v="5"/>
    <b v="1"/>
    <s v="United Kingdom"/>
    <x v="92"/>
    <n v="1.6"/>
    <n v="211789"/>
    <n v="338862.4"/>
    <n v="2043279"/>
    <n v="2043279"/>
    <n v="2.0432790000000001"/>
    <n v="2.0432790000000001"/>
    <n v="338.86239999999998"/>
  </r>
  <r>
    <s v="Total"/>
    <n v="2019"/>
    <b v="1"/>
    <s v="EU"/>
    <s v="SWEDEN"/>
    <s v="Import"/>
    <s v="EU"/>
    <x v="2"/>
    <x v="0"/>
    <x v="6"/>
    <x v="5"/>
    <b v="1"/>
    <s v="United Kingdom"/>
    <x v="92"/>
    <n v="1.8"/>
    <n v="1850858"/>
    <n v="3331544.4"/>
    <n v="12321383"/>
    <n v="12321383"/>
    <n v="12.321383000000001"/>
    <n v="12.321383000000001"/>
    <n v="3331.5444000000002"/>
  </r>
  <r>
    <s v="Total"/>
    <n v="2019"/>
    <b v="1"/>
    <s v="EU"/>
    <s v="SWEDEN"/>
    <s v="Import"/>
    <s v="EU"/>
    <x v="4"/>
    <x v="3"/>
    <x v="44"/>
    <x v="10"/>
    <b v="1"/>
    <s v="United Kingdom"/>
    <x v="92"/>
    <n v="0"/>
    <n v="105"/>
    <n v="0"/>
    <n v="1514"/>
    <n v="1514"/>
    <n v="1.5139999999999999E-3"/>
    <n v="1.5139999999999999E-3"/>
    <n v="0"/>
  </r>
  <r>
    <s v="Total"/>
    <n v="2019"/>
    <b v="1"/>
    <s v="EU"/>
    <s v="SWEDEN"/>
    <s v="Import"/>
    <s v="EU"/>
    <x v="4"/>
    <x v="2"/>
    <x v="18"/>
    <x v="10"/>
    <b v="1"/>
    <s v="United Kingdom"/>
    <x v="92"/>
    <n v="0"/>
    <n v="26088"/>
    <n v="0"/>
    <n v="342166"/>
    <n v="342166"/>
    <n v="0.34216600000000003"/>
    <n v="0.34216600000000003"/>
    <n v="0"/>
  </r>
  <r>
    <s v="Total"/>
    <n v="2019"/>
    <b v="1"/>
    <s v="EU"/>
    <s v="SWEDEN"/>
    <s v="Import"/>
    <s v="EU"/>
    <x v="4"/>
    <x v="2"/>
    <x v="18"/>
    <x v="10"/>
    <b v="1"/>
    <s v="United Kingdom"/>
    <x v="92"/>
    <n v="0"/>
    <n v="3793"/>
    <n v="0"/>
    <n v="93250"/>
    <n v="93250"/>
    <n v="9.325E-2"/>
    <n v="9.325E-2"/>
    <n v="0"/>
  </r>
  <r>
    <s v="Total"/>
    <n v="2019"/>
    <b v="1"/>
    <s v="EU"/>
    <s v="SWEDEN"/>
    <s v="Import"/>
    <s v="EU"/>
    <x v="0"/>
    <x v="3"/>
    <x v="42"/>
    <x v="6"/>
    <b v="1"/>
    <s v="United Kingdom"/>
    <x v="92"/>
    <n v="1.25"/>
    <n v="708"/>
    <n v="885"/>
    <n v="1902"/>
    <n v="1902"/>
    <n v="1.902E-3"/>
    <n v="1.902E-3"/>
    <n v="0.88500000000000001"/>
  </r>
  <r>
    <s v="Total"/>
    <n v="2019"/>
    <b v="1"/>
    <s v="EU"/>
    <s v="SWEDEN"/>
    <s v="Import"/>
    <s v="EU"/>
    <x v="0"/>
    <x v="3"/>
    <x v="31"/>
    <x v="3"/>
    <b v="1"/>
    <s v="United Kingdom"/>
    <x v="92"/>
    <n v="1.36"/>
    <n v="34"/>
    <n v="46.24"/>
    <n v="373"/>
    <n v="373"/>
    <n v="3.7300000000000001E-4"/>
    <n v="3.7300000000000001E-4"/>
    <n v="4.6240000000000003E-2"/>
  </r>
  <r>
    <s v="Total"/>
    <n v="2019"/>
    <b v="1"/>
    <s v="EU"/>
    <s v="SWEDEN"/>
    <s v="Import"/>
    <s v="EU"/>
    <x v="0"/>
    <x v="1"/>
    <x v="11"/>
    <x v="0"/>
    <b v="1"/>
    <s v="United Kingdom"/>
    <x v="92"/>
    <n v="1"/>
    <n v="20"/>
    <n v="20"/>
    <n v="175"/>
    <n v="175"/>
    <n v="1.75E-4"/>
    <n v="1.75E-4"/>
    <n v="0.02"/>
  </r>
  <r>
    <s v="Total"/>
    <n v="2019"/>
    <b v="1"/>
    <s v="EU"/>
    <s v="SWEDEN"/>
    <s v="Import"/>
    <s v="EU"/>
    <x v="4"/>
    <x v="1"/>
    <x v="18"/>
    <x v="10"/>
    <b v="1"/>
    <s v="United Kingdom"/>
    <x v="92"/>
    <n v="0"/>
    <n v="16"/>
    <n v="0"/>
    <n v="202"/>
    <n v="202"/>
    <n v="2.02E-4"/>
    <n v="2.02E-4"/>
    <n v="0"/>
  </r>
  <r>
    <s v="Total"/>
    <n v="2019"/>
    <b v="1"/>
    <s v="EEA non EU"/>
    <s v="SWITZERLAND"/>
    <s v="Import"/>
    <s v="EEA non EU"/>
    <x v="2"/>
    <x v="0"/>
    <x v="33"/>
    <x v="2"/>
    <b v="1"/>
    <s v="United Kingdom"/>
    <x v="93"/>
    <n v="5.12"/>
    <n v="439"/>
    <n v="2247.6799999999998"/>
    <n v="9367"/>
    <n v="9367"/>
    <n v="9.3670000000000003E-3"/>
    <n v="9.3670000000000003E-3"/>
    <n v="2.2476799999999999"/>
  </r>
  <r>
    <s v="Total"/>
    <n v="2019"/>
    <b v="1"/>
    <s v="EEA non EU"/>
    <s v="SWITZERLAND"/>
    <s v="Import"/>
    <s v="EEA non EU"/>
    <x v="1"/>
    <x v="4"/>
    <x v="6"/>
    <x v="5"/>
    <b v="1"/>
    <s v="United Kingdom"/>
    <x v="93"/>
    <n v="2.1"/>
    <n v="10174"/>
    <n v="21365.4"/>
    <n v="703693"/>
    <n v="703693"/>
    <n v="0.70369300000000001"/>
    <n v="0.70369300000000001"/>
    <n v="21.365400000000001"/>
  </r>
  <r>
    <s v="Total"/>
    <n v="2019"/>
    <b v="1"/>
    <s v="EEA non EU"/>
    <s v="SWITZERLAND"/>
    <s v="Import"/>
    <s v="EEA non EU"/>
    <x v="1"/>
    <x v="4"/>
    <x v="6"/>
    <x v="5"/>
    <b v="1"/>
    <s v="United Kingdom"/>
    <x v="93"/>
    <n v="2.1"/>
    <n v="22"/>
    <n v="46.2"/>
    <n v="2497"/>
    <n v="2497"/>
    <n v="2.4970000000000001E-3"/>
    <n v="2.4970000000000001E-3"/>
    <n v="4.6199999999999998E-2"/>
  </r>
  <r>
    <s v="Total"/>
    <n v="2019"/>
    <b v="1"/>
    <s v="EEA non EU"/>
    <s v="SWITZERLAND"/>
    <s v="Import"/>
    <s v="EEA non EU"/>
    <x v="3"/>
    <x v="2"/>
    <x v="6"/>
    <x v="5"/>
    <b v="1"/>
    <s v="United Kingdom"/>
    <x v="93"/>
    <n v="1.52"/>
    <n v="2846"/>
    <n v="4325.92"/>
    <n v="161122"/>
    <n v="161122"/>
    <n v="0.16112199999999999"/>
    <n v="0.16112199999999999"/>
    <n v="4.32592"/>
  </r>
  <r>
    <s v="Total"/>
    <n v="2019"/>
    <b v="1"/>
    <s v="EEA non EU"/>
    <s v="SWITZERLAND"/>
    <s v="Import"/>
    <s v="EEA non EU"/>
    <x v="4"/>
    <x v="2"/>
    <x v="18"/>
    <x v="10"/>
    <b v="1"/>
    <s v="United Kingdom"/>
    <x v="93"/>
    <n v="0"/>
    <n v="12"/>
    <n v="0"/>
    <n v="965"/>
    <n v="965"/>
    <n v="9.6500000000000004E-4"/>
    <n v="9.6500000000000004E-4"/>
    <n v="0"/>
  </r>
  <r>
    <s v="Total"/>
    <n v="2019"/>
    <b v="1"/>
    <s v="Non EU"/>
    <s v="TAIWAN"/>
    <s v="Import"/>
    <s v="Non EU"/>
    <x v="1"/>
    <x v="2"/>
    <x v="28"/>
    <x v="6"/>
    <b v="1"/>
    <s v="United Kingdom"/>
    <x v="94"/>
    <n v="1.36"/>
    <n v="2125"/>
    <n v="2890"/>
    <n v="44553"/>
    <n v="44553"/>
    <n v="4.4553000000000002E-2"/>
    <n v="4.4553000000000002E-2"/>
    <n v="2.89"/>
  </r>
  <r>
    <s v="Total"/>
    <n v="2019"/>
    <b v="1"/>
    <s v="Non EU"/>
    <s v="TAIWAN"/>
    <s v="Import"/>
    <s v="Non EU"/>
    <x v="3"/>
    <x v="2"/>
    <x v="32"/>
    <x v="10"/>
    <b v="1"/>
    <s v="United Kingdom"/>
    <x v="94"/>
    <n v="2.0099999999999998"/>
    <n v="1120"/>
    <n v="2251.1999999999998"/>
    <n v="8269"/>
    <n v="8269"/>
    <n v="8.2690000000000003E-3"/>
    <n v="8.2690000000000003E-3"/>
    <n v="2.2511999999999999"/>
  </r>
  <r>
    <s v="Total"/>
    <n v="2019"/>
    <b v="1"/>
    <s v="Non EU"/>
    <s v="TAIWAN"/>
    <s v="Import"/>
    <s v="Non EU"/>
    <x v="0"/>
    <x v="1"/>
    <x v="4"/>
    <x v="4"/>
    <b v="1"/>
    <s v="United Kingdom"/>
    <x v="94"/>
    <n v="0"/>
    <n v="4580"/>
    <n v="0"/>
    <n v="180262"/>
    <n v="180262"/>
    <n v="0.18026200000000001"/>
    <n v="0.18026200000000001"/>
    <n v="0"/>
  </r>
  <r>
    <s v="Total"/>
    <n v="2019"/>
    <b v="1"/>
    <s v="Non EU"/>
    <s v="TAIWAN"/>
    <s v="Import"/>
    <s v="Non EU"/>
    <x v="0"/>
    <x v="1"/>
    <x v="4"/>
    <x v="4"/>
    <b v="1"/>
    <s v="United Kingdom"/>
    <x v="94"/>
    <n v="0"/>
    <n v="387"/>
    <n v="0"/>
    <n v="7981"/>
    <n v="7981"/>
    <n v="7.9810000000000002E-3"/>
    <n v="7.9810000000000002E-3"/>
    <n v="0"/>
  </r>
  <r>
    <s v="Total"/>
    <n v="2019"/>
    <b v="1"/>
    <s v="Non EU"/>
    <s v="TAIWAN"/>
    <s v="Import"/>
    <s v="Non EU"/>
    <x v="0"/>
    <x v="1"/>
    <x v="4"/>
    <x v="4"/>
    <b v="1"/>
    <s v="United Kingdom"/>
    <x v="94"/>
    <n v="0"/>
    <n v="29"/>
    <n v="0"/>
    <n v="4826"/>
    <n v="4826"/>
    <n v="4.8260000000000004E-3"/>
    <n v="4.8260000000000004E-3"/>
    <n v="0"/>
  </r>
  <r>
    <s v="Total"/>
    <n v="2019"/>
    <b v="1"/>
    <s v="Non EU"/>
    <s v="TAIWAN"/>
    <s v="Import"/>
    <s v="Non EU"/>
    <x v="1"/>
    <x v="1"/>
    <x v="5"/>
    <x v="3"/>
    <b v="1"/>
    <s v="United Kingdom"/>
    <x v="94"/>
    <n v="1"/>
    <n v="296"/>
    <n v="296"/>
    <n v="34422"/>
    <n v="34422"/>
    <n v="3.4422000000000001E-2"/>
    <n v="3.4422000000000001E-2"/>
    <n v="0.29599999999999999"/>
  </r>
  <r>
    <s v="Total"/>
    <n v="2019"/>
    <b v="1"/>
    <s v="Non EU"/>
    <s v="TAIWAN"/>
    <s v="Import"/>
    <s v="Non EU"/>
    <x v="3"/>
    <x v="2"/>
    <x v="8"/>
    <x v="7"/>
    <b v="1"/>
    <s v="United Kingdom"/>
    <x v="94"/>
    <n v="2.08"/>
    <n v="7212"/>
    <n v="15000.96"/>
    <n v="100352"/>
    <n v="100352"/>
    <n v="0.100352"/>
    <n v="0.100352"/>
    <n v="15.000959999999999"/>
  </r>
  <r>
    <s v="Total"/>
    <n v="2019"/>
    <b v="1"/>
    <s v="Non EU"/>
    <s v="TAIWAN"/>
    <s v="Import"/>
    <s v="Non EU"/>
    <x v="3"/>
    <x v="2"/>
    <x v="8"/>
    <x v="7"/>
    <b v="1"/>
    <s v="United Kingdom"/>
    <x v="94"/>
    <n v="2.08"/>
    <n v="2400"/>
    <n v="4992"/>
    <n v="30406"/>
    <n v="30406"/>
    <n v="3.0405999999999999E-2"/>
    <n v="3.0405999999999999E-2"/>
    <n v="4.992"/>
  </r>
  <r>
    <s v="Total"/>
    <n v="2019"/>
    <b v="1"/>
    <s v="Non EU"/>
    <s v="TAIWAN"/>
    <s v="Import"/>
    <s v="Non EU"/>
    <x v="3"/>
    <x v="2"/>
    <x v="2"/>
    <x v="2"/>
    <b v="1"/>
    <s v="United Kingdom"/>
    <x v="94"/>
    <n v="1.84"/>
    <n v="4175"/>
    <n v="7682"/>
    <n v="43684"/>
    <n v="43684"/>
    <n v="4.3684000000000001E-2"/>
    <n v="4.3684000000000001E-2"/>
    <n v="7.6820000000000004"/>
  </r>
  <r>
    <s v="Total"/>
    <n v="2019"/>
    <b v="1"/>
    <s v="Non EU"/>
    <s v="TAIWAN"/>
    <s v="Import"/>
    <s v="Non EU"/>
    <x v="3"/>
    <x v="2"/>
    <x v="2"/>
    <x v="2"/>
    <b v="1"/>
    <s v="United Kingdom"/>
    <x v="94"/>
    <n v="1.84"/>
    <n v="1620"/>
    <n v="2980.8"/>
    <n v="18352"/>
    <n v="18352"/>
    <n v="1.8352E-2"/>
    <n v="1.8352E-2"/>
    <n v="2.9807999999999999"/>
  </r>
  <r>
    <s v="Total"/>
    <n v="2019"/>
    <b v="1"/>
    <s v="Non EU"/>
    <s v="TAIWAN"/>
    <s v="Import"/>
    <s v="Non EU"/>
    <x v="3"/>
    <x v="2"/>
    <x v="37"/>
    <x v="9"/>
    <b v="1"/>
    <s v="United Kingdom"/>
    <x v="94"/>
    <n v="1.64"/>
    <n v="3816"/>
    <n v="6258.24"/>
    <n v="24758"/>
    <n v="24758"/>
    <n v="2.4757999999999999E-2"/>
    <n v="2.4757999999999999E-2"/>
    <n v="6.2582399999999998"/>
  </r>
  <r>
    <s v="Total"/>
    <n v="2019"/>
    <b v="1"/>
    <s v="Non EU"/>
    <s v="TAIWAN"/>
    <s v="Import"/>
    <s v="Non EU"/>
    <x v="0"/>
    <x v="0"/>
    <x v="42"/>
    <x v="6"/>
    <b v="1"/>
    <s v="United Kingdom"/>
    <x v="94"/>
    <n v="1.36"/>
    <n v="208375"/>
    <n v="283390"/>
    <n v="1503058"/>
    <n v="1503058"/>
    <n v="1.503058"/>
    <n v="1.503058"/>
    <n v="283.39"/>
  </r>
  <r>
    <s v="Total"/>
    <n v="2019"/>
    <b v="1"/>
    <s v="Non EU"/>
    <s v="TAIWAN"/>
    <s v="Import"/>
    <s v="Non EU"/>
    <x v="1"/>
    <x v="3"/>
    <x v="13"/>
    <x v="0"/>
    <b v="1"/>
    <s v="United Kingdom"/>
    <x v="94"/>
    <n v="1"/>
    <n v="3930"/>
    <n v="3930"/>
    <n v="125203"/>
    <n v="125203"/>
    <n v="0.12520300000000001"/>
    <n v="0.12520300000000001"/>
    <n v="3.93"/>
  </r>
  <r>
    <s v="Total"/>
    <n v="2019"/>
    <b v="1"/>
    <s v="Non EU"/>
    <s v="TANZANIA"/>
    <s v="Import"/>
    <s v="Non EU"/>
    <x v="0"/>
    <x v="1"/>
    <x v="4"/>
    <x v="4"/>
    <b v="1"/>
    <s v="United Kingdom"/>
    <x v="95"/>
    <n v="0"/>
    <n v="483"/>
    <n v="0"/>
    <n v="6420"/>
    <n v="6420"/>
    <n v="6.4200000000000004E-3"/>
    <n v="6.4200000000000004E-3"/>
    <n v="0"/>
  </r>
  <r>
    <s v="Total"/>
    <n v="2019"/>
    <b v="1"/>
    <s v="Non EU"/>
    <s v="THAILAND"/>
    <s v="Import"/>
    <s v="Non EU"/>
    <x v="0"/>
    <x v="0"/>
    <x v="10"/>
    <x v="0"/>
    <b v="1"/>
    <s v="United Kingdom"/>
    <x v="96"/>
    <n v="1.21"/>
    <n v="2046468"/>
    <n v="2476226.2799999998"/>
    <n v="17045350"/>
    <n v="17045350"/>
    <n v="17.045349999999999"/>
    <n v="17.045349999999999"/>
    <n v="2476.2262799999999"/>
  </r>
  <r>
    <s v="Total"/>
    <n v="2019"/>
    <b v="1"/>
    <s v="Non EU"/>
    <s v="THAILAND"/>
    <s v="Import"/>
    <s v="Non EU"/>
    <x v="0"/>
    <x v="0"/>
    <x v="10"/>
    <x v="0"/>
    <b v="1"/>
    <s v="United Kingdom"/>
    <x v="96"/>
    <n v="1.21"/>
    <n v="247519"/>
    <n v="299497.99"/>
    <n v="2062450"/>
    <n v="2062450"/>
    <n v="2.0624500000000001"/>
    <n v="2.0624500000000001"/>
    <n v="299.49799000000002"/>
  </r>
  <r>
    <s v="Total"/>
    <n v="2019"/>
    <b v="1"/>
    <s v="Non EU"/>
    <s v="THAILAND"/>
    <s v="Import"/>
    <s v="Non EU"/>
    <x v="0"/>
    <x v="0"/>
    <x v="10"/>
    <x v="0"/>
    <b v="1"/>
    <s v="United Kingdom"/>
    <x v="96"/>
    <n v="1.21"/>
    <n v="107244"/>
    <n v="129765.24"/>
    <n v="859190"/>
    <n v="859190"/>
    <n v="0.85919000000000001"/>
    <n v="0.85919000000000001"/>
    <n v="129.76524000000001"/>
  </r>
  <r>
    <s v="Total"/>
    <n v="2019"/>
    <b v="1"/>
    <s v="Non EU"/>
    <s v="THAILAND"/>
    <s v="Import"/>
    <s v="Non EU"/>
    <x v="0"/>
    <x v="0"/>
    <x v="0"/>
    <x v="0"/>
    <b v="1"/>
    <s v="United Kingdom"/>
    <x v="96"/>
    <n v="1.38"/>
    <n v="20382"/>
    <n v="28127.16"/>
    <n v="72454"/>
    <n v="72454"/>
    <n v="7.2454000000000005E-2"/>
    <n v="7.2454000000000005E-2"/>
    <n v="28.12716"/>
  </r>
  <r>
    <s v="Total"/>
    <n v="2019"/>
    <b v="1"/>
    <s v="Non EU"/>
    <s v="THAILAND"/>
    <s v="Import"/>
    <s v="Non EU"/>
    <x v="0"/>
    <x v="0"/>
    <x v="0"/>
    <x v="0"/>
    <b v="1"/>
    <s v="United Kingdom"/>
    <x v="96"/>
    <n v="1.38"/>
    <n v="2700"/>
    <n v="3726"/>
    <n v="59034"/>
    <n v="59034"/>
    <n v="5.9034000000000003E-2"/>
    <n v="5.9034000000000003E-2"/>
    <n v="3.726"/>
  </r>
  <r>
    <s v="Total"/>
    <n v="2019"/>
    <b v="1"/>
    <s v="Non EU"/>
    <s v="THAILAND"/>
    <s v="Import"/>
    <s v="Non EU"/>
    <x v="0"/>
    <x v="0"/>
    <x v="11"/>
    <x v="0"/>
    <b v="1"/>
    <s v="United Kingdom"/>
    <x v="96"/>
    <n v="2.58"/>
    <n v="24338"/>
    <n v="62792.04"/>
    <n v="466972"/>
    <n v="466972"/>
    <n v="0.466972"/>
    <n v="0.466972"/>
    <n v="62.79204"/>
  </r>
  <r>
    <s v="Total"/>
    <n v="2019"/>
    <b v="1"/>
    <s v="Non EU"/>
    <s v="THAILAND"/>
    <s v="Import"/>
    <s v="Non EU"/>
    <x v="0"/>
    <x v="0"/>
    <x v="11"/>
    <x v="0"/>
    <b v="1"/>
    <s v="United Kingdom"/>
    <x v="96"/>
    <n v="2.58"/>
    <n v="13920"/>
    <n v="35913.599999999999"/>
    <n v="277499"/>
    <n v="277499"/>
    <n v="0.277499"/>
    <n v="0.277499"/>
    <n v="35.913600000000002"/>
  </r>
  <r>
    <s v="Total"/>
    <n v="2019"/>
    <b v="1"/>
    <s v="Non EU"/>
    <s v="THAILAND"/>
    <s v="Import"/>
    <s v="Non EU"/>
    <x v="0"/>
    <x v="0"/>
    <x v="11"/>
    <x v="0"/>
    <b v="1"/>
    <s v="United Kingdom"/>
    <x v="96"/>
    <n v="2.58"/>
    <n v="13680"/>
    <n v="35294.400000000001"/>
    <n v="234057"/>
    <n v="234057"/>
    <n v="0.23405699999999999"/>
    <n v="0.23405699999999999"/>
    <n v="35.294400000000003"/>
  </r>
  <r>
    <s v="Total"/>
    <n v="2019"/>
    <b v="1"/>
    <s v="Non EU"/>
    <s v="THAILAND"/>
    <s v="Import"/>
    <s v="Non EU"/>
    <x v="0"/>
    <x v="7"/>
    <x v="2"/>
    <x v="2"/>
    <b v="1"/>
    <s v="United Kingdom"/>
    <x v="96"/>
    <n v="1.86"/>
    <n v="3488"/>
    <n v="6487.68"/>
    <n v="55692"/>
    <n v="55692"/>
    <n v="5.5691999999999998E-2"/>
    <n v="5.5691999999999998E-2"/>
    <n v="6.4876800000000001"/>
  </r>
  <r>
    <s v="Total"/>
    <n v="2019"/>
    <b v="1"/>
    <s v="Non EU"/>
    <s v="THAILAND"/>
    <s v="Import"/>
    <s v="Non EU"/>
    <x v="0"/>
    <x v="7"/>
    <x v="2"/>
    <x v="2"/>
    <b v="1"/>
    <s v="United Kingdom"/>
    <x v="96"/>
    <n v="1.86"/>
    <n v="2684"/>
    <n v="4992.24"/>
    <n v="45896"/>
    <n v="45896"/>
    <n v="4.5895999999999999E-2"/>
    <n v="4.5895999999999999E-2"/>
    <n v="4.9922399999999998"/>
  </r>
  <r>
    <s v="Total"/>
    <n v="2019"/>
    <b v="1"/>
    <s v="Non EU"/>
    <s v="THAILAND"/>
    <s v="Import"/>
    <s v="Non EU"/>
    <x v="0"/>
    <x v="0"/>
    <x v="12"/>
    <x v="9"/>
    <b v="1"/>
    <s v="United Kingdom"/>
    <x v="96"/>
    <n v="1.1200000000000001"/>
    <n v="51923"/>
    <n v="58153.760000000002"/>
    <n v="187872"/>
    <n v="187872"/>
    <n v="0.18787200000000001"/>
    <n v="0.18787200000000001"/>
    <n v="58.153759999999998"/>
  </r>
  <r>
    <s v="Total"/>
    <n v="2019"/>
    <b v="1"/>
    <s v="Non EU"/>
    <s v="THAILAND"/>
    <s v="Import"/>
    <s v="Non EU"/>
    <x v="1"/>
    <x v="2"/>
    <x v="0"/>
    <x v="0"/>
    <b v="1"/>
    <s v="United Kingdom"/>
    <x v="96"/>
    <n v="1.66"/>
    <n v="154214"/>
    <n v="255995.24"/>
    <n v="1661671"/>
    <n v="1661671"/>
    <n v="1.6616709999999999"/>
    <n v="1.6616709999999999"/>
    <n v="255.99524"/>
  </r>
  <r>
    <s v="Total"/>
    <n v="2019"/>
    <b v="1"/>
    <s v="Non EU"/>
    <s v="THAILAND"/>
    <s v="Import"/>
    <s v="Non EU"/>
    <x v="1"/>
    <x v="2"/>
    <x v="0"/>
    <x v="0"/>
    <b v="1"/>
    <s v="United Kingdom"/>
    <x v="96"/>
    <n v="1.66"/>
    <n v="33899"/>
    <n v="56272.34"/>
    <n v="432613"/>
    <n v="432613"/>
    <n v="0.43261300000000003"/>
    <n v="0.43261300000000003"/>
    <n v="56.27234"/>
  </r>
  <r>
    <s v="Total"/>
    <n v="2019"/>
    <b v="1"/>
    <s v="Non EU"/>
    <s v="THAILAND"/>
    <s v="Import"/>
    <s v="Non EU"/>
    <x v="1"/>
    <x v="2"/>
    <x v="0"/>
    <x v="0"/>
    <b v="1"/>
    <s v="United Kingdom"/>
    <x v="96"/>
    <n v="1.66"/>
    <n v="540"/>
    <n v="896.4"/>
    <n v="5622"/>
    <n v="5622"/>
    <n v="5.6220000000000003E-3"/>
    <n v="5.6220000000000003E-3"/>
    <n v="0.89639999999999997"/>
  </r>
  <r>
    <s v="Total"/>
    <n v="2019"/>
    <b v="1"/>
    <s v="Non EU"/>
    <s v="THAILAND"/>
    <s v="Import"/>
    <s v="Non EU"/>
    <x v="1"/>
    <x v="2"/>
    <x v="0"/>
    <x v="0"/>
    <b v="1"/>
    <s v="United Kingdom"/>
    <x v="96"/>
    <n v="1.66"/>
    <n v="549668"/>
    <n v="912448.88"/>
    <n v="5098496"/>
    <n v="5098496"/>
    <n v="5.0984959999999999"/>
    <n v="5.0984959999999999"/>
    <n v="912.44888000000003"/>
  </r>
  <r>
    <s v="Total"/>
    <n v="2019"/>
    <b v="1"/>
    <s v="Non EU"/>
    <s v="THAILAND"/>
    <s v="Import"/>
    <s v="Non EU"/>
    <x v="1"/>
    <x v="2"/>
    <x v="28"/>
    <x v="6"/>
    <b v="1"/>
    <s v="United Kingdom"/>
    <x v="96"/>
    <n v="1.36"/>
    <n v="2428"/>
    <n v="3302.08"/>
    <n v="23180"/>
    <n v="23180"/>
    <n v="2.3179999999999999E-2"/>
    <n v="2.3179999999999999E-2"/>
    <n v="3.3020800000000001"/>
  </r>
  <r>
    <s v="Total"/>
    <n v="2019"/>
    <b v="1"/>
    <s v="Non EU"/>
    <s v="THAILAND"/>
    <s v="Import"/>
    <s v="Non EU"/>
    <x v="1"/>
    <x v="2"/>
    <x v="28"/>
    <x v="6"/>
    <b v="1"/>
    <s v="United Kingdom"/>
    <x v="96"/>
    <n v="1.36"/>
    <n v="2110"/>
    <n v="2869.6"/>
    <n v="17214"/>
    <n v="17214"/>
    <n v="1.7214E-2"/>
    <n v="1.7214E-2"/>
    <n v="2.8696000000000002"/>
  </r>
  <r>
    <s v="Total"/>
    <n v="2019"/>
    <b v="1"/>
    <s v="Non EU"/>
    <s v="THAILAND"/>
    <s v="Import"/>
    <s v="Non EU"/>
    <x v="1"/>
    <x v="2"/>
    <x v="28"/>
    <x v="6"/>
    <b v="1"/>
    <s v="United Kingdom"/>
    <x v="96"/>
    <n v="1.36"/>
    <n v="602"/>
    <n v="818.72"/>
    <n v="7231"/>
    <n v="7231"/>
    <n v="7.2309999999999996E-3"/>
    <n v="7.2309999999999996E-3"/>
    <n v="0.81872"/>
  </r>
  <r>
    <s v="Total"/>
    <n v="2019"/>
    <b v="1"/>
    <s v="Non EU"/>
    <s v="THAILAND"/>
    <s v="Import"/>
    <s v="Non EU"/>
    <x v="1"/>
    <x v="2"/>
    <x v="31"/>
    <x v="3"/>
    <b v="1"/>
    <s v="United Kingdom"/>
    <x v="96"/>
    <n v="1.36"/>
    <n v="2392"/>
    <n v="3253.12"/>
    <n v="26603"/>
    <n v="26603"/>
    <n v="2.6603000000000002E-2"/>
    <n v="2.6603000000000002E-2"/>
    <n v="3.25312"/>
  </r>
  <r>
    <s v="Total"/>
    <n v="2019"/>
    <b v="1"/>
    <s v="Non EU"/>
    <s v="THAILAND"/>
    <s v="Import"/>
    <s v="Non EU"/>
    <x v="1"/>
    <x v="1"/>
    <x v="5"/>
    <x v="3"/>
    <b v="1"/>
    <s v="United Kingdom"/>
    <x v="96"/>
    <n v="1"/>
    <n v="40"/>
    <n v="40"/>
    <n v="1788"/>
    <n v="1788"/>
    <n v="1.7880000000000001E-3"/>
    <n v="1.7880000000000001E-3"/>
    <n v="0.04"/>
  </r>
  <r>
    <s v="Total"/>
    <n v="2019"/>
    <b v="1"/>
    <s v="Non EU"/>
    <s v="THAILAND"/>
    <s v="Import"/>
    <s v="Non EU"/>
    <x v="1"/>
    <x v="4"/>
    <x v="2"/>
    <x v="2"/>
    <b v="1"/>
    <s v="United Kingdom"/>
    <x v="96"/>
    <n v="3.31"/>
    <n v="2040"/>
    <n v="6752.4"/>
    <n v="10105"/>
    <n v="10105"/>
    <n v="1.0104999999999999E-2"/>
    <n v="1.0104999999999999E-2"/>
    <n v="6.7523999999999997"/>
  </r>
  <r>
    <s v="Total"/>
    <n v="2019"/>
    <b v="1"/>
    <s v="Non EU"/>
    <s v="THAILAND"/>
    <s v="Import"/>
    <s v="Non EU"/>
    <x v="3"/>
    <x v="2"/>
    <x v="49"/>
    <x v="1"/>
    <b v="1"/>
    <s v="United Kingdom"/>
    <x v="96"/>
    <n v="1.8"/>
    <n v="7920"/>
    <n v="14256"/>
    <n v="80299"/>
    <n v="80299"/>
    <n v="8.0298999999999995E-2"/>
    <n v="8.0298999999999995E-2"/>
    <n v="14.256"/>
  </r>
  <r>
    <s v="Total"/>
    <n v="2019"/>
    <b v="1"/>
    <s v="Non EU"/>
    <s v="THAILAND"/>
    <s v="Import"/>
    <s v="Non EU"/>
    <x v="3"/>
    <x v="0"/>
    <x v="34"/>
    <x v="1"/>
    <b v="1"/>
    <s v="United Kingdom"/>
    <x v="96"/>
    <n v="1.03"/>
    <n v="16380"/>
    <n v="16871.400000000001"/>
    <n v="45594"/>
    <n v="45594"/>
    <n v="4.5594000000000003E-2"/>
    <n v="4.5594000000000003E-2"/>
    <n v="16.871400000000001"/>
  </r>
  <r>
    <s v="Total"/>
    <n v="2019"/>
    <b v="1"/>
    <s v="Non EU"/>
    <s v="THAILAND"/>
    <s v="Import"/>
    <s v="Non EU"/>
    <x v="3"/>
    <x v="2"/>
    <x v="32"/>
    <x v="10"/>
    <b v="1"/>
    <s v="United Kingdom"/>
    <x v="96"/>
    <n v="2.0099999999999998"/>
    <n v="1078000"/>
    <n v="2166780"/>
    <n v="1180429"/>
    <n v="1180429"/>
    <n v="1.180429"/>
    <n v="1.180429"/>
    <n v="2166.7800000000002"/>
  </r>
  <r>
    <s v="Total"/>
    <n v="2019"/>
    <b v="1"/>
    <s v="Non EU"/>
    <s v="THAILAND"/>
    <s v="Import"/>
    <s v="Non EU"/>
    <x v="3"/>
    <x v="2"/>
    <x v="32"/>
    <x v="10"/>
    <b v="1"/>
    <s v="United Kingdom"/>
    <x v="96"/>
    <n v="2.0099999999999998"/>
    <n v="142315"/>
    <n v="286053.15000000002"/>
    <n v="275088"/>
    <n v="275088"/>
    <n v="0.275088"/>
    <n v="0.275088"/>
    <n v="286.05315000000002"/>
  </r>
  <r>
    <s v="Total"/>
    <n v="2019"/>
    <b v="1"/>
    <s v="Non EU"/>
    <s v="THAILAND"/>
    <s v="Import"/>
    <s v="Non EU"/>
    <x v="3"/>
    <x v="2"/>
    <x v="32"/>
    <x v="10"/>
    <b v="1"/>
    <s v="United Kingdom"/>
    <x v="96"/>
    <n v="2.0099999999999998"/>
    <n v="114244"/>
    <n v="229630.44"/>
    <n v="394490"/>
    <n v="394490"/>
    <n v="0.39449000000000001"/>
    <n v="0.39449000000000001"/>
    <n v="229.63043999999999"/>
  </r>
  <r>
    <s v="Total"/>
    <n v="2019"/>
    <b v="1"/>
    <s v="Non EU"/>
    <s v="THAILAND"/>
    <s v="Import"/>
    <s v="Non EU"/>
    <x v="2"/>
    <x v="0"/>
    <x v="35"/>
    <x v="11"/>
    <b v="1"/>
    <s v="United Kingdom"/>
    <x v="96"/>
    <n v="2.65"/>
    <n v="165000"/>
    <n v="437250"/>
    <n v="801875"/>
    <n v="801875"/>
    <n v="0.801875"/>
    <n v="0.801875"/>
    <n v="437.25"/>
  </r>
  <r>
    <s v="Total"/>
    <n v="2019"/>
    <b v="1"/>
    <s v="Non EU"/>
    <s v="THAILAND"/>
    <s v="Import"/>
    <s v="Non EU"/>
    <x v="2"/>
    <x v="0"/>
    <x v="2"/>
    <x v="2"/>
    <b v="1"/>
    <s v="United Kingdom"/>
    <x v="96"/>
    <n v="1.64"/>
    <n v="300"/>
    <n v="492"/>
    <n v="1751"/>
    <n v="1751"/>
    <n v="1.751E-3"/>
    <n v="1.751E-3"/>
    <n v="0.49199999999999999"/>
  </r>
  <r>
    <s v="Total"/>
    <n v="2019"/>
    <b v="1"/>
    <s v="Non EU"/>
    <s v="THAILAND"/>
    <s v="Import"/>
    <s v="Non EU"/>
    <x v="0"/>
    <x v="1"/>
    <x v="4"/>
    <x v="4"/>
    <b v="1"/>
    <s v="United Kingdom"/>
    <x v="96"/>
    <n v="0"/>
    <n v="25922"/>
    <n v="0"/>
    <n v="416110"/>
    <n v="416110"/>
    <n v="0.41610999999999998"/>
    <n v="0.41610999999999998"/>
    <n v="0"/>
  </r>
  <r>
    <s v="Total"/>
    <n v="2019"/>
    <b v="1"/>
    <s v="Non EU"/>
    <s v="THAILAND"/>
    <s v="Import"/>
    <s v="Non EU"/>
    <x v="0"/>
    <x v="1"/>
    <x v="4"/>
    <x v="4"/>
    <b v="1"/>
    <s v="United Kingdom"/>
    <x v="96"/>
    <n v="0"/>
    <n v="23383"/>
    <n v="0"/>
    <n v="257281"/>
    <n v="257281"/>
    <n v="0.25728099999999998"/>
    <n v="0.25728099999999998"/>
    <n v="0"/>
  </r>
  <r>
    <s v="Total"/>
    <n v="2019"/>
    <b v="1"/>
    <s v="Non EU"/>
    <s v="THAILAND"/>
    <s v="Import"/>
    <s v="Non EU"/>
    <x v="0"/>
    <x v="1"/>
    <x v="4"/>
    <x v="4"/>
    <b v="1"/>
    <s v="United Kingdom"/>
    <x v="96"/>
    <n v="0"/>
    <n v="3410"/>
    <n v="0"/>
    <n v="45558"/>
    <n v="45558"/>
    <n v="4.5558000000000001E-2"/>
    <n v="4.5558000000000001E-2"/>
    <n v="0"/>
  </r>
  <r>
    <s v="Total"/>
    <n v="2019"/>
    <b v="1"/>
    <s v="Non EU"/>
    <s v="THAILAND"/>
    <s v="Import"/>
    <s v="Non EU"/>
    <x v="0"/>
    <x v="1"/>
    <x v="4"/>
    <x v="4"/>
    <b v="1"/>
    <s v="United Kingdom"/>
    <x v="96"/>
    <n v="0"/>
    <n v="1328"/>
    <n v="0"/>
    <n v="32329"/>
    <n v="32329"/>
    <n v="3.2328999999999997E-2"/>
    <n v="3.2328999999999997E-2"/>
    <n v="0"/>
  </r>
  <r>
    <s v="Total"/>
    <n v="2019"/>
    <b v="1"/>
    <s v="Non EU"/>
    <s v="THAILAND"/>
    <s v="Import"/>
    <s v="Non EU"/>
    <x v="0"/>
    <x v="0"/>
    <x v="15"/>
    <x v="9"/>
    <b v="1"/>
    <s v="United Kingdom"/>
    <x v="96"/>
    <n v="1.1200000000000001"/>
    <n v="107899"/>
    <n v="120846.88"/>
    <n v="172756"/>
    <n v="172756"/>
    <n v="0.17275599999999999"/>
    <n v="0.17275599999999999"/>
    <n v="120.84688"/>
  </r>
  <r>
    <s v="Total"/>
    <n v="2019"/>
    <b v="1"/>
    <s v="Non EU"/>
    <s v="THAILAND"/>
    <s v="Import"/>
    <s v="Non EU"/>
    <x v="0"/>
    <x v="0"/>
    <x v="15"/>
    <x v="9"/>
    <b v="1"/>
    <s v="United Kingdom"/>
    <x v="96"/>
    <n v="1.1200000000000001"/>
    <n v="46300"/>
    <n v="51856"/>
    <n v="65783"/>
    <n v="65783"/>
    <n v="6.5782999999999994E-2"/>
    <n v="6.5782999999999994E-2"/>
    <n v="51.856000000000002"/>
  </r>
  <r>
    <s v="Total"/>
    <n v="2019"/>
    <b v="1"/>
    <s v="Non EU"/>
    <s v="THAILAND"/>
    <s v="Import"/>
    <s v="Non EU"/>
    <x v="0"/>
    <x v="0"/>
    <x v="16"/>
    <x v="9"/>
    <b v="1"/>
    <s v="United Kingdom"/>
    <x v="96"/>
    <n v="1.1200000000000001"/>
    <n v="9069"/>
    <n v="10157.280000000001"/>
    <n v="13722"/>
    <n v="13722"/>
    <n v="1.3722E-2"/>
    <n v="1.3722E-2"/>
    <n v="10.15728"/>
  </r>
  <r>
    <s v="Total"/>
    <n v="2019"/>
    <b v="1"/>
    <s v="Non EU"/>
    <s v="THAILAND"/>
    <s v="Import"/>
    <s v="Non EU"/>
    <x v="0"/>
    <x v="0"/>
    <x v="16"/>
    <x v="9"/>
    <b v="1"/>
    <s v="United Kingdom"/>
    <x v="96"/>
    <n v="1.1200000000000001"/>
    <n v="5069"/>
    <n v="5677.28"/>
    <n v="9701"/>
    <n v="9701"/>
    <n v="9.7009999999999996E-3"/>
    <n v="9.7009999999999996E-3"/>
    <n v="5.6772799999999997"/>
  </r>
  <r>
    <s v="Total"/>
    <n v="2019"/>
    <b v="1"/>
    <s v="Non EU"/>
    <s v="THAILAND"/>
    <s v="Import"/>
    <s v="Non EU"/>
    <x v="0"/>
    <x v="0"/>
    <x v="17"/>
    <x v="9"/>
    <b v="1"/>
    <s v="United Kingdom"/>
    <x v="96"/>
    <n v="1"/>
    <n v="2644"/>
    <n v="2644"/>
    <n v="4971"/>
    <n v="4971"/>
    <n v="4.9709999999999997E-3"/>
    <n v="4.9709999999999997E-3"/>
    <n v="2.6440000000000001"/>
  </r>
  <r>
    <s v="Total"/>
    <n v="2019"/>
    <b v="1"/>
    <s v="Non EU"/>
    <s v="THAILAND"/>
    <s v="Import"/>
    <s v="Non EU"/>
    <x v="1"/>
    <x v="2"/>
    <x v="0"/>
    <x v="0"/>
    <b v="1"/>
    <s v="United Kingdom"/>
    <x v="96"/>
    <n v="1.66"/>
    <n v="223553"/>
    <n v="371097.98"/>
    <n v="2029148"/>
    <n v="2029148"/>
    <n v="2.0291480000000002"/>
    <n v="2.0291480000000002"/>
    <n v="371.09798000000001"/>
  </r>
  <r>
    <s v="Total"/>
    <n v="2019"/>
    <b v="1"/>
    <s v="Non EU"/>
    <s v="THAILAND"/>
    <s v="Import"/>
    <s v="Non EU"/>
    <x v="1"/>
    <x v="2"/>
    <x v="0"/>
    <x v="0"/>
    <b v="1"/>
    <s v="United Kingdom"/>
    <x v="96"/>
    <n v="1.66"/>
    <n v="102682"/>
    <n v="170452.12"/>
    <n v="999196"/>
    <n v="999196"/>
    <n v="0.99919599999999997"/>
    <n v="0.99919599999999997"/>
    <n v="170.45212000000001"/>
  </r>
  <r>
    <s v="Total"/>
    <n v="2019"/>
    <b v="1"/>
    <s v="Non EU"/>
    <s v="THAILAND"/>
    <s v="Import"/>
    <s v="Non EU"/>
    <x v="1"/>
    <x v="2"/>
    <x v="0"/>
    <x v="0"/>
    <b v="1"/>
    <s v="United Kingdom"/>
    <x v="96"/>
    <n v="1.66"/>
    <n v="43624"/>
    <n v="72415.839999999997"/>
    <n v="582459"/>
    <n v="582459"/>
    <n v="0.58245899999999995"/>
    <n v="0.58245899999999995"/>
    <n v="72.415840000000003"/>
  </r>
  <r>
    <s v="Total"/>
    <n v="2019"/>
    <b v="1"/>
    <s v="Non EU"/>
    <s v="THAILAND"/>
    <s v="Import"/>
    <s v="Non EU"/>
    <x v="1"/>
    <x v="2"/>
    <x v="11"/>
    <x v="0"/>
    <b v="1"/>
    <s v="United Kingdom"/>
    <x v="96"/>
    <n v="1.8"/>
    <n v="9566"/>
    <n v="17218.8"/>
    <n v="173590"/>
    <n v="173590"/>
    <n v="0.17358999999999999"/>
    <n v="0.17358999999999999"/>
    <n v="17.218800000000002"/>
  </r>
  <r>
    <s v="Total"/>
    <n v="2019"/>
    <b v="1"/>
    <s v="Non EU"/>
    <s v="THAILAND"/>
    <s v="Import"/>
    <s v="Non EU"/>
    <x v="1"/>
    <x v="2"/>
    <x v="11"/>
    <x v="0"/>
    <b v="1"/>
    <s v="United Kingdom"/>
    <x v="96"/>
    <n v="1.8"/>
    <n v="5650"/>
    <n v="10170"/>
    <n v="20619"/>
    <n v="20619"/>
    <n v="2.0618999999999998E-2"/>
    <n v="2.0618999999999998E-2"/>
    <n v="10.17"/>
  </r>
  <r>
    <s v="Total"/>
    <n v="2019"/>
    <b v="1"/>
    <s v="Non EU"/>
    <s v="THAILAND"/>
    <s v="Import"/>
    <s v="Non EU"/>
    <x v="1"/>
    <x v="2"/>
    <x v="11"/>
    <x v="0"/>
    <b v="1"/>
    <s v="United Kingdom"/>
    <x v="96"/>
    <n v="1.8"/>
    <n v="43"/>
    <n v="77.400000000000006"/>
    <n v="1031"/>
    <n v="1031"/>
    <n v="1.031E-3"/>
    <n v="1.031E-3"/>
    <n v="7.7399999999999997E-2"/>
  </r>
  <r>
    <s v="Total"/>
    <n v="2019"/>
    <b v="1"/>
    <s v="Non EU"/>
    <s v="THAILAND"/>
    <s v="Import"/>
    <s v="Non EU"/>
    <x v="1"/>
    <x v="4"/>
    <x v="12"/>
    <x v="9"/>
    <b v="1"/>
    <s v="United Kingdom"/>
    <x v="96"/>
    <n v="3.31"/>
    <n v="8905"/>
    <n v="29475.55"/>
    <n v="54505"/>
    <n v="54505"/>
    <n v="5.4504999999999998E-2"/>
    <n v="5.4504999999999998E-2"/>
    <n v="29.475549999999998"/>
  </r>
  <r>
    <s v="Total"/>
    <n v="2019"/>
    <b v="1"/>
    <s v="Non EU"/>
    <s v="THAILAND"/>
    <s v="Import"/>
    <s v="Non EU"/>
    <x v="1"/>
    <x v="4"/>
    <x v="12"/>
    <x v="9"/>
    <b v="1"/>
    <s v="United Kingdom"/>
    <x v="96"/>
    <n v="3.31"/>
    <n v="6400"/>
    <n v="21184"/>
    <n v="19140"/>
    <n v="19140"/>
    <n v="1.9140000000000001E-2"/>
    <n v="1.9140000000000001E-2"/>
    <n v="21.184000000000001"/>
  </r>
  <r>
    <s v="Total"/>
    <n v="2019"/>
    <b v="1"/>
    <s v="Non EU"/>
    <s v="THAILAND"/>
    <s v="Import"/>
    <s v="Non EU"/>
    <x v="1"/>
    <x v="4"/>
    <x v="12"/>
    <x v="9"/>
    <b v="1"/>
    <s v="United Kingdom"/>
    <x v="96"/>
    <n v="3.31"/>
    <n v="500"/>
    <n v="1655"/>
    <n v="2777"/>
    <n v="2777"/>
    <n v="2.777E-3"/>
    <n v="2.777E-3"/>
    <n v="1.655"/>
  </r>
  <r>
    <s v="Total"/>
    <n v="2019"/>
    <b v="1"/>
    <s v="Non EU"/>
    <s v="THAILAND"/>
    <s v="Import"/>
    <s v="Non EU"/>
    <x v="3"/>
    <x v="2"/>
    <x v="40"/>
    <x v="7"/>
    <b v="1"/>
    <s v="United Kingdom"/>
    <x v="96"/>
    <n v="2.08"/>
    <n v="61200"/>
    <n v="127296"/>
    <n v="543060"/>
    <n v="543060"/>
    <n v="0.54305999999999999"/>
    <n v="0.54305999999999999"/>
    <n v="127.29600000000001"/>
  </r>
  <r>
    <s v="Total"/>
    <n v="2019"/>
    <b v="1"/>
    <s v="Non EU"/>
    <s v="THAILAND"/>
    <s v="Import"/>
    <s v="Non EU"/>
    <x v="3"/>
    <x v="2"/>
    <x v="40"/>
    <x v="7"/>
    <b v="1"/>
    <s v="United Kingdom"/>
    <x v="96"/>
    <n v="2.08"/>
    <n v="7216"/>
    <n v="15009.28"/>
    <n v="47892"/>
    <n v="47892"/>
    <n v="4.7891999999999997E-2"/>
    <n v="4.7891999999999997E-2"/>
    <n v="15.00928"/>
  </r>
  <r>
    <s v="Total"/>
    <n v="2019"/>
    <b v="1"/>
    <s v="Non EU"/>
    <s v="THAILAND"/>
    <s v="Import"/>
    <s v="Non EU"/>
    <x v="3"/>
    <x v="2"/>
    <x v="40"/>
    <x v="7"/>
    <b v="1"/>
    <s v="United Kingdom"/>
    <x v="96"/>
    <n v="2.08"/>
    <n v="2379"/>
    <n v="4948.32"/>
    <n v="40944"/>
    <n v="40944"/>
    <n v="4.0944000000000001E-2"/>
    <n v="4.0944000000000001E-2"/>
    <n v="4.9483199999999998"/>
  </r>
  <r>
    <s v="Total"/>
    <n v="2019"/>
    <b v="1"/>
    <s v="Non EU"/>
    <s v="THAILAND"/>
    <s v="Import"/>
    <s v="Non EU"/>
    <x v="3"/>
    <x v="2"/>
    <x v="66"/>
    <x v="7"/>
    <b v="1"/>
    <s v="United Kingdom"/>
    <x v="96"/>
    <n v="2.08"/>
    <n v="1343194"/>
    <n v="2793843.52"/>
    <n v="6342085"/>
    <n v="6342085"/>
    <n v="6.342085"/>
    <n v="6.342085"/>
    <n v="2793.8435199999999"/>
  </r>
  <r>
    <s v="Total"/>
    <n v="2019"/>
    <b v="1"/>
    <s v="Non EU"/>
    <s v="THAILAND"/>
    <s v="Import"/>
    <s v="Non EU"/>
    <x v="3"/>
    <x v="2"/>
    <x v="66"/>
    <x v="7"/>
    <b v="1"/>
    <s v="United Kingdom"/>
    <x v="96"/>
    <n v="2.08"/>
    <n v="604592"/>
    <n v="1257551.3600000001"/>
    <n v="2531416"/>
    <n v="2531416"/>
    <n v="2.5314160000000001"/>
    <n v="2.5314160000000001"/>
    <n v="1257.5513599999999"/>
  </r>
  <r>
    <s v="Total"/>
    <n v="2019"/>
    <b v="1"/>
    <s v="Non EU"/>
    <s v="THAILAND"/>
    <s v="Import"/>
    <s v="Non EU"/>
    <x v="3"/>
    <x v="2"/>
    <x v="66"/>
    <x v="7"/>
    <b v="1"/>
    <s v="United Kingdom"/>
    <x v="96"/>
    <n v="2.08"/>
    <n v="499669"/>
    <n v="1039311.52"/>
    <n v="2101524"/>
    <n v="2101524"/>
    <n v="2.1015239999999999"/>
    <n v="2.1015239999999999"/>
    <n v="1039.31152"/>
  </r>
  <r>
    <s v="Total"/>
    <n v="2019"/>
    <b v="1"/>
    <s v="Non EU"/>
    <s v="THAILAND"/>
    <s v="Import"/>
    <s v="Non EU"/>
    <x v="3"/>
    <x v="2"/>
    <x v="66"/>
    <x v="7"/>
    <b v="1"/>
    <s v="United Kingdom"/>
    <x v="96"/>
    <n v="2.08"/>
    <n v="29616"/>
    <n v="61601.279999999999"/>
    <n v="60245"/>
    <n v="60245"/>
    <n v="6.0245E-2"/>
    <n v="6.0245E-2"/>
    <n v="61.601280000000003"/>
  </r>
  <r>
    <s v="Total"/>
    <n v="2019"/>
    <b v="1"/>
    <s v="Non EU"/>
    <s v="THAILAND"/>
    <s v="Import"/>
    <s v="Non EU"/>
    <x v="3"/>
    <x v="2"/>
    <x v="66"/>
    <x v="7"/>
    <b v="1"/>
    <s v="United Kingdom"/>
    <x v="96"/>
    <n v="2.08"/>
    <n v="697808"/>
    <n v="1451440.64"/>
    <n v="3344130"/>
    <n v="3344130"/>
    <n v="3.3441299999999998"/>
    <n v="3.3441299999999998"/>
    <n v="1451.44064"/>
  </r>
  <r>
    <s v="Total"/>
    <n v="2019"/>
    <b v="1"/>
    <s v="Non EU"/>
    <s v="THAILAND"/>
    <s v="Import"/>
    <s v="Non EU"/>
    <x v="3"/>
    <x v="2"/>
    <x v="66"/>
    <x v="7"/>
    <b v="1"/>
    <s v="United Kingdom"/>
    <x v="96"/>
    <n v="2.08"/>
    <n v="607770"/>
    <n v="1264161.6000000001"/>
    <n v="2728036"/>
    <n v="2728036"/>
    <n v="2.7280359999999999"/>
    <n v="2.7280359999999999"/>
    <n v="1264.1615999999999"/>
  </r>
  <r>
    <s v="Total"/>
    <n v="2019"/>
    <b v="1"/>
    <s v="Non EU"/>
    <s v="THAILAND"/>
    <s v="Import"/>
    <s v="Non EU"/>
    <x v="3"/>
    <x v="2"/>
    <x v="66"/>
    <x v="7"/>
    <b v="1"/>
    <s v="United Kingdom"/>
    <x v="96"/>
    <n v="2.08"/>
    <n v="18192"/>
    <n v="37839.360000000001"/>
    <n v="38005"/>
    <n v="38005"/>
    <n v="3.8004999999999997E-2"/>
    <n v="3.8004999999999997E-2"/>
    <n v="37.839359999999999"/>
  </r>
  <r>
    <s v="Total"/>
    <n v="2019"/>
    <b v="1"/>
    <s v="Non EU"/>
    <s v="THAILAND"/>
    <s v="Import"/>
    <s v="Non EU"/>
    <x v="3"/>
    <x v="2"/>
    <x v="39"/>
    <x v="8"/>
    <b v="1"/>
    <s v="United Kingdom"/>
    <x v="96"/>
    <n v="2.09"/>
    <n v="2015856"/>
    <n v="4213139.04"/>
    <n v="3540801"/>
    <n v="3540801"/>
    <n v="3.5408010000000001"/>
    <n v="3.5408010000000001"/>
    <n v="4213.13904"/>
  </r>
  <r>
    <s v="Total"/>
    <n v="2019"/>
    <b v="1"/>
    <s v="Non EU"/>
    <s v="THAILAND"/>
    <s v="Import"/>
    <s v="Non EU"/>
    <x v="3"/>
    <x v="2"/>
    <x v="2"/>
    <x v="2"/>
    <b v="1"/>
    <s v="United Kingdom"/>
    <x v="96"/>
    <n v="1.7"/>
    <n v="182152"/>
    <n v="309658.40000000002"/>
    <n v="266834"/>
    <n v="266834"/>
    <n v="0.26683400000000002"/>
    <n v="0.26683400000000002"/>
    <n v="309.65839999999997"/>
  </r>
  <r>
    <s v="Total"/>
    <n v="2019"/>
    <b v="1"/>
    <s v="Non EU"/>
    <s v="THAILAND"/>
    <s v="Import"/>
    <s v="Non EU"/>
    <x v="3"/>
    <x v="2"/>
    <x v="6"/>
    <x v="5"/>
    <b v="1"/>
    <s v="United Kingdom"/>
    <x v="96"/>
    <n v="1.52"/>
    <n v="7216"/>
    <n v="10968.32"/>
    <n v="5537"/>
    <n v="5537"/>
    <n v="5.5370000000000003E-3"/>
    <n v="5.5370000000000003E-3"/>
    <n v="10.96832"/>
  </r>
  <r>
    <s v="Total"/>
    <n v="2019"/>
    <b v="1"/>
    <s v="Non EU"/>
    <s v="THAILAND"/>
    <s v="Import"/>
    <s v="Non EU"/>
    <x v="3"/>
    <x v="2"/>
    <x v="6"/>
    <x v="5"/>
    <b v="1"/>
    <s v="United Kingdom"/>
    <x v="96"/>
    <n v="1.52"/>
    <n v="4890"/>
    <n v="7432.8"/>
    <n v="33232"/>
    <n v="33232"/>
    <n v="3.3231999999999998E-2"/>
    <n v="3.3231999999999998E-2"/>
    <n v="7.4328000000000003"/>
  </r>
  <r>
    <s v="Total"/>
    <n v="2019"/>
    <b v="1"/>
    <s v="Non EU"/>
    <s v="THAILAND"/>
    <s v="Import"/>
    <s v="Non EU"/>
    <x v="3"/>
    <x v="2"/>
    <x v="2"/>
    <x v="2"/>
    <b v="1"/>
    <s v="United Kingdom"/>
    <x v="96"/>
    <n v="1.84"/>
    <n v="329887"/>
    <n v="606992.07999999996"/>
    <n v="1312923"/>
    <n v="1312923"/>
    <n v="1.3129230000000001"/>
    <n v="1.3129230000000001"/>
    <n v="606.99207999999999"/>
  </r>
  <r>
    <s v="Total"/>
    <n v="2019"/>
    <b v="1"/>
    <s v="Non EU"/>
    <s v="THAILAND"/>
    <s v="Import"/>
    <s v="Non EU"/>
    <x v="3"/>
    <x v="2"/>
    <x v="2"/>
    <x v="2"/>
    <b v="1"/>
    <s v="United Kingdom"/>
    <x v="96"/>
    <n v="1.84"/>
    <n v="101363"/>
    <n v="186507.92"/>
    <n v="399497"/>
    <n v="399497"/>
    <n v="0.39949699999999999"/>
    <n v="0.39949699999999999"/>
    <n v="186.50792000000001"/>
  </r>
  <r>
    <s v="Total"/>
    <n v="2019"/>
    <b v="1"/>
    <s v="Non EU"/>
    <s v="THAILAND"/>
    <s v="Import"/>
    <s v="Non EU"/>
    <x v="3"/>
    <x v="2"/>
    <x v="2"/>
    <x v="2"/>
    <b v="1"/>
    <s v="United Kingdom"/>
    <x v="96"/>
    <n v="1.64"/>
    <n v="23360"/>
    <n v="38310.400000000001"/>
    <n v="72103"/>
    <n v="72103"/>
    <n v="7.2103E-2"/>
    <n v="7.2103E-2"/>
    <n v="38.310400000000001"/>
  </r>
  <r>
    <s v="Total"/>
    <n v="2019"/>
    <b v="1"/>
    <s v="Non EU"/>
    <s v="THAILAND"/>
    <s v="Import"/>
    <s v="Non EU"/>
    <x v="3"/>
    <x v="2"/>
    <x v="2"/>
    <x v="2"/>
    <b v="1"/>
    <s v="United Kingdom"/>
    <x v="96"/>
    <n v="1.64"/>
    <n v="9172"/>
    <n v="15042.08"/>
    <n v="59285"/>
    <n v="59285"/>
    <n v="5.9284999999999997E-2"/>
    <n v="5.9284999999999997E-2"/>
    <n v="15.04208"/>
  </r>
  <r>
    <s v="Total"/>
    <n v="2019"/>
    <b v="1"/>
    <s v="Non EU"/>
    <s v="THAILAND"/>
    <s v="Import"/>
    <s v="Non EU"/>
    <x v="2"/>
    <x v="0"/>
    <x v="16"/>
    <x v="9"/>
    <b v="1"/>
    <s v="United Kingdom"/>
    <x v="96"/>
    <n v="2.2999999999999998"/>
    <n v="9204"/>
    <n v="21169.200000000001"/>
    <n v="16037"/>
    <n v="16037"/>
    <n v="1.6036999999999999E-2"/>
    <n v="1.6036999999999999E-2"/>
    <n v="21.1692"/>
  </r>
  <r>
    <s v="Total"/>
    <n v="2019"/>
    <b v="1"/>
    <s v="Non EU"/>
    <s v="THAILAND"/>
    <s v="Import"/>
    <s v="Non EU"/>
    <x v="0"/>
    <x v="3"/>
    <x v="0"/>
    <x v="0"/>
    <b v="1"/>
    <s v="United Kingdom"/>
    <x v="96"/>
    <n v="1.1499999999999999"/>
    <n v="4216"/>
    <n v="4848.3999999999996"/>
    <n v="100266"/>
    <n v="100266"/>
    <n v="0.10026599999999999"/>
    <n v="0.10026599999999999"/>
    <n v="4.8483999999999998"/>
  </r>
  <r>
    <s v="Total"/>
    <n v="2019"/>
    <b v="1"/>
    <s v="Non EU"/>
    <s v="THAILAND"/>
    <s v="Import"/>
    <s v="Non EU"/>
    <x v="0"/>
    <x v="3"/>
    <x v="0"/>
    <x v="0"/>
    <b v="1"/>
    <s v="United Kingdom"/>
    <x v="96"/>
    <n v="1.1499999999999999"/>
    <n v="3893"/>
    <n v="4476.95"/>
    <n v="98197"/>
    <n v="98197"/>
    <n v="9.8197000000000007E-2"/>
    <n v="9.8197000000000007E-2"/>
    <n v="4.4769500000000004"/>
  </r>
  <r>
    <s v="Total"/>
    <n v="2019"/>
    <b v="1"/>
    <s v="Non EU"/>
    <s v="THAILAND"/>
    <s v="Import"/>
    <s v="Non EU"/>
    <x v="0"/>
    <x v="3"/>
    <x v="42"/>
    <x v="6"/>
    <b v="1"/>
    <s v="United Kingdom"/>
    <x v="96"/>
    <n v="1.25"/>
    <n v="1221"/>
    <n v="1526.25"/>
    <n v="21371"/>
    <n v="21371"/>
    <n v="2.1371000000000001E-2"/>
    <n v="2.1371000000000001E-2"/>
    <n v="1.5262500000000001"/>
  </r>
  <r>
    <s v="Total"/>
    <n v="2019"/>
    <b v="1"/>
    <s v="Non EU"/>
    <s v="THAILAND"/>
    <s v="Import"/>
    <s v="Non EU"/>
    <x v="0"/>
    <x v="3"/>
    <x v="42"/>
    <x v="6"/>
    <b v="1"/>
    <s v="United Kingdom"/>
    <x v="96"/>
    <n v="1.25"/>
    <n v="788"/>
    <n v="985"/>
    <n v="14273"/>
    <n v="14273"/>
    <n v="1.4272999999999999E-2"/>
    <n v="1.4272999999999999E-2"/>
    <n v="0.98499999999999999"/>
  </r>
  <r>
    <s v="Total"/>
    <n v="2019"/>
    <b v="1"/>
    <s v="Non EU"/>
    <s v="THAILAND"/>
    <s v="Import"/>
    <s v="Non EU"/>
    <x v="0"/>
    <x v="0"/>
    <x v="42"/>
    <x v="6"/>
    <b v="1"/>
    <s v="United Kingdom"/>
    <x v="96"/>
    <n v="1.36"/>
    <n v="264160"/>
    <n v="359257.59999999998"/>
    <n v="1311841"/>
    <n v="1311841"/>
    <n v="1.311841"/>
    <n v="1.311841"/>
    <n v="359.25760000000002"/>
  </r>
  <r>
    <s v="Total"/>
    <n v="2019"/>
    <b v="1"/>
    <s v="Non EU"/>
    <s v="THAILAND"/>
    <s v="Import"/>
    <s v="Non EU"/>
    <x v="0"/>
    <x v="0"/>
    <x v="28"/>
    <x v="6"/>
    <b v="1"/>
    <s v="United Kingdom"/>
    <x v="96"/>
    <n v="1"/>
    <n v="20500"/>
    <n v="20500"/>
    <n v="120364"/>
    <n v="120364"/>
    <n v="0.120364"/>
    <n v="0.120364"/>
    <n v="20.5"/>
  </r>
  <r>
    <s v="Total"/>
    <n v="2019"/>
    <b v="1"/>
    <s v="Non EU"/>
    <s v="THAILAND"/>
    <s v="Import"/>
    <s v="Non EU"/>
    <x v="0"/>
    <x v="0"/>
    <x v="28"/>
    <x v="6"/>
    <b v="1"/>
    <s v="United Kingdom"/>
    <x v="96"/>
    <n v="1"/>
    <n v="17600"/>
    <n v="17600"/>
    <n v="92988"/>
    <n v="92988"/>
    <n v="9.2988000000000001E-2"/>
    <n v="9.2988000000000001E-2"/>
    <n v="17.600000000000001"/>
  </r>
  <r>
    <s v="Total"/>
    <n v="2019"/>
    <b v="1"/>
    <s v="Non EU"/>
    <s v="THAILAND"/>
    <s v="Import"/>
    <s v="Non EU"/>
    <x v="0"/>
    <x v="0"/>
    <x v="7"/>
    <x v="6"/>
    <b v="1"/>
    <s v="United Kingdom"/>
    <x v="96"/>
    <n v="1.28"/>
    <n v="27200"/>
    <n v="34816"/>
    <n v="130191"/>
    <n v="130191"/>
    <n v="0.130191"/>
    <n v="0.130191"/>
    <n v="34.816000000000003"/>
  </r>
  <r>
    <s v="Total"/>
    <n v="2019"/>
    <b v="1"/>
    <s v="Non EU"/>
    <s v="THAILAND"/>
    <s v="Import"/>
    <s v="Non EU"/>
    <x v="0"/>
    <x v="5"/>
    <x v="53"/>
    <x v="8"/>
    <b v="1"/>
    <s v="United Kingdom"/>
    <x v="96"/>
    <n v="3.33"/>
    <n v="5980"/>
    <n v="19913.400000000001"/>
    <n v="42777"/>
    <n v="42777"/>
    <n v="4.2777000000000003E-2"/>
    <n v="4.2777000000000003E-2"/>
    <n v="19.913399999999999"/>
  </r>
  <r>
    <s v="Total"/>
    <n v="2019"/>
    <b v="1"/>
    <s v="Non EU"/>
    <s v="THAILAND"/>
    <s v="Import"/>
    <s v="Non EU"/>
    <x v="0"/>
    <x v="5"/>
    <x v="2"/>
    <x v="2"/>
    <b v="1"/>
    <s v="United Kingdom"/>
    <x v="96"/>
    <n v="3.19"/>
    <n v="17348"/>
    <n v="55340.12"/>
    <n v="161696"/>
    <n v="161696"/>
    <n v="0.16169600000000001"/>
    <n v="0.16169600000000001"/>
    <n v="55.340119999999999"/>
  </r>
  <r>
    <s v="Total"/>
    <n v="2019"/>
    <b v="1"/>
    <s v="Non EU"/>
    <s v="THAILAND"/>
    <s v="Import"/>
    <s v="Non EU"/>
    <x v="0"/>
    <x v="5"/>
    <x v="2"/>
    <x v="2"/>
    <b v="1"/>
    <s v="United Kingdom"/>
    <x v="96"/>
    <n v="3.19"/>
    <n v="7931"/>
    <n v="25299.89"/>
    <n v="68832"/>
    <n v="68832"/>
    <n v="6.8832000000000004E-2"/>
    <n v="6.8832000000000004E-2"/>
    <n v="25.299890000000001"/>
  </r>
  <r>
    <s v="Total"/>
    <n v="2019"/>
    <b v="1"/>
    <s v="Non EU"/>
    <s v="THAILAND"/>
    <s v="Import"/>
    <s v="Non EU"/>
    <x v="0"/>
    <x v="5"/>
    <x v="2"/>
    <x v="2"/>
    <b v="1"/>
    <s v="United Kingdom"/>
    <x v="96"/>
    <n v="3.19"/>
    <n v="258"/>
    <n v="823.02"/>
    <n v="3364"/>
    <n v="3364"/>
    <n v="3.3639999999999998E-3"/>
    <n v="3.3639999999999998E-3"/>
    <n v="0.82301999999999997"/>
  </r>
  <r>
    <s v="Total"/>
    <n v="2019"/>
    <b v="1"/>
    <s v="Non EU"/>
    <s v="THAILAND"/>
    <s v="Import"/>
    <s v="Non EU"/>
    <x v="0"/>
    <x v="5"/>
    <x v="12"/>
    <x v="9"/>
    <b v="1"/>
    <s v="United Kingdom"/>
    <x v="96"/>
    <n v="2.57"/>
    <n v="300"/>
    <n v="771"/>
    <n v="3183"/>
    <n v="3183"/>
    <n v="3.1830000000000001E-3"/>
    <n v="3.1830000000000001E-3"/>
    <n v="0.77100000000000002"/>
  </r>
  <r>
    <s v="Total"/>
    <n v="2019"/>
    <b v="1"/>
    <s v="Non EU"/>
    <s v="THAILAND"/>
    <s v="Import"/>
    <s v="Non EU"/>
    <x v="1"/>
    <x v="3"/>
    <x v="13"/>
    <x v="0"/>
    <b v="1"/>
    <s v="United Kingdom"/>
    <x v="96"/>
    <n v="1"/>
    <n v="420"/>
    <n v="420"/>
    <n v="6389"/>
    <n v="6389"/>
    <n v="6.3889999999999997E-3"/>
    <n v="6.3889999999999997E-3"/>
    <n v="0.42"/>
  </r>
  <r>
    <s v="Total"/>
    <n v="2019"/>
    <b v="1"/>
    <s v="Non EU"/>
    <s v="THAILAND"/>
    <s v="Import"/>
    <s v="Non EU"/>
    <x v="1"/>
    <x v="3"/>
    <x v="13"/>
    <x v="0"/>
    <b v="1"/>
    <s v="United Kingdom"/>
    <x v="96"/>
    <n v="1"/>
    <n v="235"/>
    <n v="235"/>
    <n v="4384"/>
    <n v="4384"/>
    <n v="4.3839999999999999E-3"/>
    <n v="4.3839999999999999E-3"/>
    <n v="0.23499999999999999"/>
  </r>
  <r>
    <s v="Total"/>
    <n v="2019"/>
    <b v="1"/>
    <s v="Non EU"/>
    <s v="THAILAND"/>
    <s v="Import"/>
    <s v="Non EU"/>
    <x v="1"/>
    <x v="1"/>
    <x v="13"/>
    <x v="0"/>
    <b v="1"/>
    <s v="United Kingdom"/>
    <x v="96"/>
    <n v="1"/>
    <n v="232"/>
    <n v="232"/>
    <n v="2589"/>
    <n v="2589"/>
    <n v="2.5890000000000002E-3"/>
    <n v="2.5890000000000002E-3"/>
    <n v="0.23200000000000001"/>
  </r>
  <r>
    <s v="Total"/>
    <n v="2019"/>
    <b v="1"/>
    <s v="Non EU"/>
    <s v="TONGA"/>
    <s v="Import"/>
    <s v="Non EU"/>
    <x v="1"/>
    <x v="1"/>
    <x v="5"/>
    <x v="3"/>
    <b v="1"/>
    <s v="United Kingdom"/>
    <x v="97"/>
    <n v="1"/>
    <n v="500"/>
    <n v="500"/>
    <n v="13606"/>
    <n v="13606"/>
    <n v="1.3606E-2"/>
    <n v="1.3606E-2"/>
    <n v="0.5"/>
  </r>
  <r>
    <s v="Total"/>
    <n v="2019"/>
    <b v="1"/>
    <s v="Non EU"/>
    <s v="TONGA"/>
    <s v="Import"/>
    <s v="Non EU"/>
    <x v="1"/>
    <x v="1"/>
    <x v="5"/>
    <x v="3"/>
    <b v="1"/>
    <s v="United Kingdom"/>
    <x v="97"/>
    <n v="1"/>
    <n v="5162"/>
    <n v="5162"/>
    <n v="54050"/>
    <n v="54050"/>
    <n v="5.4050000000000001E-2"/>
    <n v="5.4050000000000001E-2"/>
    <n v="5.1619999999999999"/>
  </r>
  <r>
    <s v="Total"/>
    <n v="2019"/>
    <b v="1"/>
    <s v="Non EU"/>
    <s v="TUNISIA"/>
    <s v="Import"/>
    <s v="Non EU"/>
    <x v="0"/>
    <x v="0"/>
    <x v="11"/>
    <x v="0"/>
    <b v="1"/>
    <s v="United Kingdom"/>
    <x v="98"/>
    <n v="2.58"/>
    <n v="9630"/>
    <n v="24845.4"/>
    <n v="34443"/>
    <n v="34443"/>
    <n v="3.4443000000000001E-2"/>
    <n v="3.4443000000000001E-2"/>
    <n v="24.845400000000001"/>
  </r>
  <r>
    <s v="Total"/>
    <n v="2019"/>
    <b v="1"/>
    <s v="Non EU"/>
    <s v="TUNISIA"/>
    <s v="Import"/>
    <s v="Non EU"/>
    <x v="0"/>
    <x v="1"/>
    <x v="76"/>
    <x v="2"/>
    <b v="1"/>
    <s v="United Kingdom"/>
    <x v="98"/>
    <n v="1.17"/>
    <n v="57"/>
    <n v="66.69"/>
    <n v="983"/>
    <n v="983"/>
    <n v="9.8299999999999993E-4"/>
    <n v="9.8299999999999993E-4"/>
    <n v="6.6689999999999999E-2"/>
  </r>
  <r>
    <s v="Total"/>
    <n v="2019"/>
    <b v="1"/>
    <s v="Non EU"/>
    <s v="TUNISIA"/>
    <s v="Import"/>
    <s v="Non EU"/>
    <x v="0"/>
    <x v="1"/>
    <x v="76"/>
    <x v="2"/>
    <b v="1"/>
    <s v="United Kingdom"/>
    <x v="98"/>
    <n v="1"/>
    <n v="95"/>
    <n v="95"/>
    <n v="2159"/>
    <n v="2159"/>
    <n v="2.1589999999999999E-3"/>
    <n v="2.1589999999999999E-3"/>
    <n v="9.5000000000000001E-2"/>
  </r>
  <r>
    <s v="Total"/>
    <n v="2019"/>
    <b v="1"/>
    <s v="Non EU"/>
    <s v="TUNISIA"/>
    <s v="Import"/>
    <s v="Non EU"/>
    <x v="0"/>
    <x v="1"/>
    <x v="2"/>
    <x v="2"/>
    <b v="1"/>
    <s v="United Kingdom"/>
    <x v="98"/>
    <n v="1.17"/>
    <n v="349"/>
    <n v="408.33"/>
    <n v="5624"/>
    <n v="5624"/>
    <n v="5.6239999999999997E-3"/>
    <n v="5.6239999999999997E-3"/>
    <n v="0.40833000000000003"/>
  </r>
  <r>
    <s v="Total"/>
    <n v="2019"/>
    <b v="1"/>
    <s v="Non EU"/>
    <s v="TUNISIA"/>
    <s v="Import"/>
    <s v="Non EU"/>
    <x v="0"/>
    <x v="1"/>
    <x v="11"/>
    <x v="0"/>
    <b v="1"/>
    <s v="United Kingdom"/>
    <x v="98"/>
    <n v="1"/>
    <n v="8466"/>
    <n v="8466"/>
    <n v="31761"/>
    <n v="31761"/>
    <n v="3.1760999999999998E-2"/>
    <n v="3.1760999999999998E-2"/>
    <n v="8.4659999999999993"/>
  </r>
  <r>
    <s v="Total"/>
    <n v="2019"/>
    <b v="1"/>
    <s v="Non EU"/>
    <s v="TUNISIA"/>
    <s v="Import"/>
    <s v="Non EU"/>
    <x v="0"/>
    <x v="1"/>
    <x v="11"/>
    <x v="0"/>
    <b v="1"/>
    <s v="United Kingdom"/>
    <x v="98"/>
    <n v="1"/>
    <n v="1244"/>
    <n v="1244"/>
    <n v="6796"/>
    <n v="6796"/>
    <n v="6.796E-3"/>
    <n v="6.796E-3"/>
    <n v="1.244"/>
  </r>
  <r>
    <s v="Total"/>
    <n v="2019"/>
    <b v="1"/>
    <s v="Non EU"/>
    <s v="TUNISIA"/>
    <s v="Import"/>
    <s v="Non EU"/>
    <x v="0"/>
    <x v="1"/>
    <x v="73"/>
    <x v="7"/>
    <b v="1"/>
    <s v="United Kingdom"/>
    <x v="98"/>
    <n v="1.1599999999999999"/>
    <n v="423"/>
    <n v="490.68"/>
    <n v="6297"/>
    <n v="6297"/>
    <n v="6.2969999999999996E-3"/>
    <n v="6.2969999999999996E-3"/>
    <n v="0.49068000000000001"/>
  </r>
  <r>
    <s v="Total"/>
    <n v="2019"/>
    <b v="1"/>
    <s v="Non EU"/>
    <s v="TURKEY"/>
    <s v="Import"/>
    <s v="Non EU"/>
    <x v="0"/>
    <x v="1"/>
    <x v="25"/>
    <x v="2"/>
    <b v="1"/>
    <s v="United Kingdom"/>
    <x v="99"/>
    <n v="1.17"/>
    <n v="186523"/>
    <n v="218231.91"/>
    <n v="715701"/>
    <n v="715701"/>
    <n v="0.71570100000000003"/>
    <n v="0.71570100000000003"/>
    <n v="218.23191"/>
  </r>
  <r>
    <s v="Total"/>
    <n v="2019"/>
    <b v="1"/>
    <s v="Non EU"/>
    <s v="TURKEY"/>
    <s v="Import"/>
    <s v="Non EU"/>
    <x v="0"/>
    <x v="1"/>
    <x v="56"/>
    <x v="2"/>
    <b v="1"/>
    <s v="United Kingdom"/>
    <x v="99"/>
    <n v="1"/>
    <n v="2386670"/>
    <n v="2386670"/>
    <n v="9357951"/>
    <n v="9357951"/>
    <n v="9.3579509999999999"/>
    <n v="9.3579509999999999"/>
    <n v="2386.67"/>
  </r>
  <r>
    <s v="Total"/>
    <n v="2019"/>
    <b v="1"/>
    <s v="Non EU"/>
    <s v="TURKEY"/>
    <s v="Import"/>
    <s v="Non EU"/>
    <x v="0"/>
    <x v="1"/>
    <x v="56"/>
    <x v="2"/>
    <b v="1"/>
    <s v="United Kingdom"/>
    <x v="99"/>
    <n v="1"/>
    <n v="1350"/>
    <n v="1350"/>
    <n v="5803"/>
    <n v="5803"/>
    <n v="5.803E-3"/>
    <n v="5.803E-3"/>
    <n v="1.35"/>
  </r>
  <r>
    <s v="Total"/>
    <n v="2019"/>
    <b v="1"/>
    <s v="Non EU"/>
    <s v="TURKEY"/>
    <s v="Import"/>
    <s v="Non EU"/>
    <x v="0"/>
    <x v="1"/>
    <x v="76"/>
    <x v="2"/>
    <b v="1"/>
    <s v="United Kingdom"/>
    <x v="99"/>
    <n v="1.17"/>
    <n v="6148"/>
    <n v="7193.16"/>
    <n v="40928"/>
    <n v="40928"/>
    <n v="4.0927999999999999E-2"/>
    <n v="4.0927999999999999E-2"/>
    <n v="7.1931599999999998"/>
  </r>
  <r>
    <s v="Total"/>
    <n v="2019"/>
    <b v="1"/>
    <s v="Non EU"/>
    <s v="TURKEY"/>
    <s v="Import"/>
    <s v="Non EU"/>
    <x v="0"/>
    <x v="1"/>
    <x v="76"/>
    <x v="2"/>
    <b v="1"/>
    <s v="United Kingdom"/>
    <x v="99"/>
    <n v="1"/>
    <n v="99598"/>
    <n v="99598"/>
    <n v="399931"/>
    <n v="399931"/>
    <n v="0.39993099999999998"/>
    <n v="0.39993099999999998"/>
    <n v="99.597999999999999"/>
  </r>
  <r>
    <s v="Total"/>
    <n v="2019"/>
    <b v="1"/>
    <s v="Non EU"/>
    <s v="TURKEY"/>
    <s v="Import"/>
    <s v="Non EU"/>
    <x v="0"/>
    <x v="1"/>
    <x v="64"/>
    <x v="2"/>
    <b v="1"/>
    <s v="United Kingdom"/>
    <x v="99"/>
    <n v="1"/>
    <n v="1611558"/>
    <n v="1611558"/>
    <n v="6834750"/>
    <n v="6834750"/>
    <n v="6.8347499999999997"/>
    <n v="6.8347499999999997"/>
    <n v="1611.558"/>
  </r>
  <r>
    <s v="Total"/>
    <n v="2019"/>
    <b v="1"/>
    <s v="Non EU"/>
    <s v="TURKEY"/>
    <s v="Import"/>
    <s v="Non EU"/>
    <x v="0"/>
    <x v="1"/>
    <x v="64"/>
    <x v="2"/>
    <b v="1"/>
    <s v="United Kingdom"/>
    <x v="99"/>
    <n v="1"/>
    <n v="630"/>
    <n v="630"/>
    <n v="2613"/>
    <n v="2613"/>
    <n v="2.6129999999999999E-3"/>
    <n v="2.6129999999999999E-3"/>
    <n v="0.63"/>
  </r>
  <r>
    <s v="Total"/>
    <n v="2019"/>
    <b v="1"/>
    <s v="Non EU"/>
    <s v="TURKEY"/>
    <s v="Import"/>
    <s v="Non EU"/>
    <x v="0"/>
    <x v="1"/>
    <x v="47"/>
    <x v="1"/>
    <b v="1"/>
    <s v="United Kingdom"/>
    <x v="99"/>
    <n v="1.1399999999999999"/>
    <n v="4318"/>
    <n v="4922.5200000000004"/>
    <n v="21073"/>
    <n v="21073"/>
    <n v="2.1073000000000001E-2"/>
    <n v="2.1073000000000001E-2"/>
    <n v="4.9225199999999996"/>
  </r>
  <r>
    <s v="Total"/>
    <n v="2019"/>
    <b v="1"/>
    <s v="Non EU"/>
    <s v="TURKEY"/>
    <s v="Import"/>
    <s v="Non EU"/>
    <x v="0"/>
    <x v="0"/>
    <x v="56"/>
    <x v="2"/>
    <b v="1"/>
    <s v="United Kingdom"/>
    <x v="99"/>
    <n v="1.18"/>
    <n v="2880"/>
    <n v="3398.4"/>
    <n v="12169"/>
    <n v="12169"/>
    <n v="1.2168999999999999E-2"/>
    <n v="1.2168999999999999E-2"/>
    <n v="3.3984000000000001"/>
  </r>
  <r>
    <s v="Total"/>
    <n v="2019"/>
    <b v="1"/>
    <s v="Non EU"/>
    <s v="TURKEY"/>
    <s v="Import"/>
    <s v="Non EU"/>
    <x v="0"/>
    <x v="0"/>
    <x v="64"/>
    <x v="2"/>
    <b v="1"/>
    <s v="United Kingdom"/>
    <x v="99"/>
    <n v="1.33"/>
    <n v="3320"/>
    <n v="4415.6000000000004"/>
    <n v="16734"/>
    <n v="16734"/>
    <n v="1.6733999999999999E-2"/>
    <n v="1.6733999999999999E-2"/>
    <n v="4.4156000000000004"/>
  </r>
  <r>
    <s v="Total"/>
    <n v="2019"/>
    <b v="1"/>
    <s v="Non EU"/>
    <s v="TURKEY"/>
    <s v="Import"/>
    <s v="Non EU"/>
    <x v="0"/>
    <x v="0"/>
    <x v="64"/>
    <x v="2"/>
    <b v="1"/>
    <s v="United Kingdom"/>
    <x v="99"/>
    <n v="1.33"/>
    <n v="1920"/>
    <n v="2553.6"/>
    <n v="8308"/>
    <n v="8308"/>
    <n v="8.3079999999999994E-3"/>
    <n v="8.3079999999999994E-3"/>
    <n v="2.5535999999999999"/>
  </r>
  <r>
    <s v="Total"/>
    <n v="2019"/>
    <b v="1"/>
    <s v="Non EU"/>
    <s v="TURKEY"/>
    <s v="Import"/>
    <s v="Non EU"/>
    <x v="0"/>
    <x v="0"/>
    <x v="64"/>
    <x v="2"/>
    <b v="1"/>
    <s v="United Kingdom"/>
    <x v="99"/>
    <n v="1.33"/>
    <n v="960"/>
    <n v="1276.8"/>
    <n v="3509"/>
    <n v="3509"/>
    <n v="3.509E-3"/>
    <n v="3.509E-3"/>
    <n v="1.2767999999999999"/>
  </r>
  <r>
    <s v="Total"/>
    <n v="2019"/>
    <b v="1"/>
    <s v="Non EU"/>
    <s v="TURKEY"/>
    <s v="Import"/>
    <s v="Non EU"/>
    <x v="0"/>
    <x v="1"/>
    <x v="2"/>
    <x v="2"/>
    <b v="1"/>
    <s v="United Kingdom"/>
    <x v="99"/>
    <n v="1.17"/>
    <n v="40759"/>
    <n v="47688.03"/>
    <n v="236807"/>
    <n v="236807"/>
    <n v="0.23680699999999999"/>
    <n v="0.23680699999999999"/>
    <n v="47.688029999999998"/>
  </r>
  <r>
    <s v="Total"/>
    <n v="2019"/>
    <b v="1"/>
    <s v="Non EU"/>
    <s v="TURKEY"/>
    <s v="Import"/>
    <s v="Non EU"/>
    <x v="0"/>
    <x v="0"/>
    <x v="2"/>
    <x v="2"/>
    <b v="1"/>
    <s v="United Kingdom"/>
    <x v="99"/>
    <n v="1.33"/>
    <n v="18000"/>
    <n v="23940"/>
    <n v="25300"/>
    <n v="25300"/>
    <n v="2.53E-2"/>
    <n v="2.53E-2"/>
    <n v="23.94"/>
  </r>
  <r>
    <s v="Total"/>
    <n v="2019"/>
    <b v="1"/>
    <s v="Non EU"/>
    <s v="TURKEY"/>
    <s v="Import"/>
    <s v="Non EU"/>
    <x v="0"/>
    <x v="0"/>
    <x v="12"/>
    <x v="9"/>
    <b v="1"/>
    <s v="United Kingdom"/>
    <x v="99"/>
    <n v="1.1200000000000001"/>
    <n v="18000"/>
    <n v="20160"/>
    <n v="24661"/>
    <n v="24661"/>
    <n v="2.4660999999999999E-2"/>
    <n v="2.4660999999999999E-2"/>
    <n v="20.16"/>
  </r>
  <r>
    <s v="Total"/>
    <n v="2019"/>
    <b v="1"/>
    <s v="Non EU"/>
    <s v="TURKEY"/>
    <s v="Import"/>
    <s v="Non EU"/>
    <x v="0"/>
    <x v="0"/>
    <x v="12"/>
    <x v="9"/>
    <b v="1"/>
    <s v="United Kingdom"/>
    <x v="99"/>
    <n v="1.1200000000000001"/>
    <n v="15291"/>
    <n v="17125.919999999998"/>
    <n v="25901"/>
    <n v="25901"/>
    <n v="2.5901E-2"/>
    <n v="2.5901E-2"/>
    <n v="17.125920000000001"/>
  </r>
  <r>
    <s v="Total"/>
    <n v="2019"/>
    <b v="1"/>
    <s v="Non EU"/>
    <s v="TURKEY"/>
    <s v="Import"/>
    <s v="Non EU"/>
    <x v="0"/>
    <x v="0"/>
    <x v="12"/>
    <x v="9"/>
    <b v="1"/>
    <s v="United Kingdom"/>
    <x v="99"/>
    <n v="1.1200000000000001"/>
    <n v="10752"/>
    <n v="12042.24"/>
    <n v="13137"/>
    <n v="13137"/>
    <n v="1.3136999999999999E-2"/>
    <n v="1.3136999999999999E-2"/>
    <n v="12.04224"/>
  </r>
  <r>
    <s v="Total"/>
    <n v="2019"/>
    <b v="1"/>
    <s v="Non EU"/>
    <s v="TURKEY"/>
    <s v="Import"/>
    <s v="Non EU"/>
    <x v="1"/>
    <x v="2"/>
    <x v="0"/>
    <x v="0"/>
    <b v="1"/>
    <s v="United Kingdom"/>
    <x v="99"/>
    <n v="1.66"/>
    <n v="6151"/>
    <n v="10210.66"/>
    <n v="6550"/>
    <n v="6550"/>
    <n v="6.5500000000000003E-3"/>
    <n v="6.5500000000000003E-3"/>
    <n v="10.210660000000001"/>
  </r>
  <r>
    <s v="Total"/>
    <n v="2019"/>
    <b v="1"/>
    <s v="Non EU"/>
    <s v="TURKEY"/>
    <s v="Import"/>
    <s v="Non EU"/>
    <x v="3"/>
    <x v="0"/>
    <x v="2"/>
    <x v="2"/>
    <b v="1"/>
    <s v="United Kingdom"/>
    <x v="99"/>
    <n v="0"/>
    <n v="126051"/>
    <n v="0"/>
    <n v="1065394"/>
    <n v="1065394"/>
    <n v="1.065394"/>
    <n v="1.065394"/>
    <n v="0"/>
  </r>
  <r>
    <s v="Total"/>
    <n v="2019"/>
    <b v="1"/>
    <s v="Non EU"/>
    <s v="TURKEY"/>
    <s v="Import"/>
    <s v="Non EU"/>
    <x v="2"/>
    <x v="1"/>
    <x v="2"/>
    <x v="2"/>
    <b v="1"/>
    <s v="United Kingdom"/>
    <x v="99"/>
    <n v="2.77"/>
    <n v="501089"/>
    <n v="1388016.53"/>
    <n v="4603964"/>
    <n v="4603964"/>
    <n v="4.6039640000000004"/>
    <n v="4.6039640000000004"/>
    <n v="1388.0165300000001"/>
  </r>
  <r>
    <s v="Total"/>
    <n v="2019"/>
    <b v="1"/>
    <s v="Non EU"/>
    <s v="TURKEY"/>
    <s v="Import"/>
    <s v="Non EU"/>
    <x v="2"/>
    <x v="1"/>
    <x v="2"/>
    <x v="2"/>
    <b v="1"/>
    <s v="United Kingdom"/>
    <x v="99"/>
    <n v="2.77"/>
    <n v="720"/>
    <n v="1994.4"/>
    <n v="7543"/>
    <n v="7543"/>
    <n v="7.5430000000000002E-3"/>
    <n v="7.5430000000000002E-3"/>
    <n v="1.9944"/>
  </r>
  <r>
    <s v="Total"/>
    <n v="2019"/>
    <b v="1"/>
    <s v="Non EU"/>
    <s v="TURKEY"/>
    <s v="Import"/>
    <s v="Non EU"/>
    <x v="2"/>
    <x v="0"/>
    <x v="2"/>
    <x v="2"/>
    <b v="1"/>
    <s v="United Kingdom"/>
    <x v="99"/>
    <n v="2.65"/>
    <n v="2685894"/>
    <n v="7117619.0999999996"/>
    <n v="22923916"/>
    <n v="22923916"/>
    <n v="22.923915999999998"/>
    <n v="22.923915999999998"/>
    <n v="7117.6190999999999"/>
  </r>
  <r>
    <s v="Total"/>
    <n v="2019"/>
    <b v="1"/>
    <s v="Non EU"/>
    <s v="TURKEY"/>
    <s v="Import"/>
    <s v="Non EU"/>
    <x v="2"/>
    <x v="0"/>
    <x v="2"/>
    <x v="2"/>
    <b v="1"/>
    <s v="United Kingdom"/>
    <x v="99"/>
    <n v="2.65"/>
    <n v="2700"/>
    <n v="7155"/>
    <n v="19493"/>
    <n v="19493"/>
    <n v="1.9493E-2"/>
    <n v="1.9493E-2"/>
    <n v="7.1550000000000002"/>
  </r>
  <r>
    <s v="Total"/>
    <n v="2019"/>
    <b v="1"/>
    <s v="Non EU"/>
    <s v="TURKEY"/>
    <s v="Import"/>
    <s v="Non EU"/>
    <x v="3"/>
    <x v="2"/>
    <x v="8"/>
    <x v="7"/>
    <b v="1"/>
    <s v="United Kingdom"/>
    <x v="99"/>
    <n v="2.08"/>
    <n v="14558"/>
    <n v="30280.639999999999"/>
    <n v="71821"/>
    <n v="71821"/>
    <n v="7.1820999999999996E-2"/>
    <n v="7.1820999999999996E-2"/>
    <n v="30.280639999999998"/>
  </r>
  <r>
    <s v="Total"/>
    <n v="2019"/>
    <b v="1"/>
    <s v="Non EU"/>
    <s v="TURKEY"/>
    <s v="Import"/>
    <s v="Non EU"/>
    <x v="3"/>
    <x v="2"/>
    <x v="53"/>
    <x v="8"/>
    <b v="1"/>
    <s v="United Kingdom"/>
    <x v="99"/>
    <n v="1.33"/>
    <n v="22900"/>
    <n v="30457"/>
    <n v="94327"/>
    <n v="94327"/>
    <n v="9.4326999999999994E-2"/>
    <n v="9.4326999999999994E-2"/>
    <n v="30.457000000000001"/>
  </r>
  <r>
    <s v="Total"/>
    <n v="2019"/>
    <b v="1"/>
    <s v="Non EU"/>
    <s v="TURKEY"/>
    <s v="Import"/>
    <s v="Non EU"/>
    <x v="0"/>
    <x v="1"/>
    <x v="73"/>
    <x v="7"/>
    <b v="1"/>
    <s v="United Kingdom"/>
    <x v="99"/>
    <n v="1.1599999999999999"/>
    <n v="2993"/>
    <n v="3471.88"/>
    <n v="54280"/>
    <n v="54280"/>
    <n v="5.4280000000000002E-2"/>
    <n v="5.4280000000000002E-2"/>
    <n v="3.4718800000000001"/>
  </r>
  <r>
    <s v="Total"/>
    <n v="2019"/>
    <b v="1"/>
    <s v="Non EU"/>
    <s v="U.K."/>
    <s v="Import"/>
    <s v="Non EU"/>
    <x v="0"/>
    <x v="1"/>
    <x v="4"/>
    <x v="4"/>
    <b v="1"/>
    <s v="United Kingdom"/>
    <x v="100"/>
    <n v="0"/>
    <n v="275"/>
    <n v="0"/>
    <n v="3422"/>
    <n v="3422"/>
    <n v="3.4220000000000001E-3"/>
    <n v="3.4220000000000001E-3"/>
    <n v="0"/>
  </r>
  <r>
    <s v="Total"/>
    <n v="2019"/>
    <b v="1"/>
    <s v="Non EU"/>
    <s v="U.S.A."/>
    <s v="Import"/>
    <s v="Non EU"/>
    <x v="0"/>
    <x v="0"/>
    <x v="10"/>
    <x v="0"/>
    <b v="1"/>
    <s v="United Kingdom"/>
    <x v="101"/>
    <n v="1.21"/>
    <n v="13165"/>
    <n v="15929.65"/>
    <n v="100353"/>
    <n v="100353"/>
    <n v="0.100353"/>
    <n v="0.100353"/>
    <n v="15.929650000000001"/>
  </r>
  <r>
    <s v="Total"/>
    <n v="2019"/>
    <b v="1"/>
    <s v="Non EU"/>
    <s v="U.S.A."/>
    <s v="Import"/>
    <s v="Non EU"/>
    <x v="0"/>
    <x v="0"/>
    <x v="20"/>
    <x v="0"/>
    <b v="1"/>
    <s v="United Kingdom"/>
    <x v="101"/>
    <n v="1"/>
    <n v="21188"/>
    <n v="21188"/>
    <n v="265530"/>
    <n v="265530"/>
    <n v="0.26552999999999999"/>
    <n v="0.26552999999999999"/>
    <n v="21.187999999999999"/>
  </r>
  <r>
    <s v="Total"/>
    <n v="2019"/>
    <b v="1"/>
    <s v="Non EU"/>
    <s v="U.S.A."/>
    <s v="Import"/>
    <s v="Non EU"/>
    <x v="0"/>
    <x v="0"/>
    <x v="20"/>
    <x v="0"/>
    <b v="1"/>
    <s v="United Kingdom"/>
    <x v="101"/>
    <n v="1"/>
    <n v="8892"/>
    <n v="8892"/>
    <n v="144006"/>
    <n v="144006"/>
    <n v="0.144006"/>
    <n v="0.144006"/>
    <n v="8.8919999999999995"/>
  </r>
  <r>
    <s v="Total"/>
    <n v="2019"/>
    <b v="1"/>
    <s v="Non EU"/>
    <s v="U.S.A."/>
    <s v="Import"/>
    <s v="Non EU"/>
    <x v="0"/>
    <x v="0"/>
    <x v="68"/>
    <x v="2"/>
    <b v="1"/>
    <s v="United Kingdom"/>
    <x v="101"/>
    <n v="1.33"/>
    <n v="5200"/>
    <n v="6916"/>
    <n v="20127"/>
    <n v="20127"/>
    <n v="2.0126999999999999E-2"/>
    <n v="2.0126999999999999E-2"/>
    <n v="6.9160000000000004"/>
  </r>
  <r>
    <s v="Total"/>
    <n v="2019"/>
    <b v="1"/>
    <s v="Non EU"/>
    <s v="U.S.A."/>
    <s v="Import"/>
    <s v="Non EU"/>
    <x v="0"/>
    <x v="0"/>
    <x v="68"/>
    <x v="2"/>
    <b v="1"/>
    <s v="United Kingdom"/>
    <x v="101"/>
    <n v="1.33"/>
    <n v="3000"/>
    <n v="3990"/>
    <n v="10854"/>
    <n v="10854"/>
    <n v="1.0854000000000001E-2"/>
    <n v="1.0854000000000001E-2"/>
    <n v="3.99"/>
  </r>
  <r>
    <s v="Total"/>
    <n v="2019"/>
    <b v="1"/>
    <s v="Non EU"/>
    <s v="U.S.A."/>
    <s v="Import"/>
    <s v="Non EU"/>
    <x v="0"/>
    <x v="0"/>
    <x v="26"/>
    <x v="1"/>
    <b v="1"/>
    <s v="United Kingdom"/>
    <x v="101"/>
    <n v="1.5"/>
    <n v="71271"/>
    <n v="106906.5"/>
    <n v="256943"/>
    <n v="256943"/>
    <n v="0.25694299999999998"/>
    <n v="0.25694299999999998"/>
    <n v="106.90649999999999"/>
  </r>
  <r>
    <s v="Total"/>
    <n v="2019"/>
    <b v="1"/>
    <s v="Non EU"/>
    <s v="U.S.A."/>
    <s v="Import"/>
    <s v="Non EU"/>
    <x v="0"/>
    <x v="0"/>
    <x v="2"/>
    <x v="2"/>
    <b v="1"/>
    <s v="United Kingdom"/>
    <x v="101"/>
    <n v="1.33"/>
    <n v="19301"/>
    <n v="25670.33"/>
    <n v="312676"/>
    <n v="312676"/>
    <n v="0.31267600000000001"/>
    <n v="0.31267600000000001"/>
    <n v="25.67033"/>
  </r>
  <r>
    <s v="Total"/>
    <n v="2019"/>
    <b v="1"/>
    <s v="Non EU"/>
    <s v="U.S.A."/>
    <s v="Import"/>
    <s v="Non EU"/>
    <x v="0"/>
    <x v="0"/>
    <x v="2"/>
    <x v="2"/>
    <b v="1"/>
    <s v="United Kingdom"/>
    <x v="101"/>
    <n v="1.33"/>
    <n v="5215"/>
    <n v="6935.95"/>
    <n v="14734"/>
    <n v="14734"/>
    <n v="1.4734000000000001E-2"/>
    <n v="1.4734000000000001E-2"/>
    <n v="6.9359500000000001"/>
  </r>
  <r>
    <s v="Total"/>
    <n v="2019"/>
    <b v="1"/>
    <s v="Non EU"/>
    <s v="U.S.A."/>
    <s v="Import"/>
    <s v="Non EU"/>
    <x v="1"/>
    <x v="2"/>
    <x v="0"/>
    <x v="0"/>
    <b v="1"/>
    <s v="United Kingdom"/>
    <x v="101"/>
    <n v="1.66"/>
    <n v="2190"/>
    <n v="3635.4"/>
    <n v="12505"/>
    <n v="12505"/>
    <n v="1.2505E-2"/>
    <n v="1.2505E-2"/>
    <n v="3.6354000000000002"/>
  </r>
  <r>
    <s v="Total"/>
    <n v="2019"/>
    <b v="1"/>
    <s v="Non EU"/>
    <s v="U.S.A."/>
    <s v="Import"/>
    <s v="Non EU"/>
    <x v="1"/>
    <x v="2"/>
    <x v="0"/>
    <x v="0"/>
    <b v="1"/>
    <s v="United Kingdom"/>
    <x v="101"/>
    <n v="1.66"/>
    <n v="1069"/>
    <n v="1774.54"/>
    <n v="11350"/>
    <n v="11350"/>
    <n v="1.1350000000000001E-2"/>
    <n v="1.1350000000000001E-2"/>
    <n v="1.77454"/>
  </r>
  <r>
    <s v="Total"/>
    <n v="2019"/>
    <b v="1"/>
    <s v="Non EU"/>
    <s v="U.S.A."/>
    <s v="Import"/>
    <s v="Non EU"/>
    <x v="1"/>
    <x v="2"/>
    <x v="13"/>
    <x v="0"/>
    <b v="1"/>
    <s v="United Kingdom"/>
    <x v="101"/>
    <n v="2.4"/>
    <n v="41"/>
    <n v="98.4"/>
    <n v="2042"/>
    <n v="2042"/>
    <n v="2.042E-3"/>
    <n v="2.042E-3"/>
    <n v="9.8400000000000001E-2"/>
  </r>
  <r>
    <s v="Total"/>
    <n v="2019"/>
    <b v="1"/>
    <s v="Non EU"/>
    <s v="U.S.A."/>
    <s v="Import"/>
    <s v="Non EU"/>
    <x v="1"/>
    <x v="2"/>
    <x v="28"/>
    <x v="6"/>
    <b v="1"/>
    <s v="United Kingdom"/>
    <x v="101"/>
    <n v="1.36"/>
    <n v="640"/>
    <n v="870.4"/>
    <n v="5440"/>
    <n v="5440"/>
    <n v="5.4400000000000004E-3"/>
    <n v="5.4400000000000004E-3"/>
    <n v="0.87039999999999995"/>
  </r>
  <r>
    <s v="Total"/>
    <n v="2019"/>
    <b v="1"/>
    <s v="Non EU"/>
    <s v="U.S.A."/>
    <s v="Import"/>
    <s v="Non EU"/>
    <x v="1"/>
    <x v="2"/>
    <x v="7"/>
    <x v="6"/>
    <b v="1"/>
    <s v="United Kingdom"/>
    <x v="101"/>
    <n v="1.36"/>
    <n v="2600"/>
    <n v="3536"/>
    <n v="24515"/>
    <n v="24515"/>
    <n v="2.4514999999999999E-2"/>
    <n v="2.4514999999999999E-2"/>
    <n v="3.536"/>
  </r>
  <r>
    <s v="Total"/>
    <n v="2019"/>
    <b v="1"/>
    <s v="Non EU"/>
    <s v="U.S.A."/>
    <s v="Import"/>
    <s v="Non EU"/>
    <x v="1"/>
    <x v="1"/>
    <x v="5"/>
    <x v="3"/>
    <b v="1"/>
    <s v="United Kingdom"/>
    <x v="101"/>
    <n v="1"/>
    <n v="54"/>
    <n v="54"/>
    <n v="1520"/>
    <n v="1520"/>
    <n v="1.5200000000000001E-3"/>
    <n v="1.5200000000000001E-3"/>
    <n v="5.3999999999999999E-2"/>
  </r>
  <r>
    <s v="Total"/>
    <n v="2019"/>
    <b v="1"/>
    <s v="Non EU"/>
    <s v="U.S.A."/>
    <s v="Import"/>
    <s v="Non EU"/>
    <x v="1"/>
    <x v="0"/>
    <x v="20"/>
    <x v="0"/>
    <b v="1"/>
    <s v="United Kingdom"/>
    <x v="101"/>
    <n v="2.7"/>
    <n v="25140"/>
    <n v="67878"/>
    <n v="817823"/>
    <n v="817823"/>
    <n v="0.81782299999999997"/>
    <n v="0.81782299999999997"/>
    <n v="67.878"/>
  </r>
  <r>
    <s v="Total"/>
    <n v="2019"/>
    <b v="1"/>
    <s v="Non EU"/>
    <s v="U.S.A."/>
    <s v="Import"/>
    <s v="Non EU"/>
    <x v="3"/>
    <x v="0"/>
    <x v="34"/>
    <x v="1"/>
    <b v="1"/>
    <s v="United Kingdom"/>
    <x v="101"/>
    <n v="1.03"/>
    <n v="1791761"/>
    <n v="1845513.83"/>
    <n v="2654435"/>
    <n v="2654435"/>
    <n v="2.6544349999999999"/>
    <n v="2.6544349999999999"/>
    <n v="1845.5138300000001"/>
  </r>
  <r>
    <s v="Total"/>
    <n v="2019"/>
    <b v="1"/>
    <s v="Non EU"/>
    <s v="U.S.A."/>
    <s v="Import"/>
    <s v="Non EU"/>
    <x v="3"/>
    <x v="0"/>
    <x v="34"/>
    <x v="1"/>
    <b v="1"/>
    <s v="United Kingdom"/>
    <x v="101"/>
    <n v="1.03"/>
    <n v="128919"/>
    <n v="132786.57"/>
    <n v="201463"/>
    <n v="201463"/>
    <n v="0.201463"/>
    <n v="0.201463"/>
    <n v="132.78657000000001"/>
  </r>
  <r>
    <s v="Total"/>
    <n v="2019"/>
    <b v="1"/>
    <s v="Non EU"/>
    <s v="U.S.A."/>
    <s v="Import"/>
    <s v="Non EU"/>
    <x v="3"/>
    <x v="0"/>
    <x v="34"/>
    <x v="1"/>
    <b v="1"/>
    <s v="United Kingdom"/>
    <x v="101"/>
    <n v="1.03"/>
    <n v="32555"/>
    <n v="33531.65"/>
    <n v="55954"/>
    <n v="55954"/>
    <n v="5.5953999999999997E-2"/>
    <n v="5.5953999999999997E-2"/>
    <n v="33.531649999999999"/>
  </r>
  <r>
    <s v="Total"/>
    <n v="2019"/>
    <b v="1"/>
    <s v="Non EU"/>
    <s v="U.S.A."/>
    <s v="Import"/>
    <s v="Non EU"/>
    <x v="3"/>
    <x v="0"/>
    <x v="34"/>
    <x v="1"/>
    <b v="1"/>
    <s v="United Kingdom"/>
    <x v="101"/>
    <n v="1.03"/>
    <n v="5613"/>
    <n v="5781.39"/>
    <n v="8594"/>
    <n v="8594"/>
    <n v="8.5939999999999992E-3"/>
    <n v="8.5939999999999992E-3"/>
    <n v="5.78139"/>
  </r>
  <r>
    <s v="Total"/>
    <n v="2019"/>
    <b v="1"/>
    <s v="Non EU"/>
    <s v="U.S.A."/>
    <s v="Import"/>
    <s v="Non EU"/>
    <x v="3"/>
    <x v="0"/>
    <x v="1"/>
    <x v="1"/>
    <b v="1"/>
    <s v="United Kingdom"/>
    <x v="101"/>
    <n v="0"/>
    <n v="17444"/>
    <n v="0"/>
    <n v="33725"/>
    <n v="33725"/>
    <n v="3.3724999999999998E-2"/>
    <n v="3.3724999999999998E-2"/>
    <n v="0"/>
  </r>
  <r>
    <s v="Total"/>
    <n v="2019"/>
    <b v="1"/>
    <s v="Non EU"/>
    <s v="U.S.A."/>
    <s v="Import"/>
    <s v="Non EU"/>
    <x v="3"/>
    <x v="0"/>
    <x v="1"/>
    <x v="1"/>
    <b v="1"/>
    <s v="United Kingdom"/>
    <x v="101"/>
    <n v="0"/>
    <n v="3060"/>
    <n v="0"/>
    <n v="8499"/>
    <n v="8499"/>
    <n v="8.4989999999999996E-3"/>
    <n v="8.4989999999999996E-3"/>
    <n v="0"/>
  </r>
  <r>
    <s v="Total"/>
    <n v="2019"/>
    <b v="1"/>
    <s v="Non EU"/>
    <s v="U.S.A."/>
    <s v="Import"/>
    <s v="Non EU"/>
    <x v="3"/>
    <x v="2"/>
    <x v="32"/>
    <x v="10"/>
    <b v="1"/>
    <s v="United Kingdom"/>
    <x v="101"/>
    <n v="2.0099999999999998"/>
    <n v="63835"/>
    <n v="128308.35"/>
    <n v="553981"/>
    <n v="553981"/>
    <n v="0.55398099999999995"/>
    <n v="0.55398099999999995"/>
    <n v="128.30834999999999"/>
  </r>
  <r>
    <s v="Total"/>
    <n v="2019"/>
    <b v="1"/>
    <s v="Non EU"/>
    <s v="U.S.A."/>
    <s v="Import"/>
    <s v="Non EU"/>
    <x v="3"/>
    <x v="0"/>
    <x v="2"/>
    <x v="2"/>
    <b v="1"/>
    <s v="United Kingdom"/>
    <x v="101"/>
    <n v="0"/>
    <n v="4270"/>
    <n v="0"/>
    <n v="12174"/>
    <n v="12174"/>
    <n v="1.2174000000000001E-2"/>
    <n v="1.2174000000000001E-2"/>
    <n v="0"/>
  </r>
  <r>
    <s v="Total"/>
    <n v="2019"/>
    <b v="1"/>
    <s v="Non EU"/>
    <s v="U.S.A."/>
    <s v="Import"/>
    <s v="Non EU"/>
    <x v="2"/>
    <x v="0"/>
    <x v="33"/>
    <x v="2"/>
    <b v="1"/>
    <s v="United Kingdom"/>
    <x v="101"/>
    <n v="5.12"/>
    <n v="4000"/>
    <n v="20480"/>
    <n v="29139"/>
    <n v="29139"/>
    <n v="2.9139000000000002E-2"/>
    <n v="2.9139000000000002E-2"/>
    <n v="20.48"/>
  </r>
  <r>
    <s v="Total"/>
    <n v="2019"/>
    <b v="1"/>
    <s v="Non EU"/>
    <s v="U.S.A."/>
    <s v="Import"/>
    <s v="Non EU"/>
    <x v="2"/>
    <x v="0"/>
    <x v="33"/>
    <x v="2"/>
    <b v="1"/>
    <s v="United Kingdom"/>
    <x v="101"/>
    <n v="5.12"/>
    <n v="2500"/>
    <n v="12800"/>
    <n v="17410"/>
    <n v="17410"/>
    <n v="1.7409999999999998E-2"/>
    <n v="1.7409999999999998E-2"/>
    <n v="12.8"/>
  </r>
  <r>
    <s v="Total"/>
    <n v="2019"/>
    <b v="1"/>
    <s v="Non EU"/>
    <s v="U.S.A."/>
    <s v="Import"/>
    <s v="Non EU"/>
    <x v="2"/>
    <x v="0"/>
    <x v="33"/>
    <x v="2"/>
    <b v="1"/>
    <s v="United Kingdom"/>
    <x v="101"/>
    <n v="5.12"/>
    <n v="2000"/>
    <n v="10240"/>
    <n v="13392"/>
    <n v="13392"/>
    <n v="1.3391999999999999E-2"/>
    <n v="1.3391999999999999E-2"/>
    <n v="10.24"/>
  </r>
  <r>
    <s v="Total"/>
    <n v="2019"/>
    <b v="1"/>
    <s v="Non EU"/>
    <s v="U.S.A."/>
    <s v="Import"/>
    <s v="Non EU"/>
    <x v="2"/>
    <x v="0"/>
    <x v="46"/>
    <x v="1"/>
    <b v="1"/>
    <s v="United Kingdom"/>
    <x v="101"/>
    <n v="4.3"/>
    <n v="1010"/>
    <n v="4343"/>
    <n v="4598"/>
    <n v="4598"/>
    <n v="4.5979999999999997E-3"/>
    <n v="4.5979999999999997E-3"/>
    <n v="4.343"/>
  </r>
  <r>
    <s v="Total"/>
    <n v="2019"/>
    <b v="1"/>
    <s v="Non EU"/>
    <s v="U.S.A."/>
    <s v="Import"/>
    <s v="Non EU"/>
    <x v="2"/>
    <x v="0"/>
    <x v="34"/>
    <x v="1"/>
    <b v="1"/>
    <s v="United Kingdom"/>
    <x v="101"/>
    <n v="2.95"/>
    <n v="1320008"/>
    <n v="3894023.6"/>
    <n v="3828684"/>
    <n v="3828684"/>
    <n v="3.828684"/>
    <n v="3.828684"/>
    <n v="3894.0236"/>
  </r>
  <r>
    <s v="Total"/>
    <n v="2019"/>
    <b v="1"/>
    <s v="Non EU"/>
    <s v="U.S.A."/>
    <s v="Import"/>
    <s v="Non EU"/>
    <x v="2"/>
    <x v="0"/>
    <x v="34"/>
    <x v="1"/>
    <b v="1"/>
    <s v="United Kingdom"/>
    <x v="101"/>
    <n v="2.95"/>
    <n v="897501"/>
    <n v="2647627.9500000002"/>
    <n v="2512728"/>
    <n v="2512728"/>
    <n v="2.5127280000000001"/>
    <n v="2.5127280000000001"/>
    <n v="2647.6279500000001"/>
  </r>
  <r>
    <s v="Total"/>
    <n v="2019"/>
    <b v="1"/>
    <s v="Non EU"/>
    <s v="U.S.A."/>
    <s v="Import"/>
    <s v="Non EU"/>
    <x v="2"/>
    <x v="0"/>
    <x v="34"/>
    <x v="1"/>
    <b v="1"/>
    <s v="United Kingdom"/>
    <x v="101"/>
    <n v="2.95"/>
    <n v="245110"/>
    <n v="723074.5"/>
    <n v="689892"/>
    <n v="689892"/>
    <n v="0.68989199999999995"/>
    <n v="0.68989199999999995"/>
    <n v="723.07449999999994"/>
  </r>
  <r>
    <s v="Total"/>
    <n v="2019"/>
    <b v="1"/>
    <s v="Non EU"/>
    <s v="U.S.A."/>
    <s v="Import"/>
    <s v="Non EU"/>
    <x v="2"/>
    <x v="0"/>
    <x v="34"/>
    <x v="1"/>
    <b v="1"/>
    <s v="United Kingdom"/>
    <x v="101"/>
    <n v="2.95"/>
    <n v="115216"/>
    <n v="339887.2"/>
    <n v="378017"/>
    <n v="378017"/>
    <n v="0.37801699999999999"/>
    <n v="0.37801699999999999"/>
    <n v="339.88720000000001"/>
  </r>
  <r>
    <s v="Total"/>
    <n v="2019"/>
    <b v="1"/>
    <s v="Non EU"/>
    <s v="U.S.A."/>
    <s v="Import"/>
    <s v="Non EU"/>
    <x v="2"/>
    <x v="0"/>
    <x v="34"/>
    <x v="1"/>
    <b v="1"/>
    <s v="United Kingdom"/>
    <x v="101"/>
    <n v="2.95"/>
    <n v="37043"/>
    <n v="109276.85"/>
    <n v="102683"/>
    <n v="102683"/>
    <n v="0.102683"/>
    <n v="0.102683"/>
    <n v="109.27685"/>
  </r>
  <r>
    <s v="Total"/>
    <n v="2019"/>
    <b v="1"/>
    <s v="Non EU"/>
    <s v="U.S.A."/>
    <s v="Import"/>
    <s v="Non EU"/>
    <x v="2"/>
    <x v="0"/>
    <x v="34"/>
    <x v="1"/>
    <b v="1"/>
    <s v="United Kingdom"/>
    <x v="101"/>
    <n v="2.95"/>
    <n v="22450"/>
    <n v="66227.5"/>
    <n v="66171"/>
    <n v="66171"/>
    <n v="6.6170999999999994E-2"/>
    <n v="6.6170999999999994E-2"/>
    <n v="66.227500000000006"/>
  </r>
  <r>
    <s v="Total"/>
    <n v="2019"/>
    <b v="1"/>
    <s v="Non EU"/>
    <s v="U.S.A."/>
    <s v="Import"/>
    <s v="Non EU"/>
    <x v="2"/>
    <x v="0"/>
    <x v="34"/>
    <x v="1"/>
    <b v="1"/>
    <s v="United Kingdom"/>
    <x v="101"/>
    <n v="2.95"/>
    <n v="22450"/>
    <n v="66227.5"/>
    <n v="64582"/>
    <n v="64582"/>
    <n v="6.4582000000000001E-2"/>
    <n v="6.4582000000000001E-2"/>
    <n v="66.227500000000006"/>
  </r>
  <r>
    <s v="Total"/>
    <n v="2019"/>
    <b v="1"/>
    <s v="Non EU"/>
    <s v="U.S.A."/>
    <s v="Import"/>
    <s v="Non EU"/>
    <x v="2"/>
    <x v="0"/>
    <x v="1"/>
    <x v="1"/>
    <b v="1"/>
    <s v="United Kingdom"/>
    <x v="101"/>
    <n v="2.4700000000000002"/>
    <n v="112250"/>
    <n v="277257.5"/>
    <n v="276713"/>
    <n v="276713"/>
    <n v="0.27671299999999999"/>
    <n v="0.27671299999999999"/>
    <n v="277.25749999999999"/>
  </r>
  <r>
    <s v="Total"/>
    <n v="2019"/>
    <b v="1"/>
    <s v="Non EU"/>
    <s v="U.S.A."/>
    <s v="Import"/>
    <s v="Non EU"/>
    <x v="2"/>
    <x v="0"/>
    <x v="1"/>
    <x v="1"/>
    <b v="1"/>
    <s v="United Kingdom"/>
    <x v="101"/>
    <n v="2.4700000000000002"/>
    <n v="11238"/>
    <n v="27757.86"/>
    <n v="32691"/>
    <n v="32691"/>
    <n v="3.2690999999999998E-2"/>
    <n v="3.2690999999999998E-2"/>
    <n v="27.757860000000001"/>
  </r>
  <r>
    <s v="Total"/>
    <n v="2019"/>
    <b v="1"/>
    <s v="Non EU"/>
    <s v="U.S.A."/>
    <s v="Import"/>
    <s v="Non EU"/>
    <x v="2"/>
    <x v="0"/>
    <x v="26"/>
    <x v="1"/>
    <b v="1"/>
    <s v="United Kingdom"/>
    <x v="101"/>
    <n v="2.85"/>
    <n v="136120"/>
    <n v="387942"/>
    <n v="531956"/>
    <n v="531956"/>
    <n v="0.53195599999999998"/>
    <n v="0.53195599999999998"/>
    <n v="387.94200000000001"/>
  </r>
  <r>
    <s v="Total"/>
    <n v="2019"/>
    <b v="1"/>
    <s v="Non EU"/>
    <s v="U.S.A."/>
    <s v="Import"/>
    <s v="Non EU"/>
    <x v="2"/>
    <x v="0"/>
    <x v="35"/>
    <x v="11"/>
    <b v="1"/>
    <s v="United Kingdom"/>
    <x v="101"/>
    <n v="2.65"/>
    <n v="6950"/>
    <n v="18417.5"/>
    <n v="39927"/>
    <n v="39927"/>
    <n v="3.9926999999999997E-2"/>
    <n v="3.9926999999999997E-2"/>
    <n v="18.4175"/>
  </r>
  <r>
    <s v="Total"/>
    <n v="2019"/>
    <b v="1"/>
    <s v="Non EU"/>
    <s v="U.S.A."/>
    <s v="Import"/>
    <s v="Non EU"/>
    <x v="2"/>
    <x v="0"/>
    <x v="35"/>
    <x v="11"/>
    <b v="1"/>
    <s v="United Kingdom"/>
    <x v="101"/>
    <n v="2.65"/>
    <n v="4114"/>
    <n v="10902.1"/>
    <n v="109922"/>
    <n v="109922"/>
    <n v="0.10992200000000001"/>
    <n v="0.10992200000000001"/>
    <n v="10.902100000000001"/>
  </r>
  <r>
    <s v="Total"/>
    <n v="2019"/>
    <b v="1"/>
    <s v="Non EU"/>
    <s v="U.S.A."/>
    <s v="Import"/>
    <s v="Non EU"/>
    <x v="2"/>
    <x v="1"/>
    <x v="2"/>
    <x v="2"/>
    <b v="1"/>
    <s v="United Kingdom"/>
    <x v="101"/>
    <n v="2.77"/>
    <n v="1020"/>
    <n v="2825.4"/>
    <n v="9921"/>
    <n v="9921"/>
    <n v="9.9209999999999993E-3"/>
    <n v="9.9209999999999993E-3"/>
    <n v="2.8254000000000001"/>
  </r>
  <r>
    <s v="Total"/>
    <n v="2019"/>
    <b v="1"/>
    <s v="Non EU"/>
    <s v="U.S.A."/>
    <s v="Import"/>
    <s v="Non EU"/>
    <x v="2"/>
    <x v="0"/>
    <x v="2"/>
    <x v="2"/>
    <b v="1"/>
    <s v="United Kingdom"/>
    <x v="101"/>
    <n v="2.65"/>
    <n v="2637"/>
    <n v="6988.05"/>
    <n v="7647"/>
    <n v="7647"/>
    <n v="7.6470000000000002E-3"/>
    <n v="7.6470000000000002E-3"/>
    <n v="6.9880500000000003"/>
  </r>
  <r>
    <s v="Total"/>
    <n v="2019"/>
    <b v="1"/>
    <s v="Non EU"/>
    <s v="U.S.A."/>
    <s v="Import"/>
    <s v="Non EU"/>
    <x v="2"/>
    <x v="0"/>
    <x v="2"/>
    <x v="2"/>
    <b v="1"/>
    <s v="United Kingdom"/>
    <x v="101"/>
    <n v="2.65"/>
    <n v="250"/>
    <n v="662.5"/>
    <n v="2009"/>
    <n v="2009"/>
    <n v="2.0089999999999999E-3"/>
    <n v="2.0089999999999999E-3"/>
    <n v="0.66249999999999998"/>
  </r>
  <r>
    <s v="Total"/>
    <n v="2019"/>
    <b v="1"/>
    <s v="Non EU"/>
    <s v="U.S.A."/>
    <s v="Import"/>
    <s v="Non EU"/>
    <x v="2"/>
    <x v="0"/>
    <x v="2"/>
    <x v="2"/>
    <b v="1"/>
    <s v="United Kingdom"/>
    <x v="101"/>
    <n v="1.64"/>
    <n v="7284"/>
    <n v="11945.76"/>
    <n v="26112"/>
    <n v="26112"/>
    <n v="2.6112E-2"/>
    <n v="2.6112E-2"/>
    <n v="11.94576"/>
  </r>
  <r>
    <s v="Total"/>
    <n v="2019"/>
    <b v="1"/>
    <s v="Non EU"/>
    <s v="U.S.A."/>
    <s v="Import"/>
    <s v="Non EU"/>
    <x v="0"/>
    <x v="1"/>
    <x v="86"/>
    <x v="3"/>
    <b v="1"/>
    <s v="United Kingdom"/>
    <x v="101"/>
    <n v="1"/>
    <n v="80"/>
    <n v="80"/>
    <n v="1728"/>
    <n v="1728"/>
    <n v="1.7279999999999999E-3"/>
    <n v="1.7279999999999999E-3"/>
    <n v="0.08"/>
  </r>
  <r>
    <s v="Total"/>
    <n v="2019"/>
    <b v="1"/>
    <s v="Non EU"/>
    <s v="U.S.A."/>
    <s v="Import"/>
    <s v="Non EU"/>
    <x v="0"/>
    <x v="1"/>
    <x v="4"/>
    <x v="4"/>
    <b v="1"/>
    <s v="United Kingdom"/>
    <x v="101"/>
    <n v="0"/>
    <n v="8060"/>
    <n v="0"/>
    <n v="51412"/>
    <n v="51412"/>
    <n v="5.1411999999999999E-2"/>
    <n v="5.1411999999999999E-2"/>
    <n v="0"/>
  </r>
  <r>
    <s v="Total"/>
    <n v="2019"/>
    <b v="1"/>
    <s v="Non EU"/>
    <s v="U.S.A."/>
    <s v="Import"/>
    <s v="Non EU"/>
    <x v="0"/>
    <x v="1"/>
    <x v="4"/>
    <x v="4"/>
    <b v="1"/>
    <s v="United Kingdom"/>
    <x v="101"/>
    <n v="0"/>
    <n v="1677"/>
    <n v="0"/>
    <n v="19415"/>
    <n v="19415"/>
    <n v="1.9415000000000002E-2"/>
    <n v="1.9415000000000002E-2"/>
    <n v="0"/>
  </r>
  <r>
    <s v="Total"/>
    <n v="2019"/>
    <b v="1"/>
    <s v="Non EU"/>
    <s v="U.S.A."/>
    <s v="Import"/>
    <s v="Non EU"/>
    <x v="0"/>
    <x v="1"/>
    <x v="4"/>
    <x v="4"/>
    <b v="1"/>
    <s v="United Kingdom"/>
    <x v="101"/>
    <n v="0"/>
    <n v="268"/>
    <n v="0"/>
    <n v="2301"/>
    <n v="2301"/>
    <n v="2.3010000000000001E-3"/>
    <n v="2.3010000000000001E-3"/>
    <n v="0"/>
  </r>
  <r>
    <s v="Total"/>
    <n v="2019"/>
    <b v="1"/>
    <s v="Non EU"/>
    <s v="U.S.A."/>
    <s v="Import"/>
    <s v="Non EU"/>
    <x v="0"/>
    <x v="1"/>
    <x v="4"/>
    <x v="4"/>
    <b v="1"/>
    <s v="United Kingdom"/>
    <x v="101"/>
    <n v="0"/>
    <n v="30670"/>
    <n v="0"/>
    <n v="530836"/>
    <n v="530836"/>
    <n v="0.53083599999999997"/>
    <n v="0.53083599999999997"/>
    <n v="0"/>
  </r>
  <r>
    <s v="Total"/>
    <n v="2019"/>
    <b v="1"/>
    <s v="Non EU"/>
    <s v="U.S.A."/>
    <s v="Import"/>
    <s v="Non EU"/>
    <x v="0"/>
    <x v="1"/>
    <x v="4"/>
    <x v="4"/>
    <b v="1"/>
    <s v="United Kingdom"/>
    <x v="101"/>
    <n v="0"/>
    <n v="2827"/>
    <n v="0"/>
    <n v="44142"/>
    <n v="44142"/>
    <n v="4.4142000000000001E-2"/>
    <n v="4.4142000000000001E-2"/>
    <n v="0"/>
  </r>
  <r>
    <s v="Total"/>
    <n v="2019"/>
    <b v="1"/>
    <s v="Non EU"/>
    <s v="U.S.A."/>
    <s v="Import"/>
    <s v="Non EU"/>
    <x v="0"/>
    <x v="1"/>
    <x v="65"/>
    <x v="5"/>
    <b v="1"/>
    <s v="United Kingdom"/>
    <x v="101"/>
    <n v="1"/>
    <n v="351"/>
    <n v="351"/>
    <n v="43520"/>
    <n v="43520"/>
    <n v="4.3520000000000003E-2"/>
    <n v="4.3520000000000003E-2"/>
    <n v="0.35099999999999998"/>
  </r>
  <r>
    <s v="Total"/>
    <n v="2019"/>
    <b v="1"/>
    <s v="Non EU"/>
    <s v="U.S.A."/>
    <s v="Import"/>
    <s v="Non EU"/>
    <x v="0"/>
    <x v="1"/>
    <x v="65"/>
    <x v="5"/>
    <b v="1"/>
    <s v="United Kingdom"/>
    <x v="101"/>
    <n v="1"/>
    <n v="34"/>
    <n v="34"/>
    <n v="6861"/>
    <n v="6861"/>
    <n v="6.8609999999999999E-3"/>
    <n v="6.8609999999999999E-3"/>
    <n v="3.4000000000000002E-2"/>
  </r>
  <r>
    <s v="Total"/>
    <n v="2019"/>
    <b v="1"/>
    <s v="Non EU"/>
    <s v="U.S.A."/>
    <s v="Import"/>
    <s v="Non EU"/>
    <x v="0"/>
    <x v="0"/>
    <x v="6"/>
    <x v="5"/>
    <b v="1"/>
    <s v="United Kingdom"/>
    <x v="101"/>
    <n v="1.3"/>
    <n v="88971"/>
    <n v="115662.3"/>
    <n v="695166"/>
    <n v="695166"/>
    <n v="0.69516599999999995"/>
    <n v="0.69516599999999995"/>
    <n v="115.6623"/>
  </r>
  <r>
    <s v="Total"/>
    <n v="2019"/>
    <b v="1"/>
    <s v="Non EU"/>
    <s v="U.S.A."/>
    <s v="Import"/>
    <s v="Non EU"/>
    <x v="0"/>
    <x v="0"/>
    <x v="6"/>
    <x v="5"/>
    <b v="1"/>
    <s v="United Kingdom"/>
    <x v="101"/>
    <n v="1.3"/>
    <n v="43238"/>
    <n v="56209.4"/>
    <n v="359598"/>
    <n v="359598"/>
    <n v="0.35959799999999997"/>
    <n v="0.35959799999999997"/>
    <n v="56.209400000000002"/>
  </r>
  <r>
    <s v="Total"/>
    <n v="2019"/>
    <b v="1"/>
    <s v="Non EU"/>
    <s v="U.S.A."/>
    <s v="Import"/>
    <s v="Non EU"/>
    <x v="0"/>
    <x v="0"/>
    <x v="6"/>
    <x v="5"/>
    <b v="1"/>
    <s v="United Kingdom"/>
    <x v="101"/>
    <n v="1.3"/>
    <n v="2495"/>
    <n v="3243.5"/>
    <n v="8812"/>
    <n v="8812"/>
    <n v="8.8120000000000004E-3"/>
    <n v="8.8120000000000004E-3"/>
    <n v="3.2435"/>
  </r>
  <r>
    <s v="Total"/>
    <n v="2019"/>
    <b v="1"/>
    <s v="Non EU"/>
    <s v="U.S.A."/>
    <s v="Import"/>
    <s v="Non EU"/>
    <x v="0"/>
    <x v="0"/>
    <x v="6"/>
    <x v="5"/>
    <b v="1"/>
    <s v="United Kingdom"/>
    <x v="101"/>
    <n v="1.3"/>
    <n v="182805"/>
    <n v="237646.5"/>
    <n v="1035232"/>
    <n v="1035232"/>
    <n v="1.0352319999999999"/>
    <n v="1.0352319999999999"/>
    <n v="237.6465"/>
  </r>
  <r>
    <s v="Total"/>
    <n v="2019"/>
    <b v="1"/>
    <s v="Non EU"/>
    <s v="U.S.A."/>
    <s v="Import"/>
    <s v="Non EU"/>
    <x v="0"/>
    <x v="0"/>
    <x v="6"/>
    <x v="5"/>
    <b v="1"/>
    <s v="United Kingdom"/>
    <x v="101"/>
    <n v="1.3"/>
    <n v="21773"/>
    <n v="28304.9"/>
    <n v="60056"/>
    <n v="60056"/>
    <n v="6.0055999999999998E-2"/>
    <n v="6.0055999999999998E-2"/>
    <n v="28.3049"/>
  </r>
  <r>
    <s v="Total"/>
    <n v="2019"/>
    <b v="1"/>
    <s v="Non EU"/>
    <s v="U.S.A."/>
    <s v="Import"/>
    <s v="Non EU"/>
    <x v="0"/>
    <x v="0"/>
    <x v="6"/>
    <x v="5"/>
    <b v="1"/>
    <s v="United Kingdom"/>
    <x v="101"/>
    <n v="1.3"/>
    <n v="234"/>
    <n v="304.2"/>
    <n v="6588"/>
    <n v="6588"/>
    <n v="6.5880000000000001E-3"/>
    <n v="6.5880000000000001E-3"/>
    <n v="0.30420000000000003"/>
  </r>
  <r>
    <s v="Total"/>
    <n v="2019"/>
    <b v="1"/>
    <s v="Non EU"/>
    <s v="U.S.A."/>
    <s v="Import"/>
    <s v="Non EU"/>
    <x v="1"/>
    <x v="2"/>
    <x v="0"/>
    <x v="0"/>
    <b v="1"/>
    <s v="United Kingdom"/>
    <x v="101"/>
    <n v="1.66"/>
    <n v="9525"/>
    <n v="15811.5"/>
    <n v="75202"/>
    <n v="75202"/>
    <n v="7.5202000000000005E-2"/>
    <n v="7.5202000000000005E-2"/>
    <n v="15.811500000000001"/>
  </r>
  <r>
    <s v="Total"/>
    <n v="2019"/>
    <b v="1"/>
    <s v="Non EU"/>
    <s v="U.S.A."/>
    <s v="Import"/>
    <s v="Non EU"/>
    <x v="1"/>
    <x v="2"/>
    <x v="11"/>
    <x v="0"/>
    <b v="1"/>
    <s v="United Kingdom"/>
    <x v="101"/>
    <n v="1.8"/>
    <n v="814"/>
    <n v="1465.2"/>
    <n v="18925"/>
    <n v="18925"/>
    <n v="1.8925000000000001E-2"/>
    <n v="1.8925000000000001E-2"/>
    <n v="1.4652000000000001"/>
  </r>
  <r>
    <s v="Total"/>
    <n v="2019"/>
    <b v="1"/>
    <s v="Non EU"/>
    <s v="U.S.A."/>
    <s v="Import"/>
    <s v="Non EU"/>
    <x v="1"/>
    <x v="1"/>
    <x v="5"/>
    <x v="3"/>
    <b v="1"/>
    <s v="United Kingdom"/>
    <x v="101"/>
    <n v="1"/>
    <n v="2380"/>
    <n v="2380"/>
    <n v="34906"/>
    <n v="34906"/>
    <n v="3.4906E-2"/>
    <n v="3.4906E-2"/>
    <n v="2.38"/>
  </r>
  <r>
    <s v="Total"/>
    <n v="2019"/>
    <b v="1"/>
    <s v="Non EU"/>
    <s v="U.S.A."/>
    <s v="Import"/>
    <s v="Non EU"/>
    <x v="1"/>
    <x v="1"/>
    <x v="5"/>
    <x v="3"/>
    <b v="1"/>
    <s v="United Kingdom"/>
    <x v="101"/>
    <n v="1"/>
    <n v="372"/>
    <n v="372"/>
    <n v="8902"/>
    <n v="8902"/>
    <n v="8.9020000000000002E-3"/>
    <n v="8.9020000000000002E-3"/>
    <n v="0.372"/>
  </r>
  <r>
    <s v="Total"/>
    <n v="2019"/>
    <b v="1"/>
    <s v="Non EU"/>
    <s v="U.S.A."/>
    <s v="Import"/>
    <s v="Non EU"/>
    <x v="3"/>
    <x v="2"/>
    <x v="6"/>
    <x v="5"/>
    <b v="1"/>
    <s v="United Kingdom"/>
    <x v="101"/>
    <n v="1.52"/>
    <n v="2078943"/>
    <n v="3159993.36"/>
    <n v="15300509"/>
    <n v="15300509"/>
    <n v="15.300509"/>
    <n v="15.300509"/>
    <n v="3159.9933599999999"/>
  </r>
  <r>
    <s v="Total"/>
    <n v="2019"/>
    <b v="1"/>
    <s v="Non EU"/>
    <s v="U.S.A."/>
    <s v="Import"/>
    <s v="Non EU"/>
    <x v="3"/>
    <x v="2"/>
    <x v="6"/>
    <x v="5"/>
    <b v="1"/>
    <s v="United Kingdom"/>
    <x v="101"/>
    <n v="1.52"/>
    <n v="1270660"/>
    <n v="1931403.2"/>
    <n v="11966684"/>
    <n v="11966684"/>
    <n v="11.966684000000001"/>
    <n v="11.966684000000001"/>
    <n v="1931.4032"/>
  </r>
  <r>
    <s v="Total"/>
    <n v="2019"/>
    <b v="1"/>
    <s v="Non EU"/>
    <s v="U.S.A."/>
    <s v="Import"/>
    <s v="Non EU"/>
    <x v="3"/>
    <x v="2"/>
    <x v="6"/>
    <x v="5"/>
    <b v="1"/>
    <s v="United Kingdom"/>
    <x v="101"/>
    <n v="1.52"/>
    <n v="1002507"/>
    <n v="1523810.64"/>
    <n v="5175608"/>
    <n v="5175608"/>
    <n v="5.1756080000000004"/>
    <n v="5.1756080000000004"/>
    <n v="1523.8106399999999"/>
  </r>
  <r>
    <s v="Total"/>
    <n v="2019"/>
    <b v="1"/>
    <s v="Non EU"/>
    <s v="U.S.A."/>
    <s v="Import"/>
    <s v="Non EU"/>
    <x v="3"/>
    <x v="2"/>
    <x v="6"/>
    <x v="5"/>
    <b v="1"/>
    <s v="United Kingdom"/>
    <x v="101"/>
    <n v="1.52"/>
    <n v="556420"/>
    <n v="845758.4"/>
    <n v="5301453"/>
    <n v="5301453"/>
    <n v="5.3014530000000004"/>
    <n v="5.3014530000000004"/>
    <n v="845.75840000000005"/>
  </r>
  <r>
    <s v="Total"/>
    <n v="2019"/>
    <b v="1"/>
    <s v="Non EU"/>
    <s v="U.S.A."/>
    <s v="Import"/>
    <s v="Non EU"/>
    <x v="3"/>
    <x v="2"/>
    <x v="6"/>
    <x v="5"/>
    <b v="1"/>
    <s v="United Kingdom"/>
    <x v="101"/>
    <n v="1.52"/>
    <n v="43860"/>
    <n v="66667.199999999997"/>
    <n v="377796"/>
    <n v="377796"/>
    <n v="0.37779600000000002"/>
    <n v="0.37779600000000002"/>
    <n v="66.667199999999994"/>
  </r>
  <r>
    <s v="Total"/>
    <n v="2019"/>
    <b v="1"/>
    <s v="Non EU"/>
    <s v="U.S.A."/>
    <s v="Import"/>
    <s v="Non EU"/>
    <x v="3"/>
    <x v="2"/>
    <x v="6"/>
    <x v="5"/>
    <b v="1"/>
    <s v="United Kingdom"/>
    <x v="101"/>
    <n v="1.52"/>
    <n v="49381"/>
    <n v="75059.12"/>
    <n v="422389"/>
    <n v="422389"/>
    <n v="0.42238900000000001"/>
    <n v="0.42238900000000001"/>
    <n v="75.059119999999993"/>
  </r>
  <r>
    <s v="Total"/>
    <n v="2019"/>
    <b v="1"/>
    <s v="Non EU"/>
    <s v="U.S.A."/>
    <s v="Import"/>
    <s v="Non EU"/>
    <x v="2"/>
    <x v="1"/>
    <x v="6"/>
    <x v="5"/>
    <b v="1"/>
    <s v="United Kingdom"/>
    <x v="101"/>
    <n v="1.6"/>
    <n v="2916"/>
    <n v="4665.6000000000004"/>
    <n v="50896"/>
    <n v="50896"/>
    <n v="5.0895999999999997E-2"/>
    <n v="5.0895999999999997E-2"/>
    <n v="4.6656000000000004"/>
  </r>
  <r>
    <s v="Total"/>
    <n v="2019"/>
    <b v="1"/>
    <s v="Non EU"/>
    <s v="U.S.A."/>
    <s v="Import"/>
    <s v="Non EU"/>
    <x v="2"/>
    <x v="0"/>
    <x v="6"/>
    <x v="5"/>
    <b v="1"/>
    <s v="United Kingdom"/>
    <x v="101"/>
    <n v="1.8"/>
    <n v="927271"/>
    <n v="1669087.8"/>
    <n v="5214007"/>
    <n v="5214007"/>
    <n v="5.2140069999999996"/>
    <n v="5.2140069999999996"/>
    <n v="1669.0878"/>
  </r>
  <r>
    <s v="Total"/>
    <n v="2019"/>
    <b v="1"/>
    <s v="Non EU"/>
    <s v="U.S.A."/>
    <s v="Import"/>
    <s v="Non EU"/>
    <x v="2"/>
    <x v="0"/>
    <x v="6"/>
    <x v="5"/>
    <b v="1"/>
    <s v="United Kingdom"/>
    <x v="101"/>
    <n v="1.8"/>
    <n v="584316"/>
    <n v="1051768.8"/>
    <n v="6882915"/>
    <n v="6882915"/>
    <n v="6.8829149999999997"/>
    <n v="6.8829149999999997"/>
    <n v="1051.7688000000001"/>
  </r>
  <r>
    <s v="Total"/>
    <n v="2019"/>
    <b v="1"/>
    <s v="Non EU"/>
    <s v="U.S.A."/>
    <s v="Import"/>
    <s v="Non EU"/>
    <x v="2"/>
    <x v="0"/>
    <x v="6"/>
    <x v="5"/>
    <b v="1"/>
    <s v="United Kingdom"/>
    <x v="101"/>
    <n v="1.8"/>
    <n v="53525"/>
    <n v="96345"/>
    <n v="312477"/>
    <n v="312477"/>
    <n v="0.312477"/>
    <n v="0.312477"/>
    <n v="96.344999999999999"/>
  </r>
  <r>
    <s v="Total"/>
    <n v="2019"/>
    <b v="1"/>
    <s v="Non EU"/>
    <s v="U.S.A."/>
    <s v="Import"/>
    <s v="Non EU"/>
    <x v="2"/>
    <x v="0"/>
    <x v="6"/>
    <x v="5"/>
    <b v="1"/>
    <s v="United Kingdom"/>
    <x v="101"/>
    <n v="1.8"/>
    <n v="36465"/>
    <n v="65637"/>
    <n v="467279"/>
    <n v="467279"/>
    <n v="0.467279"/>
    <n v="0.467279"/>
    <n v="65.637"/>
  </r>
  <r>
    <s v="Total"/>
    <n v="2019"/>
    <b v="1"/>
    <s v="Non EU"/>
    <s v="U.S.A."/>
    <s v="Import"/>
    <s v="Non EU"/>
    <x v="2"/>
    <x v="0"/>
    <x v="6"/>
    <x v="5"/>
    <b v="1"/>
    <s v="United Kingdom"/>
    <x v="101"/>
    <n v="1.8"/>
    <n v="17237"/>
    <n v="31026.6"/>
    <n v="88477"/>
    <n v="88477"/>
    <n v="8.8477E-2"/>
    <n v="8.8477E-2"/>
    <n v="31.026599999999998"/>
  </r>
  <r>
    <s v="Total"/>
    <n v="2019"/>
    <b v="1"/>
    <s v="Non EU"/>
    <s v="U.S.A."/>
    <s v="Import"/>
    <s v="Non EU"/>
    <x v="2"/>
    <x v="0"/>
    <x v="6"/>
    <x v="5"/>
    <b v="1"/>
    <s v="United Kingdom"/>
    <x v="101"/>
    <n v="1.8"/>
    <n v="12247"/>
    <n v="22044.6"/>
    <n v="75599"/>
    <n v="75599"/>
    <n v="7.5599E-2"/>
    <n v="7.5599E-2"/>
    <n v="22.044599999999999"/>
  </r>
  <r>
    <s v="Total"/>
    <n v="2019"/>
    <b v="1"/>
    <s v="Non EU"/>
    <s v="U.S.A."/>
    <s v="Import"/>
    <s v="Non EU"/>
    <x v="2"/>
    <x v="0"/>
    <x v="15"/>
    <x v="9"/>
    <b v="1"/>
    <s v="United Kingdom"/>
    <x v="101"/>
    <n v="2.86"/>
    <n v="343"/>
    <n v="980.98"/>
    <n v="4232"/>
    <n v="4232"/>
    <n v="4.2319999999999997E-3"/>
    <n v="4.2319999999999997E-3"/>
    <n v="0.98097999999999996"/>
  </r>
  <r>
    <s v="Total"/>
    <n v="2019"/>
    <b v="1"/>
    <s v="Non EU"/>
    <s v="U.S.A."/>
    <s v="Import"/>
    <s v="Non EU"/>
    <x v="2"/>
    <x v="0"/>
    <x v="12"/>
    <x v="9"/>
    <b v="1"/>
    <s v="United Kingdom"/>
    <x v="101"/>
    <n v="2.2200000000000002"/>
    <n v="7365"/>
    <n v="16350.3"/>
    <n v="25162"/>
    <n v="25162"/>
    <n v="2.5162E-2"/>
    <n v="2.5162E-2"/>
    <n v="16.350300000000001"/>
  </r>
  <r>
    <s v="Total"/>
    <n v="2019"/>
    <b v="1"/>
    <s v="Non EU"/>
    <s v="U.S.A."/>
    <s v="Import"/>
    <s v="Non EU"/>
    <x v="4"/>
    <x v="2"/>
    <x v="18"/>
    <x v="10"/>
    <b v="1"/>
    <s v="United Kingdom"/>
    <x v="101"/>
    <n v="0"/>
    <n v="6487"/>
    <n v="0"/>
    <n v="140340"/>
    <n v="140340"/>
    <n v="0.14033999999999999"/>
    <n v="0.14033999999999999"/>
    <n v="0"/>
  </r>
  <r>
    <s v="Total"/>
    <n v="2019"/>
    <b v="1"/>
    <s v="Non EU"/>
    <s v="U.S.A."/>
    <s v="Import"/>
    <s v="Non EU"/>
    <x v="0"/>
    <x v="3"/>
    <x v="0"/>
    <x v="0"/>
    <b v="1"/>
    <s v="United Kingdom"/>
    <x v="101"/>
    <n v="1.1499999999999999"/>
    <n v="1702"/>
    <n v="1957.3"/>
    <n v="37034"/>
    <n v="37034"/>
    <n v="3.7033999999999997E-2"/>
    <n v="3.7033999999999997E-2"/>
    <n v="1.9573"/>
  </r>
  <r>
    <s v="Total"/>
    <n v="2019"/>
    <b v="1"/>
    <s v="Non EU"/>
    <s v="U.S.A."/>
    <s v="Import"/>
    <s v="Non EU"/>
    <x v="0"/>
    <x v="3"/>
    <x v="0"/>
    <x v="0"/>
    <b v="1"/>
    <s v="United Kingdom"/>
    <x v="101"/>
    <n v="1.1499999999999999"/>
    <n v="100"/>
    <n v="115"/>
    <n v="4283"/>
    <n v="4283"/>
    <n v="4.2830000000000003E-3"/>
    <n v="4.2830000000000003E-3"/>
    <n v="0.115"/>
  </r>
  <r>
    <s v="Total"/>
    <n v="2019"/>
    <b v="1"/>
    <s v="Non EU"/>
    <s v="U.S.A."/>
    <s v="Import"/>
    <s v="Non EU"/>
    <x v="0"/>
    <x v="3"/>
    <x v="21"/>
    <x v="0"/>
    <b v="1"/>
    <s v="United Kingdom"/>
    <x v="101"/>
    <n v="1.1499999999999999"/>
    <n v="18"/>
    <n v="20.7"/>
    <n v="1087"/>
    <n v="1087"/>
    <n v="1.0870000000000001E-3"/>
    <n v="1.0870000000000001E-3"/>
    <n v="2.07E-2"/>
  </r>
  <r>
    <s v="Total"/>
    <n v="2019"/>
    <b v="1"/>
    <s v="Non EU"/>
    <s v="U.S.A."/>
    <s v="Import"/>
    <s v="Non EU"/>
    <x v="0"/>
    <x v="3"/>
    <x v="42"/>
    <x v="6"/>
    <b v="1"/>
    <s v="United Kingdom"/>
    <x v="101"/>
    <n v="1.25"/>
    <n v="16104"/>
    <n v="20130"/>
    <n v="67884"/>
    <n v="67884"/>
    <n v="6.7884E-2"/>
    <n v="6.7884E-2"/>
    <n v="20.13"/>
  </r>
  <r>
    <s v="Total"/>
    <n v="2019"/>
    <b v="1"/>
    <s v="Non EU"/>
    <s v="U.S.A."/>
    <s v="Import"/>
    <s v="Non EU"/>
    <x v="0"/>
    <x v="3"/>
    <x v="29"/>
    <x v="3"/>
    <b v="1"/>
    <s v="United Kingdom"/>
    <x v="101"/>
    <n v="6.22"/>
    <n v="107875"/>
    <n v="670982.5"/>
    <n v="1289966"/>
    <n v="1289966"/>
    <n v="1.2899659999999999"/>
    <n v="1.2899659999999999"/>
    <n v="670.98249999999996"/>
  </r>
  <r>
    <s v="Total"/>
    <n v="2019"/>
    <b v="1"/>
    <s v="Non EU"/>
    <s v="U.S.A."/>
    <s v="Import"/>
    <s v="Non EU"/>
    <x v="0"/>
    <x v="3"/>
    <x v="29"/>
    <x v="3"/>
    <b v="1"/>
    <s v="United Kingdom"/>
    <x v="101"/>
    <n v="6.22"/>
    <n v="28234"/>
    <n v="175615.48"/>
    <n v="403926"/>
    <n v="403926"/>
    <n v="0.40392600000000001"/>
    <n v="0.40392600000000001"/>
    <n v="175.61547999999999"/>
  </r>
  <r>
    <s v="Total"/>
    <n v="2019"/>
    <b v="1"/>
    <s v="Non EU"/>
    <s v="U.S.A."/>
    <s v="Import"/>
    <s v="Non EU"/>
    <x v="0"/>
    <x v="3"/>
    <x v="29"/>
    <x v="3"/>
    <b v="1"/>
    <s v="United Kingdom"/>
    <x v="101"/>
    <n v="6.22"/>
    <n v="17809"/>
    <n v="110771.98"/>
    <n v="336682"/>
    <n v="336682"/>
    <n v="0.33668199999999998"/>
    <n v="0.33668199999999998"/>
    <n v="110.77198"/>
  </r>
  <r>
    <s v="Total"/>
    <n v="2019"/>
    <b v="1"/>
    <s v="Non EU"/>
    <s v="U.S.A."/>
    <s v="Import"/>
    <s v="Non EU"/>
    <x v="0"/>
    <x v="3"/>
    <x v="29"/>
    <x v="3"/>
    <b v="1"/>
    <s v="United Kingdom"/>
    <x v="101"/>
    <n v="6.22"/>
    <n v="4180"/>
    <n v="25999.599999999999"/>
    <n v="81617"/>
    <n v="81617"/>
    <n v="8.1616999999999995E-2"/>
    <n v="8.1616999999999995E-2"/>
    <n v="25.999600000000001"/>
  </r>
  <r>
    <s v="Total"/>
    <n v="2019"/>
    <b v="1"/>
    <s v="Non EU"/>
    <s v="U.S.A."/>
    <s v="Import"/>
    <s v="Non EU"/>
    <x v="0"/>
    <x v="1"/>
    <x v="0"/>
    <x v="0"/>
    <b v="1"/>
    <s v="United Kingdom"/>
    <x v="101"/>
    <n v="1.1499999999999999"/>
    <n v="3655"/>
    <n v="4203.25"/>
    <n v="37806"/>
    <n v="37806"/>
    <n v="3.7805999999999999E-2"/>
    <n v="3.7805999999999999E-2"/>
    <n v="4.2032499999999997"/>
  </r>
  <r>
    <s v="Total"/>
    <n v="2019"/>
    <b v="1"/>
    <s v="Non EU"/>
    <s v="U.S.A."/>
    <s v="Import"/>
    <s v="Non EU"/>
    <x v="0"/>
    <x v="1"/>
    <x v="0"/>
    <x v="0"/>
    <b v="1"/>
    <s v="United Kingdom"/>
    <x v="101"/>
    <n v="1.1499999999999999"/>
    <n v="1"/>
    <n v="1.1499999999999999"/>
    <n v="6474"/>
    <n v="6474"/>
    <n v="6.4739999999999997E-3"/>
    <n v="6.4739999999999997E-3"/>
    <n v="1.15E-3"/>
  </r>
  <r>
    <s v="Total"/>
    <n v="2019"/>
    <b v="1"/>
    <s v="Non EU"/>
    <s v="U.S.A."/>
    <s v="Import"/>
    <s v="Non EU"/>
    <x v="0"/>
    <x v="1"/>
    <x v="20"/>
    <x v="0"/>
    <b v="1"/>
    <s v="United Kingdom"/>
    <x v="101"/>
    <n v="1"/>
    <n v="160958"/>
    <n v="160958"/>
    <n v="2153086"/>
    <n v="2153086"/>
    <n v="2.1530860000000001"/>
    <n v="2.1530860000000001"/>
    <n v="160.958"/>
  </r>
  <r>
    <s v="Total"/>
    <n v="2019"/>
    <b v="1"/>
    <s v="Non EU"/>
    <s v="U.S.A."/>
    <s v="Import"/>
    <s v="Non EU"/>
    <x v="0"/>
    <x v="0"/>
    <x v="42"/>
    <x v="6"/>
    <b v="1"/>
    <s v="United Kingdom"/>
    <x v="101"/>
    <n v="1.36"/>
    <n v="96271"/>
    <n v="130928.56"/>
    <n v="378153"/>
    <n v="378153"/>
    <n v="0.37815300000000002"/>
    <n v="0.37815300000000002"/>
    <n v="130.92856"/>
  </r>
  <r>
    <s v="Total"/>
    <n v="2019"/>
    <b v="1"/>
    <s v="Non EU"/>
    <s v="U.S.A."/>
    <s v="Import"/>
    <s v="Non EU"/>
    <x v="0"/>
    <x v="0"/>
    <x v="42"/>
    <x v="6"/>
    <b v="1"/>
    <s v="United Kingdom"/>
    <x v="101"/>
    <n v="1.36"/>
    <n v="40914"/>
    <n v="55643.040000000001"/>
    <n v="157378"/>
    <n v="157378"/>
    <n v="0.15737799999999999"/>
    <n v="0.15737799999999999"/>
    <n v="55.643039999999999"/>
  </r>
  <r>
    <s v="Total"/>
    <n v="2019"/>
    <b v="1"/>
    <s v="Non EU"/>
    <s v="U.S.A."/>
    <s v="Import"/>
    <s v="Non EU"/>
    <x v="0"/>
    <x v="0"/>
    <x v="42"/>
    <x v="6"/>
    <b v="1"/>
    <s v="United Kingdom"/>
    <x v="101"/>
    <n v="1.36"/>
    <n v="16601"/>
    <n v="22577.360000000001"/>
    <n v="68229"/>
    <n v="68229"/>
    <n v="6.8228999999999998E-2"/>
    <n v="6.8228999999999998E-2"/>
    <n v="22.577359999999999"/>
  </r>
  <r>
    <s v="Total"/>
    <n v="2019"/>
    <b v="1"/>
    <s v="Non EU"/>
    <s v="U.S.A."/>
    <s v="Import"/>
    <s v="Non EU"/>
    <x v="0"/>
    <x v="0"/>
    <x v="29"/>
    <x v="3"/>
    <b v="1"/>
    <s v="United Kingdom"/>
    <x v="101"/>
    <n v="6.22"/>
    <n v="57074"/>
    <n v="355000.28"/>
    <n v="688389"/>
    <n v="688389"/>
    <n v="0.68838900000000003"/>
    <n v="0.68838900000000003"/>
    <n v="355.00027999999998"/>
  </r>
  <r>
    <s v="Total"/>
    <n v="2019"/>
    <b v="1"/>
    <s v="Non EU"/>
    <s v="U.S.A."/>
    <s v="Import"/>
    <s v="Non EU"/>
    <x v="0"/>
    <x v="0"/>
    <x v="29"/>
    <x v="3"/>
    <b v="1"/>
    <s v="United Kingdom"/>
    <x v="101"/>
    <n v="6.22"/>
    <n v="49430"/>
    <n v="307454.59999999998"/>
    <n v="668427"/>
    <n v="668427"/>
    <n v="0.66842699999999999"/>
    <n v="0.66842699999999999"/>
    <n v="307.45460000000003"/>
  </r>
  <r>
    <s v="Total"/>
    <n v="2019"/>
    <b v="1"/>
    <s v="Non EU"/>
    <s v="U.S.A."/>
    <s v="Import"/>
    <s v="Non EU"/>
    <x v="0"/>
    <x v="0"/>
    <x v="29"/>
    <x v="3"/>
    <b v="1"/>
    <s v="United Kingdom"/>
    <x v="101"/>
    <n v="6.22"/>
    <n v="47701"/>
    <n v="296700.21999999997"/>
    <n v="864394"/>
    <n v="864394"/>
    <n v="0.864394"/>
    <n v="0.864394"/>
    <n v="296.70022"/>
  </r>
  <r>
    <s v="Total"/>
    <n v="2019"/>
    <b v="1"/>
    <s v="Non EU"/>
    <s v="U.S.A."/>
    <s v="Import"/>
    <s v="Non EU"/>
    <x v="0"/>
    <x v="0"/>
    <x v="29"/>
    <x v="3"/>
    <b v="1"/>
    <s v="United Kingdom"/>
    <x v="101"/>
    <n v="6.22"/>
    <n v="35380"/>
    <n v="220063.6"/>
    <n v="503404"/>
    <n v="503404"/>
    <n v="0.50340399999999996"/>
    <n v="0.50340399999999996"/>
    <n v="220.06360000000001"/>
  </r>
  <r>
    <s v="Total"/>
    <n v="2019"/>
    <b v="1"/>
    <s v="Non EU"/>
    <s v="U.S.A."/>
    <s v="Import"/>
    <s v="Non EU"/>
    <x v="0"/>
    <x v="0"/>
    <x v="29"/>
    <x v="3"/>
    <b v="1"/>
    <s v="United Kingdom"/>
    <x v="101"/>
    <n v="6.22"/>
    <n v="23950"/>
    <n v="148969"/>
    <n v="212257"/>
    <n v="212257"/>
    <n v="0.212257"/>
    <n v="0.212257"/>
    <n v="148.96899999999999"/>
  </r>
  <r>
    <s v="Total"/>
    <n v="2019"/>
    <b v="1"/>
    <s v="Non EU"/>
    <s v="U.S.A."/>
    <s v="Import"/>
    <s v="Non EU"/>
    <x v="0"/>
    <x v="0"/>
    <x v="29"/>
    <x v="3"/>
    <b v="1"/>
    <s v="United Kingdom"/>
    <x v="101"/>
    <n v="6.22"/>
    <n v="18519"/>
    <n v="115188.18"/>
    <n v="133753"/>
    <n v="133753"/>
    <n v="0.13375300000000001"/>
    <n v="0.13375300000000001"/>
    <n v="115.18818"/>
  </r>
  <r>
    <s v="Total"/>
    <n v="2019"/>
    <b v="1"/>
    <s v="Non EU"/>
    <s v="U.S.A."/>
    <s v="Import"/>
    <s v="Non EU"/>
    <x v="0"/>
    <x v="0"/>
    <x v="29"/>
    <x v="3"/>
    <b v="1"/>
    <s v="United Kingdom"/>
    <x v="101"/>
    <n v="6.22"/>
    <n v="16247"/>
    <n v="101056.34"/>
    <n v="154613"/>
    <n v="154613"/>
    <n v="0.154613"/>
    <n v="0.154613"/>
    <n v="101.05634000000001"/>
  </r>
  <r>
    <s v="Total"/>
    <n v="2019"/>
    <b v="1"/>
    <s v="Non EU"/>
    <s v="U.S.A."/>
    <s v="Import"/>
    <s v="Non EU"/>
    <x v="0"/>
    <x v="0"/>
    <x v="29"/>
    <x v="3"/>
    <b v="1"/>
    <s v="United Kingdom"/>
    <x v="101"/>
    <n v="6.22"/>
    <n v="9527"/>
    <n v="59257.94"/>
    <n v="162638"/>
    <n v="162638"/>
    <n v="0.162638"/>
    <n v="0.162638"/>
    <n v="59.257939999999998"/>
  </r>
  <r>
    <s v="Total"/>
    <n v="2019"/>
    <b v="1"/>
    <s v="Non EU"/>
    <s v="U.S.A."/>
    <s v="Import"/>
    <s v="Non EU"/>
    <x v="0"/>
    <x v="0"/>
    <x v="29"/>
    <x v="3"/>
    <b v="1"/>
    <s v="United Kingdom"/>
    <x v="101"/>
    <n v="6.22"/>
    <n v="6632"/>
    <n v="41251.040000000001"/>
    <n v="155987"/>
    <n v="155987"/>
    <n v="0.15598699999999999"/>
    <n v="0.15598699999999999"/>
    <n v="41.251040000000003"/>
  </r>
  <r>
    <s v="Total"/>
    <n v="2019"/>
    <b v="1"/>
    <s v="Non EU"/>
    <s v="U.S.A."/>
    <s v="Import"/>
    <s v="Non EU"/>
    <x v="0"/>
    <x v="1"/>
    <x v="78"/>
    <x v="2"/>
    <b v="1"/>
    <s v="United Kingdom"/>
    <x v="101"/>
    <n v="1.34"/>
    <n v="33246"/>
    <n v="44549.64"/>
    <n v="146615"/>
    <n v="146615"/>
    <n v="0.146615"/>
    <n v="0.146615"/>
    <n v="44.549639999999997"/>
  </r>
  <r>
    <s v="Total"/>
    <n v="2019"/>
    <b v="1"/>
    <s v="Non EU"/>
    <s v="U.S.A."/>
    <s v="Import"/>
    <s v="Non EU"/>
    <x v="0"/>
    <x v="0"/>
    <x v="78"/>
    <x v="2"/>
    <b v="1"/>
    <s v="United Kingdom"/>
    <x v="101"/>
    <n v="1.34"/>
    <n v="70229"/>
    <n v="94106.86"/>
    <n v="255185"/>
    <n v="255185"/>
    <n v="0.255185"/>
    <n v="0.255185"/>
    <n v="94.106859999999998"/>
  </r>
  <r>
    <s v="Total"/>
    <n v="2019"/>
    <b v="1"/>
    <s v="Non EU"/>
    <s v="U.S.A."/>
    <s v="Import"/>
    <s v="Non EU"/>
    <x v="0"/>
    <x v="0"/>
    <x v="78"/>
    <x v="2"/>
    <b v="1"/>
    <s v="United Kingdom"/>
    <x v="101"/>
    <n v="1.34"/>
    <n v="46225"/>
    <n v="61941.5"/>
    <n v="150967"/>
    <n v="150967"/>
    <n v="0.15096699999999999"/>
    <n v="0.15096699999999999"/>
    <n v="61.941499999999998"/>
  </r>
  <r>
    <s v="Total"/>
    <n v="2019"/>
    <b v="1"/>
    <s v="Non EU"/>
    <s v="U.S.A."/>
    <s v="Import"/>
    <s v="Non EU"/>
    <x v="0"/>
    <x v="0"/>
    <x v="78"/>
    <x v="2"/>
    <b v="1"/>
    <s v="United Kingdom"/>
    <x v="101"/>
    <n v="1.34"/>
    <n v="22911"/>
    <n v="30700.74"/>
    <n v="83213"/>
    <n v="83213"/>
    <n v="8.3212999999999995E-2"/>
    <n v="8.3212999999999995E-2"/>
    <n v="30.70074"/>
  </r>
  <r>
    <s v="Total"/>
    <n v="2019"/>
    <b v="1"/>
    <s v="Non EU"/>
    <s v="U.S.A."/>
    <s v="Import"/>
    <s v="Non EU"/>
    <x v="0"/>
    <x v="0"/>
    <x v="78"/>
    <x v="2"/>
    <b v="1"/>
    <s v="United Kingdom"/>
    <x v="101"/>
    <n v="1.34"/>
    <n v="10401"/>
    <n v="13937.34"/>
    <n v="34461"/>
    <n v="34461"/>
    <n v="3.4460999999999999E-2"/>
    <n v="3.4460999999999999E-2"/>
    <n v="13.937340000000001"/>
  </r>
  <r>
    <s v="Total"/>
    <n v="2019"/>
    <b v="1"/>
    <s v="Non EU"/>
    <s v="U.S.A."/>
    <s v="Import"/>
    <s v="Non EU"/>
    <x v="1"/>
    <x v="3"/>
    <x v="13"/>
    <x v="0"/>
    <b v="1"/>
    <s v="United Kingdom"/>
    <x v="101"/>
    <n v="1"/>
    <n v="2271"/>
    <n v="2271"/>
    <n v="56834"/>
    <n v="56834"/>
    <n v="5.6834000000000003E-2"/>
    <n v="5.6834000000000003E-2"/>
    <n v="2.2709999999999999"/>
  </r>
  <r>
    <s v="Total"/>
    <n v="2019"/>
    <b v="1"/>
    <s v="Non EU"/>
    <s v="U.S.A."/>
    <s v="Import"/>
    <s v="Non EU"/>
    <x v="1"/>
    <x v="3"/>
    <x v="13"/>
    <x v="0"/>
    <b v="1"/>
    <s v="United Kingdom"/>
    <x v="101"/>
    <n v="1"/>
    <n v="438"/>
    <n v="438"/>
    <n v="8050"/>
    <n v="8050"/>
    <n v="8.0499999999999999E-3"/>
    <n v="8.0499999999999999E-3"/>
    <n v="0.438"/>
  </r>
  <r>
    <s v="Total"/>
    <n v="2019"/>
    <b v="1"/>
    <s v="Non EU"/>
    <s v="U.S.A."/>
    <s v="Import"/>
    <s v="Non EU"/>
    <x v="1"/>
    <x v="1"/>
    <x v="13"/>
    <x v="0"/>
    <b v="1"/>
    <s v="United Kingdom"/>
    <x v="101"/>
    <n v="1"/>
    <n v="26"/>
    <n v="26"/>
    <n v="2973"/>
    <n v="2973"/>
    <n v="2.9729999999999999E-3"/>
    <n v="2.9729999999999999E-3"/>
    <n v="2.5999999999999999E-2"/>
  </r>
  <r>
    <s v="Total"/>
    <n v="2019"/>
    <b v="1"/>
    <s v="Non EU"/>
    <s v="U.S.A."/>
    <s v="Import"/>
    <s v="Non EU"/>
    <x v="2"/>
    <x v="0"/>
    <x v="78"/>
    <x v="2"/>
    <b v="1"/>
    <s v="United Kingdom"/>
    <x v="101"/>
    <n v="2.7"/>
    <n v="395"/>
    <n v="1066.5"/>
    <n v="2400"/>
    <n v="2400"/>
    <n v="2.3999999999999998E-3"/>
    <n v="2.3999999999999998E-3"/>
    <n v="1.0665"/>
  </r>
  <r>
    <s v="Total"/>
    <n v="2019"/>
    <b v="1"/>
    <s v="Non EU"/>
    <s v="U.S.A."/>
    <s v="Import"/>
    <s v="Non EU"/>
    <x v="4"/>
    <x v="0"/>
    <x v="44"/>
    <x v="10"/>
    <b v="1"/>
    <s v="United Kingdom"/>
    <x v="101"/>
    <n v="0"/>
    <n v="6720"/>
    <n v="0"/>
    <n v="306915"/>
    <n v="306915"/>
    <n v="0.30691499999999999"/>
    <n v="0.30691499999999999"/>
    <n v="0"/>
  </r>
  <r>
    <s v="Total"/>
    <n v="2019"/>
    <b v="1"/>
    <s v="Non EU"/>
    <s v="U.S.A."/>
    <s v="Import"/>
    <s v="Non EU"/>
    <x v="4"/>
    <x v="0"/>
    <x v="18"/>
    <x v="10"/>
    <b v="1"/>
    <s v="United Kingdom"/>
    <x v="101"/>
    <n v="0"/>
    <n v="542"/>
    <n v="0"/>
    <n v="16095"/>
    <n v="16095"/>
    <n v="1.6095000000000002E-2"/>
    <n v="1.6095000000000002E-2"/>
    <n v="0"/>
  </r>
  <r>
    <s v="Total"/>
    <n v="2019"/>
    <b v="1"/>
    <s v="Non EU"/>
    <s v="UGANDA"/>
    <s v="Import"/>
    <s v="Non EU"/>
    <x v="0"/>
    <x v="0"/>
    <x v="1"/>
    <x v="1"/>
    <b v="1"/>
    <s v="United Kingdom"/>
    <x v="102"/>
    <n v="1.53"/>
    <n v="24320"/>
    <n v="37209.599999999999"/>
    <n v="47088"/>
    <n v="47088"/>
    <n v="4.7087999999999998E-2"/>
    <n v="4.7087999999999998E-2"/>
    <n v="37.209600000000002"/>
  </r>
  <r>
    <s v="Total"/>
    <n v="2019"/>
    <b v="1"/>
    <s v="Non EU"/>
    <s v="UGANDA"/>
    <s v="Import"/>
    <s v="Non EU"/>
    <x v="0"/>
    <x v="1"/>
    <x v="4"/>
    <x v="4"/>
    <b v="1"/>
    <s v="United Kingdom"/>
    <x v="102"/>
    <n v="0"/>
    <n v="82"/>
    <n v="0"/>
    <n v="1210"/>
    <n v="1210"/>
    <n v="1.2099999999999999E-3"/>
    <n v="1.2099999999999999E-3"/>
    <n v="0"/>
  </r>
  <r>
    <s v="Total"/>
    <n v="2019"/>
    <b v="1"/>
    <s v="Non EU"/>
    <s v="URUGUAY"/>
    <s v="Import"/>
    <s v="Non EU"/>
    <x v="0"/>
    <x v="0"/>
    <x v="1"/>
    <x v="1"/>
    <b v="1"/>
    <s v="United Kingdom"/>
    <x v="103"/>
    <n v="1.53"/>
    <n v="94920"/>
    <n v="145227.6"/>
    <n v="148572"/>
    <n v="148572"/>
    <n v="0.14857200000000001"/>
    <n v="0.14857200000000001"/>
    <n v="145.2276"/>
  </r>
  <r>
    <s v="Total"/>
    <n v="2019"/>
    <b v="1"/>
    <s v="Non EU"/>
    <s v="URUGUAY"/>
    <s v="Import"/>
    <s v="Non EU"/>
    <x v="0"/>
    <x v="0"/>
    <x v="1"/>
    <x v="1"/>
    <b v="1"/>
    <s v="United Kingdom"/>
    <x v="103"/>
    <n v="1.53"/>
    <n v="48906"/>
    <n v="74826.179999999993"/>
    <n v="89031"/>
    <n v="89031"/>
    <n v="8.9030999999999999E-2"/>
    <n v="8.9030999999999999E-2"/>
    <n v="74.826179999999994"/>
  </r>
  <r>
    <s v="Total"/>
    <n v="2019"/>
    <b v="1"/>
    <s v="Non EU"/>
    <s v="URUGUAY"/>
    <s v="Import"/>
    <s v="Non EU"/>
    <x v="0"/>
    <x v="0"/>
    <x v="2"/>
    <x v="2"/>
    <b v="1"/>
    <s v="United Kingdom"/>
    <x v="103"/>
    <n v="1.33"/>
    <n v="129499"/>
    <n v="172233.67"/>
    <n v="295404"/>
    <n v="295404"/>
    <n v="0.295404"/>
    <n v="0.295404"/>
    <n v="172.23366999999999"/>
  </r>
  <r>
    <s v="Total"/>
    <n v="2019"/>
    <b v="1"/>
    <s v="Non EU"/>
    <s v="VIETNAM"/>
    <s v="Import"/>
    <s v="Non EU"/>
    <x v="0"/>
    <x v="0"/>
    <x v="10"/>
    <x v="0"/>
    <b v="1"/>
    <s v="United Kingdom"/>
    <x v="104"/>
    <n v="1.21"/>
    <n v="5279725"/>
    <n v="6388467.25"/>
    <n v="40037411"/>
    <n v="40037411"/>
    <n v="40.037410999999999"/>
    <n v="40.037410999999999"/>
    <n v="6388.4672499999997"/>
  </r>
  <r>
    <s v="Total"/>
    <n v="2019"/>
    <b v="1"/>
    <s v="Non EU"/>
    <s v="VIETNAM"/>
    <s v="Import"/>
    <s v="Non EU"/>
    <x v="0"/>
    <x v="0"/>
    <x v="10"/>
    <x v="0"/>
    <b v="1"/>
    <s v="United Kingdom"/>
    <x v="104"/>
    <n v="1.21"/>
    <n v="2480610"/>
    <n v="3001538.1"/>
    <n v="20879510"/>
    <n v="20879510"/>
    <n v="20.87951"/>
    <n v="20.87951"/>
    <n v="3001.5381000000002"/>
  </r>
  <r>
    <s v="Total"/>
    <n v="2019"/>
    <b v="1"/>
    <s v="Non EU"/>
    <s v="VIETNAM"/>
    <s v="Import"/>
    <s v="Non EU"/>
    <x v="0"/>
    <x v="0"/>
    <x v="10"/>
    <x v="0"/>
    <b v="1"/>
    <s v="United Kingdom"/>
    <x v="104"/>
    <n v="1.21"/>
    <n v="2160823"/>
    <n v="2614595.83"/>
    <n v="18831449"/>
    <n v="18831449"/>
    <n v="18.831448999999999"/>
    <n v="18.831448999999999"/>
    <n v="2614.5958300000002"/>
  </r>
  <r>
    <s v="Total"/>
    <n v="2019"/>
    <b v="1"/>
    <s v="Non EU"/>
    <s v="VIETNAM"/>
    <s v="Import"/>
    <s v="Non EU"/>
    <x v="0"/>
    <x v="0"/>
    <x v="10"/>
    <x v="0"/>
    <b v="1"/>
    <s v="United Kingdom"/>
    <x v="104"/>
    <n v="1.21"/>
    <n v="835322"/>
    <n v="1010739.62"/>
    <n v="7623868"/>
    <n v="7623868"/>
    <n v="7.6238679999999999"/>
    <n v="7.6238679999999999"/>
    <n v="1010.7396199999999"/>
  </r>
  <r>
    <s v="Total"/>
    <n v="2019"/>
    <b v="1"/>
    <s v="Non EU"/>
    <s v="VIETNAM"/>
    <s v="Import"/>
    <s v="Non EU"/>
    <x v="0"/>
    <x v="0"/>
    <x v="10"/>
    <x v="0"/>
    <b v="1"/>
    <s v="United Kingdom"/>
    <x v="104"/>
    <n v="1.21"/>
    <n v="319780"/>
    <n v="386933.8"/>
    <n v="2088587"/>
    <n v="2088587"/>
    <n v="2.088587"/>
    <n v="2.088587"/>
    <n v="386.93380000000002"/>
  </r>
  <r>
    <s v="Total"/>
    <n v="2019"/>
    <b v="1"/>
    <s v="Non EU"/>
    <s v="VIETNAM"/>
    <s v="Import"/>
    <s v="Non EU"/>
    <x v="0"/>
    <x v="0"/>
    <x v="10"/>
    <x v="0"/>
    <b v="1"/>
    <s v="United Kingdom"/>
    <x v="104"/>
    <n v="1.21"/>
    <n v="12480"/>
    <n v="15100.8"/>
    <n v="84399"/>
    <n v="84399"/>
    <n v="8.4399000000000002E-2"/>
    <n v="8.4399000000000002E-2"/>
    <n v="15.1008"/>
  </r>
  <r>
    <s v="Total"/>
    <n v="2019"/>
    <b v="1"/>
    <s v="Non EU"/>
    <s v="VIETNAM"/>
    <s v="Import"/>
    <s v="Non EU"/>
    <x v="0"/>
    <x v="0"/>
    <x v="10"/>
    <x v="0"/>
    <b v="1"/>
    <s v="United Kingdom"/>
    <x v="104"/>
    <n v="1.21"/>
    <n v="40"/>
    <n v="48.4"/>
    <n v="879"/>
    <n v="879"/>
    <n v="8.7900000000000001E-4"/>
    <n v="8.7900000000000001E-4"/>
    <n v="4.8399999999999999E-2"/>
  </r>
  <r>
    <s v="Total"/>
    <n v="2019"/>
    <b v="1"/>
    <s v="Non EU"/>
    <s v="VIETNAM"/>
    <s v="Import"/>
    <s v="Non EU"/>
    <x v="0"/>
    <x v="0"/>
    <x v="0"/>
    <x v="0"/>
    <b v="1"/>
    <s v="United Kingdom"/>
    <x v="104"/>
    <n v="1.38"/>
    <n v="140950"/>
    <n v="194511"/>
    <n v="865040"/>
    <n v="865040"/>
    <n v="0.86504000000000003"/>
    <n v="0.86504000000000003"/>
    <n v="194.511"/>
  </r>
  <r>
    <s v="Total"/>
    <n v="2019"/>
    <b v="1"/>
    <s v="Non EU"/>
    <s v="VIETNAM"/>
    <s v="Import"/>
    <s v="Non EU"/>
    <x v="0"/>
    <x v="0"/>
    <x v="0"/>
    <x v="0"/>
    <b v="1"/>
    <s v="United Kingdom"/>
    <x v="104"/>
    <n v="1.38"/>
    <n v="71290"/>
    <n v="98380.2"/>
    <n v="551981"/>
    <n v="551981"/>
    <n v="0.55198100000000005"/>
    <n v="0.55198100000000005"/>
    <n v="98.380200000000002"/>
  </r>
  <r>
    <s v="Total"/>
    <n v="2019"/>
    <b v="1"/>
    <s v="Non EU"/>
    <s v="VIETNAM"/>
    <s v="Import"/>
    <s v="Non EU"/>
    <x v="0"/>
    <x v="0"/>
    <x v="0"/>
    <x v="0"/>
    <b v="1"/>
    <s v="United Kingdom"/>
    <x v="104"/>
    <n v="1.38"/>
    <n v="63158"/>
    <n v="87158.04"/>
    <n v="552043"/>
    <n v="552043"/>
    <n v="0.55204299999999995"/>
    <n v="0.55204299999999995"/>
    <n v="87.15804"/>
  </r>
  <r>
    <s v="Total"/>
    <n v="2019"/>
    <b v="1"/>
    <s v="Non EU"/>
    <s v="VIETNAM"/>
    <s v="Import"/>
    <s v="Non EU"/>
    <x v="0"/>
    <x v="0"/>
    <x v="0"/>
    <x v="0"/>
    <b v="1"/>
    <s v="United Kingdom"/>
    <x v="104"/>
    <n v="1.38"/>
    <n v="8460"/>
    <n v="11674.8"/>
    <n v="51469"/>
    <n v="51469"/>
    <n v="5.1469000000000001E-2"/>
    <n v="5.1469000000000001E-2"/>
    <n v="11.674799999999999"/>
  </r>
  <r>
    <s v="Total"/>
    <n v="2019"/>
    <b v="1"/>
    <s v="Non EU"/>
    <s v="VIETNAM"/>
    <s v="Import"/>
    <s v="Non EU"/>
    <x v="0"/>
    <x v="0"/>
    <x v="0"/>
    <x v="0"/>
    <b v="1"/>
    <s v="United Kingdom"/>
    <x v="104"/>
    <n v="1.38"/>
    <n v="5900"/>
    <n v="8142"/>
    <n v="21368"/>
    <n v="21368"/>
    <n v="2.1368000000000002E-2"/>
    <n v="2.1368000000000002E-2"/>
    <n v="8.1419999999999995"/>
  </r>
  <r>
    <s v="Total"/>
    <n v="2019"/>
    <b v="1"/>
    <s v="Non EU"/>
    <s v="VIETNAM"/>
    <s v="Import"/>
    <s v="Non EU"/>
    <x v="0"/>
    <x v="0"/>
    <x v="11"/>
    <x v="0"/>
    <b v="1"/>
    <s v="United Kingdom"/>
    <x v="104"/>
    <n v="2.58"/>
    <n v="56580"/>
    <n v="145976.4"/>
    <n v="233173"/>
    <n v="233173"/>
    <n v="0.23317299999999999"/>
    <n v="0.23317299999999999"/>
    <n v="145.97640000000001"/>
  </r>
  <r>
    <s v="Total"/>
    <n v="2019"/>
    <b v="1"/>
    <s v="Non EU"/>
    <s v="VIETNAM"/>
    <s v="Import"/>
    <s v="Non EU"/>
    <x v="0"/>
    <x v="0"/>
    <x v="11"/>
    <x v="0"/>
    <b v="1"/>
    <s v="United Kingdom"/>
    <x v="104"/>
    <n v="2.58"/>
    <n v="28544"/>
    <n v="73643.520000000004"/>
    <n v="520985"/>
    <n v="520985"/>
    <n v="0.52098500000000003"/>
    <n v="0.52098500000000003"/>
    <n v="73.643519999999995"/>
  </r>
  <r>
    <s v="Total"/>
    <n v="2019"/>
    <b v="1"/>
    <s v="Non EU"/>
    <s v="VIETNAM"/>
    <s v="Import"/>
    <s v="Non EU"/>
    <x v="0"/>
    <x v="0"/>
    <x v="11"/>
    <x v="0"/>
    <b v="1"/>
    <s v="United Kingdom"/>
    <x v="104"/>
    <n v="2.58"/>
    <n v="200"/>
    <n v="516"/>
    <n v="2682"/>
    <n v="2682"/>
    <n v="2.6819999999999999E-3"/>
    <n v="2.6819999999999999E-3"/>
    <n v="0.51600000000000001"/>
  </r>
  <r>
    <s v="Total"/>
    <n v="2019"/>
    <b v="1"/>
    <s v="Non EU"/>
    <s v="VIETNAM"/>
    <s v="Import"/>
    <s v="Non EU"/>
    <x v="0"/>
    <x v="7"/>
    <x v="2"/>
    <x v="2"/>
    <b v="1"/>
    <s v="United Kingdom"/>
    <x v="104"/>
    <n v="1.86"/>
    <n v="3280"/>
    <n v="6100.8"/>
    <n v="36628"/>
    <n v="36628"/>
    <n v="3.6628000000000001E-2"/>
    <n v="3.6628000000000001E-2"/>
    <n v="6.1007999999999996"/>
  </r>
  <r>
    <s v="Total"/>
    <n v="2019"/>
    <b v="1"/>
    <s v="Non EU"/>
    <s v="VIETNAM"/>
    <s v="Import"/>
    <s v="Non EU"/>
    <x v="0"/>
    <x v="0"/>
    <x v="2"/>
    <x v="2"/>
    <b v="1"/>
    <s v="United Kingdom"/>
    <x v="104"/>
    <n v="1.33"/>
    <n v="53350"/>
    <n v="70955.5"/>
    <n v="188490"/>
    <n v="188490"/>
    <n v="0.18848999999999999"/>
    <n v="0.18848999999999999"/>
    <n v="70.955500000000001"/>
  </r>
  <r>
    <s v="Total"/>
    <n v="2019"/>
    <b v="1"/>
    <s v="Non EU"/>
    <s v="VIETNAM"/>
    <s v="Import"/>
    <s v="Non EU"/>
    <x v="0"/>
    <x v="0"/>
    <x v="2"/>
    <x v="2"/>
    <b v="1"/>
    <s v="United Kingdom"/>
    <x v="104"/>
    <n v="1.33"/>
    <n v="43110"/>
    <n v="57336.3"/>
    <n v="136096"/>
    <n v="136096"/>
    <n v="0.13609599999999999"/>
    <n v="0.13609599999999999"/>
    <n v="57.336300000000001"/>
  </r>
  <r>
    <s v="Total"/>
    <n v="2019"/>
    <b v="1"/>
    <s v="Non EU"/>
    <s v="VIETNAM"/>
    <s v="Import"/>
    <s v="Non EU"/>
    <x v="0"/>
    <x v="0"/>
    <x v="2"/>
    <x v="2"/>
    <b v="1"/>
    <s v="United Kingdom"/>
    <x v="104"/>
    <n v="1.33"/>
    <n v="8000"/>
    <n v="10640"/>
    <n v="21724"/>
    <n v="21724"/>
    <n v="2.1724E-2"/>
    <n v="2.1724E-2"/>
    <n v="10.64"/>
  </r>
  <r>
    <s v="Total"/>
    <n v="2019"/>
    <b v="1"/>
    <s v="Non EU"/>
    <s v="VIETNAM"/>
    <s v="Import"/>
    <s v="Non EU"/>
    <x v="0"/>
    <x v="0"/>
    <x v="12"/>
    <x v="9"/>
    <b v="1"/>
    <s v="United Kingdom"/>
    <x v="104"/>
    <n v="1.1200000000000001"/>
    <n v="174814"/>
    <n v="195791.68"/>
    <n v="440291"/>
    <n v="440291"/>
    <n v="0.44029099999999999"/>
    <n v="0.44029099999999999"/>
    <n v="195.79168000000001"/>
  </r>
  <r>
    <s v="Total"/>
    <n v="2019"/>
    <b v="1"/>
    <s v="Non EU"/>
    <s v="VIETNAM"/>
    <s v="Import"/>
    <s v="Non EU"/>
    <x v="0"/>
    <x v="0"/>
    <x v="12"/>
    <x v="9"/>
    <b v="1"/>
    <s v="United Kingdom"/>
    <x v="104"/>
    <n v="1.1200000000000001"/>
    <n v="35055"/>
    <n v="39261.599999999999"/>
    <n v="103593"/>
    <n v="103593"/>
    <n v="0.103593"/>
    <n v="0.103593"/>
    <n v="39.261600000000001"/>
  </r>
  <r>
    <s v="Total"/>
    <n v="2019"/>
    <b v="1"/>
    <s v="Non EU"/>
    <s v="VIETNAM"/>
    <s v="Import"/>
    <s v="Non EU"/>
    <x v="1"/>
    <x v="2"/>
    <x v="0"/>
    <x v="0"/>
    <b v="1"/>
    <s v="United Kingdom"/>
    <x v="104"/>
    <n v="1.66"/>
    <n v="2047490"/>
    <n v="3398833.4"/>
    <n v="17217049"/>
    <n v="17217049"/>
    <n v="17.217048999999999"/>
    <n v="17.217048999999999"/>
    <n v="3398.8334"/>
  </r>
  <r>
    <s v="Total"/>
    <n v="2019"/>
    <b v="1"/>
    <s v="Non EU"/>
    <s v="VIETNAM"/>
    <s v="Import"/>
    <s v="Non EU"/>
    <x v="1"/>
    <x v="2"/>
    <x v="0"/>
    <x v="0"/>
    <b v="1"/>
    <s v="United Kingdom"/>
    <x v="104"/>
    <n v="1.66"/>
    <n v="1256669"/>
    <n v="2086070.54"/>
    <n v="13306906"/>
    <n v="13306906"/>
    <n v="13.306906"/>
    <n v="13.306906"/>
    <n v="2086.0705400000002"/>
  </r>
  <r>
    <s v="Total"/>
    <n v="2019"/>
    <b v="1"/>
    <s v="Non EU"/>
    <s v="VIETNAM"/>
    <s v="Import"/>
    <s v="Non EU"/>
    <x v="1"/>
    <x v="2"/>
    <x v="0"/>
    <x v="0"/>
    <b v="1"/>
    <s v="United Kingdom"/>
    <x v="104"/>
    <n v="1.66"/>
    <n v="503535"/>
    <n v="835868.1"/>
    <n v="5033691"/>
    <n v="5033691"/>
    <n v="5.0336910000000001"/>
    <n v="5.0336910000000001"/>
    <n v="835.86810000000003"/>
  </r>
  <r>
    <s v="Total"/>
    <n v="2019"/>
    <b v="1"/>
    <s v="Non EU"/>
    <s v="VIETNAM"/>
    <s v="Import"/>
    <s v="Non EU"/>
    <x v="1"/>
    <x v="2"/>
    <x v="0"/>
    <x v="0"/>
    <b v="1"/>
    <s v="United Kingdom"/>
    <x v="104"/>
    <n v="1.66"/>
    <n v="376421"/>
    <n v="624858.86"/>
    <n v="3720057"/>
    <n v="3720057"/>
    <n v="3.7200570000000002"/>
    <n v="3.7200570000000002"/>
    <n v="624.85886000000005"/>
  </r>
  <r>
    <s v="Total"/>
    <n v="2019"/>
    <b v="1"/>
    <s v="Non EU"/>
    <s v="VIETNAM"/>
    <s v="Import"/>
    <s v="Non EU"/>
    <x v="1"/>
    <x v="2"/>
    <x v="0"/>
    <x v="0"/>
    <b v="1"/>
    <s v="United Kingdom"/>
    <x v="104"/>
    <n v="1.66"/>
    <n v="8470"/>
    <n v="14060.2"/>
    <n v="53956"/>
    <n v="53956"/>
    <n v="5.3955999999999997E-2"/>
    <n v="5.3955999999999997E-2"/>
    <n v="14.0602"/>
  </r>
  <r>
    <s v="Total"/>
    <n v="2019"/>
    <b v="1"/>
    <s v="Non EU"/>
    <s v="VIETNAM"/>
    <s v="Import"/>
    <s v="Non EU"/>
    <x v="1"/>
    <x v="2"/>
    <x v="0"/>
    <x v="0"/>
    <b v="1"/>
    <s v="United Kingdom"/>
    <x v="104"/>
    <n v="1.66"/>
    <n v="3360"/>
    <n v="5577.6"/>
    <n v="43264"/>
    <n v="43264"/>
    <n v="4.3263999999999997E-2"/>
    <n v="4.3263999999999997E-2"/>
    <n v="5.5776000000000003"/>
  </r>
  <r>
    <s v="Total"/>
    <n v="2019"/>
    <b v="1"/>
    <s v="Non EU"/>
    <s v="VIETNAM"/>
    <s v="Import"/>
    <s v="Non EU"/>
    <x v="1"/>
    <x v="2"/>
    <x v="0"/>
    <x v="0"/>
    <b v="1"/>
    <s v="United Kingdom"/>
    <x v="104"/>
    <n v="1.66"/>
    <n v="1528974"/>
    <n v="2538096.84"/>
    <n v="11915395"/>
    <n v="11915395"/>
    <n v="11.915395"/>
    <n v="11.915395"/>
    <n v="2538.0968400000002"/>
  </r>
  <r>
    <s v="Total"/>
    <n v="2019"/>
    <b v="1"/>
    <s v="Non EU"/>
    <s v="VIETNAM"/>
    <s v="Import"/>
    <s v="Non EU"/>
    <x v="1"/>
    <x v="2"/>
    <x v="0"/>
    <x v="0"/>
    <b v="1"/>
    <s v="United Kingdom"/>
    <x v="104"/>
    <n v="1.66"/>
    <n v="108922"/>
    <n v="180810.52"/>
    <n v="789347"/>
    <n v="789347"/>
    <n v="0.78934700000000002"/>
    <n v="0.78934700000000002"/>
    <n v="180.81052"/>
  </r>
  <r>
    <s v="Total"/>
    <n v="2019"/>
    <b v="1"/>
    <s v="Non EU"/>
    <s v="VIETNAM"/>
    <s v="Import"/>
    <s v="Non EU"/>
    <x v="1"/>
    <x v="2"/>
    <x v="0"/>
    <x v="0"/>
    <b v="1"/>
    <s v="United Kingdom"/>
    <x v="104"/>
    <n v="1.66"/>
    <n v="24750"/>
    <n v="41085"/>
    <n v="154649"/>
    <n v="154649"/>
    <n v="0.15464900000000001"/>
    <n v="0.15464900000000001"/>
    <n v="41.085000000000001"/>
  </r>
  <r>
    <s v="Total"/>
    <n v="2019"/>
    <b v="1"/>
    <s v="Non EU"/>
    <s v="VIETNAM"/>
    <s v="Import"/>
    <s v="Non EU"/>
    <x v="1"/>
    <x v="2"/>
    <x v="0"/>
    <x v="0"/>
    <b v="1"/>
    <s v="United Kingdom"/>
    <x v="104"/>
    <n v="1.66"/>
    <n v="16480"/>
    <n v="27356.799999999999"/>
    <n v="166758"/>
    <n v="166758"/>
    <n v="0.16675799999999999"/>
    <n v="0.16675799999999999"/>
    <n v="27.3568"/>
  </r>
  <r>
    <s v="Total"/>
    <n v="2019"/>
    <b v="1"/>
    <s v="Non EU"/>
    <s v="VIETNAM"/>
    <s v="Import"/>
    <s v="Non EU"/>
    <x v="1"/>
    <x v="2"/>
    <x v="0"/>
    <x v="0"/>
    <b v="1"/>
    <s v="United Kingdom"/>
    <x v="104"/>
    <n v="1.66"/>
    <n v="404"/>
    <n v="670.64"/>
    <n v="5960"/>
    <n v="5960"/>
    <n v="5.96E-3"/>
    <n v="5.96E-3"/>
    <n v="0.67064000000000001"/>
  </r>
  <r>
    <s v="Total"/>
    <n v="2019"/>
    <b v="1"/>
    <s v="Non EU"/>
    <s v="VIETNAM"/>
    <s v="Import"/>
    <s v="Non EU"/>
    <x v="1"/>
    <x v="2"/>
    <x v="28"/>
    <x v="6"/>
    <b v="1"/>
    <s v="United Kingdom"/>
    <x v="104"/>
    <n v="1.36"/>
    <n v="377498"/>
    <n v="513397.28"/>
    <n v="1668712"/>
    <n v="1668712"/>
    <n v="1.668712"/>
    <n v="1.668712"/>
    <n v="513.39728000000002"/>
  </r>
  <r>
    <s v="Total"/>
    <n v="2019"/>
    <b v="1"/>
    <s v="Non EU"/>
    <s v="VIETNAM"/>
    <s v="Import"/>
    <s v="Non EU"/>
    <x v="1"/>
    <x v="2"/>
    <x v="28"/>
    <x v="6"/>
    <b v="1"/>
    <s v="United Kingdom"/>
    <x v="104"/>
    <n v="1.36"/>
    <n v="100408"/>
    <n v="136554.88"/>
    <n v="488209"/>
    <n v="488209"/>
    <n v="0.488209"/>
    <n v="0.488209"/>
    <n v="136.55488"/>
  </r>
  <r>
    <s v="Total"/>
    <n v="2019"/>
    <b v="1"/>
    <s v="Non EU"/>
    <s v="VIETNAM"/>
    <s v="Import"/>
    <s v="Non EU"/>
    <x v="1"/>
    <x v="2"/>
    <x v="28"/>
    <x v="6"/>
    <b v="1"/>
    <s v="United Kingdom"/>
    <x v="104"/>
    <n v="1.36"/>
    <n v="1400"/>
    <n v="1904"/>
    <n v="11419"/>
    <n v="11419"/>
    <n v="1.1419E-2"/>
    <n v="1.1419E-2"/>
    <n v="1.9039999999999999"/>
  </r>
  <r>
    <s v="Total"/>
    <n v="2019"/>
    <b v="1"/>
    <s v="Non EU"/>
    <s v="VIETNAM"/>
    <s v="Import"/>
    <s v="Non EU"/>
    <x v="1"/>
    <x v="2"/>
    <x v="31"/>
    <x v="3"/>
    <b v="1"/>
    <s v="United Kingdom"/>
    <x v="104"/>
    <n v="1.36"/>
    <n v="314592"/>
    <n v="427845.12"/>
    <n v="556888"/>
    <n v="556888"/>
    <n v="0.55688800000000005"/>
    <n v="0.55688800000000005"/>
    <n v="427.84512000000001"/>
  </r>
  <r>
    <s v="Total"/>
    <n v="2019"/>
    <b v="1"/>
    <s v="Non EU"/>
    <s v="VIETNAM"/>
    <s v="Import"/>
    <s v="Non EU"/>
    <x v="1"/>
    <x v="2"/>
    <x v="31"/>
    <x v="3"/>
    <b v="1"/>
    <s v="United Kingdom"/>
    <x v="104"/>
    <n v="1.36"/>
    <n v="36360"/>
    <n v="49449.599999999999"/>
    <n v="73491"/>
    <n v="73491"/>
    <n v="7.3491000000000001E-2"/>
    <n v="7.3491000000000001E-2"/>
    <n v="49.449599999999997"/>
  </r>
  <r>
    <s v="Total"/>
    <n v="2019"/>
    <b v="1"/>
    <s v="Non EU"/>
    <s v="VIETNAM"/>
    <s v="Import"/>
    <s v="Non EU"/>
    <x v="1"/>
    <x v="2"/>
    <x v="31"/>
    <x v="3"/>
    <b v="1"/>
    <s v="United Kingdom"/>
    <x v="104"/>
    <n v="1.36"/>
    <n v="34804"/>
    <n v="47333.440000000002"/>
    <n v="54235"/>
    <n v="54235"/>
    <n v="5.4234999999999998E-2"/>
    <n v="5.4234999999999998E-2"/>
    <n v="47.333440000000003"/>
  </r>
  <r>
    <s v="Total"/>
    <n v="2019"/>
    <b v="1"/>
    <s v="Non EU"/>
    <s v="VIETNAM"/>
    <s v="Import"/>
    <s v="Non EU"/>
    <x v="1"/>
    <x v="2"/>
    <x v="31"/>
    <x v="3"/>
    <b v="1"/>
    <s v="United Kingdom"/>
    <x v="104"/>
    <n v="1.36"/>
    <n v="20000"/>
    <n v="27200"/>
    <n v="33073"/>
    <n v="33073"/>
    <n v="3.3072999999999998E-2"/>
    <n v="3.3072999999999998E-2"/>
    <n v="27.2"/>
  </r>
  <r>
    <s v="Total"/>
    <n v="2019"/>
    <b v="1"/>
    <s v="Non EU"/>
    <s v="VIETNAM"/>
    <s v="Import"/>
    <s v="Non EU"/>
    <x v="1"/>
    <x v="4"/>
    <x v="2"/>
    <x v="2"/>
    <b v="1"/>
    <s v="United Kingdom"/>
    <x v="104"/>
    <n v="3.31"/>
    <n v="11000"/>
    <n v="36410"/>
    <n v="106680"/>
    <n v="106680"/>
    <n v="0.10668"/>
    <n v="0.10668"/>
    <n v="36.409999999999997"/>
  </r>
  <r>
    <s v="Total"/>
    <n v="2019"/>
    <b v="1"/>
    <s v="Non EU"/>
    <s v="VIETNAM"/>
    <s v="Import"/>
    <s v="Non EU"/>
    <x v="2"/>
    <x v="0"/>
    <x v="8"/>
    <x v="7"/>
    <b v="1"/>
    <s v="United Kingdom"/>
    <x v="104"/>
    <n v="2.5"/>
    <n v="865769"/>
    <n v="2164422.5"/>
    <n v="4370967"/>
    <n v="4370967"/>
    <n v="4.3709670000000003"/>
    <n v="4.3709670000000003"/>
    <n v="2164.4225000000001"/>
  </r>
  <r>
    <s v="Total"/>
    <n v="2019"/>
    <b v="1"/>
    <s v="Non EU"/>
    <s v="VIETNAM"/>
    <s v="Import"/>
    <s v="Non EU"/>
    <x v="2"/>
    <x v="0"/>
    <x v="8"/>
    <x v="7"/>
    <b v="1"/>
    <s v="United Kingdom"/>
    <x v="104"/>
    <n v="2.5"/>
    <n v="18847"/>
    <n v="47117.5"/>
    <n v="112181"/>
    <n v="112181"/>
    <n v="0.112181"/>
    <n v="0.112181"/>
    <n v="47.1175"/>
  </r>
  <r>
    <s v="Total"/>
    <n v="2019"/>
    <b v="1"/>
    <s v="Non EU"/>
    <s v="VIETNAM"/>
    <s v="Import"/>
    <s v="Non EU"/>
    <x v="2"/>
    <x v="0"/>
    <x v="8"/>
    <x v="7"/>
    <b v="1"/>
    <s v="United Kingdom"/>
    <x v="104"/>
    <n v="2.5"/>
    <n v="15000"/>
    <n v="37500"/>
    <n v="93779"/>
    <n v="93779"/>
    <n v="9.3779000000000001E-2"/>
    <n v="9.3779000000000001E-2"/>
    <n v="37.5"/>
  </r>
  <r>
    <s v="Total"/>
    <n v="2019"/>
    <b v="1"/>
    <s v="Non EU"/>
    <s v="VIETNAM"/>
    <s v="Import"/>
    <s v="Non EU"/>
    <x v="2"/>
    <x v="0"/>
    <x v="48"/>
    <x v="7"/>
    <b v="1"/>
    <s v="United Kingdom"/>
    <x v="104"/>
    <n v="1.83"/>
    <n v="36000"/>
    <n v="65880"/>
    <n v="309194"/>
    <n v="309194"/>
    <n v="0.30919400000000002"/>
    <n v="0.30919400000000002"/>
    <n v="65.88"/>
  </r>
  <r>
    <s v="Total"/>
    <n v="2019"/>
    <b v="1"/>
    <s v="Non EU"/>
    <s v="VIETNAM"/>
    <s v="Import"/>
    <s v="Non EU"/>
    <x v="2"/>
    <x v="0"/>
    <x v="47"/>
    <x v="1"/>
    <b v="1"/>
    <s v="United Kingdom"/>
    <x v="104"/>
    <n v="3.06"/>
    <n v="71435"/>
    <n v="218591.1"/>
    <n v="398447"/>
    <n v="398447"/>
    <n v="0.398447"/>
    <n v="0.398447"/>
    <n v="218.59110000000001"/>
  </r>
  <r>
    <s v="Total"/>
    <n v="2019"/>
    <b v="1"/>
    <s v="Non EU"/>
    <s v="VIETNAM"/>
    <s v="Import"/>
    <s v="Non EU"/>
    <x v="2"/>
    <x v="0"/>
    <x v="26"/>
    <x v="1"/>
    <b v="1"/>
    <s v="United Kingdom"/>
    <x v="104"/>
    <n v="2.85"/>
    <n v="933724"/>
    <n v="2661113.4"/>
    <n v="5341049"/>
    <n v="5341049"/>
    <n v="5.3410489999999999"/>
    <n v="5.3410489999999999"/>
    <n v="2661.1134000000002"/>
  </r>
  <r>
    <s v="Total"/>
    <n v="2019"/>
    <b v="1"/>
    <s v="Non EU"/>
    <s v="VIETNAM"/>
    <s v="Import"/>
    <s v="Non EU"/>
    <x v="2"/>
    <x v="0"/>
    <x v="26"/>
    <x v="1"/>
    <b v="1"/>
    <s v="United Kingdom"/>
    <x v="104"/>
    <n v="2.85"/>
    <n v="904800"/>
    <n v="2578680"/>
    <n v="5413190"/>
    <n v="5413190"/>
    <n v="5.4131900000000002"/>
    <n v="5.4131900000000002"/>
    <n v="2578.6799999999998"/>
  </r>
  <r>
    <s v="Total"/>
    <n v="2019"/>
    <b v="1"/>
    <s v="Non EU"/>
    <s v="VIETNAM"/>
    <s v="Import"/>
    <s v="Non EU"/>
    <x v="2"/>
    <x v="0"/>
    <x v="26"/>
    <x v="1"/>
    <b v="1"/>
    <s v="United Kingdom"/>
    <x v="104"/>
    <n v="2.85"/>
    <n v="110158"/>
    <n v="313950.3"/>
    <n v="695178"/>
    <n v="695178"/>
    <n v="0.69517799999999996"/>
    <n v="0.69517799999999996"/>
    <n v="313.95030000000003"/>
  </r>
  <r>
    <s v="Total"/>
    <n v="2019"/>
    <b v="1"/>
    <s v="Non EU"/>
    <s v="VIETNAM"/>
    <s v="Import"/>
    <s v="Non EU"/>
    <x v="2"/>
    <x v="0"/>
    <x v="2"/>
    <x v="2"/>
    <b v="1"/>
    <s v="United Kingdom"/>
    <x v="104"/>
    <n v="2.65"/>
    <n v="50323"/>
    <n v="133355.95000000001"/>
    <n v="349391"/>
    <n v="349391"/>
    <n v="0.34939100000000001"/>
    <n v="0.34939100000000001"/>
    <n v="133.35595000000001"/>
  </r>
  <r>
    <s v="Total"/>
    <n v="2019"/>
    <b v="1"/>
    <s v="Non EU"/>
    <s v="VIETNAM"/>
    <s v="Import"/>
    <s v="Non EU"/>
    <x v="2"/>
    <x v="0"/>
    <x v="2"/>
    <x v="2"/>
    <b v="1"/>
    <s v="United Kingdom"/>
    <x v="104"/>
    <n v="2.65"/>
    <n v="832"/>
    <n v="2204.8000000000002"/>
    <n v="5724"/>
    <n v="5724"/>
    <n v="5.7239999999999999E-3"/>
    <n v="5.7239999999999999E-3"/>
    <n v="2.2048000000000001"/>
  </r>
  <r>
    <s v="Total"/>
    <n v="2019"/>
    <b v="1"/>
    <s v="Non EU"/>
    <s v="VIETNAM"/>
    <s v="Import"/>
    <s v="Non EU"/>
    <x v="2"/>
    <x v="0"/>
    <x v="2"/>
    <x v="2"/>
    <b v="1"/>
    <s v="United Kingdom"/>
    <x v="104"/>
    <n v="1.64"/>
    <n v="88000"/>
    <n v="144320"/>
    <n v="433484"/>
    <n v="433484"/>
    <n v="0.43348399999999998"/>
    <n v="0.43348399999999998"/>
    <n v="144.32"/>
  </r>
  <r>
    <s v="Total"/>
    <n v="2019"/>
    <b v="1"/>
    <s v="Non EU"/>
    <s v="VIETNAM"/>
    <s v="Import"/>
    <s v="Non EU"/>
    <x v="2"/>
    <x v="0"/>
    <x v="2"/>
    <x v="2"/>
    <b v="1"/>
    <s v="United Kingdom"/>
    <x v="104"/>
    <n v="1.64"/>
    <n v="16962"/>
    <n v="27817.68"/>
    <n v="115944"/>
    <n v="115944"/>
    <n v="0.11594400000000001"/>
    <n v="0.11594400000000001"/>
    <n v="27.817679999999999"/>
  </r>
  <r>
    <s v="Total"/>
    <n v="2019"/>
    <b v="1"/>
    <s v="Non EU"/>
    <s v="VIETNAM"/>
    <s v="Import"/>
    <s v="Non EU"/>
    <x v="2"/>
    <x v="0"/>
    <x v="2"/>
    <x v="2"/>
    <b v="1"/>
    <s v="United Kingdom"/>
    <x v="104"/>
    <n v="1.64"/>
    <n v="9000"/>
    <n v="14760"/>
    <n v="44851"/>
    <n v="44851"/>
    <n v="4.4851000000000002E-2"/>
    <n v="4.4851000000000002E-2"/>
    <n v="14.76"/>
  </r>
  <r>
    <s v="Total"/>
    <n v="2019"/>
    <b v="1"/>
    <s v="Non EU"/>
    <s v="VIETNAM"/>
    <s v="Import"/>
    <s v="Non EU"/>
    <x v="0"/>
    <x v="1"/>
    <x v="4"/>
    <x v="4"/>
    <b v="1"/>
    <s v="United Kingdom"/>
    <x v="104"/>
    <n v="0"/>
    <n v="7175"/>
    <n v="0"/>
    <n v="98670"/>
    <n v="98670"/>
    <n v="9.8669999999999994E-2"/>
    <n v="9.8669999999999994E-2"/>
    <n v="0"/>
  </r>
  <r>
    <s v="Total"/>
    <n v="2019"/>
    <b v="1"/>
    <s v="Non EU"/>
    <s v="VIETNAM"/>
    <s v="Import"/>
    <s v="Non EU"/>
    <x v="0"/>
    <x v="1"/>
    <x v="4"/>
    <x v="4"/>
    <b v="1"/>
    <s v="United Kingdom"/>
    <x v="104"/>
    <n v="0"/>
    <n v="5135"/>
    <n v="0"/>
    <n v="122373"/>
    <n v="122373"/>
    <n v="0.122373"/>
    <n v="0.122373"/>
    <n v="0"/>
  </r>
  <r>
    <s v="Total"/>
    <n v="2019"/>
    <b v="1"/>
    <s v="Non EU"/>
    <s v="VIETNAM"/>
    <s v="Import"/>
    <s v="Non EU"/>
    <x v="0"/>
    <x v="1"/>
    <x v="4"/>
    <x v="4"/>
    <b v="1"/>
    <s v="United Kingdom"/>
    <x v="104"/>
    <n v="0"/>
    <n v="130"/>
    <n v="0"/>
    <n v="1279"/>
    <n v="1279"/>
    <n v="1.279E-3"/>
    <n v="1.279E-3"/>
    <n v="0"/>
  </r>
  <r>
    <s v="Total"/>
    <n v="2019"/>
    <b v="1"/>
    <s v="Non EU"/>
    <s v="VIETNAM"/>
    <s v="Import"/>
    <s v="Non EU"/>
    <x v="0"/>
    <x v="0"/>
    <x v="15"/>
    <x v="9"/>
    <b v="1"/>
    <s v="United Kingdom"/>
    <x v="104"/>
    <n v="1.1200000000000001"/>
    <n v="190236"/>
    <n v="213064.32000000001"/>
    <n v="306678"/>
    <n v="306678"/>
    <n v="0.30667800000000001"/>
    <n v="0.30667800000000001"/>
    <n v="213.06432000000001"/>
  </r>
  <r>
    <s v="Total"/>
    <n v="2019"/>
    <b v="1"/>
    <s v="Non EU"/>
    <s v="VIETNAM"/>
    <s v="Import"/>
    <s v="Non EU"/>
    <x v="0"/>
    <x v="0"/>
    <x v="15"/>
    <x v="9"/>
    <b v="1"/>
    <s v="United Kingdom"/>
    <x v="104"/>
    <n v="1.1200000000000001"/>
    <n v="10524"/>
    <n v="11786.88"/>
    <n v="24602"/>
    <n v="24602"/>
    <n v="2.4601999999999999E-2"/>
    <n v="2.4601999999999999E-2"/>
    <n v="11.78688"/>
  </r>
  <r>
    <s v="Total"/>
    <n v="2019"/>
    <b v="1"/>
    <s v="Non EU"/>
    <s v="VIETNAM"/>
    <s v="Import"/>
    <s v="Non EU"/>
    <x v="0"/>
    <x v="0"/>
    <x v="12"/>
    <x v="9"/>
    <b v="1"/>
    <s v="United Kingdom"/>
    <x v="104"/>
    <n v="1.1200000000000001"/>
    <n v="21480"/>
    <n v="24057.599999999999"/>
    <n v="67871"/>
    <n v="67871"/>
    <n v="6.7871000000000001E-2"/>
    <n v="6.7871000000000001E-2"/>
    <n v="24.057600000000001"/>
  </r>
  <r>
    <s v="Total"/>
    <n v="2019"/>
    <b v="1"/>
    <s v="Non EU"/>
    <s v="VIETNAM"/>
    <s v="Import"/>
    <s v="Non EU"/>
    <x v="0"/>
    <x v="0"/>
    <x v="12"/>
    <x v="9"/>
    <b v="1"/>
    <s v="United Kingdom"/>
    <x v="104"/>
    <n v="1.1200000000000001"/>
    <n v="900"/>
    <n v="1008"/>
    <n v="3265"/>
    <n v="3265"/>
    <n v="3.2650000000000001E-3"/>
    <n v="3.2650000000000001E-3"/>
    <n v="1.008"/>
  </r>
  <r>
    <s v="Total"/>
    <n v="2019"/>
    <b v="1"/>
    <s v="Non EU"/>
    <s v="VIETNAM"/>
    <s v="Import"/>
    <s v="Non EU"/>
    <x v="0"/>
    <x v="0"/>
    <x v="16"/>
    <x v="9"/>
    <b v="1"/>
    <s v="United Kingdom"/>
    <x v="104"/>
    <n v="1.1200000000000001"/>
    <n v="491074"/>
    <n v="550002.88"/>
    <n v="783484"/>
    <n v="783484"/>
    <n v="0.78348399999999996"/>
    <n v="0.78348399999999996"/>
    <n v="550.00288"/>
  </r>
  <r>
    <s v="Total"/>
    <n v="2019"/>
    <b v="1"/>
    <s v="Non EU"/>
    <s v="VIETNAM"/>
    <s v="Import"/>
    <s v="Non EU"/>
    <x v="0"/>
    <x v="0"/>
    <x v="16"/>
    <x v="9"/>
    <b v="1"/>
    <s v="United Kingdom"/>
    <x v="104"/>
    <n v="1.1200000000000001"/>
    <n v="122628"/>
    <n v="137343.35999999999"/>
    <n v="240721"/>
    <n v="240721"/>
    <n v="0.24072099999999999"/>
    <n v="0.24072099999999999"/>
    <n v="137.34335999999999"/>
  </r>
  <r>
    <s v="Total"/>
    <n v="2019"/>
    <b v="1"/>
    <s v="Non EU"/>
    <s v="VIETNAM"/>
    <s v="Import"/>
    <s v="Non EU"/>
    <x v="0"/>
    <x v="0"/>
    <x v="16"/>
    <x v="9"/>
    <b v="1"/>
    <s v="United Kingdom"/>
    <x v="104"/>
    <n v="1.1200000000000001"/>
    <n v="2930"/>
    <n v="3281.6"/>
    <n v="8866"/>
    <n v="8866"/>
    <n v="8.8660000000000006E-3"/>
    <n v="8.8660000000000006E-3"/>
    <n v="3.2816000000000001"/>
  </r>
  <r>
    <s v="Total"/>
    <n v="2019"/>
    <b v="1"/>
    <s v="Non EU"/>
    <s v="VIETNAM"/>
    <s v="Import"/>
    <s v="Non EU"/>
    <x v="1"/>
    <x v="2"/>
    <x v="0"/>
    <x v="0"/>
    <b v="1"/>
    <s v="United Kingdom"/>
    <x v="104"/>
    <n v="1.66"/>
    <n v="1766984"/>
    <n v="2933193.44"/>
    <n v="14846506"/>
    <n v="14846506"/>
    <n v="14.846506"/>
    <n v="14.846506"/>
    <n v="2933.19344"/>
  </r>
  <r>
    <s v="Total"/>
    <n v="2019"/>
    <b v="1"/>
    <s v="Non EU"/>
    <s v="VIETNAM"/>
    <s v="Import"/>
    <s v="Non EU"/>
    <x v="1"/>
    <x v="2"/>
    <x v="0"/>
    <x v="0"/>
    <b v="1"/>
    <s v="United Kingdom"/>
    <x v="104"/>
    <n v="1.66"/>
    <n v="370107"/>
    <n v="614377.62"/>
    <n v="3251175"/>
    <n v="3251175"/>
    <n v="3.2511749999999999"/>
    <n v="3.2511749999999999"/>
    <n v="614.37761999999998"/>
  </r>
  <r>
    <s v="Total"/>
    <n v="2019"/>
    <b v="1"/>
    <s v="Non EU"/>
    <s v="VIETNAM"/>
    <s v="Import"/>
    <s v="Non EU"/>
    <x v="1"/>
    <x v="2"/>
    <x v="0"/>
    <x v="0"/>
    <b v="1"/>
    <s v="United Kingdom"/>
    <x v="104"/>
    <n v="1.66"/>
    <n v="14031"/>
    <n v="23291.46"/>
    <n v="106750"/>
    <n v="106750"/>
    <n v="0.10675"/>
    <n v="0.10675"/>
    <n v="23.291460000000001"/>
  </r>
  <r>
    <s v="Total"/>
    <n v="2019"/>
    <b v="1"/>
    <s v="Non EU"/>
    <s v="VIETNAM"/>
    <s v="Import"/>
    <s v="Non EU"/>
    <x v="1"/>
    <x v="2"/>
    <x v="0"/>
    <x v="0"/>
    <b v="1"/>
    <s v="United Kingdom"/>
    <x v="104"/>
    <n v="1.66"/>
    <n v="13846"/>
    <n v="22984.36"/>
    <n v="105557"/>
    <n v="105557"/>
    <n v="0.105557"/>
    <n v="0.105557"/>
    <n v="22.984359999999999"/>
  </r>
  <r>
    <s v="Total"/>
    <n v="2019"/>
    <b v="1"/>
    <s v="Non EU"/>
    <s v="VIETNAM"/>
    <s v="Import"/>
    <s v="Non EU"/>
    <x v="1"/>
    <x v="2"/>
    <x v="0"/>
    <x v="0"/>
    <b v="1"/>
    <s v="United Kingdom"/>
    <x v="104"/>
    <n v="1.66"/>
    <n v="12674"/>
    <n v="21038.84"/>
    <n v="72508"/>
    <n v="72508"/>
    <n v="7.2508000000000003E-2"/>
    <n v="7.2508000000000003E-2"/>
    <n v="21.03884"/>
  </r>
  <r>
    <s v="Total"/>
    <n v="2019"/>
    <b v="1"/>
    <s v="Non EU"/>
    <s v="VIETNAM"/>
    <s v="Import"/>
    <s v="Non EU"/>
    <x v="1"/>
    <x v="2"/>
    <x v="0"/>
    <x v="0"/>
    <b v="1"/>
    <s v="United Kingdom"/>
    <x v="104"/>
    <n v="1.66"/>
    <n v="1500"/>
    <n v="2490"/>
    <n v="10334"/>
    <n v="10334"/>
    <n v="1.0333999999999999E-2"/>
    <n v="1.0333999999999999E-2"/>
    <n v="2.4900000000000002"/>
  </r>
  <r>
    <s v="Total"/>
    <n v="2019"/>
    <b v="1"/>
    <s v="Non EU"/>
    <s v="VIETNAM"/>
    <s v="Import"/>
    <s v="Non EU"/>
    <x v="1"/>
    <x v="2"/>
    <x v="11"/>
    <x v="0"/>
    <b v="1"/>
    <s v="United Kingdom"/>
    <x v="104"/>
    <n v="1.8"/>
    <n v="196122"/>
    <n v="353019.6"/>
    <n v="1874140"/>
    <n v="1874140"/>
    <n v="1.8741399999999999"/>
    <n v="1.8741399999999999"/>
    <n v="353.01960000000003"/>
  </r>
  <r>
    <s v="Total"/>
    <n v="2019"/>
    <b v="1"/>
    <s v="Non EU"/>
    <s v="VIETNAM"/>
    <s v="Import"/>
    <s v="Non EU"/>
    <x v="1"/>
    <x v="2"/>
    <x v="11"/>
    <x v="0"/>
    <b v="1"/>
    <s v="United Kingdom"/>
    <x v="104"/>
    <n v="1.8"/>
    <n v="52190"/>
    <n v="93942"/>
    <n v="663351"/>
    <n v="663351"/>
    <n v="0.66335100000000002"/>
    <n v="0.66335100000000002"/>
    <n v="93.941999999999993"/>
  </r>
  <r>
    <s v="Total"/>
    <n v="2019"/>
    <b v="1"/>
    <s v="Non EU"/>
    <s v="VIETNAM"/>
    <s v="Import"/>
    <s v="Non EU"/>
    <x v="1"/>
    <x v="2"/>
    <x v="11"/>
    <x v="0"/>
    <b v="1"/>
    <s v="United Kingdom"/>
    <x v="104"/>
    <n v="1.8"/>
    <n v="23691"/>
    <n v="42643.8"/>
    <n v="238824"/>
    <n v="238824"/>
    <n v="0.23882400000000001"/>
    <n v="0.23882400000000001"/>
    <n v="42.643799999999999"/>
  </r>
  <r>
    <s v="Total"/>
    <n v="2019"/>
    <b v="1"/>
    <s v="Non EU"/>
    <s v="VIETNAM"/>
    <s v="Import"/>
    <s v="Non EU"/>
    <x v="1"/>
    <x v="1"/>
    <x v="5"/>
    <x v="3"/>
    <b v="1"/>
    <s v="United Kingdom"/>
    <x v="104"/>
    <n v="1"/>
    <n v="15292"/>
    <n v="15292"/>
    <n v="188215"/>
    <n v="188215"/>
    <n v="0.18821499999999999"/>
    <n v="0.18821499999999999"/>
    <n v="15.292"/>
  </r>
  <r>
    <s v="Total"/>
    <n v="2019"/>
    <b v="1"/>
    <s v="Non EU"/>
    <s v="VIETNAM"/>
    <s v="Import"/>
    <s v="Non EU"/>
    <x v="1"/>
    <x v="1"/>
    <x v="5"/>
    <x v="3"/>
    <b v="1"/>
    <s v="United Kingdom"/>
    <x v="104"/>
    <n v="1"/>
    <n v="5583"/>
    <n v="5583"/>
    <n v="59387"/>
    <n v="59387"/>
    <n v="5.9387000000000002E-2"/>
    <n v="5.9387000000000002E-2"/>
    <n v="5.5830000000000002"/>
  </r>
  <r>
    <s v="Total"/>
    <n v="2019"/>
    <b v="1"/>
    <s v="Non EU"/>
    <s v="VIETNAM"/>
    <s v="Import"/>
    <s v="Non EU"/>
    <x v="3"/>
    <x v="2"/>
    <x v="66"/>
    <x v="7"/>
    <b v="1"/>
    <s v="United Kingdom"/>
    <x v="104"/>
    <n v="2.08"/>
    <n v="65059"/>
    <n v="135322.72"/>
    <n v="100847"/>
    <n v="100847"/>
    <n v="0.10084700000000001"/>
    <n v="0.10084700000000001"/>
    <n v="135.32272"/>
  </r>
  <r>
    <s v="Total"/>
    <n v="2019"/>
    <b v="1"/>
    <s v="Non EU"/>
    <s v="VIETNAM"/>
    <s v="Import"/>
    <s v="Non EU"/>
    <x v="3"/>
    <x v="2"/>
    <x v="66"/>
    <x v="7"/>
    <b v="1"/>
    <s v="United Kingdom"/>
    <x v="104"/>
    <n v="2.08"/>
    <n v="50972"/>
    <n v="106021.75999999999"/>
    <n v="55812"/>
    <n v="55812"/>
    <n v="5.5812E-2"/>
    <n v="5.5812E-2"/>
    <n v="106.02176"/>
  </r>
  <r>
    <s v="Total"/>
    <n v="2019"/>
    <b v="1"/>
    <s v="Non EU"/>
    <s v="VIETNAM"/>
    <s v="Import"/>
    <s v="Non EU"/>
    <x v="3"/>
    <x v="2"/>
    <x v="2"/>
    <x v="2"/>
    <b v="1"/>
    <s v="United Kingdom"/>
    <x v="104"/>
    <n v="1.84"/>
    <n v="49496"/>
    <n v="91072.639999999999"/>
    <n v="340698"/>
    <n v="340698"/>
    <n v="0.340698"/>
    <n v="0.340698"/>
    <n v="91.072640000000007"/>
  </r>
  <r>
    <s v="Total"/>
    <n v="2019"/>
    <b v="1"/>
    <s v="Non EU"/>
    <s v="VIETNAM"/>
    <s v="Import"/>
    <s v="Non EU"/>
    <x v="3"/>
    <x v="2"/>
    <x v="2"/>
    <x v="2"/>
    <b v="1"/>
    <s v="United Kingdom"/>
    <x v="104"/>
    <n v="1.84"/>
    <n v="1000"/>
    <n v="1840"/>
    <n v="3706"/>
    <n v="3706"/>
    <n v="3.7060000000000001E-3"/>
    <n v="3.7060000000000001E-3"/>
    <n v="1.84"/>
  </r>
  <r>
    <s v="Total"/>
    <n v="2019"/>
    <b v="1"/>
    <s v="Non EU"/>
    <s v="VIETNAM"/>
    <s v="Import"/>
    <s v="Non EU"/>
    <x v="3"/>
    <x v="2"/>
    <x v="2"/>
    <x v="2"/>
    <b v="1"/>
    <s v="United Kingdom"/>
    <x v="104"/>
    <n v="1.64"/>
    <n v="133518"/>
    <n v="218969.52"/>
    <n v="641460"/>
    <n v="641460"/>
    <n v="0.64146000000000003"/>
    <n v="0.64146000000000003"/>
    <n v="218.96951999999999"/>
  </r>
  <r>
    <s v="Total"/>
    <n v="2019"/>
    <b v="1"/>
    <s v="Non EU"/>
    <s v="VIETNAM"/>
    <s v="Import"/>
    <s v="Non EU"/>
    <x v="3"/>
    <x v="2"/>
    <x v="2"/>
    <x v="2"/>
    <b v="1"/>
    <s v="United Kingdom"/>
    <x v="104"/>
    <n v="1.64"/>
    <n v="24215"/>
    <n v="39712.6"/>
    <n v="146569"/>
    <n v="146569"/>
    <n v="0.146569"/>
    <n v="0.146569"/>
    <n v="39.712600000000002"/>
  </r>
  <r>
    <s v="Total"/>
    <n v="2019"/>
    <b v="1"/>
    <s v="Non EU"/>
    <s v="VIETNAM"/>
    <s v="Import"/>
    <s v="Non EU"/>
    <x v="3"/>
    <x v="1"/>
    <x v="12"/>
    <x v="9"/>
    <b v="1"/>
    <s v="United Kingdom"/>
    <x v="104"/>
    <n v="1"/>
    <n v="297"/>
    <n v="297"/>
    <n v="1087"/>
    <n v="1087"/>
    <n v="1.0870000000000001E-3"/>
    <n v="1.0870000000000001E-3"/>
    <n v="0.29699999999999999"/>
  </r>
  <r>
    <s v="Total"/>
    <n v="2019"/>
    <b v="1"/>
    <s v="Non EU"/>
    <s v="VIETNAM"/>
    <s v="Import"/>
    <s v="Non EU"/>
    <x v="3"/>
    <x v="0"/>
    <x v="12"/>
    <x v="9"/>
    <b v="1"/>
    <s v="United Kingdom"/>
    <x v="104"/>
    <n v="0"/>
    <n v="36744"/>
    <n v="0"/>
    <n v="223095"/>
    <n v="223095"/>
    <n v="0.22309499999999999"/>
    <n v="0.22309499999999999"/>
    <n v="0"/>
  </r>
  <r>
    <s v="Total"/>
    <n v="2019"/>
    <b v="1"/>
    <s v="Non EU"/>
    <s v="VIETNAM"/>
    <s v="Import"/>
    <s v="Non EU"/>
    <x v="2"/>
    <x v="0"/>
    <x v="15"/>
    <x v="9"/>
    <b v="1"/>
    <s v="United Kingdom"/>
    <x v="104"/>
    <n v="2.86"/>
    <n v="15840"/>
    <n v="45302.400000000001"/>
    <n v="38512"/>
    <n v="38512"/>
    <n v="3.8511999999999998E-2"/>
    <n v="3.8511999999999998E-2"/>
    <n v="45.302399999999999"/>
  </r>
  <r>
    <s v="Total"/>
    <n v="2019"/>
    <b v="1"/>
    <s v="Non EU"/>
    <s v="VIETNAM"/>
    <s v="Import"/>
    <s v="Non EU"/>
    <x v="2"/>
    <x v="0"/>
    <x v="12"/>
    <x v="9"/>
    <b v="1"/>
    <s v="United Kingdom"/>
    <x v="104"/>
    <n v="2.2200000000000002"/>
    <n v="2745"/>
    <n v="6093.9"/>
    <n v="29896"/>
    <n v="29896"/>
    <n v="2.9895999999999999E-2"/>
    <n v="2.9895999999999999E-2"/>
    <n v="6.0938999999999997"/>
  </r>
  <r>
    <s v="Total"/>
    <n v="2019"/>
    <b v="1"/>
    <s v="Non EU"/>
    <s v="VIETNAM"/>
    <s v="Import"/>
    <s v="Non EU"/>
    <x v="2"/>
    <x v="0"/>
    <x v="16"/>
    <x v="9"/>
    <b v="1"/>
    <s v="United Kingdom"/>
    <x v="104"/>
    <n v="2.2999999999999998"/>
    <n v="7737481"/>
    <n v="17796206.300000001"/>
    <n v="23304231"/>
    <n v="23304231"/>
    <n v="23.304231000000001"/>
    <n v="23.304231000000001"/>
    <n v="17796.206300000002"/>
  </r>
  <r>
    <s v="Total"/>
    <n v="2019"/>
    <b v="1"/>
    <s v="Non EU"/>
    <s v="VIETNAM"/>
    <s v="Import"/>
    <s v="Non EU"/>
    <x v="2"/>
    <x v="0"/>
    <x v="16"/>
    <x v="9"/>
    <b v="1"/>
    <s v="United Kingdom"/>
    <x v="104"/>
    <n v="2.2999999999999998"/>
    <n v="2911574"/>
    <n v="6696620.2000000002"/>
    <n v="9801240"/>
    <n v="9801240"/>
    <n v="9.80124"/>
    <n v="9.80124"/>
    <n v="6696.6202000000003"/>
  </r>
  <r>
    <s v="Total"/>
    <n v="2019"/>
    <b v="1"/>
    <s v="Non EU"/>
    <s v="VIETNAM"/>
    <s v="Import"/>
    <s v="Non EU"/>
    <x v="2"/>
    <x v="0"/>
    <x v="16"/>
    <x v="9"/>
    <b v="1"/>
    <s v="United Kingdom"/>
    <x v="104"/>
    <n v="2.2999999999999998"/>
    <n v="2168207"/>
    <n v="4986876.0999999996"/>
    <n v="7451159"/>
    <n v="7451159"/>
    <n v="7.4511589999999996"/>
    <n v="7.4511589999999996"/>
    <n v="4986.8761000000004"/>
  </r>
  <r>
    <s v="Total"/>
    <n v="2019"/>
    <b v="1"/>
    <s v="Non EU"/>
    <s v="VIETNAM"/>
    <s v="Import"/>
    <s v="Non EU"/>
    <x v="2"/>
    <x v="0"/>
    <x v="16"/>
    <x v="9"/>
    <b v="1"/>
    <s v="United Kingdom"/>
    <x v="104"/>
    <n v="2.2999999999999998"/>
    <n v="5985"/>
    <n v="13765.5"/>
    <n v="11708"/>
    <n v="11708"/>
    <n v="1.1708E-2"/>
    <n v="1.1708E-2"/>
    <n v="13.765499999999999"/>
  </r>
  <r>
    <s v="Total"/>
    <n v="2019"/>
    <b v="1"/>
    <s v="Non EU"/>
    <s v="VIETNAM"/>
    <s v="Import"/>
    <s v="Non EU"/>
    <x v="0"/>
    <x v="3"/>
    <x v="0"/>
    <x v="0"/>
    <b v="1"/>
    <s v="United Kingdom"/>
    <x v="104"/>
    <n v="1.1499999999999999"/>
    <n v="6340"/>
    <n v="7291"/>
    <n v="68978"/>
    <n v="68978"/>
    <n v="6.8977999999999998E-2"/>
    <n v="6.8977999999999998E-2"/>
    <n v="7.2910000000000004"/>
  </r>
  <r>
    <s v="Total"/>
    <n v="2019"/>
    <b v="1"/>
    <s v="Non EU"/>
    <s v="VIETNAM"/>
    <s v="Import"/>
    <s v="Non EU"/>
    <x v="0"/>
    <x v="3"/>
    <x v="0"/>
    <x v="0"/>
    <b v="1"/>
    <s v="United Kingdom"/>
    <x v="104"/>
    <n v="1.1499999999999999"/>
    <n v="450"/>
    <n v="517.5"/>
    <n v="1621"/>
    <n v="1621"/>
    <n v="1.621E-3"/>
    <n v="1.621E-3"/>
    <n v="0.51749999999999996"/>
  </r>
  <r>
    <s v="Total"/>
    <n v="2019"/>
    <b v="1"/>
    <s v="Non EU"/>
    <s v="VIETNAM"/>
    <s v="Import"/>
    <s v="Non EU"/>
    <x v="0"/>
    <x v="0"/>
    <x v="54"/>
    <x v="0"/>
    <b v="1"/>
    <s v="United Kingdom"/>
    <x v="104"/>
    <n v="2.4"/>
    <n v="418550"/>
    <n v="1004520"/>
    <n v="594913"/>
    <n v="594913"/>
    <n v="0.59491300000000003"/>
    <n v="0.59491300000000003"/>
    <n v="1004.52"/>
  </r>
  <r>
    <s v="Total"/>
    <n v="2019"/>
    <b v="1"/>
    <s v="Non EU"/>
    <s v="VIETNAM"/>
    <s v="Import"/>
    <s v="Non EU"/>
    <x v="0"/>
    <x v="0"/>
    <x v="54"/>
    <x v="0"/>
    <b v="1"/>
    <s v="United Kingdom"/>
    <x v="104"/>
    <n v="2.4"/>
    <n v="65930"/>
    <n v="158232"/>
    <n v="94510"/>
    <n v="94510"/>
    <n v="9.4509999999999997E-2"/>
    <n v="9.4509999999999997E-2"/>
    <n v="158.232"/>
  </r>
  <r>
    <s v="Total"/>
    <n v="2019"/>
    <b v="1"/>
    <s v="Non EU"/>
    <s v="VIETNAM"/>
    <s v="Import"/>
    <s v="Non EU"/>
    <x v="0"/>
    <x v="0"/>
    <x v="42"/>
    <x v="6"/>
    <b v="1"/>
    <s v="United Kingdom"/>
    <x v="104"/>
    <n v="1.36"/>
    <n v="8988"/>
    <n v="12223.68"/>
    <n v="45297"/>
    <n v="45297"/>
    <n v="4.5296999999999997E-2"/>
    <n v="4.5296999999999997E-2"/>
    <n v="12.22368"/>
  </r>
  <r>
    <s v="Total"/>
    <n v="2019"/>
    <b v="1"/>
    <s v="Non EU"/>
    <s v="VIETNAM"/>
    <s v="Import"/>
    <s v="Non EU"/>
    <x v="0"/>
    <x v="0"/>
    <x v="42"/>
    <x v="6"/>
    <b v="1"/>
    <s v="United Kingdom"/>
    <x v="104"/>
    <n v="1.36"/>
    <n v="3267"/>
    <n v="4443.12"/>
    <n v="15147"/>
    <n v="15147"/>
    <n v="1.5147000000000001E-2"/>
    <n v="1.5147000000000001E-2"/>
    <n v="4.4431200000000004"/>
  </r>
  <r>
    <s v="Total"/>
    <n v="2019"/>
    <b v="1"/>
    <s v="Non EU"/>
    <s v="VIETNAM"/>
    <s v="Import"/>
    <s v="Non EU"/>
    <x v="0"/>
    <x v="0"/>
    <x v="28"/>
    <x v="6"/>
    <b v="1"/>
    <s v="United Kingdom"/>
    <x v="104"/>
    <n v="1"/>
    <n v="30499"/>
    <n v="30499"/>
    <n v="284142"/>
    <n v="284142"/>
    <n v="0.28414200000000001"/>
    <n v="0.28414200000000001"/>
    <n v="30.498999999999999"/>
  </r>
  <r>
    <s v="Total"/>
    <n v="2019"/>
    <b v="1"/>
    <s v="Non EU"/>
    <s v="VIETNAM"/>
    <s v="Import"/>
    <s v="Non EU"/>
    <x v="0"/>
    <x v="0"/>
    <x v="28"/>
    <x v="6"/>
    <b v="1"/>
    <s v="United Kingdom"/>
    <x v="104"/>
    <n v="1"/>
    <n v="25673"/>
    <n v="25673"/>
    <n v="200750"/>
    <n v="200750"/>
    <n v="0.20075000000000001"/>
    <n v="0.20075000000000001"/>
    <n v="25.672999999999998"/>
  </r>
  <r>
    <s v="Total"/>
    <n v="2019"/>
    <b v="1"/>
    <s v="Non EU"/>
    <s v="VIETNAM"/>
    <s v="Import"/>
    <s v="Non EU"/>
    <x v="0"/>
    <x v="0"/>
    <x v="7"/>
    <x v="6"/>
    <b v="1"/>
    <s v="United Kingdom"/>
    <x v="104"/>
    <n v="1.28"/>
    <n v="9600"/>
    <n v="12288"/>
    <n v="42858"/>
    <n v="42858"/>
    <n v="4.2858E-2"/>
    <n v="4.2858E-2"/>
    <n v="12.288"/>
  </r>
  <r>
    <s v="Total"/>
    <n v="2019"/>
    <b v="1"/>
    <s v="Non EU"/>
    <s v="VIETNAM"/>
    <s v="Import"/>
    <s v="Non EU"/>
    <x v="0"/>
    <x v="0"/>
    <x v="7"/>
    <x v="6"/>
    <b v="1"/>
    <s v="United Kingdom"/>
    <x v="104"/>
    <n v="1.28"/>
    <n v="5850"/>
    <n v="7488"/>
    <n v="32026"/>
    <n v="32026"/>
    <n v="3.2025999999999999E-2"/>
    <n v="3.2025999999999999E-2"/>
    <n v="7.4880000000000004"/>
  </r>
  <r>
    <s v="Total"/>
    <n v="2019"/>
    <b v="1"/>
    <s v="Non EU"/>
    <s v="VIETNAM"/>
    <s v="Import"/>
    <s v="Non EU"/>
    <x v="0"/>
    <x v="0"/>
    <x v="2"/>
    <x v="2"/>
    <b v="1"/>
    <s v="United Kingdom"/>
    <x v="104"/>
    <n v="1.04"/>
    <n v="66785"/>
    <n v="69456.399999999994"/>
    <n v="199016"/>
    <n v="199016"/>
    <n v="0.199016"/>
    <n v="0.199016"/>
    <n v="69.456400000000002"/>
  </r>
  <r>
    <s v="Total"/>
    <n v="2019"/>
    <b v="1"/>
    <s v="Non EU"/>
    <s v="VIETNAM"/>
    <s v="Import"/>
    <s v="Non EU"/>
    <x v="0"/>
    <x v="0"/>
    <x v="2"/>
    <x v="2"/>
    <b v="1"/>
    <s v="United Kingdom"/>
    <x v="104"/>
    <n v="1.04"/>
    <n v="900"/>
    <n v="936"/>
    <n v="2571"/>
    <n v="2571"/>
    <n v="2.5709999999999999E-3"/>
    <n v="2.5709999999999999E-3"/>
    <n v="0.93600000000000005"/>
  </r>
  <r>
    <s v="Total"/>
    <n v="2019"/>
    <b v="1"/>
    <s v="Non EU"/>
    <s v="VIETNAM"/>
    <s v="Import"/>
    <s v="Non EU"/>
    <x v="0"/>
    <x v="5"/>
    <x v="2"/>
    <x v="2"/>
    <b v="1"/>
    <s v="United Kingdom"/>
    <x v="104"/>
    <n v="3.19"/>
    <n v="13378"/>
    <n v="42675.82"/>
    <n v="58510"/>
    <n v="58510"/>
    <n v="5.851E-2"/>
    <n v="5.851E-2"/>
    <n v="42.675820000000002"/>
  </r>
  <r>
    <s v="Total"/>
    <n v="2019"/>
    <b v="1"/>
    <s v="Non EU"/>
    <s v="VIETNAM"/>
    <s v="Import"/>
    <s v="Non EU"/>
    <x v="0"/>
    <x v="5"/>
    <x v="2"/>
    <x v="2"/>
    <b v="1"/>
    <s v="United Kingdom"/>
    <x v="104"/>
    <n v="3.19"/>
    <n v="4482"/>
    <n v="14297.58"/>
    <n v="28996"/>
    <n v="28996"/>
    <n v="2.8996000000000001E-2"/>
    <n v="2.8996000000000001E-2"/>
    <n v="14.29758"/>
  </r>
  <r>
    <s v="Total"/>
    <n v="2019"/>
    <b v="1"/>
    <s v="Non EU"/>
    <s v="VIETNAM"/>
    <s v="Import"/>
    <s v="Non EU"/>
    <x v="0"/>
    <x v="0"/>
    <x v="40"/>
    <x v="7"/>
    <b v="1"/>
    <s v="United Kingdom"/>
    <x v="104"/>
    <n v="1.21"/>
    <n v="17462"/>
    <n v="21129.02"/>
    <n v="69029"/>
    <n v="69029"/>
    <n v="6.9028999999999993E-2"/>
    <n v="6.9028999999999993E-2"/>
    <n v="21.129020000000001"/>
  </r>
  <r>
    <s v="Total"/>
    <n v="2019"/>
    <b v="1"/>
    <s v="Non EU"/>
    <s v="VIETNAM"/>
    <s v="Import"/>
    <s v="Non EU"/>
    <x v="0"/>
    <x v="0"/>
    <x v="48"/>
    <x v="7"/>
    <b v="1"/>
    <s v="United Kingdom"/>
    <x v="104"/>
    <n v="1.1499999999999999"/>
    <n v="4516"/>
    <n v="5193.3999999999996"/>
    <n v="27795"/>
    <n v="27795"/>
    <n v="2.7795E-2"/>
    <n v="2.7795E-2"/>
    <n v="5.1933999999999996"/>
  </r>
  <r>
    <s v="Total"/>
    <n v="2019"/>
    <b v="1"/>
    <s v="Non EU"/>
    <s v="YEMEN"/>
    <s v="Import"/>
    <s v="Non EU"/>
    <x v="0"/>
    <x v="0"/>
    <x v="2"/>
    <x v="2"/>
    <b v="1"/>
    <s v="United Kingdom"/>
    <x v="105"/>
    <n v="1.33"/>
    <n v="37434"/>
    <n v="49787.22"/>
    <n v="59404"/>
    <n v="59404"/>
    <n v="5.9403999999999998E-2"/>
    <n v="5.9403999999999998E-2"/>
    <n v="49.787219999999998"/>
  </r>
  <r>
    <m/>
    <m/>
    <m/>
    <m/>
    <m/>
    <m/>
    <m/>
    <x v="5"/>
    <x v="8"/>
    <x v="87"/>
    <x v="12"/>
    <m/>
    <m/>
    <x v="106"/>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C15" firstHeaderRow="0" firstDataRow="1" firstDataCol="1"/>
  <pivotFields count="22">
    <pivotField showAll="0"/>
    <pivotField showAll="0"/>
    <pivotField showAll="0"/>
    <pivotField showAll="0"/>
    <pivotField showAll="0"/>
    <pivotField showAll="0"/>
    <pivotField showAll="0"/>
    <pivotField showAll="0">
      <items count="7">
        <item x="4"/>
        <item x="2"/>
        <item x="3"/>
        <item x="1"/>
        <item x="0"/>
        <item x="5"/>
        <item t="default"/>
      </items>
    </pivotField>
    <pivotField showAll="0"/>
    <pivotField showAll="0"/>
    <pivotField axis="axisRow" showAll="0" sortType="descending">
      <items count="14">
        <item x="3"/>
        <item x="6"/>
        <item x="0"/>
        <item x="11"/>
        <item x="9"/>
        <item x="1"/>
        <item x="10"/>
        <item x="4"/>
        <item x="2"/>
        <item x="5"/>
        <item x="8"/>
        <item x="7"/>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dataField="1" showAll="0"/>
    <pivotField showAll="0"/>
    <pivotField showAll="0"/>
    <pivotField showAll="0"/>
    <pivotField showAll="0"/>
  </pivotFields>
  <rowFields count="1">
    <field x="10"/>
  </rowFields>
  <rowItems count="13">
    <i>
      <x v="5"/>
    </i>
    <i>
      <x v="11"/>
    </i>
    <i>
      <x v="9"/>
    </i>
    <i>
      <x v="2"/>
    </i>
    <i>
      <x v="8"/>
    </i>
    <i>
      <x v="10"/>
    </i>
    <i>
      <x v="4"/>
    </i>
    <i>
      <x v="1"/>
    </i>
    <i>
      <x v="6"/>
    </i>
    <i>
      <x/>
    </i>
    <i>
      <x v="3"/>
    </i>
    <i>
      <x v="7"/>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3">
    <format dxfId="496">
      <pivotArea dataOnly="0" labelOnly="1" fieldPosition="0">
        <references count="1">
          <reference field="10" count="3">
            <x v="9"/>
            <x v="10"/>
            <x v="11"/>
          </reference>
        </references>
      </pivotArea>
    </format>
    <format dxfId="495">
      <pivotArea dataOnly="0" labelOnly="1" fieldPosition="0">
        <references count="1">
          <reference field="10" count="1">
            <x v="5"/>
          </reference>
        </references>
      </pivotArea>
    </format>
    <format dxfId="494">
      <pivotArea dataOnly="0" labelOnly="1" fieldPosition="0">
        <references count="1">
          <reference field="10"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2:K11" firstHeaderRow="0" firstDataRow="1" firstDataCol="1"/>
  <pivotFields count="22">
    <pivotField showAll="0"/>
    <pivotField showAll="0"/>
    <pivotField showAll="0"/>
    <pivotField showAll="0"/>
    <pivotField showAll="0"/>
    <pivotField showAll="0"/>
    <pivotField showAll="0"/>
    <pivotField showAll="0">
      <items count="7">
        <item x="4"/>
        <item x="2"/>
        <item x="3"/>
        <item x="1"/>
        <item x="0"/>
        <item x="5"/>
        <item t="default"/>
      </items>
    </pivotField>
    <pivotField axis="axisRow" showAll="0" sortType="descending">
      <items count="10">
        <item x="6"/>
        <item x="5"/>
        <item x="0"/>
        <item x="1"/>
        <item x="2"/>
        <item x="7"/>
        <item x="4"/>
        <item x="3"/>
        <item h="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8"/>
  </rowFields>
  <rowItems count="9">
    <i>
      <x v="2"/>
    </i>
    <i>
      <x v="4"/>
    </i>
    <i>
      <x v="3"/>
    </i>
    <i>
      <x v="6"/>
    </i>
    <i>
      <x v="7"/>
    </i>
    <i>
      <x v="1"/>
    </i>
    <i>
      <x v="5"/>
    </i>
    <i>
      <x/>
    </i>
    <i t="grand">
      <x/>
    </i>
  </rowItems>
  <colFields count="1">
    <field x="-2"/>
  </colFields>
  <colItems count="2">
    <i>
      <x/>
    </i>
    <i i="1">
      <x v="1"/>
    </i>
  </colItems>
  <dataFields count="2">
    <dataField name="Sum of Live weight" fld="16" baseField="0" baseItem="0" numFmtId="3"/>
    <dataField name="Sum of Value" fld="1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2:G8"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7"/>
  </rowFields>
  <rowItems count="6">
    <i>
      <x v="1"/>
    </i>
    <i>
      <x v="4"/>
    </i>
    <i>
      <x v="2"/>
    </i>
    <i>
      <x v="3"/>
    </i>
    <i>
      <x/>
    </i>
    <i t="grand">
      <x/>
    </i>
  </rowItems>
  <colFields count="1">
    <field x="-2"/>
  </colFields>
  <colItems count="2">
    <i>
      <x/>
    </i>
    <i i="1">
      <x v="1"/>
    </i>
  </colItems>
  <dataFields count="2">
    <dataField name="Sum of Live weight" fld="16" baseField="0" baseItem="0" numFmtId="3"/>
    <dataField name="Sum of Value" fld="1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9"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sd="0" x="5"/>
        <item sd="0" x="0"/>
        <item sd="0" x="1"/>
        <item sd="0" x="2"/>
        <item sd="0" x="7"/>
        <item x="4"/>
        <item sd="0" x="3"/>
        <item x="8"/>
        <item t="default"/>
      </items>
    </pivotField>
    <pivotField showAll="0"/>
    <pivotField axis="axisRow" showAll="0">
      <items count="14">
        <item h="1" x="3"/>
        <item h="1" x="6"/>
        <item h="1" x="0"/>
        <item h="1" x="11"/>
        <item h="1" x="9"/>
        <item x="1"/>
        <item h="1" x="10"/>
        <item h="1" x="4"/>
        <item h="1" x="2"/>
        <item h="1" x="5"/>
        <item h="1" x="8"/>
        <item h="1" x="7"/>
        <item h="1" x="12"/>
        <item t="default"/>
      </items>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13"/>
  </rowFields>
  <rowItems count="16">
    <i>
      <x v="5"/>
    </i>
    <i r="1">
      <x v="1"/>
    </i>
    <i r="2">
      <x v="2"/>
    </i>
    <i r="2">
      <x v="3"/>
    </i>
    <i r="2">
      <x v="7"/>
    </i>
    <i r="1">
      <x v="4"/>
    </i>
    <i r="2">
      <x v="1"/>
    </i>
    <i r="2">
      <x v="2"/>
    </i>
    <i r="2">
      <x v="3"/>
    </i>
    <i r="2">
      <x v="5"/>
    </i>
    <i r="1">
      <x v="2"/>
    </i>
    <i r="2">
      <x v="1"/>
    </i>
    <i r="2">
      <x v="2"/>
    </i>
    <i r="2">
      <x v="3"/>
    </i>
    <i r="2">
      <x v="4"/>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
    <format dxfId="411">
      <pivotArea collapsedLevelsAreSubtotals="1" fieldPosition="0">
        <references count="2">
          <reference field="7" count="1">
            <x v="1"/>
          </reference>
          <reference field="10" count="0" selected="0"/>
        </references>
      </pivotArea>
    </format>
    <format dxfId="410">
      <pivotArea dataOnly="0" labelOnly="1" fieldPosition="0">
        <references count="2">
          <reference field="7" count="1">
            <x v="1"/>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786EEF-0FA4-46FF-A15A-E6C7D6FEC472}"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75"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x="0"/>
        <item x="1"/>
        <item x="2"/>
        <item x="7"/>
        <item x="4"/>
        <item x="3"/>
        <item x="8"/>
        <item t="default"/>
      </items>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sortType="descending">
      <items count="14">
        <item h="1" x="3"/>
        <item h="1" x="6"/>
        <item h="1" x="0"/>
        <item h="1" x="11"/>
        <item h="1" x="9"/>
        <item x="1"/>
        <item h="1" x="10"/>
        <item h="1" x="4"/>
        <item h="1" x="2"/>
        <item h="1" x="5"/>
        <item h="1" x="8"/>
        <item h="1" x="7"/>
        <item h="1" x="12"/>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72">
    <i>
      <x v="5"/>
    </i>
    <i r="1">
      <x v="1"/>
    </i>
    <i r="2">
      <x v="2"/>
    </i>
    <i r="3">
      <x v="8"/>
    </i>
    <i r="3">
      <x v="1"/>
    </i>
    <i r="3">
      <x v="18"/>
    </i>
    <i r="3">
      <x v="19"/>
    </i>
    <i r="3">
      <x v="56"/>
    </i>
    <i r="3">
      <x v="17"/>
    </i>
    <i r="3">
      <x v="43"/>
    </i>
    <i r="3">
      <x v="54"/>
    </i>
    <i r="3">
      <x v="86"/>
    </i>
    <i r="3">
      <x v="27"/>
    </i>
    <i r="2">
      <x v="3"/>
    </i>
    <i r="3">
      <x v="8"/>
    </i>
    <i r="3">
      <x v="43"/>
    </i>
    <i r="3">
      <x v="56"/>
    </i>
    <i r="3">
      <x v="54"/>
    </i>
    <i r="2">
      <x v="7"/>
    </i>
    <i r="3">
      <x v="8"/>
    </i>
    <i r="3">
      <x v="43"/>
    </i>
    <i r="1">
      <x v="4"/>
    </i>
    <i r="2">
      <x v="1"/>
    </i>
    <i r="3">
      <x v="43"/>
    </i>
    <i r="3">
      <x v="8"/>
    </i>
    <i r="2">
      <x v="2"/>
    </i>
    <i r="3">
      <x v="18"/>
    </i>
    <i r="3">
      <x v="8"/>
    </i>
    <i r="3">
      <x v="54"/>
    </i>
    <i r="3">
      <x v="19"/>
    </i>
    <i r="3">
      <x v="51"/>
    </i>
    <i r="3">
      <x v="56"/>
    </i>
    <i r="3">
      <x v="77"/>
    </i>
    <i r="3">
      <x v="43"/>
    </i>
    <i r="3">
      <x v="27"/>
    </i>
    <i r="3">
      <x v="1"/>
    </i>
    <i r="3">
      <x v="86"/>
    </i>
    <i r="3">
      <x v="3"/>
    </i>
    <i r="2">
      <x v="3"/>
    </i>
    <i r="3">
      <x v="18"/>
    </i>
    <i r="3">
      <x v="8"/>
    </i>
    <i r="3">
      <x v="86"/>
    </i>
    <i r="3">
      <x v="54"/>
    </i>
    <i r="3">
      <x v="56"/>
    </i>
    <i r="3">
      <x v="27"/>
    </i>
    <i r="3">
      <x v="1"/>
    </i>
    <i r="3">
      <x v="43"/>
    </i>
    <i r="3">
      <x v="19"/>
    </i>
    <i r="3">
      <x v="51"/>
    </i>
    <i r="3">
      <x v="3"/>
    </i>
    <i r="2">
      <x v="5"/>
    </i>
    <i r="3">
      <x v="8"/>
    </i>
    <i r="1">
      <x v="2"/>
    </i>
    <i r="2">
      <x v="1"/>
    </i>
    <i r="3">
      <x v="8"/>
    </i>
    <i r="2">
      <x v="2"/>
    </i>
    <i r="3">
      <x v="1"/>
    </i>
    <i r="3">
      <x v="43"/>
    </i>
    <i r="3">
      <x v="56"/>
    </i>
    <i r="3">
      <x v="54"/>
    </i>
    <i r="3">
      <x v="18"/>
    </i>
    <i r="3">
      <x v="8"/>
    </i>
    <i r="3">
      <x v="77"/>
    </i>
    <i r="3">
      <x v="19"/>
    </i>
    <i r="2">
      <x v="3"/>
    </i>
    <i r="3">
      <x v="43"/>
    </i>
    <i r="2">
      <x v="4"/>
    </i>
    <i r="3">
      <x v="43"/>
    </i>
    <i r="3">
      <x v="8"/>
    </i>
    <i r="3">
      <x v="19"/>
    </i>
    <i r="3">
      <x v="56"/>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35">
    <format dxfId="446">
      <pivotArea collapsedLevelsAreSubtotals="1" fieldPosition="0">
        <references count="4">
          <reference field="7" count="1" selected="0">
            <x v="1"/>
          </reference>
          <reference field="8" count="1" selected="0">
            <x v="7"/>
          </reference>
          <reference field="9" count="1">
            <x v="8"/>
          </reference>
          <reference field="10" count="0" selected="0"/>
        </references>
      </pivotArea>
    </format>
    <format dxfId="445">
      <pivotArea dataOnly="0" labelOnly="1" fieldPosition="0">
        <references count="4">
          <reference field="7" count="1" selected="0">
            <x v="1"/>
          </reference>
          <reference field="8" count="1" selected="0">
            <x v="7"/>
          </reference>
          <reference field="9" count="1">
            <x v="8"/>
          </reference>
          <reference field="10" count="0" selected="0"/>
        </references>
      </pivotArea>
    </format>
    <format dxfId="444">
      <pivotArea collapsedLevelsAreSubtotals="1" fieldPosition="0">
        <references count="4">
          <reference field="7" count="1" selected="0">
            <x v="1"/>
          </reference>
          <reference field="8" count="1" selected="0">
            <x v="3"/>
          </reference>
          <reference field="9" count="1">
            <x v="8"/>
          </reference>
          <reference field="10" count="0" selected="0"/>
        </references>
      </pivotArea>
    </format>
    <format dxfId="443">
      <pivotArea dataOnly="0" labelOnly="1" fieldPosition="0">
        <references count="4">
          <reference field="7" count="1" selected="0">
            <x v="1"/>
          </reference>
          <reference field="8" count="1" selected="0">
            <x v="3"/>
          </reference>
          <reference field="9" count="1">
            <x v="8"/>
          </reference>
          <reference field="10" count="0" selected="0"/>
        </references>
      </pivotArea>
    </format>
    <format dxfId="442">
      <pivotArea collapsedLevelsAreSubtotals="1" fieldPosition="0">
        <references count="4">
          <reference field="7" count="1" selected="0">
            <x v="1"/>
          </reference>
          <reference field="8" count="1" selected="0">
            <x v="2"/>
          </reference>
          <reference field="9" count="2">
            <x v="1"/>
            <x v="8"/>
          </reference>
          <reference field="10" count="0" selected="0"/>
        </references>
      </pivotArea>
    </format>
    <format dxfId="441">
      <pivotArea dataOnly="0" labelOnly="1" fieldPosition="0">
        <references count="4">
          <reference field="7" count="1" selected="0">
            <x v="1"/>
          </reference>
          <reference field="8" count="1" selected="0">
            <x v="2"/>
          </reference>
          <reference field="9" count="2">
            <x v="1"/>
            <x v="8"/>
          </reference>
          <reference field="10" count="0" selected="0"/>
        </references>
      </pivotArea>
    </format>
    <format dxfId="440">
      <pivotArea collapsedLevelsAreSubtotals="1" fieldPosition="0">
        <references count="2">
          <reference field="7" count="1">
            <x v="4"/>
          </reference>
          <reference field="10" count="0" selected="0"/>
        </references>
      </pivotArea>
    </format>
    <format dxfId="439">
      <pivotArea collapsedLevelsAreSubtotals="1" fieldPosition="0">
        <references count="3">
          <reference field="7" count="1" selected="0">
            <x v="4"/>
          </reference>
          <reference field="8" count="1">
            <x v="1"/>
          </reference>
          <reference field="10" count="0" selected="0"/>
        </references>
      </pivotArea>
    </format>
    <format dxfId="438">
      <pivotArea collapsedLevelsAreSubtotals="1" fieldPosition="0">
        <references count="4">
          <reference field="7" count="1" selected="0">
            <x v="4"/>
          </reference>
          <reference field="8" count="1" selected="0">
            <x v="1"/>
          </reference>
          <reference field="9" count="2">
            <x v="8"/>
            <x v="43"/>
          </reference>
          <reference field="10" count="0" selected="0"/>
        </references>
      </pivotArea>
    </format>
    <format dxfId="437">
      <pivotArea collapsedLevelsAreSubtotals="1" fieldPosition="0">
        <references count="3">
          <reference field="7" count="1" selected="0">
            <x v="4"/>
          </reference>
          <reference field="8" count="1">
            <x v="2"/>
          </reference>
          <reference field="10" count="0" selected="0"/>
        </references>
      </pivotArea>
    </format>
    <format dxfId="436">
      <pivotArea collapsedLevelsAreSubtotals="1" fieldPosition="0">
        <references count="4">
          <reference field="7" count="1" selected="0">
            <x v="4"/>
          </reference>
          <reference field="8" count="1" selected="0">
            <x v="2"/>
          </reference>
          <reference field="9" count="12">
            <x v="1"/>
            <x v="3"/>
            <x v="8"/>
            <x v="18"/>
            <x v="19"/>
            <x v="27"/>
            <x v="43"/>
            <x v="51"/>
            <x v="54"/>
            <x v="56"/>
            <x v="77"/>
            <x v="86"/>
          </reference>
          <reference field="10" count="0" selected="0"/>
        </references>
      </pivotArea>
    </format>
    <format dxfId="435">
      <pivotArea collapsedLevelsAreSubtotals="1" fieldPosition="0">
        <references count="3">
          <reference field="7" count="1" selected="0">
            <x v="4"/>
          </reference>
          <reference field="8" count="1">
            <x v="3"/>
          </reference>
          <reference field="10" count="0" selected="0"/>
        </references>
      </pivotArea>
    </format>
    <format dxfId="434">
      <pivotArea collapsedLevelsAreSubtotals="1" fieldPosition="0">
        <references count="4">
          <reference field="7" count="1" selected="0">
            <x v="4"/>
          </reference>
          <reference field="8" count="1" selected="0">
            <x v="3"/>
          </reference>
          <reference field="9" count="11">
            <x v="1"/>
            <x v="3"/>
            <x v="8"/>
            <x v="18"/>
            <x v="19"/>
            <x v="27"/>
            <x v="43"/>
            <x v="51"/>
            <x v="54"/>
            <x v="56"/>
            <x v="86"/>
          </reference>
          <reference field="10" count="0" selected="0"/>
        </references>
      </pivotArea>
    </format>
    <format dxfId="433">
      <pivotArea collapsedLevelsAreSubtotals="1" fieldPosition="0">
        <references count="3">
          <reference field="7" count="1" selected="0">
            <x v="4"/>
          </reference>
          <reference field="8" count="1">
            <x v="5"/>
          </reference>
          <reference field="10" count="0" selected="0"/>
        </references>
      </pivotArea>
    </format>
    <format dxfId="432">
      <pivotArea collapsedLevelsAreSubtotals="1" fieldPosition="0">
        <references count="4">
          <reference field="7" count="1" selected="0">
            <x v="4"/>
          </reference>
          <reference field="8" count="1" selected="0">
            <x v="5"/>
          </reference>
          <reference field="9" count="1">
            <x v="8"/>
          </reference>
          <reference field="10" count="0" selected="0"/>
        </references>
      </pivotArea>
    </format>
    <format dxfId="431">
      <pivotArea collapsedLevelsAreSubtotals="1" fieldPosition="0">
        <references count="2">
          <reference field="7" count="1">
            <x v="2"/>
          </reference>
          <reference field="10" count="0" selected="0"/>
        </references>
      </pivotArea>
    </format>
    <format dxfId="430">
      <pivotArea collapsedLevelsAreSubtotals="1" fieldPosition="0">
        <references count="3">
          <reference field="7" count="1" selected="0">
            <x v="2"/>
          </reference>
          <reference field="8" count="1">
            <x v="1"/>
          </reference>
          <reference field="10" count="0" selected="0"/>
        </references>
      </pivotArea>
    </format>
    <format dxfId="429">
      <pivotArea collapsedLevelsAreSubtotals="1" fieldPosition="0">
        <references count="4">
          <reference field="7" count="1" selected="0">
            <x v="2"/>
          </reference>
          <reference field="8" count="1" selected="0">
            <x v="1"/>
          </reference>
          <reference field="9" count="1">
            <x v="8"/>
          </reference>
          <reference field="10" count="0" selected="0"/>
        </references>
      </pivotArea>
    </format>
    <format dxfId="428">
      <pivotArea collapsedLevelsAreSubtotals="1" fieldPosition="0">
        <references count="3">
          <reference field="7" count="1" selected="0">
            <x v="2"/>
          </reference>
          <reference field="8" count="1">
            <x v="2"/>
          </reference>
          <reference field="10" count="0" selected="0"/>
        </references>
      </pivotArea>
    </format>
    <format dxfId="427">
      <pivotArea collapsedLevelsAreSubtotals="1" fieldPosition="0">
        <references count="4">
          <reference field="7" count="1" selected="0">
            <x v="2"/>
          </reference>
          <reference field="8" count="1" selected="0">
            <x v="2"/>
          </reference>
          <reference field="9" count="8">
            <x v="1"/>
            <x v="8"/>
            <x v="18"/>
            <x v="19"/>
            <x v="43"/>
            <x v="54"/>
            <x v="56"/>
            <x v="77"/>
          </reference>
          <reference field="10" count="0" selected="0"/>
        </references>
      </pivotArea>
    </format>
    <format dxfId="426">
      <pivotArea collapsedLevelsAreSubtotals="1" fieldPosition="0">
        <references count="3">
          <reference field="7" count="1" selected="0">
            <x v="2"/>
          </reference>
          <reference field="8" count="1">
            <x v="3"/>
          </reference>
          <reference field="10" count="0" selected="0"/>
        </references>
      </pivotArea>
    </format>
    <format dxfId="425">
      <pivotArea collapsedLevelsAreSubtotals="1" fieldPosition="0">
        <references count="4">
          <reference field="7" count="1" selected="0">
            <x v="2"/>
          </reference>
          <reference field="8" count="1" selected="0">
            <x v="3"/>
          </reference>
          <reference field="9" count="1">
            <x v="43"/>
          </reference>
          <reference field="10" count="0" selected="0"/>
        </references>
      </pivotArea>
    </format>
    <format dxfId="424">
      <pivotArea collapsedLevelsAreSubtotals="1" fieldPosition="0">
        <references count="3">
          <reference field="7" count="1" selected="0">
            <x v="2"/>
          </reference>
          <reference field="8" count="1">
            <x v="4"/>
          </reference>
          <reference field="10" count="0" selected="0"/>
        </references>
      </pivotArea>
    </format>
    <format dxfId="423">
      <pivotArea collapsedLevelsAreSubtotals="1" fieldPosition="0">
        <references count="4">
          <reference field="7" count="1" selected="0">
            <x v="2"/>
          </reference>
          <reference field="8" count="1" selected="0">
            <x v="4"/>
          </reference>
          <reference field="9" count="4">
            <x v="8"/>
            <x v="19"/>
            <x v="43"/>
            <x v="56"/>
          </reference>
          <reference field="10" count="0" selected="0"/>
        </references>
      </pivotArea>
    </format>
    <format dxfId="422">
      <pivotArea dataOnly="0" labelOnly="1" fieldPosition="0">
        <references count="2">
          <reference field="7" count="2">
            <x v="2"/>
            <x v="4"/>
          </reference>
          <reference field="10" count="0" selected="0"/>
        </references>
      </pivotArea>
    </format>
    <format dxfId="421">
      <pivotArea dataOnly="0" labelOnly="1" fieldPosition="0">
        <references count="3">
          <reference field="7" count="1" selected="0">
            <x v="4"/>
          </reference>
          <reference field="8" count="4">
            <x v="1"/>
            <x v="2"/>
            <x v="3"/>
            <x v="5"/>
          </reference>
          <reference field="10" count="0" selected="0"/>
        </references>
      </pivotArea>
    </format>
    <format dxfId="420">
      <pivotArea dataOnly="0" labelOnly="1" fieldPosition="0">
        <references count="3">
          <reference field="7" count="1" selected="0">
            <x v="2"/>
          </reference>
          <reference field="8" count="4">
            <x v="1"/>
            <x v="2"/>
            <x v="3"/>
            <x v="4"/>
          </reference>
          <reference field="10" count="0" selected="0"/>
        </references>
      </pivotArea>
    </format>
    <format dxfId="419">
      <pivotArea dataOnly="0" labelOnly="1" fieldPosition="0">
        <references count="4">
          <reference field="7" count="1" selected="0">
            <x v="4"/>
          </reference>
          <reference field="8" count="1" selected="0">
            <x v="1"/>
          </reference>
          <reference field="9" count="2">
            <x v="8"/>
            <x v="43"/>
          </reference>
          <reference field="10" count="0" selected="0"/>
        </references>
      </pivotArea>
    </format>
    <format dxfId="418">
      <pivotArea dataOnly="0" labelOnly="1" fieldPosition="0">
        <references count="4">
          <reference field="7" count="1" selected="0">
            <x v="4"/>
          </reference>
          <reference field="8" count="1" selected="0">
            <x v="2"/>
          </reference>
          <reference field="9" count="12">
            <x v="1"/>
            <x v="3"/>
            <x v="8"/>
            <x v="18"/>
            <x v="19"/>
            <x v="27"/>
            <x v="43"/>
            <x v="51"/>
            <x v="54"/>
            <x v="56"/>
            <x v="77"/>
            <x v="86"/>
          </reference>
          <reference field="10" count="0" selected="0"/>
        </references>
      </pivotArea>
    </format>
    <format dxfId="417">
      <pivotArea dataOnly="0" labelOnly="1" fieldPosition="0">
        <references count="4">
          <reference field="7" count="1" selected="0">
            <x v="4"/>
          </reference>
          <reference field="8" count="1" selected="0">
            <x v="3"/>
          </reference>
          <reference field="9" count="11">
            <x v="1"/>
            <x v="3"/>
            <x v="8"/>
            <x v="18"/>
            <x v="19"/>
            <x v="27"/>
            <x v="43"/>
            <x v="51"/>
            <x v="54"/>
            <x v="56"/>
            <x v="86"/>
          </reference>
          <reference field="10" count="0" selected="0"/>
        </references>
      </pivotArea>
    </format>
    <format dxfId="416">
      <pivotArea dataOnly="0" labelOnly="1" fieldPosition="0">
        <references count="4">
          <reference field="7" count="1" selected="0">
            <x v="4"/>
          </reference>
          <reference field="8" count="1" selected="0">
            <x v="5"/>
          </reference>
          <reference field="9" count="1">
            <x v="8"/>
          </reference>
          <reference field="10" count="0" selected="0"/>
        </references>
      </pivotArea>
    </format>
    <format dxfId="415">
      <pivotArea dataOnly="0" labelOnly="1" fieldPosition="0">
        <references count="4">
          <reference field="7" count="1" selected="0">
            <x v="2"/>
          </reference>
          <reference field="8" count="1" selected="0">
            <x v="1"/>
          </reference>
          <reference field="9" count="1">
            <x v="8"/>
          </reference>
          <reference field="10" count="0" selected="0"/>
        </references>
      </pivotArea>
    </format>
    <format dxfId="414">
      <pivotArea dataOnly="0" labelOnly="1" fieldPosition="0">
        <references count="4">
          <reference field="7" count="1" selected="0">
            <x v="2"/>
          </reference>
          <reference field="8" count="1" selected="0">
            <x v="2"/>
          </reference>
          <reference field="9" count="8">
            <x v="1"/>
            <x v="8"/>
            <x v="18"/>
            <x v="19"/>
            <x v="43"/>
            <x v="54"/>
            <x v="56"/>
            <x v="77"/>
          </reference>
          <reference field="10" count="0" selected="0"/>
        </references>
      </pivotArea>
    </format>
    <format dxfId="413">
      <pivotArea dataOnly="0" labelOnly="1" fieldPosition="0">
        <references count="4">
          <reference field="7" count="1" selected="0">
            <x v="2"/>
          </reference>
          <reference field="8" count="1" selected="0">
            <x v="3"/>
          </reference>
          <reference field="9" count="1">
            <x v="43"/>
          </reference>
          <reference field="10" count="0" selected="0"/>
        </references>
      </pivotArea>
    </format>
    <format dxfId="412">
      <pivotArea dataOnly="0" labelOnly="1" fieldPosition="0">
        <references count="4">
          <reference field="7" count="1" selected="0">
            <x v="2"/>
          </reference>
          <reference field="8" count="1" selected="0">
            <x v="4"/>
          </reference>
          <reference field="9" count="4">
            <x v="8"/>
            <x v="19"/>
            <x v="43"/>
            <x v="56"/>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FB421-A655-4D3D-89D6-D1E0D2477192}"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376"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x="0"/>
        <item x="1"/>
        <item x="2"/>
        <item x="7"/>
        <item x="4"/>
        <item x="3"/>
        <item x="8"/>
        <item t="default"/>
      </items>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sortType="descending">
      <items count="14">
        <item h="1" x="3"/>
        <item h="1" x="6"/>
        <item h="1" x="0"/>
        <item h="1" x="11"/>
        <item h="1" x="9"/>
        <item x="1"/>
        <item h="1" x="10"/>
        <item h="1" x="4"/>
        <item h="1" x="2"/>
        <item h="1" x="5"/>
        <item h="1" x="8"/>
        <item h="1" x="7"/>
        <item h="1" x="12"/>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373">
    <i>
      <x v="5"/>
    </i>
    <i r="1">
      <x v="1"/>
    </i>
    <i r="2">
      <x v="2"/>
    </i>
    <i r="3">
      <x v="8"/>
    </i>
    <i r="4">
      <x v="11"/>
    </i>
    <i r="4">
      <x v="38"/>
    </i>
    <i r="4">
      <x v="79"/>
    </i>
    <i r="4">
      <x v="31"/>
    </i>
    <i r="4">
      <x v="26"/>
    </i>
    <i r="4">
      <x v="69"/>
    </i>
    <i r="4">
      <x v="18"/>
    </i>
    <i r="4">
      <x v="104"/>
    </i>
    <i r="4">
      <x v="76"/>
    </i>
    <i r="4">
      <x v="48"/>
    </i>
    <i r="4">
      <x v="9"/>
    </i>
    <i r="4">
      <x v="29"/>
    </i>
    <i r="4">
      <x v="88"/>
    </i>
    <i r="4">
      <x v="34"/>
    </i>
    <i r="4">
      <x v="49"/>
    </i>
    <i r="4">
      <x v="83"/>
    </i>
    <i r="4">
      <x v="64"/>
    </i>
    <i r="4">
      <x v="92"/>
    </i>
    <i r="4">
      <x v="101"/>
    </i>
    <i r="4">
      <x v="42"/>
    </i>
    <i r="4">
      <x v="44"/>
    </i>
    <i r="3">
      <x v="1"/>
    </i>
    <i r="4">
      <x v="11"/>
    </i>
    <i r="4">
      <x v="79"/>
    </i>
    <i r="4">
      <x v="101"/>
    </i>
    <i r="4">
      <x v="31"/>
    </i>
    <i r="4">
      <x v="76"/>
    </i>
    <i r="4">
      <x v="64"/>
    </i>
    <i r="4">
      <x v="18"/>
    </i>
    <i r="4">
      <x v="44"/>
    </i>
    <i r="4">
      <x v="4"/>
    </i>
    <i r="4">
      <x v="83"/>
    </i>
    <i r="4">
      <x v="37"/>
    </i>
    <i r="4">
      <x v="87"/>
    </i>
    <i r="4">
      <x v="92"/>
    </i>
    <i r="4">
      <x v="42"/>
    </i>
    <i r="4">
      <x v="29"/>
    </i>
    <i r="3">
      <x v="18"/>
    </i>
    <i r="4">
      <x v="11"/>
    </i>
    <i r="4">
      <x v="38"/>
    </i>
    <i r="4">
      <x v="69"/>
    </i>
    <i r="4">
      <x v="79"/>
    </i>
    <i r="4">
      <x v="18"/>
    </i>
    <i r="4">
      <x v="76"/>
    </i>
    <i r="4">
      <x v="26"/>
    </i>
    <i r="4">
      <x v="31"/>
    </i>
    <i r="4">
      <x v="104"/>
    </i>
    <i r="4">
      <x v="34"/>
    </i>
    <i r="4">
      <x v="64"/>
    </i>
    <i r="4">
      <x v="29"/>
    </i>
    <i r="4">
      <x v="83"/>
    </i>
    <i r="4">
      <x v="9"/>
    </i>
    <i r="4">
      <x v="48"/>
    </i>
    <i r="4">
      <x v="49"/>
    </i>
    <i r="4">
      <x v="42"/>
    </i>
    <i r="3">
      <x v="19"/>
    </i>
    <i r="4">
      <x v="86"/>
    </i>
    <i r="4">
      <x v="11"/>
    </i>
    <i r="4">
      <x v="101"/>
    </i>
    <i r="4">
      <x v="74"/>
    </i>
    <i r="4">
      <x v="18"/>
    </i>
    <i r="4">
      <x v="21"/>
    </i>
    <i r="4">
      <x v="77"/>
    </i>
    <i r="4">
      <x v="88"/>
    </i>
    <i r="4">
      <x v="69"/>
    </i>
    <i r="4">
      <x v="64"/>
    </i>
    <i r="4">
      <x v="31"/>
    </i>
    <i r="4">
      <x v="76"/>
    </i>
    <i r="4">
      <x v="78"/>
    </i>
    <i r="3">
      <x v="56"/>
    </i>
    <i r="4">
      <x v="38"/>
    </i>
    <i r="4">
      <x v="49"/>
    </i>
    <i r="4">
      <x v="69"/>
    </i>
    <i r="4">
      <x v="11"/>
    </i>
    <i r="4">
      <x v="31"/>
    </i>
    <i r="4">
      <x v="76"/>
    </i>
    <i r="4">
      <x v="64"/>
    </i>
    <i r="4">
      <x v="18"/>
    </i>
    <i r="3">
      <x v="17"/>
    </i>
    <i r="4">
      <x v="66"/>
    </i>
    <i r="4">
      <x v="11"/>
    </i>
    <i r="4">
      <x v="18"/>
    </i>
    <i r="3">
      <x v="43"/>
    </i>
    <i r="4">
      <x v="18"/>
    </i>
    <i r="4">
      <x v="76"/>
    </i>
    <i r="4">
      <x v="77"/>
    </i>
    <i r="4">
      <x v="64"/>
    </i>
    <i r="3">
      <x v="54"/>
    </i>
    <i r="4">
      <x v="18"/>
    </i>
    <i r="4">
      <x v="11"/>
    </i>
    <i r="4">
      <x v="31"/>
    </i>
    <i r="4">
      <x v="69"/>
    </i>
    <i r="4">
      <x v="64"/>
    </i>
    <i r="4">
      <x v="38"/>
    </i>
    <i r="4">
      <x v="101"/>
    </i>
    <i r="4">
      <x v="42"/>
    </i>
    <i r="4">
      <x v="77"/>
    </i>
    <i r="3">
      <x v="86"/>
    </i>
    <i r="4">
      <x v="26"/>
    </i>
    <i r="4">
      <x v="29"/>
    </i>
    <i r="4">
      <x v="42"/>
    </i>
    <i r="3">
      <x v="27"/>
    </i>
    <i r="4">
      <x v="29"/>
    </i>
    <i r="2">
      <x v="3"/>
    </i>
    <i r="3">
      <x v="8"/>
    </i>
    <i r="4">
      <x v="38"/>
    </i>
    <i r="4">
      <x v="49"/>
    </i>
    <i r="4">
      <x v="42"/>
    </i>
    <i r="4">
      <x v="18"/>
    </i>
    <i r="4">
      <x v="88"/>
    </i>
    <i r="4">
      <x v="64"/>
    </i>
    <i r="4">
      <x v="26"/>
    </i>
    <i r="4">
      <x v="29"/>
    </i>
    <i r="3">
      <x v="43"/>
    </i>
    <i r="4">
      <x v="38"/>
    </i>
    <i r="4">
      <x v="42"/>
    </i>
    <i r="4">
      <x v="92"/>
    </i>
    <i r="4">
      <x v="18"/>
    </i>
    <i r="3">
      <x v="56"/>
    </i>
    <i r="4">
      <x v="26"/>
    </i>
    <i r="4">
      <x v="38"/>
    </i>
    <i r="4">
      <x v="42"/>
    </i>
    <i r="4">
      <x v="29"/>
    </i>
    <i r="3">
      <x v="54"/>
    </i>
    <i r="4">
      <x v="38"/>
    </i>
    <i r="4">
      <x v="31"/>
    </i>
    <i r="2">
      <x v="7"/>
    </i>
    <i r="3">
      <x v="8"/>
    </i>
    <i r="4">
      <x v="11"/>
    </i>
    <i r="4">
      <x v="77"/>
    </i>
    <i r="4">
      <x v="18"/>
    </i>
    <i r="4">
      <x v="78"/>
    </i>
    <i r="4">
      <x v="69"/>
    </i>
    <i r="4">
      <x v="76"/>
    </i>
    <i r="4">
      <x v="88"/>
    </i>
    <i r="4">
      <x v="44"/>
    </i>
    <i r="4">
      <x v="29"/>
    </i>
    <i r="3">
      <x v="43"/>
    </i>
    <i r="4">
      <x v="77"/>
    </i>
    <i r="4">
      <x v="48"/>
    </i>
    <i r="1">
      <x v="4"/>
    </i>
    <i r="2">
      <x v="1"/>
    </i>
    <i r="3">
      <x v="43"/>
    </i>
    <i r="4">
      <x v="69"/>
    </i>
    <i r="4">
      <x v="38"/>
    </i>
    <i r="4">
      <x v="88"/>
    </i>
    <i r="3">
      <x v="8"/>
    </i>
    <i r="4">
      <x v="69"/>
    </i>
    <i r="4">
      <x v="38"/>
    </i>
    <i r="2">
      <x v="2"/>
    </i>
    <i r="3">
      <x v="18"/>
    </i>
    <i r="4">
      <x v="69"/>
    </i>
    <i r="4">
      <x v="79"/>
    </i>
    <i r="4">
      <x v="92"/>
    </i>
    <i r="4">
      <x v="26"/>
    </i>
    <i r="4">
      <x v="18"/>
    </i>
    <i r="4">
      <x v="31"/>
    </i>
    <i r="4">
      <x v="42"/>
    </i>
    <i r="3">
      <x v="8"/>
    </i>
    <i r="4">
      <x v="69"/>
    </i>
    <i r="4">
      <x v="26"/>
    </i>
    <i r="4">
      <x v="79"/>
    </i>
    <i r="4">
      <x v="18"/>
    </i>
    <i r="4">
      <x v="92"/>
    </i>
    <i r="4">
      <x v="31"/>
    </i>
    <i r="4">
      <x v="44"/>
    </i>
    <i r="4">
      <x v="77"/>
    </i>
    <i r="4">
      <x v="101"/>
    </i>
    <i r="4">
      <x v="76"/>
    </i>
    <i r="4">
      <x v="64"/>
    </i>
    <i r="4">
      <x v="88"/>
    </i>
    <i r="4">
      <x v="4"/>
    </i>
    <i r="4">
      <x v="29"/>
    </i>
    <i r="4">
      <x v="42"/>
    </i>
    <i r="3">
      <x v="54"/>
    </i>
    <i r="4">
      <x v="38"/>
    </i>
    <i r="4">
      <x v="69"/>
    </i>
    <i r="4">
      <x v="77"/>
    </i>
    <i r="4">
      <x v="9"/>
    </i>
    <i r="3">
      <x v="19"/>
    </i>
    <i r="4">
      <x/>
    </i>
    <i r="4">
      <x v="103"/>
    </i>
    <i r="4">
      <x v="69"/>
    </i>
    <i r="4">
      <x v="77"/>
    </i>
    <i r="4">
      <x v="59"/>
    </i>
    <i r="4">
      <x v="102"/>
    </i>
    <i r="4">
      <x v="9"/>
    </i>
    <i r="4">
      <x v="21"/>
    </i>
    <i r="4">
      <x v="86"/>
    </i>
    <i r="4">
      <x v="88"/>
    </i>
    <i r="4">
      <x v="49"/>
    </i>
    <i r="4">
      <x v="78"/>
    </i>
    <i r="4">
      <x v="64"/>
    </i>
    <i r="4">
      <x v="42"/>
    </i>
    <i r="3">
      <x v="51"/>
    </i>
    <i r="4">
      <x v="69"/>
    </i>
    <i r="3">
      <x v="56"/>
    </i>
    <i r="4">
      <x v="69"/>
    </i>
    <i r="3">
      <x v="77"/>
    </i>
    <i r="4">
      <x v="29"/>
    </i>
    <i r="4">
      <x v="25"/>
    </i>
    <i r="4">
      <x v="64"/>
    </i>
    <i r="3">
      <x v="43"/>
    </i>
    <i r="4">
      <x v="59"/>
    </i>
    <i r="4">
      <x v="18"/>
    </i>
    <i r="3">
      <x v="27"/>
    </i>
    <i r="4">
      <x v="69"/>
    </i>
    <i r="4">
      <x v="26"/>
    </i>
    <i r="3">
      <x v="1"/>
    </i>
    <i r="4">
      <x v="18"/>
    </i>
    <i r="4">
      <x v="11"/>
    </i>
    <i r="4">
      <x v="64"/>
    </i>
    <i r="3">
      <x v="86"/>
    </i>
    <i r="4">
      <x v="26"/>
    </i>
    <i r="4">
      <x v="31"/>
    </i>
    <i r="3">
      <x v="3"/>
    </i>
    <i r="4">
      <x v="88"/>
    </i>
    <i r="2">
      <x v="3"/>
    </i>
    <i r="3">
      <x v="18"/>
    </i>
    <i r="4">
      <x v="38"/>
    </i>
    <i r="4">
      <x v="26"/>
    </i>
    <i r="4">
      <x v="18"/>
    </i>
    <i r="4">
      <x v="42"/>
    </i>
    <i r="4">
      <x v="29"/>
    </i>
    <i r="4">
      <x v="64"/>
    </i>
    <i r="4">
      <x v="92"/>
    </i>
    <i r="4">
      <x v="76"/>
    </i>
    <i r="4">
      <x v="99"/>
    </i>
    <i r="3">
      <x v="8"/>
    </i>
    <i r="4">
      <x v="38"/>
    </i>
    <i r="4">
      <x v="26"/>
    </i>
    <i r="4">
      <x v="18"/>
    </i>
    <i r="4">
      <x v="69"/>
    </i>
    <i r="4">
      <x v="42"/>
    </i>
    <i r="4">
      <x v="64"/>
    </i>
    <i r="4">
      <x v="92"/>
    </i>
    <i r="4">
      <x v="29"/>
    </i>
    <i r="4">
      <x v="77"/>
    </i>
    <i r="3">
      <x v="86"/>
    </i>
    <i r="4">
      <x v="42"/>
    </i>
    <i r="4">
      <x v="38"/>
    </i>
    <i r="4">
      <x v="64"/>
    </i>
    <i r="4">
      <x v="26"/>
    </i>
    <i r="4">
      <x v="29"/>
    </i>
    <i r="4">
      <x v="18"/>
    </i>
    <i r="3">
      <x v="54"/>
    </i>
    <i r="4">
      <x v="38"/>
    </i>
    <i r="4">
      <x v="26"/>
    </i>
    <i r="4">
      <x v="18"/>
    </i>
    <i r="4">
      <x v="29"/>
    </i>
    <i r="3">
      <x v="56"/>
    </i>
    <i r="4">
      <x v="38"/>
    </i>
    <i r="4">
      <x v="18"/>
    </i>
    <i r="4">
      <x v="42"/>
    </i>
    <i r="4">
      <x v="29"/>
    </i>
    <i r="4">
      <x v="69"/>
    </i>
    <i r="4">
      <x v="64"/>
    </i>
    <i r="4">
      <x v="26"/>
    </i>
    <i r="3">
      <x v="27"/>
    </i>
    <i r="4">
      <x v="38"/>
    </i>
    <i r="4">
      <x v="26"/>
    </i>
    <i r="4">
      <x v="42"/>
    </i>
    <i r="4">
      <x v="29"/>
    </i>
    <i r="4">
      <x v="18"/>
    </i>
    <i r="3">
      <x v="1"/>
    </i>
    <i r="4">
      <x v="42"/>
    </i>
    <i r="4">
      <x v="44"/>
    </i>
    <i r="3">
      <x v="43"/>
    </i>
    <i r="4">
      <x v="26"/>
    </i>
    <i r="4">
      <x v="42"/>
    </i>
    <i r="4">
      <x v="64"/>
    </i>
    <i r="4">
      <x v="29"/>
    </i>
    <i r="4">
      <x v="88"/>
    </i>
    <i r="4">
      <x v="18"/>
    </i>
    <i r="3">
      <x v="19"/>
    </i>
    <i r="4">
      <x v="42"/>
    </i>
    <i r="4">
      <x v="18"/>
    </i>
    <i r="4">
      <x v="88"/>
    </i>
    <i r="4">
      <x v="31"/>
    </i>
    <i r="4">
      <x v="29"/>
    </i>
    <i r="3">
      <x v="51"/>
    </i>
    <i r="4">
      <x v="38"/>
    </i>
    <i r="4">
      <x v="29"/>
    </i>
    <i r="4">
      <x v="18"/>
    </i>
    <i r="3">
      <x v="3"/>
    </i>
    <i r="4">
      <x v="29"/>
    </i>
    <i r="4">
      <x v="92"/>
    </i>
    <i r="2">
      <x v="5"/>
    </i>
    <i r="3">
      <x v="8"/>
    </i>
    <i r="4">
      <x v="69"/>
    </i>
    <i r="4">
      <x v="77"/>
    </i>
    <i r="1">
      <x v="2"/>
    </i>
    <i r="2">
      <x v="1"/>
    </i>
    <i r="3">
      <x v="8"/>
    </i>
    <i r="4">
      <x v="69"/>
    </i>
    <i r="4">
      <x v="77"/>
    </i>
    <i r="4">
      <x v="88"/>
    </i>
    <i r="4">
      <x v="44"/>
    </i>
    <i r="2">
      <x v="2"/>
    </i>
    <i r="3">
      <x v="1"/>
    </i>
    <i r="4">
      <x v="101"/>
    </i>
    <i r="4">
      <x v="11"/>
    </i>
    <i r="4">
      <x v="96"/>
    </i>
    <i r="4">
      <x v="83"/>
    </i>
    <i r="4">
      <x v="76"/>
    </i>
    <i r="3">
      <x v="43"/>
    </i>
    <i r="4">
      <x v="29"/>
    </i>
    <i r="4">
      <x v="88"/>
    </i>
    <i r="4">
      <x v="64"/>
    </i>
    <i r="3">
      <x v="56"/>
    </i>
    <i r="4">
      <x v="76"/>
    </i>
    <i r="3">
      <x v="54"/>
    </i>
    <i r="4">
      <x v="38"/>
    </i>
    <i r="4">
      <x v="11"/>
    </i>
    <i r="3">
      <x v="18"/>
    </i>
    <i r="4">
      <x v="38"/>
    </i>
    <i r="4">
      <x v="69"/>
    </i>
    <i r="4">
      <x v="48"/>
    </i>
    <i r="3">
      <x v="8"/>
    </i>
    <i r="4">
      <x v="48"/>
    </i>
    <i r="4">
      <x v="79"/>
    </i>
    <i r="4">
      <x v="69"/>
    </i>
    <i r="4">
      <x v="11"/>
    </i>
    <i r="4">
      <x v="42"/>
    </i>
    <i r="4">
      <x v="18"/>
    </i>
    <i r="4">
      <x v="49"/>
    </i>
    <i r="4">
      <x v="26"/>
    </i>
    <i r="4">
      <x v="76"/>
    </i>
    <i r="4">
      <x v="31"/>
    </i>
    <i r="4">
      <x v="9"/>
    </i>
    <i r="4">
      <x v="38"/>
    </i>
    <i r="3">
      <x v="77"/>
    </i>
    <i r="4">
      <x v="77"/>
    </i>
    <i r="3">
      <x v="19"/>
    </i>
    <i r="4">
      <x v="101"/>
    </i>
    <i r="4">
      <x v="64"/>
    </i>
    <i r="2">
      <x v="3"/>
    </i>
    <i r="3">
      <x v="43"/>
    </i>
    <i r="4">
      <x v="42"/>
    </i>
    <i r="4">
      <x v="38"/>
    </i>
    <i r="2">
      <x v="4"/>
    </i>
    <i r="3">
      <x v="43"/>
    </i>
    <i r="4">
      <x v="31"/>
    </i>
    <i r="4">
      <x v="18"/>
    </i>
    <i r="4">
      <x v="64"/>
    </i>
    <i r="4">
      <x v="29"/>
    </i>
    <i r="4">
      <x v="11"/>
    </i>
    <i r="4">
      <x v="42"/>
    </i>
    <i r="4">
      <x v="79"/>
    </i>
    <i r="4">
      <x v="96"/>
    </i>
    <i r="3">
      <x v="8"/>
    </i>
    <i r="4">
      <x v="18"/>
    </i>
    <i r="4">
      <x v="29"/>
    </i>
    <i r="4">
      <x v="64"/>
    </i>
    <i r="4">
      <x v="42"/>
    </i>
    <i r="4">
      <x v="31"/>
    </i>
    <i r="4">
      <x v="69"/>
    </i>
    <i r="4">
      <x v="77"/>
    </i>
    <i r="4">
      <x v="76"/>
    </i>
    <i r="4">
      <x v="55"/>
    </i>
    <i r="3">
      <x v="19"/>
    </i>
    <i r="4">
      <x v="18"/>
    </i>
    <i r="4">
      <x v="77"/>
    </i>
    <i r="4">
      <x v="4"/>
    </i>
    <i r="4">
      <x v="31"/>
    </i>
    <i r="4">
      <x v="76"/>
    </i>
    <i r="3">
      <x v="56"/>
    </i>
    <i r="4">
      <x v="76"/>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47">
    <format dxfId="493">
      <pivotArea collapsedLevelsAreSubtotals="1" fieldPosition="0">
        <references count="4">
          <reference field="7" count="1" selected="0">
            <x v="1"/>
          </reference>
          <reference field="8" count="1" selected="0">
            <x v="7"/>
          </reference>
          <reference field="9" count="1">
            <x v="8"/>
          </reference>
          <reference field="10" count="0" selected="0"/>
        </references>
      </pivotArea>
    </format>
    <format dxfId="492">
      <pivotArea dataOnly="0" labelOnly="1" fieldPosition="0">
        <references count="4">
          <reference field="7" count="1" selected="0">
            <x v="1"/>
          </reference>
          <reference field="8" count="1" selected="0">
            <x v="7"/>
          </reference>
          <reference field="9" count="1">
            <x v="8"/>
          </reference>
          <reference field="10" count="0" selected="0"/>
        </references>
      </pivotArea>
    </format>
    <format dxfId="491">
      <pivotArea collapsedLevelsAreSubtotals="1" fieldPosition="0">
        <references count="4">
          <reference field="7" count="1" selected="0">
            <x v="1"/>
          </reference>
          <reference field="8" count="1" selected="0">
            <x v="3"/>
          </reference>
          <reference field="9" count="1">
            <x v="8"/>
          </reference>
          <reference field="10" count="0" selected="0"/>
        </references>
      </pivotArea>
    </format>
    <format dxfId="490">
      <pivotArea dataOnly="0" labelOnly="1" fieldPosition="0">
        <references count="4">
          <reference field="7" count="1" selected="0">
            <x v="1"/>
          </reference>
          <reference field="8" count="1" selected="0">
            <x v="3"/>
          </reference>
          <reference field="9" count="1">
            <x v="8"/>
          </reference>
          <reference field="10" count="0" selected="0"/>
        </references>
      </pivotArea>
    </format>
    <format dxfId="489">
      <pivotArea collapsedLevelsAreSubtotals="1" fieldPosition="0">
        <references count="4">
          <reference field="7" count="1" selected="0">
            <x v="1"/>
          </reference>
          <reference field="8" count="1" selected="0">
            <x v="2"/>
          </reference>
          <reference field="9" count="2">
            <x v="1"/>
            <x v="8"/>
          </reference>
          <reference field="10" count="0" selected="0"/>
        </references>
      </pivotArea>
    </format>
    <format dxfId="488">
      <pivotArea dataOnly="0" labelOnly="1" fieldPosition="0">
        <references count="4">
          <reference field="7" count="1" selected="0">
            <x v="1"/>
          </reference>
          <reference field="8" count="1" selected="0">
            <x v="2"/>
          </reference>
          <reference field="9" count="2">
            <x v="1"/>
            <x v="8"/>
          </reference>
          <reference field="10" count="0" selected="0"/>
        </references>
      </pivotArea>
    </format>
    <format dxfId="487">
      <pivotArea collapsedLevelsAreSubtotals="1" fieldPosition="0">
        <references count="2">
          <reference field="7" count="1">
            <x v="4"/>
          </reference>
          <reference field="10" count="0" selected="0"/>
        </references>
      </pivotArea>
    </format>
    <format dxfId="486">
      <pivotArea collapsedLevelsAreSubtotals="1" fieldPosition="0">
        <references count="3">
          <reference field="7" count="1" selected="0">
            <x v="4"/>
          </reference>
          <reference field="8" count="1">
            <x v="1"/>
          </reference>
          <reference field="10" count="0" selected="0"/>
        </references>
      </pivotArea>
    </format>
    <format dxfId="485">
      <pivotArea collapsedLevelsAreSubtotals="1" fieldPosition="0">
        <references count="4">
          <reference field="7" count="1" selected="0">
            <x v="4"/>
          </reference>
          <reference field="8" count="1" selected="0">
            <x v="1"/>
          </reference>
          <reference field="9" count="2">
            <x v="8"/>
            <x v="43"/>
          </reference>
          <reference field="10" count="0" selected="0"/>
        </references>
      </pivotArea>
    </format>
    <format dxfId="484">
      <pivotArea collapsedLevelsAreSubtotals="1" fieldPosition="0">
        <references count="3">
          <reference field="7" count="1" selected="0">
            <x v="4"/>
          </reference>
          <reference field="8" count="1">
            <x v="2"/>
          </reference>
          <reference field="10" count="0" selected="0"/>
        </references>
      </pivotArea>
    </format>
    <format dxfId="483">
      <pivotArea collapsedLevelsAreSubtotals="1" fieldPosition="0">
        <references count="4">
          <reference field="7" count="1" selected="0">
            <x v="4"/>
          </reference>
          <reference field="8" count="1" selected="0">
            <x v="2"/>
          </reference>
          <reference field="9" count="12">
            <x v="1"/>
            <x v="3"/>
            <x v="8"/>
            <x v="18"/>
            <x v="19"/>
            <x v="27"/>
            <x v="43"/>
            <x v="51"/>
            <x v="54"/>
            <x v="56"/>
            <x v="77"/>
            <x v="86"/>
          </reference>
          <reference field="10" count="0" selected="0"/>
        </references>
      </pivotArea>
    </format>
    <format dxfId="482">
      <pivotArea collapsedLevelsAreSubtotals="1" fieldPosition="0">
        <references count="3">
          <reference field="7" count="1" selected="0">
            <x v="4"/>
          </reference>
          <reference field="8" count="1">
            <x v="3"/>
          </reference>
          <reference field="10" count="0" selected="0"/>
        </references>
      </pivotArea>
    </format>
    <format dxfId="481">
      <pivotArea collapsedLevelsAreSubtotals="1" fieldPosition="0">
        <references count="4">
          <reference field="7" count="1" selected="0">
            <x v="4"/>
          </reference>
          <reference field="8" count="1" selected="0">
            <x v="3"/>
          </reference>
          <reference field="9" count="11">
            <x v="1"/>
            <x v="3"/>
            <x v="8"/>
            <x v="18"/>
            <x v="19"/>
            <x v="27"/>
            <x v="43"/>
            <x v="51"/>
            <x v="54"/>
            <x v="56"/>
            <x v="86"/>
          </reference>
          <reference field="10" count="0" selected="0"/>
        </references>
      </pivotArea>
    </format>
    <format dxfId="480">
      <pivotArea collapsedLevelsAreSubtotals="1" fieldPosition="0">
        <references count="3">
          <reference field="7" count="1" selected="0">
            <x v="4"/>
          </reference>
          <reference field="8" count="1">
            <x v="5"/>
          </reference>
          <reference field="10" count="0" selected="0"/>
        </references>
      </pivotArea>
    </format>
    <format dxfId="479">
      <pivotArea collapsedLevelsAreSubtotals="1" fieldPosition="0">
        <references count="4">
          <reference field="7" count="1" selected="0">
            <x v="4"/>
          </reference>
          <reference field="8" count="1" selected="0">
            <x v="5"/>
          </reference>
          <reference field="9" count="1">
            <x v="8"/>
          </reference>
          <reference field="10" count="0" selected="0"/>
        </references>
      </pivotArea>
    </format>
    <format dxfId="478">
      <pivotArea collapsedLevelsAreSubtotals="1" fieldPosition="0">
        <references count="2">
          <reference field="7" count="1">
            <x v="2"/>
          </reference>
          <reference field="10" count="0" selected="0"/>
        </references>
      </pivotArea>
    </format>
    <format dxfId="477">
      <pivotArea collapsedLevelsAreSubtotals="1" fieldPosition="0">
        <references count="3">
          <reference field="7" count="1" selected="0">
            <x v="2"/>
          </reference>
          <reference field="8" count="1">
            <x v="1"/>
          </reference>
          <reference field="10" count="0" selected="0"/>
        </references>
      </pivotArea>
    </format>
    <format dxfId="476">
      <pivotArea collapsedLevelsAreSubtotals="1" fieldPosition="0">
        <references count="4">
          <reference field="7" count="1" selected="0">
            <x v="2"/>
          </reference>
          <reference field="8" count="1" selected="0">
            <x v="1"/>
          </reference>
          <reference field="9" count="1">
            <x v="8"/>
          </reference>
          <reference field="10" count="0" selected="0"/>
        </references>
      </pivotArea>
    </format>
    <format dxfId="475">
      <pivotArea collapsedLevelsAreSubtotals="1" fieldPosition="0">
        <references count="3">
          <reference field="7" count="1" selected="0">
            <x v="2"/>
          </reference>
          <reference field="8" count="1">
            <x v="2"/>
          </reference>
          <reference field="10" count="0" selected="0"/>
        </references>
      </pivotArea>
    </format>
    <format dxfId="474">
      <pivotArea collapsedLevelsAreSubtotals="1" fieldPosition="0">
        <references count="4">
          <reference field="7" count="1" selected="0">
            <x v="2"/>
          </reference>
          <reference field="8" count="1" selected="0">
            <x v="2"/>
          </reference>
          <reference field="9" count="8">
            <x v="1"/>
            <x v="8"/>
            <x v="18"/>
            <x v="19"/>
            <x v="43"/>
            <x v="54"/>
            <x v="56"/>
            <x v="77"/>
          </reference>
          <reference field="10" count="0" selected="0"/>
        </references>
      </pivotArea>
    </format>
    <format dxfId="473">
      <pivotArea collapsedLevelsAreSubtotals="1" fieldPosition="0">
        <references count="3">
          <reference field="7" count="1" selected="0">
            <x v="2"/>
          </reference>
          <reference field="8" count="1">
            <x v="3"/>
          </reference>
          <reference field="10" count="0" selected="0"/>
        </references>
      </pivotArea>
    </format>
    <format dxfId="472">
      <pivotArea collapsedLevelsAreSubtotals="1" fieldPosition="0">
        <references count="4">
          <reference field="7" count="1" selected="0">
            <x v="2"/>
          </reference>
          <reference field="8" count="1" selected="0">
            <x v="3"/>
          </reference>
          <reference field="9" count="1">
            <x v="43"/>
          </reference>
          <reference field="10" count="0" selected="0"/>
        </references>
      </pivotArea>
    </format>
    <format dxfId="471">
      <pivotArea collapsedLevelsAreSubtotals="1" fieldPosition="0">
        <references count="3">
          <reference field="7" count="1" selected="0">
            <x v="2"/>
          </reference>
          <reference field="8" count="1">
            <x v="4"/>
          </reference>
          <reference field="10" count="0" selected="0"/>
        </references>
      </pivotArea>
    </format>
    <format dxfId="470">
      <pivotArea collapsedLevelsAreSubtotals="1" fieldPosition="0">
        <references count="4">
          <reference field="7" count="1" selected="0">
            <x v="2"/>
          </reference>
          <reference field="8" count="1" selected="0">
            <x v="4"/>
          </reference>
          <reference field="9" count="4">
            <x v="8"/>
            <x v="19"/>
            <x v="43"/>
            <x v="56"/>
          </reference>
          <reference field="10" count="0" selected="0"/>
        </references>
      </pivotArea>
    </format>
    <format dxfId="469">
      <pivotArea dataOnly="0" labelOnly="1" fieldPosition="0">
        <references count="2">
          <reference field="7" count="2">
            <x v="2"/>
            <x v="4"/>
          </reference>
          <reference field="10" count="0" selected="0"/>
        </references>
      </pivotArea>
    </format>
    <format dxfId="468">
      <pivotArea dataOnly="0" labelOnly="1" fieldPosition="0">
        <references count="3">
          <reference field="7" count="1" selected="0">
            <x v="4"/>
          </reference>
          <reference field="8" count="4">
            <x v="1"/>
            <x v="2"/>
            <x v="3"/>
            <x v="5"/>
          </reference>
          <reference field="10" count="0" selected="0"/>
        </references>
      </pivotArea>
    </format>
    <format dxfId="467">
      <pivotArea dataOnly="0" labelOnly="1" fieldPosition="0">
        <references count="3">
          <reference field="7" count="1" selected="0">
            <x v="2"/>
          </reference>
          <reference field="8" count="4">
            <x v="1"/>
            <x v="2"/>
            <x v="3"/>
            <x v="4"/>
          </reference>
          <reference field="10" count="0" selected="0"/>
        </references>
      </pivotArea>
    </format>
    <format dxfId="466">
      <pivotArea dataOnly="0" labelOnly="1" fieldPosition="0">
        <references count="4">
          <reference field="7" count="1" selected="0">
            <x v="4"/>
          </reference>
          <reference field="8" count="1" selected="0">
            <x v="1"/>
          </reference>
          <reference field="9" count="2">
            <x v="8"/>
            <x v="43"/>
          </reference>
          <reference field="10" count="0" selected="0"/>
        </references>
      </pivotArea>
    </format>
    <format dxfId="465">
      <pivotArea dataOnly="0" labelOnly="1" fieldPosition="0">
        <references count="4">
          <reference field="7" count="1" selected="0">
            <x v="4"/>
          </reference>
          <reference field="8" count="1" selected="0">
            <x v="2"/>
          </reference>
          <reference field="9" count="12">
            <x v="1"/>
            <x v="3"/>
            <x v="8"/>
            <x v="18"/>
            <x v="19"/>
            <x v="27"/>
            <x v="43"/>
            <x v="51"/>
            <x v="54"/>
            <x v="56"/>
            <x v="77"/>
            <x v="86"/>
          </reference>
          <reference field="10" count="0" selected="0"/>
        </references>
      </pivotArea>
    </format>
    <format dxfId="464">
      <pivotArea dataOnly="0" labelOnly="1" fieldPosition="0">
        <references count="4">
          <reference field="7" count="1" selected="0">
            <x v="4"/>
          </reference>
          <reference field="8" count="1" selected="0">
            <x v="3"/>
          </reference>
          <reference field="9" count="11">
            <x v="1"/>
            <x v="3"/>
            <x v="8"/>
            <x v="18"/>
            <x v="19"/>
            <x v="27"/>
            <x v="43"/>
            <x v="51"/>
            <x v="54"/>
            <x v="56"/>
            <x v="86"/>
          </reference>
          <reference field="10" count="0" selected="0"/>
        </references>
      </pivotArea>
    </format>
    <format dxfId="463">
      <pivotArea dataOnly="0" labelOnly="1" fieldPosition="0">
        <references count="4">
          <reference field="7" count="1" selected="0">
            <x v="4"/>
          </reference>
          <reference field="8" count="1" selected="0">
            <x v="5"/>
          </reference>
          <reference field="9" count="1">
            <x v="8"/>
          </reference>
          <reference field="10" count="0" selected="0"/>
        </references>
      </pivotArea>
    </format>
    <format dxfId="462">
      <pivotArea dataOnly="0" labelOnly="1" fieldPosition="0">
        <references count="4">
          <reference field="7" count="1" selected="0">
            <x v="2"/>
          </reference>
          <reference field="8" count="1" selected="0">
            <x v="1"/>
          </reference>
          <reference field="9" count="1">
            <x v="8"/>
          </reference>
          <reference field="10" count="0" selected="0"/>
        </references>
      </pivotArea>
    </format>
    <format dxfId="461">
      <pivotArea dataOnly="0" labelOnly="1" fieldPosition="0">
        <references count="4">
          <reference field="7" count="1" selected="0">
            <x v="2"/>
          </reference>
          <reference field="8" count="1" selected="0">
            <x v="2"/>
          </reference>
          <reference field="9" count="8">
            <x v="1"/>
            <x v="8"/>
            <x v="18"/>
            <x v="19"/>
            <x v="43"/>
            <x v="54"/>
            <x v="56"/>
            <x v="77"/>
          </reference>
          <reference field="10" count="0" selected="0"/>
        </references>
      </pivotArea>
    </format>
    <format dxfId="460">
      <pivotArea dataOnly="0" labelOnly="1" fieldPosition="0">
        <references count="4">
          <reference field="7" count="1" selected="0">
            <x v="2"/>
          </reference>
          <reference field="8" count="1" selected="0">
            <x v="3"/>
          </reference>
          <reference field="9" count="1">
            <x v="43"/>
          </reference>
          <reference field="10" count="0" selected="0"/>
        </references>
      </pivotArea>
    </format>
    <format dxfId="459">
      <pivotArea dataOnly="0" labelOnly="1" fieldPosition="0">
        <references count="4">
          <reference field="7" count="1" selected="0">
            <x v="2"/>
          </reference>
          <reference field="8" count="1" selected="0">
            <x v="4"/>
          </reference>
          <reference field="9" count="4">
            <x v="8"/>
            <x v="19"/>
            <x v="43"/>
            <x v="56"/>
          </reference>
          <reference field="10" count="0" selected="0"/>
        </references>
      </pivotArea>
    </format>
    <format dxfId="458">
      <pivotArea collapsedLevelsAreSubtotals="1" fieldPosition="0">
        <references count="5">
          <reference field="7" count="1" selected="0">
            <x v="1"/>
          </reference>
          <reference field="8" count="1" selected="0">
            <x v="2"/>
          </reference>
          <reference field="9" count="1" selected="0">
            <x v="8"/>
          </reference>
          <reference field="10" count="0" selected="0"/>
          <reference field="13" count="5">
            <x v="11"/>
            <x v="26"/>
            <x v="31"/>
            <x v="38"/>
            <x v="79"/>
          </reference>
        </references>
      </pivotArea>
    </format>
    <format dxfId="457">
      <pivotArea dataOnly="0" labelOnly="1" fieldPosition="0">
        <references count="5">
          <reference field="7" count="1" selected="0">
            <x v="1"/>
          </reference>
          <reference field="8" count="1" selected="0">
            <x v="2"/>
          </reference>
          <reference field="9" count="1" selected="0">
            <x v="8"/>
          </reference>
          <reference field="10" count="0" selected="0"/>
          <reference field="13" count="5">
            <x v="11"/>
            <x v="26"/>
            <x v="31"/>
            <x v="38"/>
            <x v="79"/>
          </reference>
        </references>
      </pivotArea>
    </format>
    <format dxfId="456">
      <pivotArea collapsedLevelsAreSubtotals="1" fieldPosition="0">
        <references count="5">
          <reference field="7" count="1" selected="0">
            <x v="1"/>
          </reference>
          <reference field="8" count="1" selected="0">
            <x v="2"/>
          </reference>
          <reference field="9" count="1" selected="0">
            <x v="1"/>
          </reference>
          <reference field="10" count="0" selected="0"/>
          <reference field="13" count="2">
            <x v="11"/>
            <x v="79"/>
          </reference>
        </references>
      </pivotArea>
    </format>
    <format dxfId="455">
      <pivotArea dataOnly="0" labelOnly="1" fieldPosition="0">
        <references count="5">
          <reference field="7" count="1" selected="0">
            <x v="1"/>
          </reference>
          <reference field="8" count="1" selected="0">
            <x v="2"/>
          </reference>
          <reference field="9" count="1" selected="0">
            <x v="1"/>
          </reference>
          <reference field="10" count="0" selected="0"/>
          <reference field="13" count="2">
            <x v="11"/>
            <x v="79"/>
          </reference>
        </references>
      </pivotArea>
    </format>
    <format dxfId="454">
      <pivotArea collapsedLevelsAreSubtotals="1" fieldPosition="0">
        <references count="3">
          <reference field="7" count="1" selected="0">
            <x v="1"/>
          </reference>
          <reference field="8" count="1">
            <x v="3"/>
          </reference>
          <reference field="10" count="0" selected="0"/>
        </references>
      </pivotArea>
    </format>
    <format dxfId="453">
      <pivotArea dataOnly="0" labelOnly="1" fieldPosition="0">
        <references count="3">
          <reference field="7" count="1" selected="0">
            <x v="1"/>
          </reference>
          <reference field="8" count="1">
            <x v="3"/>
          </reference>
          <reference field="10" count="0" selected="0"/>
        </references>
      </pivotArea>
    </format>
    <format dxfId="452">
      <pivotArea collapsedLevelsAreSubtotals="1" fieldPosition="0">
        <references count="5">
          <reference field="7" count="1" selected="0">
            <x v="1"/>
          </reference>
          <reference field="8" count="1" selected="0">
            <x v="3"/>
          </reference>
          <reference field="9" count="1" selected="0">
            <x v="8"/>
          </reference>
          <reference field="10" count="0" selected="0"/>
          <reference field="13" count="1">
            <x v="38"/>
          </reference>
        </references>
      </pivotArea>
    </format>
    <format dxfId="451">
      <pivotArea dataOnly="0" labelOnly="1" fieldPosition="0">
        <references count="5">
          <reference field="7" count="1" selected="0">
            <x v="1"/>
          </reference>
          <reference field="8" count="1" selected="0">
            <x v="3"/>
          </reference>
          <reference field="9" count="1" selected="0">
            <x v="8"/>
          </reference>
          <reference field="10" count="0" selected="0"/>
          <reference field="13" count="1">
            <x v="38"/>
          </reference>
        </references>
      </pivotArea>
    </format>
    <format dxfId="450">
      <pivotArea collapsedLevelsAreSubtotals="1" fieldPosition="0">
        <references count="5">
          <reference field="7" count="1" selected="0">
            <x v="1"/>
          </reference>
          <reference field="8" count="1" selected="0">
            <x v="7"/>
          </reference>
          <reference field="9" count="1" selected="0">
            <x v="8"/>
          </reference>
          <reference field="10" count="0" selected="0"/>
          <reference field="13" count="3">
            <x v="11"/>
            <x v="18"/>
            <x v="77"/>
          </reference>
        </references>
      </pivotArea>
    </format>
    <format dxfId="449">
      <pivotArea dataOnly="0" labelOnly="1" fieldPosition="0">
        <references count="5">
          <reference field="7" count="1" selected="0">
            <x v="1"/>
          </reference>
          <reference field="8" count="1" selected="0">
            <x v="7"/>
          </reference>
          <reference field="9" count="1" selected="0">
            <x v="8"/>
          </reference>
          <reference field="10" count="0" selected="0"/>
          <reference field="13" count="3">
            <x v="11"/>
            <x v="18"/>
            <x v="77"/>
          </reference>
        </references>
      </pivotArea>
    </format>
    <format dxfId="448">
      <pivotArea collapsedLevelsAreSubtotals="1" fieldPosition="0">
        <references count="3">
          <reference field="7" count="1" selected="0">
            <x v="1"/>
          </reference>
          <reference field="8" count="1">
            <x v="7"/>
          </reference>
          <reference field="10" count="0" selected="0"/>
        </references>
      </pivotArea>
    </format>
    <format dxfId="447">
      <pivotArea dataOnly="0" labelOnly="1" fieldPosition="0">
        <references count="3">
          <reference field="7" count="1" selected="0">
            <x v="1"/>
          </reference>
          <reference field="8" count="1">
            <x v="7"/>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sd="0" x="0"/>
        <item sd="0" x="1"/>
        <item x="2"/>
        <item x="7"/>
        <item sd="0" x="4"/>
        <item x="3"/>
        <item x="8"/>
        <item t="default"/>
      </items>
      <autoSortScope>
        <pivotArea dataOnly="0" outline="0" fieldPosition="0">
          <references count="1">
            <reference field="4294967294" count="1" selected="0">
              <x v="0"/>
            </reference>
          </references>
        </pivotArea>
      </autoSortScope>
    </pivotField>
    <pivotField showAll="0"/>
    <pivotField axis="axisRow" showAll="0">
      <items count="14">
        <item h="1" x="3"/>
        <item h="1" x="6"/>
        <item h="1" x="0"/>
        <item x="11"/>
        <item h="1" x="9"/>
        <item h="1" x="1"/>
        <item h="1" x="10"/>
        <item h="1" x="4"/>
        <item h="1" x="2"/>
        <item h="1" x="5"/>
        <item h="1" x="8"/>
        <item h="1" x="7"/>
        <item h="1" x="12"/>
        <item t="default"/>
      </items>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13"/>
  </rowFields>
  <rowItems count="10">
    <i>
      <x v="3"/>
    </i>
    <i r="1">
      <x v="1"/>
    </i>
    <i r="2">
      <x v="2"/>
    </i>
    <i r="2">
      <x v="3"/>
    </i>
    <i r="1">
      <x v="4"/>
    </i>
    <i r="2">
      <x v="3"/>
    </i>
    <i r="2">
      <x v="2"/>
    </i>
    <i r="1">
      <x v="3"/>
    </i>
    <i r="2">
      <x v="6"/>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4">
    <format dxfId="353">
      <pivotArea collapsedLevelsAreSubtotals="1" fieldPosition="0">
        <references count="2">
          <reference field="7" count="1">
            <x v="1"/>
          </reference>
          <reference field="10" count="0" selected="0"/>
        </references>
      </pivotArea>
    </format>
    <format dxfId="352">
      <pivotArea dataOnly="0" labelOnly="1" fieldPosition="0">
        <references count="2">
          <reference field="7" count="1">
            <x v="1"/>
          </reference>
          <reference field="10" count="0" selected="0"/>
        </references>
      </pivotArea>
    </format>
    <format dxfId="351">
      <pivotArea collapsedLevelsAreSubtotals="1" fieldPosition="0">
        <references count="2">
          <reference field="7" count="1">
            <x v="4"/>
          </reference>
          <reference field="10" count="0" selected="0"/>
        </references>
      </pivotArea>
    </format>
    <format dxfId="350">
      <pivotArea dataOnly="0" labelOnly="1" fieldPosition="0">
        <references count="2">
          <reference field="7" count="1">
            <x v="4"/>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E67AB5-2AEB-4CF9-950E-A594C7DDBA4D}"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107"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h="1" x="6"/>
        <item h="1" x="0"/>
        <item x="11"/>
        <item h="1" x="9"/>
        <item h="1" x="1"/>
        <item h="1" x="10"/>
        <item h="1" x="4"/>
        <item h="1" x="2"/>
        <item h="1" x="5"/>
        <item h="1" x="8"/>
        <item h="1" x="7"/>
        <item h="1" x="12"/>
        <item t="default"/>
      </items>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104">
    <i>
      <x v="3"/>
    </i>
    <i r="1">
      <x v="1"/>
    </i>
    <i r="2">
      <x v="2"/>
    </i>
    <i r="3">
      <x v="41"/>
    </i>
    <i r="4">
      <x v="11"/>
    </i>
    <i r="4">
      <x v="64"/>
    </i>
    <i r="4">
      <x v="96"/>
    </i>
    <i r="4">
      <x v="38"/>
    </i>
    <i r="4">
      <x v="101"/>
    </i>
    <i r="4">
      <x v="76"/>
    </i>
    <i r="4">
      <x v="18"/>
    </i>
    <i r="4">
      <x v="31"/>
    </i>
    <i r="4">
      <x v="79"/>
    </i>
    <i r="4">
      <x v="4"/>
    </i>
    <i r="4">
      <x v="42"/>
    </i>
    <i r="3">
      <x v="50"/>
    </i>
    <i r="4">
      <x v="64"/>
    </i>
    <i r="4">
      <x v="38"/>
    </i>
    <i r="4">
      <x v="18"/>
    </i>
    <i r="4">
      <x v="42"/>
    </i>
    <i r="4">
      <x v="44"/>
    </i>
    <i r="2">
      <x v="3"/>
    </i>
    <i r="3">
      <x v="41"/>
    </i>
    <i r="4">
      <x v="18"/>
    </i>
    <i r="4">
      <x v="38"/>
    </i>
    <i r="4">
      <x v="42"/>
    </i>
    <i r="4">
      <x v="69"/>
    </i>
    <i r="1">
      <x v="4"/>
    </i>
    <i r="2">
      <x v="3"/>
    </i>
    <i r="3">
      <x v="50"/>
    </i>
    <i r="4">
      <x v="38"/>
    </i>
    <i r="4">
      <x v="26"/>
    </i>
    <i r="4">
      <x v="69"/>
    </i>
    <i r="4">
      <x v="64"/>
    </i>
    <i r="4">
      <x v="42"/>
    </i>
    <i r="4">
      <x v="18"/>
    </i>
    <i r="3">
      <x v="41"/>
    </i>
    <i r="4">
      <x v="38"/>
    </i>
    <i r="4">
      <x v="26"/>
    </i>
    <i r="3">
      <x v="21"/>
    </i>
    <i r="4">
      <x v="26"/>
    </i>
    <i r="4">
      <x v="38"/>
    </i>
    <i r="4">
      <x v="18"/>
    </i>
    <i r="4">
      <x v="69"/>
    </i>
    <i r="4">
      <x v="42"/>
    </i>
    <i r="3">
      <x v="20"/>
    </i>
    <i r="4">
      <x v="18"/>
    </i>
    <i r="4">
      <x v="92"/>
    </i>
    <i r="4">
      <x v="64"/>
    </i>
    <i r="4">
      <x v="31"/>
    </i>
    <i r="4">
      <x v="26"/>
    </i>
    <i r="4">
      <x v="38"/>
    </i>
    <i r="4">
      <x v="69"/>
    </i>
    <i r="3">
      <x v="71"/>
    </i>
    <i r="4">
      <x v="38"/>
    </i>
    <i r="4">
      <x v="26"/>
    </i>
    <i r="4">
      <x v="18"/>
    </i>
    <i r="4">
      <x v="42"/>
    </i>
    <i r="4">
      <x v="64"/>
    </i>
    <i r="4">
      <x v="29"/>
    </i>
    <i r="4">
      <x v="88"/>
    </i>
    <i r="3">
      <x v="85"/>
    </i>
    <i r="4">
      <x v="88"/>
    </i>
    <i r="4">
      <x v="31"/>
    </i>
    <i r="4">
      <x v="64"/>
    </i>
    <i r="4">
      <x v="92"/>
    </i>
    <i r="4">
      <x v="29"/>
    </i>
    <i r="4">
      <x v="18"/>
    </i>
    <i r="3">
      <x v="22"/>
    </i>
    <i r="4">
      <x v="92"/>
    </i>
    <i r="4">
      <x v="69"/>
    </i>
    <i r="3">
      <x v="31"/>
    </i>
    <i r="4">
      <x v="38"/>
    </i>
    <i r="4">
      <x v="42"/>
    </i>
    <i r="2">
      <x v="2"/>
    </i>
    <i r="3">
      <x v="71"/>
    </i>
    <i r="4">
      <x v="64"/>
    </i>
    <i r="4">
      <x v="26"/>
    </i>
    <i r="4">
      <x v="4"/>
    </i>
    <i r="3">
      <x v="41"/>
    </i>
    <i r="4">
      <x v="42"/>
    </i>
    <i r="4">
      <x v="39"/>
    </i>
    <i r="3">
      <x v="50"/>
    </i>
    <i r="4">
      <x v="64"/>
    </i>
    <i r="4">
      <x v="42"/>
    </i>
    <i r="3">
      <x v="20"/>
    </i>
    <i r="4">
      <x v="38"/>
    </i>
    <i r="4">
      <x v="26"/>
    </i>
    <i r="4">
      <x v="69"/>
    </i>
    <i r="3">
      <x v="21"/>
    </i>
    <i r="4">
      <x v="18"/>
    </i>
    <i r="3">
      <x v="85"/>
    </i>
    <i r="4">
      <x v="64"/>
    </i>
    <i r="4">
      <x v="29"/>
    </i>
    <i r="3">
      <x v="14"/>
    </i>
    <i r="4">
      <x v="64"/>
    </i>
    <i r="1">
      <x v="3"/>
    </i>
    <i r="2">
      <x v="6"/>
    </i>
    <i r="3">
      <x v="21"/>
    </i>
    <i r="4">
      <x v="18"/>
    </i>
    <i r="4">
      <x v="76"/>
    </i>
    <i r="3">
      <x v="20"/>
    </i>
    <i r="4">
      <x v="76"/>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42">
    <format dxfId="395">
      <pivotArea collapsedLevelsAreSubtotals="1" fieldPosition="0">
        <references count="4">
          <reference field="7" count="1" selected="0">
            <x v="1"/>
          </reference>
          <reference field="8" count="1" selected="0">
            <x v="2"/>
          </reference>
          <reference field="9" count="2">
            <x v="41"/>
            <x v="50"/>
          </reference>
          <reference field="10" count="0" selected="0"/>
        </references>
      </pivotArea>
    </format>
    <format dxfId="394">
      <pivotArea dataOnly="0" labelOnly="1" fieldPosition="0">
        <references count="4">
          <reference field="7" count="1" selected="0">
            <x v="1"/>
          </reference>
          <reference field="8" count="1" selected="0">
            <x v="2"/>
          </reference>
          <reference field="9" count="2">
            <x v="41"/>
            <x v="50"/>
          </reference>
          <reference field="10" count="0" selected="0"/>
        </references>
      </pivotArea>
    </format>
    <format dxfId="393">
      <pivotArea collapsedLevelsAreSubtotals="1" fieldPosition="0">
        <references count="4">
          <reference field="7" count="1" selected="0">
            <x v="1"/>
          </reference>
          <reference field="8" count="1" selected="0">
            <x v="3"/>
          </reference>
          <reference field="9" count="1">
            <x v="41"/>
          </reference>
          <reference field="10" count="0" selected="0"/>
        </references>
      </pivotArea>
    </format>
    <format dxfId="392">
      <pivotArea dataOnly="0" labelOnly="1" fieldPosition="0">
        <references count="4">
          <reference field="7" count="1" selected="0">
            <x v="1"/>
          </reference>
          <reference field="8" count="1" selected="0">
            <x v="3"/>
          </reference>
          <reference field="9" count="1">
            <x v="41"/>
          </reference>
          <reference field="10" count="0" selected="0"/>
        </references>
      </pivotArea>
    </format>
    <format dxfId="391">
      <pivotArea collapsedLevelsAreSubtotals="1" fieldPosition="0">
        <references count="4">
          <reference field="7" count="1" selected="0">
            <x v="4"/>
          </reference>
          <reference field="8" count="1" selected="0">
            <x v="3"/>
          </reference>
          <reference field="9" count="4">
            <x v="20"/>
            <x v="21"/>
            <x v="41"/>
            <x v="50"/>
          </reference>
          <reference field="10" count="0" selected="0"/>
        </references>
      </pivotArea>
    </format>
    <format dxfId="390">
      <pivotArea dataOnly="0" labelOnly="1" fieldPosition="0">
        <references count="4">
          <reference field="7" count="1" selected="0">
            <x v="4"/>
          </reference>
          <reference field="8" count="1" selected="0">
            <x v="3"/>
          </reference>
          <reference field="9" count="4">
            <x v="20"/>
            <x v="21"/>
            <x v="41"/>
            <x v="50"/>
          </reference>
          <reference field="10" count="0" selected="0"/>
        </references>
      </pivotArea>
    </format>
    <format dxfId="389">
      <pivotArea collapsedLevelsAreSubtotals="1" fieldPosition="0">
        <references count="4">
          <reference field="7" count="1" selected="0">
            <x v="4"/>
          </reference>
          <reference field="8" count="1" selected="0">
            <x v="2"/>
          </reference>
          <reference field="9" count="3">
            <x v="41"/>
            <x v="50"/>
            <x v="71"/>
          </reference>
          <reference field="10" count="0" selected="0"/>
        </references>
      </pivotArea>
    </format>
    <format dxfId="388">
      <pivotArea dataOnly="0" labelOnly="1" fieldPosition="0">
        <references count="4">
          <reference field="7" count="1" selected="0">
            <x v="4"/>
          </reference>
          <reference field="8" count="1" selected="0">
            <x v="2"/>
          </reference>
          <reference field="9" count="3">
            <x v="41"/>
            <x v="50"/>
            <x v="71"/>
          </reference>
          <reference field="10" count="0" selected="0"/>
        </references>
      </pivotArea>
    </format>
    <format dxfId="387">
      <pivotArea collapsedLevelsAreSubtotals="1" fieldPosition="0">
        <references count="2">
          <reference field="7" count="1">
            <x v="3"/>
          </reference>
          <reference field="10" count="0" selected="0"/>
        </references>
      </pivotArea>
    </format>
    <format dxfId="386">
      <pivotArea collapsedLevelsAreSubtotals="1" fieldPosition="0">
        <references count="3">
          <reference field="7" count="1" selected="0">
            <x v="3"/>
          </reference>
          <reference field="8" count="1">
            <x v="6"/>
          </reference>
          <reference field="10" count="0" selected="0"/>
        </references>
      </pivotArea>
    </format>
    <format dxfId="385">
      <pivotArea collapsedLevelsAreSubtotals="1" fieldPosition="0">
        <references count="4">
          <reference field="7" count="1" selected="0">
            <x v="3"/>
          </reference>
          <reference field="8" count="1" selected="0">
            <x v="6"/>
          </reference>
          <reference field="9" count="1">
            <x v="21"/>
          </reference>
          <reference field="10" count="0" selected="0"/>
        </references>
      </pivotArea>
    </format>
    <format dxfId="384">
      <pivotArea dataOnly="0" labelOnly="1" fieldPosition="0">
        <references count="2">
          <reference field="7" count="1">
            <x v="3"/>
          </reference>
          <reference field="10" count="0" selected="0"/>
        </references>
      </pivotArea>
    </format>
    <format dxfId="383">
      <pivotArea dataOnly="0" labelOnly="1" fieldPosition="0">
        <references count="3">
          <reference field="7" count="1" selected="0">
            <x v="3"/>
          </reference>
          <reference field="8" count="1">
            <x v="6"/>
          </reference>
          <reference field="10" count="0" selected="0"/>
        </references>
      </pivotArea>
    </format>
    <format dxfId="382">
      <pivotArea dataOnly="0" labelOnly="1" fieldPosition="0">
        <references count="4">
          <reference field="7" count="1" selected="0">
            <x v="3"/>
          </reference>
          <reference field="8" count="1" selected="0">
            <x v="6"/>
          </reference>
          <reference field="9" count="1">
            <x v="21"/>
          </reference>
          <reference field="10" count="0" selected="0"/>
        </references>
      </pivotArea>
    </format>
    <format dxfId="381">
      <pivotArea collapsedLevelsAreSubtotals="1" fieldPosition="0">
        <references count="5">
          <reference field="7" count="1" selected="0">
            <x v="1"/>
          </reference>
          <reference field="8" count="1" selected="0">
            <x v="2"/>
          </reference>
          <reference field="9" count="1" selected="0">
            <x v="41"/>
          </reference>
          <reference field="10" count="0" selected="0"/>
          <reference field="13" count="3">
            <x v="11"/>
            <x v="64"/>
            <x v="96"/>
          </reference>
        </references>
      </pivotArea>
    </format>
    <format dxfId="380">
      <pivotArea dataOnly="0" labelOnly="1" fieldPosition="0">
        <references count="5">
          <reference field="7" count="1" selected="0">
            <x v="1"/>
          </reference>
          <reference field="8" count="1" selected="0">
            <x v="2"/>
          </reference>
          <reference field="9" count="1" selected="0">
            <x v="41"/>
          </reference>
          <reference field="10" count="0" selected="0"/>
          <reference field="13" count="3">
            <x v="11"/>
            <x v="64"/>
            <x v="96"/>
          </reference>
        </references>
      </pivotArea>
    </format>
    <format dxfId="379">
      <pivotArea collapsedLevelsAreSubtotals="1" fieldPosition="0">
        <references count="3">
          <reference field="7" count="1" selected="0">
            <x v="1"/>
          </reference>
          <reference field="8" count="1">
            <x v="2"/>
          </reference>
          <reference field="10" count="0" selected="0"/>
        </references>
      </pivotArea>
    </format>
    <format dxfId="378">
      <pivotArea dataOnly="0" labelOnly="1" fieldPosition="0">
        <references count="3">
          <reference field="7" count="1" selected="0">
            <x v="1"/>
          </reference>
          <reference field="8" count="1">
            <x v="2"/>
          </reference>
          <reference field="10" count="0" selected="0"/>
        </references>
      </pivotArea>
    </format>
    <format dxfId="377">
      <pivotArea collapsedLevelsAreSubtotals="1" fieldPosition="0">
        <references count="5">
          <reference field="7" count="1" selected="0">
            <x v="1"/>
          </reference>
          <reference field="8" count="1" selected="0">
            <x v="2"/>
          </reference>
          <reference field="9" count="1" selected="0">
            <x v="50"/>
          </reference>
          <reference field="10" count="0" selected="0"/>
          <reference field="13" count="1">
            <x v="64"/>
          </reference>
        </references>
      </pivotArea>
    </format>
    <format dxfId="376">
      <pivotArea dataOnly="0" labelOnly="1" fieldPosition="0">
        <references count="5">
          <reference field="7" count="1" selected="0">
            <x v="1"/>
          </reference>
          <reference field="8" count="1" selected="0">
            <x v="2"/>
          </reference>
          <reference field="9" count="1" selected="0">
            <x v="50"/>
          </reference>
          <reference field="10" count="0" selected="0"/>
          <reference field="13" count="1">
            <x v="64"/>
          </reference>
        </references>
      </pivotArea>
    </format>
    <format dxfId="375">
      <pivotArea collapsedLevelsAreSubtotals="1" fieldPosition="0">
        <references count="3">
          <reference field="7" count="1" selected="0">
            <x v="1"/>
          </reference>
          <reference field="8" count="1">
            <x v="3"/>
          </reference>
          <reference field="10" count="0" selected="0"/>
        </references>
      </pivotArea>
    </format>
    <format dxfId="374">
      <pivotArea dataOnly="0" labelOnly="1" fieldPosition="0">
        <references count="3">
          <reference field="7" count="1" selected="0">
            <x v="1"/>
          </reference>
          <reference field="8" count="1">
            <x v="3"/>
          </reference>
          <reference field="10" count="0" selected="0"/>
        </references>
      </pivotArea>
    </format>
    <format dxfId="373">
      <pivotArea collapsedLevelsAreSubtotals="1" fieldPosition="0">
        <references count="5">
          <reference field="7" count="1" selected="0">
            <x v="1"/>
          </reference>
          <reference field="8" count="1" selected="0">
            <x v="3"/>
          </reference>
          <reference field="9" count="1" selected="0">
            <x v="41"/>
          </reference>
          <reference field="10" count="0" selected="0"/>
          <reference field="13" count="1">
            <x v="18"/>
          </reference>
        </references>
      </pivotArea>
    </format>
    <format dxfId="372">
      <pivotArea dataOnly="0" labelOnly="1" fieldPosition="0">
        <references count="5">
          <reference field="7" count="1" selected="0">
            <x v="1"/>
          </reference>
          <reference field="8" count="1" selected="0">
            <x v="3"/>
          </reference>
          <reference field="9" count="1" selected="0">
            <x v="41"/>
          </reference>
          <reference field="10" count="0" selected="0"/>
          <reference field="13" count="1">
            <x v="18"/>
          </reference>
        </references>
      </pivotArea>
    </format>
    <format dxfId="371">
      <pivotArea collapsedLevelsAreSubtotals="1" fieldPosition="0">
        <references count="3">
          <reference field="7" count="1" selected="0">
            <x v="4"/>
          </reference>
          <reference field="8" count="1">
            <x v="3"/>
          </reference>
          <reference field="10" count="0" selected="0"/>
        </references>
      </pivotArea>
    </format>
    <format dxfId="370">
      <pivotArea collapsedLevelsAreSubtotals="1" fieldPosition="0">
        <references count="4">
          <reference field="7" count="1" selected="0">
            <x v="4"/>
          </reference>
          <reference field="8" count="1" selected="0">
            <x v="3"/>
          </reference>
          <reference field="9" count="1">
            <x v="50"/>
          </reference>
          <reference field="10" count="0" selected="0"/>
        </references>
      </pivotArea>
    </format>
    <format dxfId="369">
      <pivotArea collapsedLevelsAreSubtotals="1" fieldPosition="0">
        <references count="5">
          <reference field="7" count="1" selected="0">
            <x v="4"/>
          </reference>
          <reference field="8" count="1" selected="0">
            <x v="3"/>
          </reference>
          <reference field="9" count="1" selected="0">
            <x v="50"/>
          </reference>
          <reference field="10" count="0" selected="0"/>
          <reference field="13" count="1">
            <x v="38"/>
          </reference>
        </references>
      </pivotArea>
    </format>
    <format dxfId="368">
      <pivotArea dataOnly="0" labelOnly="1" fieldPosition="0">
        <references count="3">
          <reference field="7" count="1" selected="0">
            <x v="4"/>
          </reference>
          <reference field="8" count="1">
            <x v="3"/>
          </reference>
          <reference field="10" count="0" selected="0"/>
        </references>
      </pivotArea>
    </format>
    <format dxfId="367">
      <pivotArea dataOnly="0" labelOnly="1" fieldPosition="0">
        <references count="4">
          <reference field="7" count="1" selected="0">
            <x v="4"/>
          </reference>
          <reference field="8" count="1" selected="0">
            <x v="3"/>
          </reference>
          <reference field="9" count="1">
            <x v="50"/>
          </reference>
          <reference field="10" count="0" selected="0"/>
        </references>
      </pivotArea>
    </format>
    <format dxfId="366">
      <pivotArea dataOnly="0" labelOnly="1" fieldPosition="0">
        <references count="5">
          <reference field="7" count="1" selected="0">
            <x v="4"/>
          </reference>
          <reference field="8" count="1" selected="0">
            <x v="3"/>
          </reference>
          <reference field="9" count="1" selected="0">
            <x v="50"/>
          </reference>
          <reference field="10" count="0" selected="0"/>
          <reference field="13" count="1">
            <x v="38"/>
          </reference>
        </references>
      </pivotArea>
    </format>
    <format dxfId="365">
      <pivotArea collapsedLevelsAreSubtotals="1" fieldPosition="0">
        <references count="5">
          <reference field="7" count="1" selected="0">
            <x v="4"/>
          </reference>
          <reference field="8" count="1" selected="0">
            <x v="3"/>
          </reference>
          <reference field="9" count="1" selected="0">
            <x v="41"/>
          </reference>
          <reference field="10" count="0" selected="0"/>
          <reference field="13" count="1">
            <x v="38"/>
          </reference>
        </references>
      </pivotArea>
    </format>
    <format dxfId="364">
      <pivotArea dataOnly="0" labelOnly="1" fieldPosition="0">
        <references count="5">
          <reference field="7" count="1" selected="0">
            <x v="4"/>
          </reference>
          <reference field="8" count="1" selected="0">
            <x v="3"/>
          </reference>
          <reference field="9" count="1" selected="0">
            <x v="41"/>
          </reference>
          <reference field="10" count="0" selected="0"/>
          <reference field="13" count="1">
            <x v="38"/>
          </reference>
        </references>
      </pivotArea>
    </format>
    <format dxfId="363">
      <pivotArea collapsedLevelsAreSubtotals="1" fieldPosition="0">
        <references count="5">
          <reference field="7" count="1" selected="0">
            <x v="4"/>
          </reference>
          <reference field="8" count="1" selected="0">
            <x v="3"/>
          </reference>
          <reference field="9" count="1" selected="0">
            <x v="21"/>
          </reference>
          <reference field="10" count="0" selected="0"/>
          <reference field="13" count="1">
            <x v="26"/>
          </reference>
        </references>
      </pivotArea>
    </format>
    <format dxfId="362">
      <pivotArea dataOnly="0" labelOnly="1" fieldPosition="0">
        <references count="5">
          <reference field="7" count="1" selected="0">
            <x v="4"/>
          </reference>
          <reference field="8" count="1" selected="0">
            <x v="3"/>
          </reference>
          <reference field="9" count="1" selected="0">
            <x v="21"/>
          </reference>
          <reference field="10" count="0" selected="0"/>
          <reference field="13" count="1">
            <x v="26"/>
          </reference>
        </references>
      </pivotArea>
    </format>
    <format dxfId="361">
      <pivotArea collapsedLevelsAreSubtotals="1" fieldPosition="0">
        <references count="5">
          <reference field="7" count="1" selected="0">
            <x v="4"/>
          </reference>
          <reference field="8" count="1" selected="0">
            <x v="3"/>
          </reference>
          <reference field="9" count="1" selected="0">
            <x v="20"/>
          </reference>
          <reference field="10" count="0" selected="0"/>
          <reference field="13" count="2">
            <x v="18"/>
            <x v="92"/>
          </reference>
        </references>
      </pivotArea>
    </format>
    <format dxfId="360">
      <pivotArea dataOnly="0" labelOnly="1" fieldPosition="0">
        <references count="5">
          <reference field="7" count="1" selected="0">
            <x v="4"/>
          </reference>
          <reference field="8" count="1" selected="0">
            <x v="3"/>
          </reference>
          <reference field="9" count="1" selected="0">
            <x v="20"/>
          </reference>
          <reference field="10" count="0" selected="0"/>
          <reference field="13" count="2">
            <x v="18"/>
            <x v="92"/>
          </reference>
        </references>
      </pivotArea>
    </format>
    <format dxfId="359">
      <pivotArea collapsedLevelsAreSubtotals="1" fieldPosition="0">
        <references count="5">
          <reference field="7" count="1" selected="0">
            <x v="4"/>
          </reference>
          <reference field="8" count="1" selected="0">
            <x v="2"/>
          </reference>
          <reference field="9" count="1" selected="0">
            <x v="71"/>
          </reference>
          <reference field="10" count="0" selected="0"/>
          <reference field="13" count="1">
            <x v="64"/>
          </reference>
        </references>
      </pivotArea>
    </format>
    <format dxfId="358">
      <pivotArea dataOnly="0" labelOnly="1" fieldPosition="0">
        <references count="5">
          <reference field="7" count="1" selected="0">
            <x v="4"/>
          </reference>
          <reference field="8" count="1" selected="0">
            <x v="2"/>
          </reference>
          <reference field="9" count="1" selected="0">
            <x v="71"/>
          </reference>
          <reference field="10" count="0" selected="0"/>
          <reference field="13" count="1">
            <x v="64"/>
          </reference>
        </references>
      </pivotArea>
    </format>
    <format dxfId="357">
      <pivotArea collapsedLevelsAreSubtotals="1" fieldPosition="0">
        <references count="5">
          <reference field="7" count="1" selected="0">
            <x v="4"/>
          </reference>
          <reference field="8" count="1" selected="0">
            <x v="2"/>
          </reference>
          <reference field="9" count="1" selected="0">
            <x v="41"/>
          </reference>
          <reference field="10" count="0" selected="0"/>
          <reference field="13" count="1">
            <x v="42"/>
          </reference>
        </references>
      </pivotArea>
    </format>
    <format dxfId="356">
      <pivotArea dataOnly="0" labelOnly="1" fieldPosition="0">
        <references count="5">
          <reference field="7" count="1" selected="0">
            <x v="4"/>
          </reference>
          <reference field="8" count="1" selected="0">
            <x v="2"/>
          </reference>
          <reference field="9" count="1" selected="0">
            <x v="41"/>
          </reference>
          <reference field="10" count="0" selected="0"/>
          <reference field="13" count="1">
            <x v="42"/>
          </reference>
        </references>
      </pivotArea>
    </format>
    <format dxfId="355">
      <pivotArea collapsedLevelsAreSubtotals="1" fieldPosition="0">
        <references count="5">
          <reference field="7" count="1" selected="0">
            <x v="4"/>
          </reference>
          <reference field="8" count="1" selected="0">
            <x v="2"/>
          </reference>
          <reference field="9" count="1" selected="0">
            <x v="50"/>
          </reference>
          <reference field="10" count="0" selected="0"/>
          <reference field="13" count="2">
            <x v="42"/>
            <x v="64"/>
          </reference>
        </references>
      </pivotArea>
    </format>
    <format dxfId="354">
      <pivotArea dataOnly="0" labelOnly="1" fieldPosition="0">
        <references count="5">
          <reference field="7" count="1" selected="0">
            <x v="4"/>
          </reference>
          <reference field="8" count="1" selected="0">
            <x v="2"/>
          </reference>
          <reference field="9" count="1" selected="0">
            <x v="50"/>
          </reference>
          <reference field="10" count="0" selected="0"/>
          <reference field="13" count="2">
            <x v="42"/>
            <x v="6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1B1B8A-B172-49D7-963E-ED1864F6FE86}"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33"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h="1" x="6"/>
        <item h="1" x="0"/>
        <item x="11"/>
        <item h="1" x="9"/>
        <item h="1" x="1"/>
        <item h="1" x="10"/>
        <item h="1" x="4"/>
        <item h="1" x="2"/>
        <item h="1"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30">
    <i>
      <x v="3"/>
    </i>
    <i r="1">
      <x v="1"/>
    </i>
    <i r="2">
      <x v="2"/>
    </i>
    <i r="3">
      <x v="41"/>
    </i>
    <i r="3">
      <x v="50"/>
    </i>
    <i r="2">
      <x v="3"/>
    </i>
    <i r="3">
      <x v="41"/>
    </i>
    <i r="1">
      <x v="4"/>
    </i>
    <i r="2">
      <x v="3"/>
    </i>
    <i r="3">
      <x v="50"/>
    </i>
    <i r="3">
      <x v="41"/>
    </i>
    <i r="3">
      <x v="21"/>
    </i>
    <i r="3">
      <x v="20"/>
    </i>
    <i r="3">
      <x v="71"/>
    </i>
    <i r="3">
      <x v="85"/>
    </i>
    <i r="3">
      <x v="22"/>
    </i>
    <i r="3">
      <x v="31"/>
    </i>
    <i r="2">
      <x v="2"/>
    </i>
    <i r="3">
      <x v="71"/>
    </i>
    <i r="3">
      <x v="41"/>
    </i>
    <i r="3">
      <x v="50"/>
    </i>
    <i r="3">
      <x v="20"/>
    </i>
    <i r="3">
      <x v="21"/>
    </i>
    <i r="3">
      <x v="85"/>
    </i>
    <i r="3">
      <x v="14"/>
    </i>
    <i r="1">
      <x v="3"/>
    </i>
    <i r="2">
      <x v="6"/>
    </i>
    <i r="3">
      <x v="21"/>
    </i>
    <i r="3">
      <x v="20"/>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14">
    <format dxfId="409">
      <pivotArea collapsedLevelsAreSubtotals="1" fieldPosition="0">
        <references count="4">
          <reference field="7" count="1" selected="0">
            <x v="1"/>
          </reference>
          <reference field="8" count="1" selected="0">
            <x v="2"/>
          </reference>
          <reference field="9" count="2">
            <x v="41"/>
            <x v="50"/>
          </reference>
          <reference field="10" count="0" selected="0"/>
        </references>
      </pivotArea>
    </format>
    <format dxfId="408">
      <pivotArea dataOnly="0" labelOnly="1" fieldPosition="0">
        <references count="4">
          <reference field="7" count="1" selected="0">
            <x v="1"/>
          </reference>
          <reference field="8" count="1" selected="0">
            <x v="2"/>
          </reference>
          <reference field="9" count="2">
            <x v="41"/>
            <x v="50"/>
          </reference>
          <reference field="10" count="0" selected="0"/>
        </references>
      </pivotArea>
    </format>
    <format dxfId="407">
      <pivotArea collapsedLevelsAreSubtotals="1" fieldPosition="0">
        <references count="4">
          <reference field="7" count="1" selected="0">
            <x v="1"/>
          </reference>
          <reference field="8" count="1" selected="0">
            <x v="3"/>
          </reference>
          <reference field="9" count="1">
            <x v="41"/>
          </reference>
          <reference field="10" count="0" selected="0"/>
        </references>
      </pivotArea>
    </format>
    <format dxfId="406">
      <pivotArea dataOnly="0" labelOnly="1" fieldPosition="0">
        <references count="4">
          <reference field="7" count="1" selected="0">
            <x v="1"/>
          </reference>
          <reference field="8" count="1" selected="0">
            <x v="3"/>
          </reference>
          <reference field="9" count="1">
            <x v="41"/>
          </reference>
          <reference field="10" count="0" selected="0"/>
        </references>
      </pivotArea>
    </format>
    <format dxfId="405">
      <pivotArea collapsedLevelsAreSubtotals="1" fieldPosition="0">
        <references count="4">
          <reference field="7" count="1" selected="0">
            <x v="4"/>
          </reference>
          <reference field="8" count="1" selected="0">
            <x v="3"/>
          </reference>
          <reference field="9" count="4">
            <x v="20"/>
            <x v="21"/>
            <x v="41"/>
            <x v="50"/>
          </reference>
          <reference field="10" count="0" selected="0"/>
        </references>
      </pivotArea>
    </format>
    <format dxfId="404">
      <pivotArea dataOnly="0" labelOnly="1" fieldPosition="0">
        <references count="4">
          <reference field="7" count="1" selected="0">
            <x v="4"/>
          </reference>
          <reference field="8" count="1" selected="0">
            <x v="3"/>
          </reference>
          <reference field="9" count="4">
            <x v="20"/>
            <x v="21"/>
            <x v="41"/>
            <x v="50"/>
          </reference>
          <reference field="10" count="0" selected="0"/>
        </references>
      </pivotArea>
    </format>
    <format dxfId="403">
      <pivotArea collapsedLevelsAreSubtotals="1" fieldPosition="0">
        <references count="4">
          <reference field="7" count="1" selected="0">
            <x v="4"/>
          </reference>
          <reference field="8" count="1" selected="0">
            <x v="2"/>
          </reference>
          <reference field="9" count="3">
            <x v="41"/>
            <x v="50"/>
            <x v="71"/>
          </reference>
          <reference field="10" count="0" selected="0"/>
        </references>
      </pivotArea>
    </format>
    <format dxfId="402">
      <pivotArea dataOnly="0" labelOnly="1" fieldPosition="0">
        <references count="4">
          <reference field="7" count="1" selected="0">
            <x v="4"/>
          </reference>
          <reference field="8" count="1" selected="0">
            <x v="2"/>
          </reference>
          <reference field="9" count="3">
            <x v="41"/>
            <x v="50"/>
            <x v="71"/>
          </reference>
          <reference field="10" count="0" selected="0"/>
        </references>
      </pivotArea>
    </format>
    <format dxfId="401">
      <pivotArea collapsedLevelsAreSubtotals="1" fieldPosition="0">
        <references count="2">
          <reference field="7" count="1">
            <x v="3"/>
          </reference>
          <reference field="10" count="0" selected="0"/>
        </references>
      </pivotArea>
    </format>
    <format dxfId="400">
      <pivotArea collapsedLevelsAreSubtotals="1" fieldPosition="0">
        <references count="3">
          <reference field="7" count="1" selected="0">
            <x v="3"/>
          </reference>
          <reference field="8" count="1">
            <x v="6"/>
          </reference>
          <reference field="10" count="0" selected="0"/>
        </references>
      </pivotArea>
    </format>
    <format dxfId="399">
      <pivotArea collapsedLevelsAreSubtotals="1" fieldPosition="0">
        <references count="4">
          <reference field="7" count="1" selected="0">
            <x v="3"/>
          </reference>
          <reference field="8" count="1" selected="0">
            <x v="6"/>
          </reference>
          <reference field="9" count="1">
            <x v="21"/>
          </reference>
          <reference field="10" count="0" selected="0"/>
        </references>
      </pivotArea>
    </format>
    <format dxfId="398">
      <pivotArea dataOnly="0" labelOnly="1" fieldPosition="0">
        <references count="2">
          <reference field="7" count="1">
            <x v="3"/>
          </reference>
          <reference field="10" count="0" selected="0"/>
        </references>
      </pivotArea>
    </format>
    <format dxfId="397">
      <pivotArea dataOnly="0" labelOnly="1" fieldPosition="0">
        <references count="3">
          <reference field="7" count="1" selected="0">
            <x v="3"/>
          </reference>
          <reference field="8" count="1">
            <x v="6"/>
          </reference>
          <reference field="10" count="0" selected="0"/>
        </references>
      </pivotArea>
    </format>
    <format dxfId="396">
      <pivotArea dataOnly="0" labelOnly="1" fieldPosition="0">
        <references count="4">
          <reference field="7" count="1" selected="0">
            <x v="3"/>
          </reference>
          <reference field="8" count="1" selected="0">
            <x v="6"/>
          </reference>
          <reference field="9" count="1">
            <x v="21"/>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C87658-3338-4FDB-8C57-7D0FD6643F8C}"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196"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x="0"/>
        <item x="1"/>
        <item x="2"/>
        <item x="7"/>
        <item x="4"/>
        <item x="3"/>
        <item x="8"/>
        <item t="default"/>
      </items>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h="1" x="6"/>
        <item h="1" x="0"/>
        <item h="1" x="11"/>
        <item h="1" x="9"/>
        <item h="1" x="1"/>
        <item h="1" x="10"/>
        <item h="1" x="4"/>
        <item h="1" x="2"/>
        <item h="1" x="5"/>
        <item h="1" x="8"/>
        <item x="7"/>
        <item h="1" x="12"/>
        <item t="default"/>
      </items>
    </pivotField>
    <pivotField showAll="0"/>
    <pivotField showAll="0"/>
    <pivotField axis="axisRow" showAll="0" sortType="descending">
      <items count="108">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193">
    <i>
      <x v="11"/>
    </i>
    <i r="1">
      <x v="2"/>
    </i>
    <i r="2">
      <x v="2"/>
    </i>
    <i r="3">
      <x v="75"/>
    </i>
    <i r="4">
      <x v="18"/>
    </i>
    <i r="4">
      <x v="62"/>
    </i>
    <i r="4">
      <x v="29"/>
    </i>
    <i r="2">
      <x v="4"/>
    </i>
    <i r="3">
      <x v="83"/>
    </i>
    <i r="4">
      <x v="48"/>
    </i>
    <i r="4">
      <x v="25"/>
    </i>
    <i r="4">
      <x v="85"/>
    </i>
    <i r="4">
      <x v="31"/>
    </i>
    <i r="4">
      <x v="74"/>
    </i>
    <i r="4">
      <x v="75"/>
    </i>
    <i r="4">
      <x v="18"/>
    </i>
    <i r="4">
      <x v="34"/>
    </i>
    <i r="4">
      <x v="66"/>
    </i>
    <i r="4">
      <x v="10"/>
    </i>
    <i r="4">
      <x v="29"/>
    </i>
    <i r="4">
      <x v="32"/>
    </i>
    <i r="4">
      <x v="52"/>
    </i>
    <i r="4">
      <x v="77"/>
    </i>
    <i r="4">
      <x v="42"/>
    </i>
    <i r="4">
      <x v="61"/>
    </i>
    <i r="4">
      <x v="58"/>
    </i>
    <i r="4">
      <x v="62"/>
    </i>
    <i r="4">
      <x v="2"/>
    </i>
    <i r="4">
      <x v="55"/>
    </i>
    <i r="4">
      <x v="64"/>
    </i>
    <i r="4">
      <x v="83"/>
    </i>
    <i r="4">
      <x v="21"/>
    </i>
    <i r="4">
      <x v="22"/>
    </i>
    <i r="4">
      <x v="19"/>
    </i>
    <i r="4">
      <x v="30"/>
    </i>
    <i r="4">
      <x v="51"/>
    </i>
    <i r="4">
      <x v="57"/>
    </i>
    <i r="4">
      <x v="28"/>
    </i>
    <i r="3">
      <x v="84"/>
    </i>
    <i r="4">
      <x v="18"/>
    </i>
    <i r="4">
      <x v="74"/>
    </i>
    <i r="4">
      <x v="25"/>
    </i>
    <i r="4">
      <x v="48"/>
    </i>
    <i r="4">
      <x v="85"/>
    </i>
    <i r="4">
      <x v="10"/>
    </i>
    <i r="4">
      <x v="77"/>
    </i>
    <i r="4">
      <x v="75"/>
    </i>
    <i r="4">
      <x v="62"/>
    </i>
    <i r="4">
      <x v="52"/>
    </i>
    <i r="4">
      <x v="64"/>
    </i>
    <i r="4">
      <x v="30"/>
    </i>
    <i r="4">
      <x v="67"/>
    </i>
    <i r="4">
      <x v="28"/>
    </i>
    <i r="3">
      <x v="82"/>
    </i>
    <i r="4">
      <x v="42"/>
    </i>
    <i r="4">
      <x v="48"/>
    </i>
    <i r="4">
      <x v="85"/>
    </i>
    <i r="4">
      <x v="18"/>
    </i>
    <i r="4">
      <x v="29"/>
    </i>
    <i r="4">
      <x v="31"/>
    </i>
    <i r="4">
      <x v="64"/>
    </i>
    <i r="4">
      <x v="25"/>
    </i>
    <i r="4">
      <x v="66"/>
    </i>
    <i r="4">
      <x v="102"/>
    </i>
    <i r="4">
      <x v="55"/>
    </i>
    <i r="4">
      <x v="62"/>
    </i>
    <i r="4">
      <x v="75"/>
    </i>
    <i r="4">
      <x v="7"/>
    </i>
    <i r="4">
      <x v="77"/>
    </i>
    <i r="4">
      <x v="12"/>
    </i>
    <i r="4">
      <x v="30"/>
    </i>
    <i r="4">
      <x v="28"/>
    </i>
    <i r="4">
      <x v="90"/>
    </i>
    <i r="4">
      <x v="58"/>
    </i>
    <i r="4">
      <x v="73"/>
    </i>
    <i r="4">
      <x v="104"/>
    </i>
    <i r="1">
      <x v="1"/>
    </i>
    <i r="2">
      <x v="2"/>
    </i>
    <i r="3">
      <x v="82"/>
    </i>
    <i r="4">
      <x v="2"/>
    </i>
    <i r="4">
      <x v="19"/>
    </i>
    <i r="4">
      <x v="17"/>
    </i>
    <i r="4">
      <x v="42"/>
    </i>
    <i r="4">
      <x v="67"/>
    </i>
    <i r="4">
      <x v="31"/>
    </i>
    <i r="4">
      <x v="48"/>
    </i>
    <i r="4">
      <x v="66"/>
    </i>
    <i r="4">
      <x v="88"/>
    </i>
    <i r="4">
      <x v="18"/>
    </i>
    <i r="4">
      <x v="77"/>
    </i>
    <i r="4">
      <x v="62"/>
    </i>
    <i r="4">
      <x v="29"/>
    </i>
    <i r="4">
      <x v="64"/>
    </i>
    <i r="3">
      <x v="75"/>
    </i>
    <i r="4">
      <x v="2"/>
    </i>
    <i r="4">
      <x v="17"/>
    </i>
    <i r="4">
      <x v="67"/>
    </i>
    <i r="4">
      <x v="18"/>
    </i>
    <i r="4">
      <x v="29"/>
    </i>
    <i r="4">
      <x v="42"/>
    </i>
    <i r="2">
      <x v="3"/>
    </i>
    <i r="3">
      <x v="75"/>
    </i>
    <i r="4">
      <x v="17"/>
    </i>
    <i r="4">
      <x v="73"/>
    </i>
    <i r="4">
      <x v="18"/>
    </i>
    <i r="4">
      <x v="25"/>
    </i>
    <i r="4">
      <x v="88"/>
    </i>
    <i r="4">
      <x v="67"/>
    </i>
    <i r="4">
      <x v="96"/>
    </i>
    <i r="4">
      <x v="77"/>
    </i>
    <i r="4">
      <x v="42"/>
    </i>
    <i r="4">
      <x v="52"/>
    </i>
    <i r="2">
      <x v="4"/>
    </i>
    <i r="3">
      <x v="82"/>
    </i>
    <i r="4">
      <x v="75"/>
    </i>
    <i r="4">
      <x v="64"/>
    </i>
    <i r="3">
      <x v="84"/>
    </i>
    <i r="4">
      <x v="62"/>
    </i>
    <i r="4">
      <x v="64"/>
    </i>
    <i r="4">
      <x v="102"/>
    </i>
    <i r="4">
      <x v="28"/>
    </i>
    <i r="3">
      <x v="83"/>
    </i>
    <i r="4">
      <x v="29"/>
    </i>
    <i r="4">
      <x v="64"/>
    </i>
    <i r="4">
      <x v="88"/>
    </i>
    <i r="1">
      <x v="4"/>
    </i>
    <i r="2">
      <x v="2"/>
    </i>
    <i r="3">
      <x v="84"/>
    </i>
    <i r="4">
      <x v="77"/>
    </i>
    <i r="4">
      <x v="73"/>
    </i>
    <i r="4">
      <x v="67"/>
    </i>
    <i r="4">
      <x v="2"/>
    </i>
    <i r="4">
      <x v="66"/>
    </i>
    <i r="3">
      <x v="80"/>
    </i>
    <i r="4">
      <x v="102"/>
    </i>
    <i r="4">
      <x v="18"/>
    </i>
    <i r="3">
      <x v="82"/>
    </i>
    <i r="4">
      <x v="20"/>
    </i>
    <i r="4">
      <x v="66"/>
    </i>
    <i r="4">
      <x v="64"/>
    </i>
    <i r="3">
      <x v="75"/>
    </i>
    <i r="4">
      <x v="2"/>
    </i>
    <i r="4">
      <x v="67"/>
    </i>
    <i r="4">
      <x v="29"/>
    </i>
    <i r="4">
      <x v="88"/>
    </i>
    <i r="4">
      <x v="62"/>
    </i>
    <i r="4">
      <x v="75"/>
    </i>
    <i r="3">
      <x v="79"/>
    </i>
    <i r="4">
      <x v="29"/>
    </i>
    <i r="4">
      <x v="18"/>
    </i>
    <i r="4">
      <x v="62"/>
    </i>
    <i r="4">
      <x v="88"/>
    </i>
    <i r="4">
      <x v="77"/>
    </i>
    <i r="3">
      <x v="83"/>
    </i>
    <i r="4">
      <x v="42"/>
    </i>
    <i r="2">
      <x v="3"/>
    </i>
    <i r="3">
      <x v="81"/>
    </i>
    <i r="4">
      <x v="18"/>
    </i>
    <i r="4">
      <x v="77"/>
    </i>
    <i r="4">
      <x v="64"/>
    </i>
    <i r="4">
      <x v="7"/>
    </i>
    <i r="4">
      <x v="8"/>
    </i>
    <i r="4">
      <x v="29"/>
    </i>
    <i r="3">
      <x v="84"/>
    </i>
    <i r="4">
      <x v="17"/>
    </i>
    <i r="4">
      <x v="36"/>
    </i>
    <i r="4">
      <x v="52"/>
    </i>
    <i r="4">
      <x v="42"/>
    </i>
    <i r="4">
      <x v="25"/>
    </i>
    <i r="4">
      <x v="77"/>
    </i>
    <i r="4">
      <x v="18"/>
    </i>
    <i r="3">
      <x v="82"/>
    </i>
    <i r="4">
      <x v="62"/>
    </i>
    <i r="4">
      <x v="30"/>
    </i>
    <i r="4">
      <x v="77"/>
    </i>
    <i r="4">
      <x v="42"/>
    </i>
    <i r="4">
      <x v="102"/>
    </i>
    <i r="4">
      <x v="64"/>
    </i>
    <i r="4">
      <x v="75"/>
    </i>
    <i r="3">
      <x v="80"/>
    </i>
    <i r="4">
      <x v="102"/>
    </i>
    <i r="4">
      <x v="18"/>
    </i>
    <i r="4">
      <x v="30"/>
    </i>
    <i r="4">
      <x v="17"/>
    </i>
    <i r="4">
      <x v="42"/>
    </i>
    <i r="4">
      <x v="25"/>
    </i>
    <i r="3">
      <x v="79"/>
    </i>
    <i r="4">
      <x v="18"/>
    </i>
    <i r="3">
      <x v="83"/>
    </i>
    <i r="4">
      <x v="18"/>
    </i>
    <i r="3">
      <x v="75"/>
    </i>
    <i r="4">
      <x v="77"/>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2">
    <format dxfId="327">
      <pivotArea collapsedLevelsAreSubtotals="1" fieldPosition="0">
        <references count="4">
          <reference field="7" count="1" selected="0">
            <x v="2"/>
          </reference>
          <reference field="8" count="1" selected="0">
            <x v="4"/>
          </reference>
          <reference field="9" count="1">
            <x v="83"/>
          </reference>
          <reference field="10" count="0" selected="0"/>
        </references>
      </pivotArea>
    </format>
    <format dxfId="326">
      <pivotArea dataOnly="0" labelOnly="1" fieldPosition="0">
        <references count="4">
          <reference field="7" count="1" selected="0">
            <x v="2"/>
          </reference>
          <reference field="8" count="1" selected="0">
            <x v="4"/>
          </reference>
          <reference field="9" count="1">
            <x v="83"/>
          </reference>
          <reference field="10" count="0" selected="0"/>
        </references>
      </pivotArea>
    </format>
    <format dxfId="325">
      <pivotArea collapsedLevelsAreSubtotals="1" fieldPosition="0">
        <references count="3">
          <reference field="7" count="1" selected="0">
            <x v="1"/>
          </reference>
          <reference field="8" count="1">
            <x v="2"/>
          </reference>
          <reference field="10" count="0" selected="0"/>
        </references>
      </pivotArea>
    </format>
    <format dxfId="324">
      <pivotArea collapsedLevelsAreSubtotals="1" fieldPosition="0">
        <references count="4">
          <reference field="7" count="1" selected="0">
            <x v="1"/>
          </reference>
          <reference field="8" count="1" selected="0">
            <x v="2"/>
          </reference>
          <reference field="9" count="2">
            <x v="75"/>
            <x v="82"/>
          </reference>
          <reference field="10" count="0" selected="0"/>
        </references>
      </pivotArea>
    </format>
    <format dxfId="323">
      <pivotArea collapsedLevelsAreSubtotals="1" fieldPosition="0">
        <references count="3">
          <reference field="7" count="1" selected="0">
            <x v="1"/>
          </reference>
          <reference field="8" count="1">
            <x v="3"/>
          </reference>
          <reference field="10" count="0" selected="0"/>
        </references>
      </pivotArea>
    </format>
    <format dxfId="322">
      <pivotArea collapsedLevelsAreSubtotals="1" fieldPosition="0">
        <references count="4">
          <reference field="7" count="1" selected="0">
            <x v="1"/>
          </reference>
          <reference field="8" count="1" selected="0">
            <x v="3"/>
          </reference>
          <reference field="9" count="1">
            <x v="75"/>
          </reference>
          <reference field="10" count="0" selected="0"/>
        </references>
      </pivotArea>
    </format>
    <format dxfId="321">
      <pivotArea collapsedLevelsAreSubtotals="1" fieldPosition="0">
        <references count="3">
          <reference field="7" count="1" selected="0">
            <x v="1"/>
          </reference>
          <reference field="8" count="1">
            <x v="4"/>
          </reference>
          <reference field="10" count="0" selected="0"/>
        </references>
      </pivotArea>
    </format>
    <format dxfId="320">
      <pivotArea collapsedLevelsAreSubtotals="1" fieldPosition="0">
        <references count="4">
          <reference field="7" count="1" selected="0">
            <x v="1"/>
          </reference>
          <reference field="8" count="1" selected="0">
            <x v="4"/>
          </reference>
          <reference field="9" count="3">
            <x v="82"/>
            <x v="83"/>
            <x v="84"/>
          </reference>
          <reference field="10" count="0" selected="0"/>
        </references>
      </pivotArea>
    </format>
    <format dxfId="319">
      <pivotArea collapsedLevelsAreSubtotals="1" fieldPosition="0">
        <references count="2">
          <reference field="7" count="1">
            <x v="4"/>
          </reference>
          <reference field="10" count="0" selected="0"/>
        </references>
      </pivotArea>
    </format>
    <format dxfId="318">
      <pivotArea collapsedLevelsAreSubtotals="1" fieldPosition="0">
        <references count="3">
          <reference field="7" count="1" selected="0">
            <x v="4"/>
          </reference>
          <reference field="8" count="1">
            <x v="2"/>
          </reference>
          <reference field="10" count="0" selected="0"/>
        </references>
      </pivotArea>
    </format>
    <format dxfId="317">
      <pivotArea collapsedLevelsAreSubtotals="1" fieldPosition="0">
        <references count="4">
          <reference field="7" count="1" selected="0">
            <x v="4"/>
          </reference>
          <reference field="8" count="1" selected="0">
            <x v="2"/>
          </reference>
          <reference field="9" count="1">
            <x v="84"/>
          </reference>
          <reference field="10" count="0" selected="0"/>
        </references>
      </pivotArea>
    </format>
    <format dxfId="316">
      <pivotArea dataOnly="0" labelOnly="1" fieldPosition="0">
        <references count="2">
          <reference field="7" count="1">
            <x v="4"/>
          </reference>
          <reference field="10" count="0" selected="0"/>
        </references>
      </pivotArea>
    </format>
    <format dxfId="315">
      <pivotArea dataOnly="0" labelOnly="1" fieldPosition="0">
        <references count="3">
          <reference field="7" count="1" selected="0">
            <x v="1"/>
          </reference>
          <reference field="8" count="3">
            <x v="2"/>
            <x v="3"/>
            <x v="4"/>
          </reference>
          <reference field="10" count="0" selected="0"/>
        </references>
      </pivotArea>
    </format>
    <format dxfId="314">
      <pivotArea dataOnly="0" labelOnly="1" fieldPosition="0">
        <references count="3">
          <reference field="7" count="1" selected="0">
            <x v="4"/>
          </reference>
          <reference field="8" count="1">
            <x v="2"/>
          </reference>
          <reference field="10" count="0" selected="0"/>
        </references>
      </pivotArea>
    </format>
    <format dxfId="313">
      <pivotArea dataOnly="0" labelOnly="1" fieldPosition="0">
        <references count="4">
          <reference field="7" count="1" selected="0">
            <x v="1"/>
          </reference>
          <reference field="8" count="1" selected="0">
            <x v="2"/>
          </reference>
          <reference field="9" count="2">
            <x v="75"/>
            <x v="82"/>
          </reference>
          <reference field="10" count="0" selected="0"/>
        </references>
      </pivotArea>
    </format>
    <format dxfId="312">
      <pivotArea dataOnly="0" labelOnly="1" fieldPosition="0">
        <references count="4">
          <reference field="7" count="1" selected="0">
            <x v="1"/>
          </reference>
          <reference field="8" count="1" selected="0">
            <x v="3"/>
          </reference>
          <reference field="9" count="1">
            <x v="75"/>
          </reference>
          <reference field="10" count="0" selected="0"/>
        </references>
      </pivotArea>
    </format>
    <format dxfId="311">
      <pivotArea dataOnly="0" labelOnly="1" fieldPosition="0">
        <references count="4">
          <reference field="7" count="1" selected="0">
            <x v="1"/>
          </reference>
          <reference field="8" count="1" selected="0">
            <x v="4"/>
          </reference>
          <reference field="9" count="3">
            <x v="82"/>
            <x v="83"/>
            <x v="84"/>
          </reference>
          <reference field="10" count="0" selected="0"/>
        </references>
      </pivotArea>
    </format>
    <format dxfId="310">
      <pivotArea dataOnly="0" labelOnly="1" fieldPosition="0">
        <references count="4">
          <reference field="7" count="1" selected="0">
            <x v="4"/>
          </reference>
          <reference field="8" count="1" selected="0">
            <x v="2"/>
          </reference>
          <reference field="9" count="1">
            <x v="84"/>
          </reference>
          <reference field="10" count="0" selected="0"/>
        </references>
      </pivotArea>
    </format>
    <format dxfId="309">
      <pivotArea collapsedLevelsAreSubtotals="1" fieldPosition="0">
        <references count="4">
          <reference field="7" count="1" selected="0">
            <x v="4"/>
          </reference>
          <reference field="8" count="1" selected="0">
            <x v="3"/>
          </reference>
          <reference field="9" count="4">
            <x v="80"/>
            <x v="81"/>
            <x v="82"/>
            <x v="84"/>
          </reference>
          <reference field="10" count="0" selected="0"/>
        </references>
      </pivotArea>
    </format>
    <format dxfId="308">
      <pivotArea dataOnly="0" labelOnly="1" fieldPosition="0">
        <references count="4">
          <reference field="7" count="1" selected="0">
            <x v="4"/>
          </reference>
          <reference field="8" count="1" selected="0">
            <x v="3"/>
          </reference>
          <reference field="9" count="4">
            <x v="80"/>
            <x v="81"/>
            <x v="82"/>
            <x v="84"/>
          </reference>
          <reference field="10" count="0" selected="0"/>
        </references>
      </pivotArea>
    </format>
    <format dxfId="307">
      <pivotArea collapsedLevelsAreSubtotals="1" fieldPosition="0">
        <references count="5">
          <reference field="7" count="1" selected="0">
            <x v="2"/>
          </reference>
          <reference field="8" count="1" selected="0">
            <x v="4"/>
          </reference>
          <reference field="9" count="1" selected="0">
            <x v="83"/>
          </reference>
          <reference field="10" count="0" selected="0"/>
          <reference field="13" count="8">
            <x v="18"/>
            <x v="25"/>
            <x v="31"/>
            <x v="34"/>
            <x v="48"/>
            <x v="74"/>
            <x v="75"/>
            <x v="85"/>
          </reference>
        </references>
      </pivotArea>
    </format>
    <format dxfId="306">
      <pivotArea dataOnly="0" labelOnly="1" fieldPosition="0">
        <references count="5">
          <reference field="7" count="1" selected="0">
            <x v="2"/>
          </reference>
          <reference field="8" count="1" selected="0">
            <x v="4"/>
          </reference>
          <reference field="9" count="1" selected="0">
            <x v="83"/>
          </reference>
          <reference field="10" count="0" selected="0"/>
          <reference field="13" count="8">
            <x v="18"/>
            <x v="25"/>
            <x v="31"/>
            <x v="34"/>
            <x v="48"/>
            <x v="74"/>
            <x v="75"/>
            <x v="8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781C38B-41FC-4839-A671-A690391C136A}"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38"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x="0"/>
        <item x="1"/>
        <item x="2"/>
        <item x="7"/>
        <item x="4"/>
        <item x="3"/>
        <item x="8"/>
        <item t="default"/>
      </items>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h="1" x="6"/>
        <item h="1" x="0"/>
        <item h="1" x="11"/>
        <item h="1" x="9"/>
        <item h="1" x="1"/>
        <item h="1" x="10"/>
        <item h="1" x="4"/>
        <item h="1" x="2"/>
        <item h="1" x="5"/>
        <item h="1" x="8"/>
        <item x="7"/>
        <item h="1" x="12"/>
        <item t="default"/>
      </items>
    </pivotField>
    <pivotField showAll="0"/>
    <pivotField showAll="0"/>
    <pivotField showAll="0" sortType="descending">
      <items count="108">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35">
    <i>
      <x v="11"/>
    </i>
    <i r="1">
      <x v="2"/>
    </i>
    <i r="2">
      <x v="2"/>
    </i>
    <i r="3">
      <x v="75"/>
    </i>
    <i r="2">
      <x v="4"/>
    </i>
    <i r="3">
      <x v="83"/>
    </i>
    <i r="3">
      <x v="84"/>
    </i>
    <i r="3">
      <x v="82"/>
    </i>
    <i r="1">
      <x v="1"/>
    </i>
    <i r="2">
      <x v="2"/>
    </i>
    <i r="3">
      <x v="82"/>
    </i>
    <i r="3">
      <x v="75"/>
    </i>
    <i r="2">
      <x v="3"/>
    </i>
    <i r="3">
      <x v="75"/>
    </i>
    <i r="2">
      <x v="4"/>
    </i>
    <i r="3">
      <x v="82"/>
    </i>
    <i r="3">
      <x v="84"/>
    </i>
    <i r="3">
      <x v="83"/>
    </i>
    <i r="1">
      <x v="4"/>
    </i>
    <i r="2">
      <x v="2"/>
    </i>
    <i r="3">
      <x v="84"/>
    </i>
    <i r="3">
      <x v="80"/>
    </i>
    <i r="3">
      <x v="82"/>
    </i>
    <i r="3">
      <x v="75"/>
    </i>
    <i r="3">
      <x v="79"/>
    </i>
    <i r="3">
      <x v="83"/>
    </i>
    <i r="2">
      <x v="3"/>
    </i>
    <i r="3">
      <x v="81"/>
    </i>
    <i r="3">
      <x v="84"/>
    </i>
    <i r="3">
      <x v="82"/>
    </i>
    <i r="3">
      <x v="80"/>
    </i>
    <i r="3">
      <x v="79"/>
    </i>
    <i r="3">
      <x v="83"/>
    </i>
    <i r="3">
      <x v="75"/>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0">
    <format dxfId="347">
      <pivotArea collapsedLevelsAreSubtotals="1" fieldPosition="0">
        <references count="4">
          <reference field="7" count="1" selected="0">
            <x v="2"/>
          </reference>
          <reference field="8" count="1" selected="0">
            <x v="4"/>
          </reference>
          <reference field="9" count="1">
            <x v="83"/>
          </reference>
          <reference field="10" count="0" selected="0"/>
        </references>
      </pivotArea>
    </format>
    <format dxfId="346">
      <pivotArea dataOnly="0" labelOnly="1" fieldPosition="0">
        <references count="4">
          <reference field="7" count="1" selected="0">
            <x v="2"/>
          </reference>
          <reference field="8" count="1" selected="0">
            <x v="4"/>
          </reference>
          <reference field="9" count="1">
            <x v="83"/>
          </reference>
          <reference field="10" count="0" selected="0"/>
        </references>
      </pivotArea>
    </format>
    <format dxfId="345">
      <pivotArea collapsedLevelsAreSubtotals="1" fieldPosition="0">
        <references count="3">
          <reference field="7" count="1" selected="0">
            <x v="1"/>
          </reference>
          <reference field="8" count="1">
            <x v="2"/>
          </reference>
          <reference field="10" count="0" selected="0"/>
        </references>
      </pivotArea>
    </format>
    <format dxfId="344">
      <pivotArea collapsedLevelsAreSubtotals="1" fieldPosition="0">
        <references count="4">
          <reference field="7" count="1" selected="0">
            <x v="1"/>
          </reference>
          <reference field="8" count="1" selected="0">
            <x v="2"/>
          </reference>
          <reference field="9" count="2">
            <x v="75"/>
            <x v="82"/>
          </reference>
          <reference field="10" count="0" selected="0"/>
        </references>
      </pivotArea>
    </format>
    <format dxfId="343">
      <pivotArea collapsedLevelsAreSubtotals="1" fieldPosition="0">
        <references count="3">
          <reference field="7" count="1" selected="0">
            <x v="1"/>
          </reference>
          <reference field="8" count="1">
            <x v="3"/>
          </reference>
          <reference field="10" count="0" selected="0"/>
        </references>
      </pivotArea>
    </format>
    <format dxfId="342">
      <pivotArea collapsedLevelsAreSubtotals="1" fieldPosition="0">
        <references count="4">
          <reference field="7" count="1" selected="0">
            <x v="1"/>
          </reference>
          <reference field="8" count="1" selected="0">
            <x v="3"/>
          </reference>
          <reference field="9" count="1">
            <x v="75"/>
          </reference>
          <reference field="10" count="0" selected="0"/>
        </references>
      </pivotArea>
    </format>
    <format dxfId="341">
      <pivotArea collapsedLevelsAreSubtotals="1" fieldPosition="0">
        <references count="3">
          <reference field="7" count="1" selected="0">
            <x v="1"/>
          </reference>
          <reference field="8" count="1">
            <x v="4"/>
          </reference>
          <reference field="10" count="0" selected="0"/>
        </references>
      </pivotArea>
    </format>
    <format dxfId="340">
      <pivotArea collapsedLevelsAreSubtotals="1" fieldPosition="0">
        <references count="4">
          <reference field="7" count="1" selected="0">
            <x v="1"/>
          </reference>
          <reference field="8" count="1" selected="0">
            <x v="4"/>
          </reference>
          <reference field="9" count="3">
            <x v="82"/>
            <x v="83"/>
            <x v="84"/>
          </reference>
          <reference field="10" count="0" selected="0"/>
        </references>
      </pivotArea>
    </format>
    <format dxfId="339">
      <pivotArea collapsedLevelsAreSubtotals="1" fieldPosition="0">
        <references count="2">
          <reference field="7" count="1">
            <x v="4"/>
          </reference>
          <reference field="10" count="0" selected="0"/>
        </references>
      </pivotArea>
    </format>
    <format dxfId="338">
      <pivotArea collapsedLevelsAreSubtotals="1" fieldPosition="0">
        <references count="3">
          <reference field="7" count="1" selected="0">
            <x v="4"/>
          </reference>
          <reference field="8" count="1">
            <x v="2"/>
          </reference>
          <reference field="10" count="0" selected="0"/>
        </references>
      </pivotArea>
    </format>
    <format dxfId="337">
      <pivotArea collapsedLevelsAreSubtotals="1" fieldPosition="0">
        <references count="4">
          <reference field="7" count="1" selected="0">
            <x v="4"/>
          </reference>
          <reference field="8" count="1" selected="0">
            <x v="2"/>
          </reference>
          <reference field="9" count="1">
            <x v="84"/>
          </reference>
          <reference field="10" count="0" selected="0"/>
        </references>
      </pivotArea>
    </format>
    <format dxfId="336">
      <pivotArea dataOnly="0" labelOnly="1" fieldPosition="0">
        <references count="2">
          <reference field="7" count="1">
            <x v="4"/>
          </reference>
          <reference field="10" count="0" selected="0"/>
        </references>
      </pivotArea>
    </format>
    <format dxfId="335">
      <pivotArea dataOnly="0" labelOnly="1" fieldPosition="0">
        <references count="3">
          <reference field="7" count="1" selected="0">
            <x v="1"/>
          </reference>
          <reference field="8" count="3">
            <x v="2"/>
            <x v="3"/>
            <x v="4"/>
          </reference>
          <reference field="10" count="0" selected="0"/>
        </references>
      </pivotArea>
    </format>
    <format dxfId="334">
      <pivotArea dataOnly="0" labelOnly="1" fieldPosition="0">
        <references count="3">
          <reference field="7" count="1" selected="0">
            <x v="4"/>
          </reference>
          <reference field="8" count="1">
            <x v="2"/>
          </reference>
          <reference field="10" count="0" selected="0"/>
        </references>
      </pivotArea>
    </format>
    <format dxfId="333">
      <pivotArea dataOnly="0" labelOnly="1" fieldPosition="0">
        <references count="4">
          <reference field="7" count="1" selected="0">
            <x v="1"/>
          </reference>
          <reference field="8" count="1" selected="0">
            <x v="2"/>
          </reference>
          <reference field="9" count="2">
            <x v="75"/>
            <x v="82"/>
          </reference>
          <reference field="10" count="0" selected="0"/>
        </references>
      </pivotArea>
    </format>
    <format dxfId="332">
      <pivotArea dataOnly="0" labelOnly="1" fieldPosition="0">
        <references count="4">
          <reference field="7" count="1" selected="0">
            <x v="1"/>
          </reference>
          <reference field="8" count="1" selected="0">
            <x v="3"/>
          </reference>
          <reference field="9" count="1">
            <x v="75"/>
          </reference>
          <reference field="10" count="0" selected="0"/>
        </references>
      </pivotArea>
    </format>
    <format dxfId="331">
      <pivotArea dataOnly="0" labelOnly="1" fieldPosition="0">
        <references count="4">
          <reference field="7" count="1" selected="0">
            <x v="1"/>
          </reference>
          <reference field="8" count="1" selected="0">
            <x v="4"/>
          </reference>
          <reference field="9" count="3">
            <x v="82"/>
            <x v="83"/>
            <x v="84"/>
          </reference>
          <reference field="10" count="0" selected="0"/>
        </references>
      </pivotArea>
    </format>
    <format dxfId="330">
      <pivotArea dataOnly="0" labelOnly="1" fieldPosition="0">
        <references count="4">
          <reference field="7" count="1" selected="0">
            <x v="4"/>
          </reference>
          <reference field="8" count="1" selected="0">
            <x v="2"/>
          </reference>
          <reference field="9" count="1">
            <x v="84"/>
          </reference>
          <reference field="10" count="0" selected="0"/>
        </references>
      </pivotArea>
    </format>
    <format dxfId="329">
      <pivotArea collapsedLevelsAreSubtotals="1" fieldPosition="0">
        <references count="4">
          <reference field="7" count="1" selected="0">
            <x v="4"/>
          </reference>
          <reference field="8" count="1" selected="0">
            <x v="3"/>
          </reference>
          <reference field="9" count="4">
            <x v="80"/>
            <x v="81"/>
            <x v="82"/>
            <x v="84"/>
          </reference>
          <reference field="10" count="0" selected="0"/>
        </references>
      </pivotArea>
    </format>
    <format dxfId="328">
      <pivotArea dataOnly="0" labelOnly="1" fieldPosition="0">
        <references count="4">
          <reference field="7" count="1" selected="0">
            <x v="4"/>
          </reference>
          <reference field="8" count="1" selected="0">
            <x v="3"/>
          </reference>
          <reference field="9" count="4">
            <x v="80"/>
            <x v="81"/>
            <x v="82"/>
            <x v="84"/>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5"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sd="0" x="0"/>
        <item sd="0" x="1"/>
        <item sd="0" x="2"/>
        <item x="7"/>
        <item x="4"/>
        <item x="3"/>
        <item x="8"/>
        <item t="default"/>
      </items>
    </pivotField>
    <pivotField showAll="0"/>
    <pivotField axis="axisRow" showAll="0">
      <items count="14">
        <item h="1" x="3"/>
        <item h="1" x="6"/>
        <item h="1" x="0"/>
        <item h="1" x="11"/>
        <item h="1" x="9"/>
        <item h="1" x="1"/>
        <item h="1" x="10"/>
        <item h="1" x="4"/>
        <item h="1" x="2"/>
        <item h="1" x="5"/>
        <item h="1" x="8"/>
        <item x="7"/>
        <item h="1" x="12"/>
        <item t="default"/>
      </items>
    </pivotField>
    <pivotField showAll="0"/>
    <pivotField showAll="0"/>
    <pivotField axis="axisRow" showAll="0" sortType="descending">
      <items count="108">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dataField="1" showAll="0"/>
    <pivotField showAll="0"/>
    <pivotField showAll="0"/>
    <pivotField showAll="0"/>
    <pivotField showAll="0"/>
  </pivotFields>
  <rowFields count="4">
    <field x="10"/>
    <field x="7"/>
    <field x="8"/>
    <field x="13"/>
  </rowFields>
  <rowItems count="12">
    <i>
      <x v="11"/>
    </i>
    <i r="1">
      <x v="2"/>
    </i>
    <i r="2">
      <x v="2"/>
    </i>
    <i r="2">
      <x v="4"/>
    </i>
    <i r="1">
      <x v="1"/>
    </i>
    <i r="2">
      <x v="2"/>
    </i>
    <i r="2">
      <x v="3"/>
    </i>
    <i r="2">
      <x v="4"/>
    </i>
    <i r="1">
      <x v="4"/>
    </i>
    <i r="2">
      <x v="2"/>
    </i>
    <i r="2">
      <x v="3"/>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
    <format dxfId="349">
      <pivotArea collapsedLevelsAreSubtotals="1" fieldPosition="0">
        <references count="2">
          <reference field="7" count="1">
            <x v="2"/>
          </reference>
          <reference field="10" count="0" selected="0"/>
        </references>
      </pivotArea>
    </format>
    <format dxfId="348">
      <pivotArea dataOnly="0" labelOnly="1" fieldPosition="0">
        <references count="2">
          <reference field="7" count="1">
            <x v="2"/>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9"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sd="0" x="5"/>
        <item sd="0" x="0"/>
        <item sd="0" x="1"/>
        <item sd="0" x="2"/>
        <item sd="0" x="7"/>
        <item sd="0" x="4"/>
        <item x="3"/>
        <item x="8"/>
        <item t="default"/>
      </items>
    </pivotField>
    <pivotField showAll="0"/>
    <pivotField axis="axisRow" showAll="0" sortType="descending">
      <items count="14">
        <item h="1" x="3"/>
        <item h="1" x="6"/>
        <item h="1" x="0"/>
        <item h="1" x="11"/>
        <item h="1" x="9"/>
        <item h="1" x="1"/>
        <item h="1" x="10"/>
        <item h="1" x="4"/>
        <item h="1" x="2"/>
        <item h="1" x="5"/>
        <item x="8"/>
        <item h="1" x="7"/>
        <item h="1" x="12"/>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08">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13"/>
  </rowFields>
  <rowItems count="16">
    <i>
      <x v="10"/>
    </i>
    <i r="1">
      <x v="2"/>
    </i>
    <i r="2">
      <x v="2"/>
    </i>
    <i r="2">
      <x v="3"/>
    </i>
    <i r="2">
      <x v="4"/>
    </i>
    <i r="1">
      <x v="1"/>
    </i>
    <i r="2">
      <x v="2"/>
    </i>
    <i r="2">
      <x v="4"/>
    </i>
    <i r="1">
      <x v="3"/>
    </i>
    <i r="2">
      <x v="6"/>
    </i>
    <i r="1">
      <x v="4"/>
    </i>
    <i r="2">
      <x v="1"/>
    </i>
    <i r="2">
      <x v="2"/>
    </i>
    <i r="2">
      <x v="3"/>
    </i>
    <i r="2">
      <x v="5"/>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6">
    <format dxfId="221">
      <pivotArea collapsedLevelsAreSubtotals="1" fieldPosition="0">
        <references count="2">
          <reference field="7" count="1">
            <x v="3"/>
          </reference>
          <reference field="10" count="0" selected="0"/>
        </references>
      </pivotArea>
    </format>
    <format dxfId="220">
      <pivotArea dataOnly="0" labelOnly="1" fieldPosition="0">
        <references count="2">
          <reference field="7" count="1">
            <x v="3"/>
          </reference>
          <reference field="10" count="0" selected="0"/>
        </references>
      </pivotArea>
    </format>
    <format dxfId="219">
      <pivotArea collapsedLevelsAreSubtotals="1" fieldPosition="0">
        <references count="2">
          <reference field="7" count="1">
            <x v="2"/>
          </reference>
          <reference field="10" count="0" selected="0"/>
        </references>
      </pivotArea>
    </format>
    <format dxfId="218">
      <pivotArea dataOnly="0" labelOnly="1" fieldPosition="0">
        <references count="2">
          <reference field="7" count="1">
            <x v="2"/>
          </reference>
          <reference field="10" count="0" selected="0"/>
        </references>
      </pivotArea>
    </format>
    <format dxfId="217">
      <pivotArea collapsedLevelsAreSubtotals="1" fieldPosition="0">
        <references count="2">
          <reference field="7" count="1">
            <x v="1"/>
          </reference>
          <reference field="10" count="0" selected="0"/>
        </references>
      </pivotArea>
    </format>
    <format dxfId="216">
      <pivotArea dataOnly="0" labelOnly="1" fieldPosition="0">
        <references count="2">
          <reference field="7" count="1">
            <x v="1"/>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D735B16-36F5-451B-A519-6585771DA68B}"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253"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x="0"/>
        <item x="1"/>
        <item x="2"/>
        <item x="7"/>
        <item x="4"/>
        <item x="3"/>
        <item x="8"/>
        <item t="default"/>
      </items>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sortType="descending">
      <items count="14">
        <item h="1" x="3"/>
        <item h="1" x="6"/>
        <item h="1" x="0"/>
        <item h="1" x="11"/>
        <item h="1" x="9"/>
        <item h="1" x="1"/>
        <item h="1" x="10"/>
        <item h="1" x="4"/>
        <item h="1" x="2"/>
        <item h="1" x="5"/>
        <item x="8"/>
        <item h="1" x="7"/>
        <item h="1" x="12"/>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08">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250">
    <i>
      <x v="10"/>
    </i>
    <i r="1">
      <x v="2"/>
    </i>
    <i r="2">
      <x v="2"/>
    </i>
    <i r="3">
      <x v="23"/>
    </i>
    <i r="4">
      <x v="37"/>
    </i>
    <i r="2">
      <x v="3"/>
    </i>
    <i r="3">
      <x v="23"/>
    </i>
    <i r="4">
      <x v="48"/>
    </i>
    <i r="2">
      <x v="4"/>
    </i>
    <i r="3">
      <x v="58"/>
    </i>
    <i r="4">
      <x v="43"/>
    </i>
    <i r="4">
      <x v="75"/>
    </i>
    <i r="4">
      <x v="10"/>
    </i>
    <i r="4">
      <x v="29"/>
    </i>
    <i r="4">
      <x v="18"/>
    </i>
    <i r="4">
      <x v="31"/>
    </i>
    <i r="4">
      <x v="66"/>
    </i>
    <i r="4">
      <x v="42"/>
    </i>
    <i r="4">
      <x v="44"/>
    </i>
    <i r="4">
      <x v="30"/>
    </i>
    <i r="4">
      <x v="58"/>
    </i>
    <i r="4">
      <x v="74"/>
    </i>
    <i r="4">
      <x v="77"/>
    </i>
    <i r="4">
      <x v="64"/>
    </i>
    <i r="4">
      <x v="88"/>
    </i>
    <i r="4">
      <x v="53"/>
    </i>
    <i r="4">
      <x v="51"/>
    </i>
    <i r="4">
      <x v="62"/>
    </i>
    <i r="4">
      <x v="102"/>
    </i>
    <i r="4">
      <x v="28"/>
    </i>
    <i r="4">
      <x v="73"/>
    </i>
    <i r="3">
      <x v="2"/>
    </i>
    <i r="4">
      <x v="18"/>
    </i>
    <i r="4">
      <x v="77"/>
    </i>
    <i r="4">
      <x v="43"/>
    </i>
    <i r="4">
      <x v="32"/>
    </i>
    <i r="4">
      <x v="62"/>
    </i>
    <i r="4">
      <x v="42"/>
    </i>
    <i r="4">
      <x v="64"/>
    </i>
    <i r="4">
      <x v="7"/>
    </i>
    <i r="4">
      <x v="95"/>
    </i>
    <i r="4">
      <x v="28"/>
    </i>
    <i r="4">
      <x v="73"/>
    </i>
    <i r="4">
      <x v="51"/>
    </i>
    <i r="4">
      <x v="67"/>
    </i>
    <i r="4">
      <x v="23"/>
    </i>
    <i r="3">
      <x v="23"/>
    </i>
    <i r="4">
      <x v="75"/>
    </i>
    <i r="4">
      <x v="30"/>
    </i>
    <i r="4">
      <x v="64"/>
    </i>
    <i r="4">
      <x v="88"/>
    </i>
    <i r="4">
      <x v="28"/>
    </i>
    <i r="4">
      <x v="14"/>
    </i>
    <i r="4">
      <x v="58"/>
    </i>
    <i r="4">
      <x v="57"/>
    </i>
    <i r="4">
      <x v="77"/>
    </i>
    <i r="4">
      <x v="82"/>
    </i>
    <i r="4">
      <x v="18"/>
    </i>
    <i r="4">
      <x v="51"/>
    </i>
    <i r="4">
      <x v="99"/>
    </i>
    <i r="4">
      <x v="42"/>
    </i>
    <i r="4">
      <x v="29"/>
    </i>
    <i r="3">
      <x v="32"/>
    </i>
    <i r="4">
      <x v="75"/>
    </i>
    <i r="4">
      <x v="30"/>
    </i>
    <i r="4">
      <x v="58"/>
    </i>
    <i r="4">
      <x v="28"/>
    </i>
    <i r="4">
      <x v="42"/>
    </i>
    <i r="4">
      <x v="102"/>
    </i>
    <i r="4">
      <x v="104"/>
    </i>
    <i r="4">
      <x v="64"/>
    </i>
    <i r="4">
      <x v="37"/>
    </i>
    <i r="4">
      <x v="67"/>
    </i>
    <i r="4">
      <x v="62"/>
    </i>
    <i r="4">
      <x v="51"/>
    </i>
    <i r="3">
      <x v="30"/>
    </i>
    <i r="4">
      <x v="75"/>
    </i>
    <i r="4">
      <x v="95"/>
    </i>
    <i r="4">
      <x v="42"/>
    </i>
    <i r="4">
      <x v="30"/>
    </i>
    <i r="4">
      <x v="64"/>
    </i>
    <i r="4">
      <x v="77"/>
    </i>
    <i r="4">
      <x v="58"/>
    </i>
    <i r="4">
      <x v="88"/>
    </i>
    <i r="4">
      <x v="28"/>
    </i>
    <i r="4">
      <x v="19"/>
    </i>
    <i r="4">
      <x v="18"/>
    </i>
    <i r="1">
      <x v="1"/>
    </i>
    <i r="2">
      <x v="2"/>
    </i>
    <i r="3">
      <x v="30"/>
    </i>
    <i r="4">
      <x v="68"/>
    </i>
    <i r="4">
      <x v="64"/>
    </i>
    <i r="4">
      <x v="95"/>
    </i>
    <i r="4">
      <x v="30"/>
    </i>
    <i r="4">
      <x v="58"/>
    </i>
    <i r="4">
      <x v="57"/>
    </i>
    <i r="4">
      <x v="37"/>
    </i>
    <i r="4">
      <x v="88"/>
    </i>
    <i r="4">
      <x v="75"/>
    </i>
    <i r="4">
      <x v="42"/>
    </i>
    <i r="4">
      <x v="19"/>
    </i>
    <i r="3">
      <x v="23"/>
    </i>
    <i r="4">
      <x v="57"/>
    </i>
    <i r="4">
      <x v="42"/>
    </i>
    <i r="4">
      <x v="30"/>
    </i>
    <i r="4">
      <x v="58"/>
    </i>
    <i r="4">
      <x v="64"/>
    </i>
    <i r="4">
      <x v="23"/>
    </i>
    <i r="4">
      <x v="88"/>
    </i>
    <i r="4">
      <x v="28"/>
    </i>
    <i r="2">
      <x v="4"/>
    </i>
    <i r="3">
      <x v="30"/>
    </i>
    <i r="4">
      <x v="88"/>
    </i>
    <i r="4">
      <x v="58"/>
    </i>
    <i r="4">
      <x v="75"/>
    </i>
    <i r="4">
      <x v="30"/>
    </i>
    <i r="4">
      <x v="29"/>
    </i>
    <i r="4">
      <x v="95"/>
    </i>
    <i r="4">
      <x v="64"/>
    </i>
    <i r="4">
      <x v="77"/>
    </i>
    <i r="4">
      <x v="42"/>
    </i>
    <i r="4">
      <x v="18"/>
    </i>
    <i r="4">
      <x v="62"/>
    </i>
    <i r="4">
      <x v="51"/>
    </i>
    <i r="4">
      <x v="28"/>
    </i>
    <i r="4">
      <x v="56"/>
    </i>
    <i r="1">
      <x v="3"/>
    </i>
    <i r="2">
      <x v="6"/>
    </i>
    <i r="3">
      <x v="30"/>
    </i>
    <i r="4">
      <x v="42"/>
    </i>
    <i r="4">
      <x v="57"/>
    </i>
    <i r="4">
      <x v="30"/>
    </i>
    <i r="4">
      <x v="28"/>
    </i>
    <i r="4">
      <x v="64"/>
    </i>
    <i r="4">
      <x v="58"/>
    </i>
    <i r="4">
      <x v="73"/>
    </i>
    <i r="4">
      <x v="62"/>
    </i>
    <i r="4">
      <x v="23"/>
    </i>
    <i r="4">
      <x v="74"/>
    </i>
    <i r="4">
      <x v="18"/>
    </i>
    <i r="3">
      <x v="23"/>
    </i>
    <i r="4">
      <x v="42"/>
    </i>
    <i r="4">
      <x v="30"/>
    </i>
    <i r="4">
      <x v="58"/>
    </i>
    <i r="4">
      <x v="97"/>
    </i>
    <i r="4">
      <x v="28"/>
    </i>
    <i r="4">
      <x v="64"/>
    </i>
    <i r="1">
      <x v="4"/>
    </i>
    <i r="2">
      <x v="1"/>
    </i>
    <i r="3">
      <x v="2"/>
    </i>
    <i r="4">
      <x v="10"/>
    </i>
    <i r="4">
      <x v="95"/>
    </i>
    <i r="4">
      <x v="19"/>
    </i>
    <i r="4">
      <x v="62"/>
    </i>
    <i r="4">
      <x v="58"/>
    </i>
    <i r="2">
      <x v="2"/>
    </i>
    <i r="3">
      <x v="72"/>
    </i>
    <i r="4">
      <x v="64"/>
    </i>
    <i r="4">
      <x v="42"/>
    </i>
    <i r="4">
      <x v="14"/>
    </i>
    <i r="4">
      <x v="82"/>
    </i>
    <i r="4">
      <x v="58"/>
    </i>
    <i r="3">
      <x v="30"/>
    </i>
    <i r="4">
      <x v="64"/>
    </i>
    <i r="4">
      <x v="29"/>
    </i>
    <i r="4">
      <x v="37"/>
    </i>
    <i r="4">
      <x v="42"/>
    </i>
    <i r="4">
      <x v="68"/>
    </i>
    <i r="4">
      <x v="47"/>
    </i>
    <i r="4">
      <x v="67"/>
    </i>
    <i r="4">
      <x v="15"/>
    </i>
    <i r="4">
      <x v="77"/>
    </i>
    <i r="4">
      <x v="75"/>
    </i>
    <i r="4">
      <x v="23"/>
    </i>
    <i r="3">
      <x v="23"/>
    </i>
    <i r="4">
      <x v="37"/>
    </i>
    <i r="4">
      <x v="28"/>
    </i>
    <i r="4">
      <x v="80"/>
    </i>
    <i r="4">
      <x v="88"/>
    </i>
    <i r="4">
      <x v="30"/>
    </i>
    <i r="3">
      <x v="58"/>
    </i>
    <i r="4">
      <x v="29"/>
    </i>
    <i r="4">
      <x v="18"/>
    </i>
    <i r="4">
      <x v="67"/>
    </i>
    <i r="4">
      <x v="43"/>
    </i>
    <i r="3">
      <x v="25"/>
    </i>
    <i r="4">
      <x v="96"/>
    </i>
    <i r="4">
      <x v="42"/>
    </i>
    <i r="4">
      <x v="102"/>
    </i>
    <i r="4">
      <x v="64"/>
    </i>
    <i r="4">
      <x v="18"/>
    </i>
    <i r="4">
      <x v="40"/>
    </i>
    <i r="4">
      <x v="88"/>
    </i>
    <i r="3">
      <x v="24"/>
    </i>
    <i r="4">
      <x v="37"/>
    </i>
    <i r="4">
      <x v="64"/>
    </i>
    <i r="4">
      <x v="29"/>
    </i>
    <i r="4">
      <x v="77"/>
    </i>
    <i r="4">
      <x v="42"/>
    </i>
    <i r="4">
      <x v="75"/>
    </i>
    <i r="3">
      <x v="2"/>
    </i>
    <i r="4">
      <x v="29"/>
    </i>
    <i r="4">
      <x v="67"/>
    </i>
    <i r="4">
      <x v="18"/>
    </i>
    <i r="4">
      <x v="37"/>
    </i>
    <i r="4">
      <x v="77"/>
    </i>
    <i r="4">
      <x v="64"/>
    </i>
    <i r="2">
      <x v="3"/>
    </i>
    <i r="3">
      <x v="30"/>
    </i>
    <i r="4">
      <x v="88"/>
    </i>
    <i r="4">
      <x v="64"/>
    </i>
    <i r="4">
      <x v="14"/>
    </i>
    <i r="4">
      <x v="28"/>
    </i>
    <i r="4">
      <x v="42"/>
    </i>
    <i r="4">
      <x v="77"/>
    </i>
    <i r="4">
      <x v="18"/>
    </i>
    <i r="4">
      <x v="75"/>
    </i>
    <i r="4">
      <x v="29"/>
    </i>
    <i r="3">
      <x v="23"/>
    </i>
    <i r="4">
      <x v="37"/>
    </i>
    <i r="4">
      <x v="14"/>
    </i>
    <i r="4">
      <x v="64"/>
    </i>
    <i r="4">
      <x v="30"/>
    </i>
    <i r="4">
      <x v="77"/>
    </i>
    <i r="4">
      <x v="88"/>
    </i>
    <i r="3">
      <x v="72"/>
    </i>
    <i r="4">
      <x v="30"/>
    </i>
    <i r="3">
      <x v="25"/>
    </i>
    <i r="4">
      <x v="77"/>
    </i>
    <i r="4">
      <x v="75"/>
    </i>
    <i r="4">
      <x v="14"/>
    </i>
    <i r="3">
      <x v="2"/>
    </i>
    <i r="4">
      <x v="77"/>
    </i>
    <i r="4">
      <x v="75"/>
    </i>
    <i r="4">
      <x v="62"/>
    </i>
    <i r="3">
      <x v="58"/>
    </i>
    <i r="4">
      <x v="77"/>
    </i>
    <i r="4">
      <x v="23"/>
    </i>
    <i r="2">
      <x v="5"/>
    </i>
    <i r="3">
      <x v="23"/>
    </i>
    <i r="4">
      <x v="42"/>
    </i>
    <i r="4">
      <x v="58"/>
    </i>
    <i r="4">
      <x v="30"/>
    </i>
    <i r="3">
      <x v="2"/>
    </i>
    <i r="4">
      <x v="18"/>
    </i>
    <i r="4">
      <x v="62"/>
    </i>
    <i r="4">
      <x v="75"/>
    </i>
    <i r="4">
      <x v="67"/>
    </i>
    <i r="4">
      <x v="77"/>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57">
    <format dxfId="278">
      <pivotArea collapsedLevelsAreSubtotals="1" fieldPosition="0">
        <references count="4">
          <reference field="7" count="1" selected="0">
            <x v="3"/>
          </reference>
          <reference field="8" count="1" selected="0">
            <x v="6"/>
          </reference>
          <reference field="9" count="1">
            <x v="30"/>
          </reference>
          <reference field="10" count="0" selected="0"/>
        </references>
      </pivotArea>
    </format>
    <format dxfId="277">
      <pivotArea dataOnly="0" labelOnly="1" fieldPosition="0">
        <references count="4">
          <reference field="7" count="1" selected="0">
            <x v="3"/>
          </reference>
          <reference field="8" count="1" selected="0">
            <x v="6"/>
          </reference>
          <reference field="9" count="1">
            <x v="30"/>
          </reference>
          <reference field="10" count="0" selected="0"/>
        </references>
      </pivotArea>
    </format>
    <format dxfId="276">
      <pivotArea collapsedLevelsAreSubtotals="1" fieldPosition="0">
        <references count="4">
          <reference field="7" count="1" selected="0">
            <x v="1"/>
          </reference>
          <reference field="8" count="1" selected="0">
            <x v="4"/>
          </reference>
          <reference field="9" count="1">
            <x v="30"/>
          </reference>
          <reference field="10" count="0" selected="0"/>
        </references>
      </pivotArea>
    </format>
    <format dxfId="275">
      <pivotArea dataOnly="0" labelOnly="1" fieldPosition="0">
        <references count="4">
          <reference field="7" count="1" selected="0">
            <x v="1"/>
          </reference>
          <reference field="8" count="1" selected="0">
            <x v="4"/>
          </reference>
          <reference field="9" count="1">
            <x v="30"/>
          </reference>
          <reference field="10" count="0" selected="0"/>
        </references>
      </pivotArea>
    </format>
    <format dxfId="274">
      <pivotArea collapsedLevelsAreSubtotals="1" fieldPosition="0">
        <references count="4">
          <reference field="7" count="1" selected="0">
            <x v="1"/>
          </reference>
          <reference field="8" count="1" selected="0">
            <x v="2"/>
          </reference>
          <reference field="9" count="1">
            <x v="30"/>
          </reference>
          <reference field="10" count="0" selected="0"/>
        </references>
      </pivotArea>
    </format>
    <format dxfId="273">
      <pivotArea dataOnly="0" labelOnly="1" fieldPosition="0">
        <references count="4">
          <reference field="7" count="1" selected="0">
            <x v="1"/>
          </reference>
          <reference field="8" count="1" selected="0">
            <x v="2"/>
          </reference>
          <reference field="9" count="1">
            <x v="30"/>
          </reference>
          <reference field="10" count="0" selected="0"/>
        </references>
      </pivotArea>
    </format>
    <format dxfId="272">
      <pivotArea collapsedLevelsAreSubtotals="1" fieldPosition="0">
        <references count="4">
          <reference field="7" count="1" selected="0">
            <x v="2"/>
          </reference>
          <reference field="8" count="1" selected="0">
            <x v="4"/>
          </reference>
          <reference field="9" count="2">
            <x v="2"/>
            <x v="58"/>
          </reference>
          <reference field="10" count="0" selected="0"/>
        </references>
      </pivotArea>
    </format>
    <format dxfId="271">
      <pivotArea dataOnly="0" labelOnly="1" fieldPosition="0">
        <references count="4">
          <reference field="7" count="1" selected="0">
            <x v="2"/>
          </reference>
          <reference field="8" count="1" selected="0">
            <x v="4"/>
          </reference>
          <reference field="9" count="2">
            <x v="2"/>
            <x v="58"/>
          </reference>
          <reference field="10" count="0" selected="0"/>
        </references>
      </pivotArea>
    </format>
    <format dxfId="270">
      <pivotArea collapsedLevelsAreSubtotals="1" fieldPosition="0">
        <references count="4">
          <reference field="7" count="1" selected="0">
            <x v="2"/>
          </reference>
          <reference field="8" count="1" selected="0">
            <x v="2"/>
          </reference>
          <reference field="9" count="1">
            <x v="23"/>
          </reference>
          <reference field="10" count="0" selected="0"/>
        </references>
      </pivotArea>
    </format>
    <format dxfId="269">
      <pivotArea dataOnly="0" labelOnly="1" fieldPosition="0">
        <references count="4">
          <reference field="7" count="1" selected="0">
            <x v="2"/>
          </reference>
          <reference field="8" count="1" selected="0">
            <x v="2"/>
          </reference>
          <reference field="9" count="1">
            <x v="23"/>
          </reference>
          <reference field="10" count="0" selected="0"/>
        </references>
      </pivotArea>
    </format>
    <format dxfId="268">
      <pivotArea collapsedLevelsAreSubtotals="1" fieldPosition="0">
        <references count="4">
          <reference field="7" count="1" selected="0">
            <x v="2"/>
          </reference>
          <reference field="8" count="1" selected="0">
            <x v="3"/>
          </reference>
          <reference field="9" count="1">
            <x v="23"/>
          </reference>
          <reference field="10" count="0" selected="0"/>
        </references>
      </pivotArea>
    </format>
    <format dxfId="267">
      <pivotArea dataOnly="0" labelOnly="1" fieldPosition="0">
        <references count="4">
          <reference field="7" count="1" selected="0">
            <x v="2"/>
          </reference>
          <reference field="8" count="1" selected="0">
            <x v="3"/>
          </reference>
          <reference field="9" count="1">
            <x v="23"/>
          </reference>
          <reference field="10" count="0" selected="0"/>
        </references>
      </pivotArea>
    </format>
    <format dxfId="266">
      <pivotArea collapsedLevelsAreSubtotals="1" fieldPosition="0">
        <references count="2">
          <reference field="7" count="1">
            <x v="4"/>
          </reference>
          <reference field="10" count="0" selected="0"/>
        </references>
      </pivotArea>
    </format>
    <format dxfId="265">
      <pivotArea collapsedLevelsAreSubtotals="1" fieldPosition="0">
        <references count="3">
          <reference field="7" count="1" selected="0">
            <x v="4"/>
          </reference>
          <reference field="8" count="1">
            <x v="1"/>
          </reference>
          <reference field="10" count="0" selected="0"/>
        </references>
      </pivotArea>
    </format>
    <format dxfId="264">
      <pivotArea collapsedLevelsAreSubtotals="1" fieldPosition="0">
        <references count="4">
          <reference field="7" count="1" selected="0">
            <x v="4"/>
          </reference>
          <reference field="8" count="1" selected="0">
            <x v="1"/>
          </reference>
          <reference field="9" count="1">
            <x v="2"/>
          </reference>
          <reference field="10" count="0" selected="0"/>
        </references>
      </pivotArea>
    </format>
    <format dxfId="263">
      <pivotArea collapsedLevelsAreSubtotals="1" fieldPosition="0">
        <references count="3">
          <reference field="7" count="1" selected="0">
            <x v="4"/>
          </reference>
          <reference field="8" count="1">
            <x v="2"/>
          </reference>
          <reference field="10" count="0" selected="0"/>
        </references>
      </pivotArea>
    </format>
    <format dxfId="262">
      <pivotArea collapsedLevelsAreSubtotals="1" fieldPosition="0">
        <references count="4">
          <reference field="7" count="1" selected="0">
            <x v="4"/>
          </reference>
          <reference field="8" count="1" selected="0">
            <x v="2"/>
          </reference>
          <reference field="9" count="7">
            <x v="2"/>
            <x v="23"/>
            <x v="24"/>
            <x v="25"/>
            <x v="30"/>
            <x v="58"/>
            <x v="72"/>
          </reference>
          <reference field="10" count="0" selected="0"/>
        </references>
      </pivotArea>
    </format>
    <format dxfId="261">
      <pivotArea collapsedLevelsAreSubtotals="1" fieldPosition="0">
        <references count="3">
          <reference field="7" count="1" selected="0">
            <x v="4"/>
          </reference>
          <reference field="8" count="1">
            <x v="3"/>
          </reference>
          <reference field="10" count="0" selected="0"/>
        </references>
      </pivotArea>
    </format>
    <format dxfId="260">
      <pivotArea collapsedLevelsAreSubtotals="1" fieldPosition="0">
        <references count="4">
          <reference field="7" count="1" selected="0">
            <x v="4"/>
          </reference>
          <reference field="8" count="1" selected="0">
            <x v="3"/>
          </reference>
          <reference field="9" count="6">
            <x v="2"/>
            <x v="23"/>
            <x v="25"/>
            <x v="30"/>
            <x v="58"/>
            <x v="72"/>
          </reference>
          <reference field="10" count="0" selected="0"/>
        </references>
      </pivotArea>
    </format>
    <format dxfId="259">
      <pivotArea collapsedLevelsAreSubtotals="1" fieldPosition="0">
        <references count="3">
          <reference field="7" count="1" selected="0">
            <x v="4"/>
          </reference>
          <reference field="8" count="1">
            <x v="5"/>
          </reference>
          <reference field="10" count="0" selected="0"/>
        </references>
      </pivotArea>
    </format>
    <format dxfId="258">
      <pivotArea collapsedLevelsAreSubtotals="1" fieldPosition="0">
        <references count="4">
          <reference field="7" count="1" selected="0">
            <x v="4"/>
          </reference>
          <reference field="8" count="1" selected="0">
            <x v="5"/>
          </reference>
          <reference field="9" count="2">
            <x v="2"/>
            <x v="23"/>
          </reference>
          <reference field="10" count="0" selected="0"/>
        </references>
      </pivotArea>
    </format>
    <format dxfId="257">
      <pivotArea dataOnly="0" labelOnly="1" fieldPosition="0">
        <references count="2">
          <reference field="7" count="1">
            <x v="4"/>
          </reference>
          <reference field="10" count="0" selected="0"/>
        </references>
      </pivotArea>
    </format>
    <format dxfId="256">
      <pivotArea dataOnly="0" labelOnly="1" fieldPosition="0">
        <references count="3">
          <reference field="7" count="1" selected="0">
            <x v="4"/>
          </reference>
          <reference field="8" count="4">
            <x v="1"/>
            <x v="2"/>
            <x v="3"/>
            <x v="5"/>
          </reference>
          <reference field="10" count="0" selected="0"/>
        </references>
      </pivotArea>
    </format>
    <format dxfId="255">
      <pivotArea dataOnly="0" labelOnly="1" fieldPosition="0">
        <references count="4">
          <reference field="7" count="1" selected="0">
            <x v="4"/>
          </reference>
          <reference field="8" count="1" selected="0">
            <x v="1"/>
          </reference>
          <reference field="9" count="1">
            <x v="2"/>
          </reference>
          <reference field="10" count="0" selected="0"/>
        </references>
      </pivotArea>
    </format>
    <format dxfId="254">
      <pivotArea dataOnly="0" labelOnly="1" fieldPosition="0">
        <references count="4">
          <reference field="7" count="1" selected="0">
            <x v="4"/>
          </reference>
          <reference field="8" count="1" selected="0">
            <x v="2"/>
          </reference>
          <reference field="9" count="7">
            <x v="2"/>
            <x v="23"/>
            <x v="24"/>
            <x v="25"/>
            <x v="30"/>
            <x v="58"/>
            <x v="72"/>
          </reference>
          <reference field="10" count="0" selected="0"/>
        </references>
      </pivotArea>
    </format>
    <format dxfId="253">
      <pivotArea dataOnly="0" labelOnly="1" fieldPosition="0">
        <references count="4">
          <reference field="7" count="1" selected="0">
            <x v="4"/>
          </reference>
          <reference field="8" count="1" selected="0">
            <x v="3"/>
          </reference>
          <reference field="9" count="6">
            <x v="2"/>
            <x v="23"/>
            <x v="25"/>
            <x v="30"/>
            <x v="58"/>
            <x v="72"/>
          </reference>
          <reference field="10" count="0" selected="0"/>
        </references>
      </pivotArea>
    </format>
    <format dxfId="252">
      <pivotArea dataOnly="0" labelOnly="1" fieldPosition="0">
        <references count="4">
          <reference field="7" count="1" selected="0">
            <x v="4"/>
          </reference>
          <reference field="8" count="1" selected="0">
            <x v="5"/>
          </reference>
          <reference field="9" count="2">
            <x v="2"/>
            <x v="23"/>
          </reference>
          <reference field="10" count="0" selected="0"/>
        </references>
      </pivotArea>
    </format>
    <format dxfId="251">
      <pivotArea collapsedLevelsAreSubtotals="1" fieldPosition="0">
        <references count="5">
          <reference field="7" count="1" selected="0">
            <x v="2"/>
          </reference>
          <reference field="8" count="1" selected="0">
            <x v="2"/>
          </reference>
          <reference field="9" count="1" selected="0">
            <x v="23"/>
          </reference>
          <reference field="10" count="0" selected="0"/>
          <reference field="13" count="1">
            <x v="37"/>
          </reference>
        </references>
      </pivotArea>
    </format>
    <format dxfId="250">
      <pivotArea dataOnly="0" labelOnly="1" fieldPosition="0">
        <references count="5">
          <reference field="7" count="1" selected="0">
            <x v="2"/>
          </reference>
          <reference field="8" count="1" selected="0">
            <x v="2"/>
          </reference>
          <reference field="9" count="1" selected="0">
            <x v="23"/>
          </reference>
          <reference field="10" count="0" selected="0"/>
          <reference field="13" count="1">
            <x v="37"/>
          </reference>
        </references>
      </pivotArea>
    </format>
    <format dxfId="249">
      <pivotArea collapsedLevelsAreSubtotals="1" fieldPosition="0">
        <references count="3">
          <reference field="7" count="1" selected="0">
            <x v="2"/>
          </reference>
          <reference field="8" count="1">
            <x v="2"/>
          </reference>
          <reference field="10" count="0" selected="0"/>
        </references>
      </pivotArea>
    </format>
    <format dxfId="248">
      <pivotArea dataOnly="0" labelOnly="1" fieldPosition="0">
        <references count="3">
          <reference field="7" count="1" selected="0">
            <x v="2"/>
          </reference>
          <reference field="8" count="1">
            <x v="2"/>
          </reference>
          <reference field="10" count="0" selected="0"/>
        </references>
      </pivotArea>
    </format>
    <format dxfId="247">
      <pivotArea collapsedLevelsAreSubtotals="1" fieldPosition="0">
        <references count="3">
          <reference field="7" count="1" selected="0">
            <x v="2"/>
          </reference>
          <reference field="8" count="1">
            <x v="3"/>
          </reference>
          <reference field="10" count="0" selected="0"/>
        </references>
      </pivotArea>
    </format>
    <format dxfId="246">
      <pivotArea collapsedLevelsAreSubtotals="1" fieldPosition="0">
        <references count="4">
          <reference field="7" count="1" selected="0">
            <x v="2"/>
          </reference>
          <reference field="8" count="1" selected="0">
            <x v="3"/>
          </reference>
          <reference field="9" count="1">
            <x v="23"/>
          </reference>
          <reference field="10" count="0" selected="0"/>
        </references>
      </pivotArea>
    </format>
    <format dxfId="245">
      <pivotArea collapsedLevelsAreSubtotals="1" fieldPosition="0">
        <references count="5">
          <reference field="7" count="1" selected="0">
            <x v="2"/>
          </reference>
          <reference field="8" count="1" selected="0">
            <x v="3"/>
          </reference>
          <reference field="9" count="1" selected="0">
            <x v="23"/>
          </reference>
          <reference field="10" count="0" selected="0"/>
          <reference field="13" count="1">
            <x v="48"/>
          </reference>
        </references>
      </pivotArea>
    </format>
    <format dxfId="244">
      <pivotArea dataOnly="0" labelOnly="1" fieldPosition="0">
        <references count="3">
          <reference field="7" count="1" selected="0">
            <x v="2"/>
          </reference>
          <reference field="8" count="1">
            <x v="3"/>
          </reference>
          <reference field="10" count="0" selected="0"/>
        </references>
      </pivotArea>
    </format>
    <format dxfId="243">
      <pivotArea dataOnly="0" labelOnly="1" fieldPosition="0">
        <references count="4">
          <reference field="7" count="1" selected="0">
            <x v="2"/>
          </reference>
          <reference field="8" count="1" selected="0">
            <x v="3"/>
          </reference>
          <reference field="9" count="1">
            <x v="23"/>
          </reference>
          <reference field="10" count="0" selected="0"/>
        </references>
      </pivotArea>
    </format>
    <format dxfId="242">
      <pivotArea dataOnly="0" labelOnly="1" fieldPosition="0">
        <references count="5">
          <reference field="7" count="1" selected="0">
            <x v="2"/>
          </reference>
          <reference field="8" count="1" selected="0">
            <x v="3"/>
          </reference>
          <reference field="9" count="1" selected="0">
            <x v="23"/>
          </reference>
          <reference field="10" count="0" selected="0"/>
          <reference field="13" count="1">
            <x v="48"/>
          </reference>
        </references>
      </pivotArea>
    </format>
    <format dxfId="241">
      <pivotArea collapsedLevelsAreSubtotals="1" fieldPosition="0">
        <references count="3">
          <reference field="7" count="1" selected="0">
            <x v="2"/>
          </reference>
          <reference field="8" count="1">
            <x v="4"/>
          </reference>
          <reference field="10" count="0" selected="0"/>
        </references>
      </pivotArea>
    </format>
    <format dxfId="240">
      <pivotArea collapsedLevelsAreSubtotals="1" fieldPosition="0">
        <references count="4">
          <reference field="7" count="1" selected="0">
            <x v="2"/>
          </reference>
          <reference field="8" count="1" selected="0">
            <x v="4"/>
          </reference>
          <reference field="9" count="1">
            <x v="58"/>
          </reference>
          <reference field="10" count="0" selected="0"/>
        </references>
      </pivotArea>
    </format>
    <format dxfId="239">
      <pivotArea collapsedLevelsAreSubtotals="1" fieldPosition="0">
        <references count="5">
          <reference field="7" count="1" selected="0">
            <x v="2"/>
          </reference>
          <reference field="8" count="1" selected="0">
            <x v="4"/>
          </reference>
          <reference field="9" count="1" selected="0">
            <x v="58"/>
          </reference>
          <reference field="10" count="0" selected="0"/>
          <reference field="13" count="2">
            <x v="43"/>
            <x v="75"/>
          </reference>
        </references>
      </pivotArea>
    </format>
    <format dxfId="238">
      <pivotArea dataOnly="0" labelOnly="1" fieldPosition="0">
        <references count="3">
          <reference field="7" count="1" selected="0">
            <x v="2"/>
          </reference>
          <reference field="8" count="1">
            <x v="4"/>
          </reference>
          <reference field="10" count="0" selected="0"/>
        </references>
      </pivotArea>
    </format>
    <format dxfId="237">
      <pivotArea dataOnly="0" labelOnly="1" fieldPosition="0">
        <references count="4">
          <reference field="7" count="1" selected="0">
            <x v="2"/>
          </reference>
          <reference field="8" count="1" selected="0">
            <x v="4"/>
          </reference>
          <reference field="9" count="1">
            <x v="58"/>
          </reference>
          <reference field="10" count="0" selected="0"/>
        </references>
      </pivotArea>
    </format>
    <format dxfId="236">
      <pivotArea dataOnly="0" labelOnly="1" fieldPosition="0">
        <references count="5">
          <reference field="7" count="1" selected="0">
            <x v="2"/>
          </reference>
          <reference field="8" count="1" selected="0">
            <x v="4"/>
          </reference>
          <reference field="9" count="1" selected="0">
            <x v="58"/>
          </reference>
          <reference field="10" count="0" selected="0"/>
          <reference field="13" count="2">
            <x v="43"/>
            <x v="75"/>
          </reference>
        </references>
      </pivotArea>
    </format>
    <format dxfId="235">
      <pivotArea collapsedLevelsAreSubtotals="1" fieldPosition="0">
        <references count="5">
          <reference field="7" count="1" selected="0">
            <x v="2"/>
          </reference>
          <reference field="8" count="1" selected="0">
            <x v="4"/>
          </reference>
          <reference field="9" count="1" selected="0">
            <x v="2"/>
          </reference>
          <reference field="10" count="0" selected="0"/>
          <reference field="13" count="3">
            <x v="18"/>
            <x v="43"/>
            <x v="77"/>
          </reference>
        </references>
      </pivotArea>
    </format>
    <format dxfId="234">
      <pivotArea dataOnly="0" labelOnly="1" fieldPosition="0">
        <references count="5">
          <reference field="7" count="1" selected="0">
            <x v="2"/>
          </reference>
          <reference field="8" count="1" selected="0">
            <x v="4"/>
          </reference>
          <reference field="9" count="1" selected="0">
            <x v="2"/>
          </reference>
          <reference field="10" count="0" selected="0"/>
          <reference field="13" count="3">
            <x v="18"/>
            <x v="43"/>
            <x v="77"/>
          </reference>
        </references>
      </pivotArea>
    </format>
    <format dxfId="233">
      <pivotArea collapsedLevelsAreSubtotals="1" fieldPosition="0">
        <references count="5">
          <reference field="7" count="1" selected="0">
            <x v="1"/>
          </reference>
          <reference field="8" count="1" selected="0">
            <x v="2"/>
          </reference>
          <reference field="9" count="1" selected="0">
            <x v="30"/>
          </reference>
          <reference field="10" count="0" selected="0"/>
          <reference field="13" count="3">
            <x v="64"/>
            <x v="68"/>
            <x v="95"/>
          </reference>
        </references>
      </pivotArea>
    </format>
    <format dxfId="232">
      <pivotArea dataOnly="0" labelOnly="1" fieldPosition="0">
        <references count="5">
          <reference field="7" count="1" selected="0">
            <x v="1"/>
          </reference>
          <reference field="8" count="1" selected="0">
            <x v="2"/>
          </reference>
          <reference field="9" count="1" selected="0">
            <x v="30"/>
          </reference>
          <reference field="10" count="0" selected="0"/>
          <reference field="13" count="3">
            <x v="64"/>
            <x v="68"/>
            <x v="95"/>
          </reference>
        </references>
      </pivotArea>
    </format>
    <format dxfId="231">
      <pivotArea collapsedLevelsAreSubtotals="1" fieldPosition="0">
        <references count="3">
          <reference field="7" count="1" selected="0">
            <x v="1"/>
          </reference>
          <reference field="8" count="1">
            <x v="2"/>
          </reference>
          <reference field="10" count="0" selected="0"/>
        </references>
      </pivotArea>
    </format>
    <format dxfId="230">
      <pivotArea dataOnly="0" labelOnly="1" fieldPosition="0">
        <references count="3">
          <reference field="7" count="1" selected="0">
            <x v="1"/>
          </reference>
          <reference field="8" count="1">
            <x v="2"/>
          </reference>
          <reference field="10" count="0" selected="0"/>
        </references>
      </pivotArea>
    </format>
    <format dxfId="229">
      <pivotArea collapsedLevelsAreSubtotals="1" fieldPosition="0">
        <references count="5">
          <reference field="7" count="1" selected="0">
            <x v="1"/>
          </reference>
          <reference field="8" count="1" selected="0">
            <x v="4"/>
          </reference>
          <reference field="9" count="1" selected="0">
            <x v="30"/>
          </reference>
          <reference field="10" count="0" selected="0"/>
          <reference field="13" count="3">
            <x v="58"/>
            <x v="75"/>
            <x v="88"/>
          </reference>
        </references>
      </pivotArea>
    </format>
    <format dxfId="228">
      <pivotArea dataOnly="0" labelOnly="1" fieldPosition="0">
        <references count="5">
          <reference field="7" count="1" selected="0">
            <x v="1"/>
          </reference>
          <reference field="8" count="1" selected="0">
            <x v="4"/>
          </reference>
          <reference field="9" count="1" selected="0">
            <x v="30"/>
          </reference>
          <reference field="10" count="0" selected="0"/>
          <reference field="13" count="3">
            <x v="58"/>
            <x v="75"/>
            <x v="88"/>
          </reference>
        </references>
      </pivotArea>
    </format>
    <format dxfId="227">
      <pivotArea collapsedLevelsAreSubtotals="1" fieldPosition="0">
        <references count="3">
          <reference field="7" count="1" selected="0">
            <x v="1"/>
          </reference>
          <reference field="8" count="1">
            <x v="4"/>
          </reference>
          <reference field="10" count="0" selected="0"/>
        </references>
      </pivotArea>
    </format>
    <format dxfId="226">
      <pivotArea dataOnly="0" labelOnly="1" fieldPosition="0">
        <references count="3">
          <reference field="7" count="1" selected="0">
            <x v="1"/>
          </reference>
          <reference field="8" count="1">
            <x v="4"/>
          </reference>
          <reference field="10" count="0" selected="0"/>
        </references>
      </pivotArea>
    </format>
    <format dxfId="225">
      <pivotArea collapsedLevelsAreSubtotals="1" fieldPosition="0">
        <references count="5">
          <reference field="7" count="1" selected="0">
            <x v="3"/>
          </reference>
          <reference field="8" count="1" selected="0">
            <x v="6"/>
          </reference>
          <reference field="9" count="1" selected="0">
            <x v="30"/>
          </reference>
          <reference field="10" count="0" selected="0"/>
          <reference field="13" count="1">
            <x v="42"/>
          </reference>
        </references>
      </pivotArea>
    </format>
    <format dxfId="224">
      <pivotArea dataOnly="0" labelOnly="1" fieldPosition="0">
        <references count="5">
          <reference field="7" count="1" selected="0">
            <x v="3"/>
          </reference>
          <reference field="8" count="1" selected="0">
            <x v="6"/>
          </reference>
          <reference field="9" count="1" selected="0">
            <x v="30"/>
          </reference>
          <reference field="10" count="0" selected="0"/>
          <reference field="13" count="1">
            <x v="42"/>
          </reference>
        </references>
      </pivotArea>
    </format>
    <format dxfId="223">
      <pivotArea collapsedLevelsAreSubtotals="1" fieldPosition="0">
        <references count="3">
          <reference field="7" count="1" selected="0">
            <x v="3"/>
          </reference>
          <reference field="8" count="1">
            <x v="6"/>
          </reference>
          <reference field="10" count="0" selected="0"/>
        </references>
      </pivotArea>
    </format>
    <format dxfId="222">
      <pivotArea dataOnly="0" labelOnly="1" fieldPosition="0">
        <references count="3">
          <reference field="7" count="1" selected="0">
            <x v="3"/>
          </reference>
          <reference field="8" count="1">
            <x v="6"/>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337BCE-F0E9-4DB9-9F85-B654C559D0FA}"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47"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items count="10">
        <item x="6"/>
        <item x="5"/>
        <item x="0"/>
        <item x="1"/>
        <item x="2"/>
        <item x="7"/>
        <item x="4"/>
        <item x="3"/>
        <item x="8"/>
        <item t="default"/>
      </items>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sortType="descending">
      <items count="14">
        <item h="1" x="3"/>
        <item h="1" x="6"/>
        <item h="1" x="0"/>
        <item h="1" x="11"/>
        <item h="1" x="9"/>
        <item h="1" x="1"/>
        <item h="1" x="10"/>
        <item h="1" x="4"/>
        <item h="1" x="2"/>
        <item h="1" x="5"/>
        <item x="8"/>
        <item h="1" x="7"/>
        <item h="1" x="12"/>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108">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44">
    <i>
      <x v="10"/>
    </i>
    <i r="1">
      <x v="2"/>
    </i>
    <i r="2">
      <x v="2"/>
    </i>
    <i r="3">
      <x v="23"/>
    </i>
    <i r="2">
      <x v="3"/>
    </i>
    <i r="3">
      <x v="23"/>
    </i>
    <i r="2">
      <x v="4"/>
    </i>
    <i r="3">
      <x v="58"/>
    </i>
    <i r="3">
      <x v="2"/>
    </i>
    <i r="3">
      <x v="23"/>
    </i>
    <i r="3">
      <x v="32"/>
    </i>
    <i r="3">
      <x v="30"/>
    </i>
    <i r="1">
      <x v="1"/>
    </i>
    <i r="2">
      <x v="2"/>
    </i>
    <i r="3">
      <x v="30"/>
    </i>
    <i r="3">
      <x v="23"/>
    </i>
    <i r="2">
      <x v="4"/>
    </i>
    <i r="3">
      <x v="30"/>
    </i>
    <i r="1">
      <x v="3"/>
    </i>
    <i r="2">
      <x v="6"/>
    </i>
    <i r="3">
      <x v="30"/>
    </i>
    <i r="3">
      <x v="23"/>
    </i>
    <i r="1">
      <x v="4"/>
    </i>
    <i r="2">
      <x v="1"/>
    </i>
    <i r="3">
      <x v="2"/>
    </i>
    <i r="2">
      <x v="2"/>
    </i>
    <i r="3">
      <x v="72"/>
    </i>
    <i r="3">
      <x v="30"/>
    </i>
    <i r="3">
      <x v="23"/>
    </i>
    <i r="3">
      <x v="58"/>
    </i>
    <i r="3">
      <x v="25"/>
    </i>
    <i r="3">
      <x v="24"/>
    </i>
    <i r="3">
      <x v="2"/>
    </i>
    <i r="2">
      <x v="3"/>
    </i>
    <i r="3">
      <x v="30"/>
    </i>
    <i r="3">
      <x v="23"/>
    </i>
    <i r="3">
      <x v="72"/>
    </i>
    <i r="3">
      <x v="25"/>
    </i>
    <i r="3">
      <x v="2"/>
    </i>
    <i r="3">
      <x v="58"/>
    </i>
    <i r="2">
      <x v="5"/>
    </i>
    <i r="3">
      <x v="23"/>
    </i>
    <i r="3">
      <x v="2"/>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7">
    <format dxfId="305">
      <pivotArea collapsedLevelsAreSubtotals="1" fieldPosition="0">
        <references count="4">
          <reference field="7" count="1" selected="0">
            <x v="3"/>
          </reference>
          <reference field="8" count="1" selected="0">
            <x v="6"/>
          </reference>
          <reference field="9" count="1">
            <x v="30"/>
          </reference>
          <reference field="10" count="0" selected="0"/>
        </references>
      </pivotArea>
    </format>
    <format dxfId="304">
      <pivotArea dataOnly="0" labelOnly="1" fieldPosition="0">
        <references count="4">
          <reference field="7" count="1" selected="0">
            <x v="3"/>
          </reference>
          <reference field="8" count="1" selected="0">
            <x v="6"/>
          </reference>
          <reference field="9" count="1">
            <x v="30"/>
          </reference>
          <reference field="10" count="0" selected="0"/>
        </references>
      </pivotArea>
    </format>
    <format dxfId="303">
      <pivotArea collapsedLevelsAreSubtotals="1" fieldPosition="0">
        <references count="4">
          <reference field="7" count="1" selected="0">
            <x v="1"/>
          </reference>
          <reference field="8" count="1" selected="0">
            <x v="4"/>
          </reference>
          <reference field="9" count="1">
            <x v="30"/>
          </reference>
          <reference field="10" count="0" selected="0"/>
        </references>
      </pivotArea>
    </format>
    <format dxfId="302">
      <pivotArea dataOnly="0" labelOnly="1" fieldPosition="0">
        <references count="4">
          <reference field="7" count="1" selected="0">
            <x v="1"/>
          </reference>
          <reference field="8" count="1" selected="0">
            <x v="4"/>
          </reference>
          <reference field="9" count="1">
            <x v="30"/>
          </reference>
          <reference field="10" count="0" selected="0"/>
        </references>
      </pivotArea>
    </format>
    <format dxfId="301">
      <pivotArea collapsedLevelsAreSubtotals="1" fieldPosition="0">
        <references count="4">
          <reference field="7" count="1" selected="0">
            <x v="1"/>
          </reference>
          <reference field="8" count="1" selected="0">
            <x v="2"/>
          </reference>
          <reference field="9" count="1">
            <x v="30"/>
          </reference>
          <reference field="10" count="0" selected="0"/>
        </references>
      </pivotArea>
    </format>
    <format dxfId="300">
      <pivotArea dataOnly="0" labelOnly="1" fieldPosition="0">
        <references count="4">
          <reference field="7" count="1" selected="0">
            <x v="1"/>
          </reference>
          <reference field="8" count="1" selected="0">
            <x v="2"/>
          </reference>
          <reference field="9" count="1">
            <x v="30"/>
          </reference>
          <reference field="10" count="0" selected="0"/>
        </references>
      </pivotArea>
    </format>
    <format dxfId="299">
      <pivotArea collapsedLevelsAreSubtotals="1" fieldPosition="0">
        <references count="4">
          <reference field="7" count="1" selected="0">
            <x v="2"/>
          </reference>
          <reference field="8" count="1" selected="0">
            <x v="4"/>
          </reference>
          <reference field="9" count="2">
            <x v="2"/>
            <x v="58"/>
          </reference>
          <reference field="10" count="0" selected="0"/>
        </references>
      </pivotArea>
    </format>
    <format dxfId="298">
      <pivotArea dataOnly="0" labelOnly="1" fieldPosition="0">
        <references count="4">
          <reference field="7" count="1" selected="0">
            <x v="2"/>
          </reference>
          <reference field="8" count="1" selected="0">
            <x v="4"/>
          </reference>
          <reference field="9" count="2">
            <x v="2"/>
            <x v="58"/>
          </reference>
          <reference field="10" count="0" selected="0"/>
        </references>
      </pivotArea>
    </format>
    <format dxfId="297">
      <pivotArea collapsedLevelsAreSubtotals="1" fieldPosition="0">
        <references count="4">
          <reference field="7" count="1" selected="0">
            <x v="2"/>
          </reference>
          <reference field="8" count="1" selected="0">
            <x v="2"/>
          </reference>
          <reference field="9" count="1">
            <x v="23"/>
          </reference>
          <reference field="10" count="0" selected="0"/>
        </references>
      </pivotArea>
    </format>
    <format dxfId="296">
      <pivotArea dataOnly="0" labelOnly="1" fieldPosition="0">
        <references count="4">
          <reference field="7" count="1" selected="0">
            <x v="2"/>
          </reference>
          <reference field="8" count="1" selected="0">
            <x v="2"/>
          </reference>
          <reference field="9" count="1">
            <x v="23"/>
          </reference>
          <reference field="10" count="0" selected="0"/>
        </references>
      </pivotArea>
    </format>
    <format dxfId="295">
      <pivotArea collapsedLevelsAreSubtotals="1" fieldPosition="0">
        <references count="4">
          <reference field="7" count="1" selected="0">
            <x v="2"/>
          </reference>
          <reference field="8" count="1" selected="0">
            <x v="3"/>
          </reference>
          <reference field="9" count="1">
            <x v="23"/>
          </reference>
          <reference field="10" count="0" selected="0"/>
        </references>
      </pivotArea>
    </format>
    <format dxfId="294">
      <pivotArea dataOnly="0" labelOnly="1" fieldPosition="0">
        <references count="4">
          <reference field="7" count="1" selected="0">
            <x v="2"/>
          </reference>
          <reference field="8" count="1" selected="0">
            <x v="3"/>
          </reference>
          <reference field="9" count="1">
            <x v="23"/>
          </reference>
          <reference field="10" count="0" selected="0"/>
        </references>
      </pivotArea>
    </format>
    <format dxfId="293">
      <pivotArea collapsedLevelsAreSubtotals="1" fieldPosition="0">
        <references count="2">
          <reference field="7" count="1">
            <x v="4"/>
          </reference>
          <reference field="10" count="0" selected="0"/>
        </references>
      </pivotArea>
    </format>
    <format dxfId="292">
      <pivotArea collapsedLevelsAreSubtotals="1" fieldPosition="0">
        <references count="3">
          <reference field="7" count="1" selected="0">
            <x v="4"/>
          </reference>
          <reference field="8" count="1">
            <x v="1"/>
          </reference>
          <reference field="10" count="0" selected="0"/>
        </references>
      </pivotArea>
    </format>
    <format dxfId="291">
      <pivotArea collapsedLevelsAreSubtotals="1" fieldPosition="0">
        <references count="4">
          <reference field="7" count="1" selected="0">
            <x v="4"/>
          </reference>
          <reference field="8" count="1" selected="0">
            <x v="1"/>
          </reference>
          <reference field="9" count="1">
            <x v="2"/>
          </reference>
          <reference field="10" count="0" selected="0"/>
        </references>
      </pivotArea>
    </format>
    <format dxfId="290">
      <pivotArea collapsedLevelsAreSubtotals="1" fieldPosition="0">
        <references count="3">
          <reference field="7" count="1" selected="0">
            <x v="4"/>
          </reference>
          <reference field="8" count="1">
            <x v="2"/>
          </reference>
          <reference field="10" count="0" selected="0"/>
        </references>
      </pivotArea>
    </format>
    <format dxfId="289">
      <pivotArea collapsedLevelsAreSubtotals="1" fieldPosition="0">
        <references count="4">
          <reference field="7" count="1" selected="0">
            <x v="4"/>
          </reference>
          <reference field="8" count="1" selected="0">
            <x v="2"/>
          </reference>
          <reference field="9" count="7">
            <x v="2"/>
            <x v="23"/>
            <x v="24"/>
            <x v="25"/>
            <x v="30"/>
            <x v="58"/>
            <x v="72"/>
          </reference>
          <reference field="10" count="0" selected="0"/>
        </references>
      </pivotArea>
    </format>
    <format dxfId="288">
      <pivotArea collapsedLevelsAreSubtotals="1" fieldPosition="0">
        <references count="3">
          <reference field="7" count="1" selected="0">
            <x v="4"/>
          </reference>
          <reference field="8" count="1">
            <x v="3"/>
          </reference>
          <reference field="10" count="0" selected="0"/>
        </references>
      </pivotArea>
    </format>
    <format dxfId="287">
      <pivotArea collapsedLevelsAreSubtotals="1" fieldPosition="0">
        <references count="4">
          <reference field="7" count="1" selected="0">
            <x v="4"/>
          </reference>
          <reference field="8" count="1" selected="0">
            <x v="3"/>
          </reference>
          <reference field="9" count="6">
            <x v="2"/>
            <x v="23"/>
            <x v="25"/>
            <x v="30"/>
            <x v="58"/>
            <x v="72"/>
          </reference>
          <reference field="10" count="0" selected="0"/>
        </references>
      </pivotArea>
    </format>
    <format dxfId="286">
      <pivotArea collapsedLevelsAreSubtotals="1" fieldPosition="0">
        <references count="3">
          <reference field="7" count="1" selected="0">
            <x v="4"/>
          </reference>
          <reference field="8" count="1">
            <x v="5"/>
          </reference>
          <reference field="10" count="0" selected="0"/>
        </references>
      </pivotArea>
    </format>
    <format dxfId="285">
      <pivotArea collapsedLevelsAreSubtotals="1" fieldPosition="0">
        <references count="4">
          <reference field="7" count="1" selected="0">
            <x v="4"/>
          </reference>
          <reference field="8" count="1" selected="0">
            <x v="5"/>
          </reference>
          <reference field="9" count="2">
            <x v="2"/>
            <x v="23"/>
          </reference>
          <reference field="10" count="0" selected="0"/>
        </references>
      </pivotArea>
    </format>
    <format dxfId="284">
      <pivotArea dataOnly="0" labelOnly="1" fieldPosition="0">
        <references count="2">
          <reference field="7" count="1">
            <x v="4"/>
          </reference>
          <reference field="10" count="0" selected="0"/>
        </references>
      </pivotArea>
    </format>
    <format dxfId="283">
      <pivotArea dataOnly="0" labelOnly="1" fieldPosition="0">
        <references count="3">
          <reference field="7" count="1" selected="0">
            <x v="4"/>
          </reference>
          <reference field="8" count="4">
            <x v="1"/>
            <x v="2"/>
            <x v="3"/>
            <x v="5"/>
          </reference>
          <reference field="10" count="0" selected="0"/>
        </references>
      </pivotArea>
    </format>
    <format dxfId="282">
      <pivotArea dataOnly="0" labelOnly="1" fieldPosition="0">
        <references count="4">
          <reference field="7" count="1" selected="0">
            <x v="4"/>
          </reference>
          <reference field="8" count="1" selected="0">
            <x v="1"/>
          </reference>
          <reference field="9" count="1">
            <x v="2"/>
          </reference>
          <reference field="10" count="0" selected="0"/>
        </references>
      </pivotArea>
    </format>
    <format dxfId="281">
      <pivotArea dataOnly="0" labelOnly="1" fieldPosition="0">
        <references count="4">
          <reference field="7" count="1" selected="0">
            <x v="4"/>
          </reference>
          <reference field="8" count="1" selected="0">
            <x v="2"/>
          </reference>
          <reference field="9" count="7">
            <x v="2"/>
            <x v="23"/>
            <x v="24"/>
            <x v="25"/>
            <x v="30"/>
            <x v="58"/>
            <x v="72"/>
          </reference>
          <reference field="10" count="0" selected="0"/>
        </references>
      </pivotArea>
    </format>
    <format dxfId="280">
      <pivotArea dataOnly="0" labelOnly="1" fieldPosition="0">
        <references count="4">
          <reference field="7" count="1" selected="0">
            <x v="4"/>
          </reference>
          <reference field="8" count="1" selected="0">
            <x v="3"/>
          </reference>
          <reference field="9" count="6">
            <x v="2"/>
            <x v="23"/>
            <x v="25"/>
            <x v="30"/>
            <x v="58"/>
            <x v="72"/>
          </reference>
          <reference field="10" count="0" selected="0"/>
        </references>
      </pivotArea>
    </format>
    <format dxfId="279">
      <pivotArea dataOnly="0" labelOnly="1" fieldPosition="0">
        <references count="4">
          <reference field="7" count="1" selected="0">
            <x v="4"/>
          </reference>
          <reference field="8" count="1" selected="0">
            <x v="5"/>
          </reference>
          <reference field="9" count="2">
            <x v="2"/>
            <x v="23"/>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7"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showAll="0">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pivotField>
    <pivotField axis="axisRow" showAll="0">
      <items count="14">
        <item x="3"/>
        <item h="1" x="6"/>
        <item x="0"/>
        <item h="1" x="11"/>
        <item h="1" x="9"/>
        <item h="1" x="1"/>
        <item h="1" x="10"/>
        <item h="1" x="4"/>
        <item h="1" x="2"/>
        <item h="1"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3">
    <field x="10"/>
    <field x="7"/>
    <field x="8"/>
  </rowFields>
  <rowItems count="24">
    <i>
      <x/>
    </i>
    <i r="1">
      <x v="4"/>
    </i>
    <i r="2">
      <x v="2"/>
    </i>
    <i r="2">
      <x v="7"/>
    </i>
    <i r="2">
      <x v="3"/>
    </i>
    <i r="1">
      <x v="3"/>
    </i>
    <i r="2">
      <x v="4"/>
    </i>
    <i r="2">
      <x v="7"/>
    </i>
    <i r="2">
      <x v="2"/>
    </i>
    <i r="2">
      <x v="3"/>
    </i>
    <i>
      <x v="2"/>
    </i>
    <i r="1">
      <x v="4"/>
    </i>
    <i r="2">
      <x v="2"/>
    </i>
    <i r="2">
      <x v="3"/>
    </i>
    <i r="2">
      <x v="7"/>
    </i>
    <i r="1">
      <x v="3"/>
    </i>
    <i r="2">
      <x v="4"/>
    </i>
    <i r="2">
      <x v="2"/>
    </i>
    <i r="2">
      <x v="7"/>
    </i>
    <i r="2">
      <x v="3"/>
    </i>
    <i r="1">
      <x v="2"/>
    </i>
    <i r="2">
      <x v="2"/>
    </i>
    <i r="2">
      <x/>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8">
    <format dxfId="111">
      <pivotArea collapsedLevelsAreSubtotals="1" fieldPosition="0">
        <references count="2">
          <reference field="7" count="1">
            <x v="4"/>
          </reference>
          <reference field="10" count="1" selected="0">
            <x v="0"/>
          </reference>
        </references>
      </pivotArea>
    </format>
    <format dxfId="110">
      <pivotArea dataOnly="0" labelOnly="1" fieldPosition="0">
        <references count="2">
          <reference field="7" count="1">
            <x v="4"/>
          </reference>
          <reference field="10" count="1" selected="0">
            <x v="0"/>
          </reference>
        </references>
      </pivotArea>
    </format>
    <format dxfId="109">
      <pivotArea collapsedLevelsAreSubtotals="1" fieldPosition="0">
        <references count="2">
          <reference field="7" count="1">
            <x v="3"/>
          </reference>
          <reference field="10" count="1" selected="0">
            <x v="0"/>
          </reference>
        </references>
      </pivotArea>
    </format>
    <format dxfId="108">
      <pivotArea dataOnly="0" labelOnly="1" fieldPosition="0">
        <references count="2">
          <reference field="7" count="1">
            <x v="3"/>
          </reference>
          <reference field="10" count="1" selected="0">
            <x v="0"/>
          </reference>
        </references>
      </pivotArea>
    </format>
    <format dxfId="107">
      <pivotArea collapsedLevelsAreSubtotals="1" fieldPosition="0">
        <references count="2">
          <reference field="7" count="1">
            <x v="4"/>
          </reference>
          <reference field="10" count="1" selected="0">
            <x v="2"/>
          </reference>
        </references>
      </pivotArea>
    </format>
    <format dxfId="106">
      <pivotArea dataOnly="0" labelOnly="1" fieldPosition="0">
        <references count="2">
          <reference field="7" count="1">
            <x v="4"/>
          </reference>
          <reference field="10" count="1" selected="0">
            <x v="2"/>
          </reference>
        </references>
      </pivotArea>
    </format>
    <format dxfId="105">
      <pivotArea collapsedLevelsAreSubtotals="1" fieldPosition="0">
        <references count="2">
          <reference field="7" count="1">
            <x v="3"/>
          </reference>
          <reference field="10" count="1" selected="0">
            <x v="2"/>
          </reference>
        </references>
      </pivotArea>
    </format>
    <format dxfId="104">
      <pivotArea dataOnly="0" labelOnly="1" fieldPosition="0">
        <references count="2">
          <reference field="7" count="1">
            <x v="3"/>
          </reference>
          <reference field="10"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928F32B-E2D8-499B-8CF2-93A7CD69432E}"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525"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sd="0"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sd="0" x="38"/>
        <item x="59"/>
        <item x="20"/>
        <item x="54"/>
        <item x="50"/>
        <item x="81"/>
        <item x="9"/>
        <item x="5"/>
        <item x="33"/>
        <item x="67"/>
        <item x="30"/>
        <item x="77"/>
        <item x="7"/>
        <item x="28"/>
        <item x="13"/>
        <item x="35"/>
        <item x="12"/>
        <item x="49"/>
        <item x="2"/>
        <item x="4"/>
        <item x="44"/>
        <item x="14"/>
        <item x="71"/>
        <item sd="0" x="72"/>
        <item x="61"/>
        <item x="58"/>
        <item x="68"/>
        <item x="85"/>
        <item x="46"/>
        <item x="19"/>
        <item x="52"/>
        <item x="6"/>
        <item x="39"/>
        <item x="29"/>
        <item sd="0" x="86"/>
        <item sd="0"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x="3"/>
        <item h="1" x="6"/>
        <item x="0"/>
        <item h="1" x="11"/>
        <item h="1" x="9"/>
        <item h="1" x="1"/>
        <item h="1" x="10"/>
        <item h="1" x="4"/>
        <item h="1" x="2"/>
        <item h="1" x="5"/>
        <item h="1" x="8"/>
        <item h="1" x="7"/>
        <item h="1" x="12"/>
        <item t="default"/>
      </items>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522">
    <i>
      <x/>
    </i>
    <i r="1">
      <x v="4"/>
    </i>
    <i r="2">
      <x v="2"/>
    </i>
    <i r="3">
      <x v="35"/>
    </i>
    <i r="4">
      <x v="18"/>
    </i>
    <i r="4">
      <x v="29"/>
    </i>
    <i r="4">
      <x v="42"/>
    </i>
    <i r="4">
      <x v="64"/>
    </i>
    <i r="4">
      <x v="88"/>
    </i>
    <i r="3">
      <x v="59"/>
    </i>
    <i r="4">
      <x v="101"/>
    </i>
    <i r="4">
      <x v="29"/>
    </i>
    <i r="4">
      <x v="9"/>
    </i>
    <i r="4">
      <x v="64"/>
    </i>
    <i r="4">
      <x v="18"/>
    </i>
    <i r="4">
      <x v="88"/>
    </i>
    <i r="4">
      <x v="4"/>
    </i>
    <i r="3">
      <x v="6"/>
    </i>
    <i r="4">
      <x v="18"/>
    </i>
    <i r="4">
      <x v="64"/>
    </i>
    <i r="4">
      <x v="88"/>
    </i>
    <i r="4">
      <x v="4"/>
    </i>
    <i r="4">
      <x v="31"/>
    </i>
    <i r="4">
      <x v="9"/>
    </i>
    <i r="4">
      <x v="29"/>
    </i>
    <i r="4">
      <x v="44"/>
    </i>
    <i r="4">
      <x v="77"/>
    </i>
    <i r="3">
      <x v="36"/>
    </i>
    <i r="4">
      <x v="66"/>
    </i>
    <i r="4">
      <x v="42"/>
    </i>
    <i r="4">
      <x v="64"/>
    </i>
    <i r="4">
      <x v="4"/>
    </i>
    <i r="4">
      <x v="18"/>
    </i>
    <i r="4">
      <x v="29"/>
    </i>
    <i r="4">
      <x v="44"/>
    </i>
    <i r="3">
      <x v="49"/>
    </i>
    <i r="3">
      <x v="26"/>
    </i>
    <i r="3">
      <x v="61"/>
    </i>
    <i r="3">
      <x v="60"/>
    </i>
    <i r="2">
      <x v="7"/>
    </i>
    <i r="3">
      <x v="59"/>
    </i>
    <i r="4">
      <x v="29"/>
    </i>
    <i r="4">
      <x v="101"/>
    </i>
    <i r="4">
      <x v="64"/>
    </i>
    <i r="4">
      <x v="18"/>
    </i>
    <i r="4">
      <x v="31"/>
    </i>
    <i r="4">
      <x v="44"/>
    </i>
    <i r="4">
      <x v="42"/>
    </i>
    <i r="3">
      <x v="36"/>
    </i>
    <i r="4">
      <x v="66"/>
    </i>
    <i r="4">
      <x v="88"/>
    </i>
    <i r="4">
      <x v="29"/>
    </i>
    <i r="4">
      <x v="76"/>
    </i>
    <i r="3">
      <x v="35"/>
    </i>
    <i r="4">
      <x v="88"/>
    </i>
    <i r="4">
      <x v="31"/>
    </i>
    <i r="4">
      <x v="18"/>
    </i>
    <i r="4">
      <x v="44"/>
    </i>
    <i r="3">
      <x v="26"/>
    </i>
    <i r="3">
      <x v="49"/>
    </i>
    <i r="3">
      <x v="6"/>
    </i>
    <i r="4">
      <x v="64"/>
    </i>
    <i r="4">
      <x v="29"/>
    </i>
    <i r="4">
      <x v="44"/>
    </i>
    <i r="4">
      <x v="92"/>
    </i>
    <i r="3">
      <x/>
    </i>
    <i r="4">
      <x v="1"/>
    </i>
    <i r="3">
      <x v="61"/>
    </i>
    <i r="2">
      <x v="3"/>
    </i>
    <i r="3">
      <x v="6"/>
    </i>
    <i r="4">
      <x v="29"/>
    </i>
    <i r="4">
      <x v="64"/>
    </i>
    <i r="4">
      <x v="88"/>
    </i>
    <i r="4">
      <x v="66"/>
    </i>
    <i r="4">
      <x v="44"/>
    </i>
    <i r="4">
      <x v="9"/>
    </i>
    <i r="4">
      <x v="42"/>
    </i>
    <i r="4">
      <x v="40"/>
    </i>
    <i r="3">
      <x v="35"/>
    </i>
    <i r="4">
      <x v="42"/>
    </i>
    <i r="4">
      <x v="64"/>
    </i>
    <i r="4">
      <x v="29"/>
    </i>
    <i r="4">
      <x v="92"/>
    </i>
    <i r="3">
      <x v="59"/>
    </i>
    <i r="4">
      <x v="64"/>
    </i>
    <i r="4">
      <x v="29"/>
    </i>
    <i r="4">
      <x v="69"/>
    </i>
    <i r="4">
      <x v="42"/>
    </i>
    <i r="4">
      <x v="88"/>
    </i>
    <i r="3">
      <x v="61"/>
    </i>
    <i r="3">
      <x v="36"/>
    </i>
    <i r="4">
      <x v="18"/>
    </i>
    <i r="3">
      <x v="49"/>
    </i>
    <i r="3">
      <x v="60"/>
    </i>
    <i r="1">
      <x v="3"/>
    </i>
    <i r="2">
      <x v="4"/>
    </i>
    <i r="3">
      <x v="36"/>
    </i>
    <i r="4">
      <x v="10"/>
    </i>
    <i r="4">
      <x v="29"/>
    </i>
    <i r="4">
      <x v="64"/>
    </i>
    <i r="4">
      <x v="18"/>
    </i>
    <i r="4">
      <x v="88"/>
    </i>
    <i r="4">
      <x v="42"/>
    </i>
    <i r="4">
      <x v="87"/>
    </i>
    <i r="4">
      <x v="44"/>
    </i>
    <i r="4">
      <x v="77"/>
    </i>
    <i r="4">
      <x v="66"/>
    </i>
    <i r="4">
      <x v="55"/>
    </i>
    <i r="4">
      <x v="4"/>
    </i>
    <i r="3">
      <x v="6"/>
    </i>
    <i r="4">
      <x v="104"/>
    </i>
    <i r="4">
      <x v="64"/>
    </i>
    <i r="4">
      <x v="44"/>
    </i>
    <i r="4">
      <x v="18"/>
    </i>
    <i r="4">
      <x v="29"/>
    </i>
    <i r="4">
      <x v="96"/>
    </i>
    <i r="4">
      <x v="4"/>
    </i>
    <i r="4">
      <x v="88"/>
    </i>
    <i r="4">
      <x v="77"/>
    </i>
    <i r="3">
      <x v="33"/>
    </i>
    <i r="4">
      <x v="18"/>
    </i>
    <i r="4">
      <x v="44"/>
    </i>
    <i r="4">
      <x v="11"/>
    </i>
    <i r="4">
      <x v="88"/>
    </i>
    <i r="4">
      <x v="40"/>
    </i>
    <i r="4">
      <x v="64"/>
    </i>
    <i r="4">
      <x v="39"/>
    </i>
    <i r="4">
      <x v="42"/>
    </i>
    <i r="4">
      <x v="87"/>
    </i>
    <i r="4">
      <x v="69"/>
    </i>
    <i r="4">
      <x v="10"/>
    </i>
    <i r="4">
      <x v="29"/>
    </i>
    <i r="4">
      <x v="77"/>
    </i>
    <i r="4">
      <x v="33"/>
    </i>
    <i r="3">
      <x v="59"/>
    </i>
    <i r="4">
      <x v="29"/>
    </i>
    <i r="4">
      <x v="88"/>
    </i>
    <i r="4">
      <x v="4"/>
    </i>
    <i r="4">
      <x v="55"/>
    </i>
    <i r="3">
      <x v="49"/>
    </i>
    <i r="3">
      <x/>
    </i>
    <i r="4">
      <x v="10"/>
    </i>
    <i r="4">
      <x v="1"/>
    </i>
    <i r="3">
      <x v="26"/>
    </i>
    <i r="3">
      <x v="61"/>
    </i>
    <i r="2">
      <x v="7"/>
    </i>
    <i r="3">
      <x v="33"/>
    </i>
    <i r="4">
      <x v="11"/>
    </i>
    <i r="4">
      <x v="18"/>
    </i>
    <i r="4">
      <x v="64"/>
    </i>
    <i r="4">
      <x v="69"/>
    </i>
    <i r="4">
      <x v="88"/>
    </i>
    <i r="4">
      <x v="48"/>
    </i>
    <i r="4">
      <x v="42"/>
    </i>
    <i r="2">
      <x v="2"/>
    </i>
    <i r="3">
      <x v="33"/>
    </i>
    <i r="4">
      <x v="42"/>
    </i>
    <i r="4">
      <x v="29"/>
    </i>
    <i r="4">
      <x v="74"/>
    </i>
    <i r="4">
      <x v="11"/>
    </i>
    <i r="4">
      <x v="64"/>
    </i>
    <i r="4">
      <x v="18"/>
    </i>
    <i r="4">
      <x v="31"/>
    </i>
    <i r="4">
      <x v="9"/>
    </i>
    <i r="4">
      <x v="88"/>
    </i>
    <i r="2">
      <x v="3"/>
    </i>
    <i r="3">
      <x v="33"/>
    </i>
    <i r="4">
      <x v="1"/>
    </i>
    <i r="4">
      <x v="82"/>
    </i>
    <i r="4">
      <x v="104"/>
    </i>
    <i r="4">
      <x v="9"/>
    </i>
    <i r="4">
      <x v="40"/>
    </i>
    <i r="4">
      <x v="27"/>
    </i>
    <i r="4">
      <x v="97"/>
    </i>
    <i r="4">
      <x v="53"/>
    </i>
    <i r="4">
      <x v="101"/>
    </i>
    <i r="4">
      <x v="75"/>
    </i>
    <i r="4">
      <x v="60"/>
    </i>
    <i r="4">
      <x v="51"/>
    </i>
    <i r="4">
      <x v="56"/>
    </i>
    <i r="4">
      <x v="89"/>
    </i>
    <i r="4">
      <x v="64"/>
    </i>
    <i r="4">
      <x v="94"/>
    </i>
    <i r="4">
      <x v="80"/>
    </i>
    <i r="4">
      <x v="5"/>
    </i>
    <i r="4">
      <x v="20"/>
    </i>
    <i r="4">
      <x v="47"/>
    </i>
    <i r="4">
      <x v="37"/>
    </i>
    <i r="4">
      <x v="68"/>
    </i>
    <i r="4">
      <x v="29"/>
    </i>
    <i r="4">
      <x v="96"/>
    </i>
    <i r="4">
      <x v="76"/>
    </i>
    <i r="4">
      <x v="88"/>
    </i>
    <i r="4">
      <x v="31"/>
    </i>
    <i>
      <x v="2"/>
    </i>
    <i r="1">
      <x v="4"/>
    </i>
    <i r="2">
      <x v="2"/>
    </i>
    <i r="3">
      <x v="70"/>
    </i>
    <i r="4">
      <x v="104"/>
    </i>
    <i r="4">
      <x v="39"/>
    </i>
    <i r="4">
      <x v="21"/>
    </i>
    <i r="4">
      <x v="96"/>
    </i>
    <i r="4">
      <x v="36"/>
    </i>
    <i r="4">
      <x v="3"/>
    </i>
    <i r="4">
      <x v="67"/>
    </i>
    <i r="4">
      <x v="64"/>
    </i>
    <i r="4">
      <x v="40"/>
    </i>
    <i r="4">
      <x v="4"/>
    </i>
    <i r="4">
      <x v="11"/>
    </i>
    <i r="4">
      <x v="88"/>
    </i>
    <i r="4">
      <x v="80"/>
    </i>
    <i r="4">
      <x v="29"/>
    </i>
    <i r="4">
      <x v="18"/>
    </i>
    <i r="4">
      <x v="75"/>
    </i>
    <i r="4">
      <x v="42"/>
    </i>
    <i r="4">
      <x v="59"/>
    </i>
    <i r="4">
      <x v="31"/>
    </i>
    <i r="4">
      <x v="41"/>
    </i>
    <i r="4">
      <x v="89"/>
    </i>
    <i r="4">
      <x v="101"/>
    </i>
    <i r="4">
      <x v="77"/>
    </i>
    <i r="4">
      <x v="8"/>
    </i>
    <i r="4">
      <x v="44"/>
    </i>
    <i r="3">
      <x v="69"/>
    </i>
    <i r="4">
      <x v="3"/>
    </i>
    <i r="4">
      <x v="39"/>
    </i>
    <i r="4">
      <x v="18"/>
    </i>
    <i r="4">
      <x v="88"/>
    </i>
    <i r="4">
      <x/>
    </i>
    <i r="4">
      <x v="104"/>
    </i>
    <i r="4">
      <x v="4"/>
    </i>
    <i r="4">
      <x v="31"/>
    </i>
    <i r="4">
      <x v="42"/>
    </i>
    <i r="4">
      <x v="29"/>
    </i>
    <i r="4">
      <x v="64"/>
    </i>
    <i r="4">
      <x v="96"/>
    </i>
    <i r="4">
      <x v="44"/>
    </i>
    <i r="4">
      <x v="11"/>
    </i>
    <i r="4">
      <x v="8"/>
    </i>
    <i r="4">
      <x v="40"/>
    </i>
    <i r="4">
      <x v="71"/>
    </i>
    <i r="4">
      <x v="92"/>
    </i>
    <i r="4">
      <x v="1"/>
    </i>
    <i r="4">
      <x v="77"/>
    </i>
    <i r="3">
      <x v="9"/>
    </i>
    <i r="4">
      <x v="18"/>
    </i>
    <i r="4">
      <x v="42"/>
    </i>
    <i r="4">
      <x v="11"/>
    </i>
    <i r="4">
      <x v="3"/>
    </i>
    <i r="4">
      <x v="104"/>
    </i>
    <i r="4">
      <x v="39"/>
    </i>
    <i r="4">
      <x v="4"/>
    </i>
    <i r="4">
      <x v="96"/>
    </i>
    <i r="4">
      <x v="64"/>
    </i>
    <i r="4">
      <x v="9"/>
    </i>
    <i r="4">
      <x v="40"/>
    </i>
    <i r="4">
      <x v="89"/>
    </i>
    <i r="4">
      <x v="69"/>
    </i>
    <i r="4">
      <x v="31"/>
    </i>
    <i r="4">
      <x v="88"/>
    </i>
    <i r="4">
      <x v="29"/>
    </i>
    <i r="4">
      <x v="8"/>
    </i>
    <i r="4">
      <x v="98"/>
    </i>
    <i r="4">
      <x v="71"/>
    </i>
    <i r="4">
      <x v="79"/>
    </i>
    <i r="4">
      <x v="87"/>
    </i>
    <i r="4">
      <x v="44"/>
    </i>
    <i r="3">
      <x v="29"/>
    </i>
    <i r="4">
      <x v="42"/>
    </i>
    <i r="4">
      <x v="104"/>
    </i>
    <i r="4">
      <x v="39"/>
    </i>
    <i r="4">
      <x v="18"/>
    </i>
    <i r="4">
      <x v="11"/>
    </i>
    <i r="4">
      <x v="29"/>
    </i>
    <i r="4">
      <x v="64"/>
    </i>
    <i r="4">
      <x v="44"/>
    </i>
    <i r="3">
      <x v="67"/>
    </i>
    <i r="4">
      <x v="18"/>
    </i>
    <i r="4">
      <x v="29"/>
    </i>
    <i r="4">
      <x v="9"/>
    </i>
    <i r="4">
      <x v="88"/>
    </i>
    <i r="4">
      <x v="42"/>
    </i>
    <i r="4">
      <x v="38"/>
    </i>
    <i r="4">
      <x v="31"/>
    </i>
    <i r="4">
      <x v="4"/>
    </i>
    <i r="4">
      <x v="64"/>
    </i>
    <i r="4">
      <x v="92"/>
    </i>
    <i r="4">
      <x v="69"/>
    </i>
    <i r="4">
      <x v="79"/>
    </i>
    <i r="4">
      <x v="44"/>
    </i>
    <i r="3">
      <x v="16"/>
    </i>
    <i r="4">
      <x v="11"/>
    </i>
    <i r="4">
      <x v="88"/>
    </i>
    <i r="4">
      <x v="64"/>
    </i>
    <i r="4">
      <x v="4"/>
    </i>
    <i r="4">
      <x v="29"/>
    </i>
    <i r="4">
      <x v="77"/>
    </i>
    <i r="4">
      <x v="92"/>
    </i>
    <i r="3">
      <x v="66"/>
    </i>
    <i r="4">
      <x v="18"/>
    </i>
    <i r="4">
      <x v="64"/>
    </i>
    <i r="4">
      <x v="4"/>
    </i>
    <i r="4">
      <x v="29"/>
    </i>
    <i r="4">
      <x v="42"/>
    </i>
    <i r="4">
      <x v="31"/>
    </i>
    <i r="4">
      <x v="88"/>
    </i>
    <i r="4">
      <x v="92"/>
    </i>
    <i r="3">
      <x v="28"/>
    </i>
    <i r="4">
      <x v="9"/>
    </i>
    <i r="4">
      <x v="31"/>
    </i>
    <i r="4">
      <x v="101"/>
    </i>
    <i r="4">
      <x v="29"/>
    </i>
    <i r="4">
      <x v="88"/>
    </i>
    <i r="4">
      <x v="18"/>
    </i>
    <i r="4">
      <x v="4"/>
    </i>
    <i r="4">
      <x v="44"/>
    </i>
    <i r="4">
      <x v="42"/>
    </i>
    <i r="3">
      <x v="55"/>
    </i>
    <i r="4">
      <x v="4"/>
    </i>
    <i r="4">
      <x v="90"/>
    </i>
    <i r="4">
      <x v="92"/>
    </i>
    <i r="4">
      <x v="29"/>
    </i>
    <i r="4">
      <x v="64"/>
    </i>
    <i r="4">
      <x v="31"/>
    </i>
    <i r="4">
      <x v="88"/>
    </i>
    <i r="4">
      <x v="86"/>
    </i>
    <i r="3">
      <x v="68"/>
    </i>
    <i r="4">
      <x v="64"/>
    </i>
    <i r="2">
      <x v="3"/>
    </i>
    <i r="3">
      <x v="28"/>
    </i>
    <i r="4">
      <x v="9"/>
    </i>
    <i r="4">
      <x v="101"/>
    </i>
    <i r="4">
      <x v="86"/>
    </i>
    <i r="4">
      <x v="88"/>
    </i>
    <i r="3">
      <x v="9"/>
    </i>
    <i r="4">
      <x v="42"/>
    </i>
    <i r="4">
      <x v="89"/>
    </i>
    <i r="4">
      <x v="18"/>
    </i>
    <i r="4">
      <x v="39"/>
    </i>
    <i r="4">
      <x v="69"/>
    </i>
    <i r="4">
      <x v="98"/>
    </i>
    <i r="4">
      <x v="11"/>
    </i>
    <i r="4">
      <x v="29"/>
    </i>
    <i r="4">
      <x v="9"/>
    </i>
    <i r="4">
      <x v="10"/>
    </i>
    <i r="4">
      <x v="92"/>
    </i>
    <i r="3">
      <x v="66"/>
    </i>
    <i r="4">
      <x v="18"/>
    </i>
    <i r="4">
      <x v="64"/>
    </i>
    <i r="4">
      <x v="77"/>
    </i>
    <i r="4">
      <x v="42"/>
    </i>
    <i r="3">
      <x v="29"/>
    </i>
    <i r="4">
      <x v="42"/>
    </i>
    <i r="4">
      <x v="18"/>
    </i>
    <i r="4">
      <x v="26"/>
    </i>
    <i r="4">
      <x v="63"/>
    </i>
    <i r="3">
      <x v="69"/>
    </i>
    <i r="4">
      <x v="29"/>
    </i>
    <i r="4">
      <x v="64"/>
    </i>
    <i r="4">
      <x v="101"/>
    </i>
    <i r="4">
      <x v="89"/>
    </i>
    <i r="4">
      <x v="11"/>
    </i>
    <i r="4">
      <x v="40"/>
    </i>
    <i r="4">
      <x v="80"/>
    </i>
    <i r="4">
      <x v="51"/>
    </i>
    <i r="3">
      <x v="67"/>
    </i>
    <i r="4">
      <x v="18"/>
    </i>
    <i r="4">
      <x v="77"/>
    </i>
    <i r="3">
      <x v="16"/>
    </i>
    <i r="4">
      <x v="18"/>
    </i>
    <i r="4">
      <x v="64"/>
    </i>
    <i r="4">
      <x v="29"/>
    </i>
    <i r="3">
      <x v="55"/>
    </i>
    <i r="4">
      <x v="31"/>
    </i>
    <i r="2">
      <x v="7"/>
    </i>
    <i r="3">
      <x v="29"/>
    </i>
    <i r="4">
      <x v="42"/>
    </i>
    <i r="4">
      <x v="64"/>
    </i>
    <i r="3">
      <x v="69"/>
    </i>
    <i r="4">
      <x v="11"/>
    </i>
    <i r="4">
      <x v="29"/>
    </i>
    <i r="4">
      <x v="96"/>
    </i>
    <i r="4">
      <x v="104"/>
    </i>
    <i r="4">
      <x v="42"/>
    </i>
    <i r="4">
      <x v="8"/>
    </i>
    <i r="4">
      <x v="87"/>
    </i>
    <i r="4">
      <x v="39"/>
    </i>
    <i r="4">
      <x v="101"/>
    </i>
    <i r="4">
      <x v="77"/>
    </i>
    <i r="4">
      <x v="64"/>
    </i>
    <i r="3">
      <x v="16"/>
    </i>
    <i r="4">
      <x v="18"/>
    </i>
    <i r="4">
      <x v="64"/>
    </i>
    <i r="4">
      <x v="42"/>
    </i>
    <i r="3">
      <x v="66"/>
    </i>
    <i r="4">
      <x v="64"/>
    </i>
    <i r="4">
      <x v="44"/>
    </i>
    <i r="3">
      <x v="9"/>
    </i>
    <i r="4">
      <x v="40"/>
    </i>
    <i r="4">
      <x v="64"/>
    </i>
    <i r="4">
      <x v="44"/>
    </i>
    <i r="3">
      <x v="67"/>
    </i>
    <i r="4">
      <x v="18"/>
    </i>
    <i r="4">
      <x v="64"/>
    </i>
    <i r="4">
      <x v="77"/>
    </i>
    <i r="4">
      <x v="101"/>
    </i>
    <i r="1">
      <x v="3"/>
    </i>
    <i r="2">
      <x v="4"/>
    </i>
    <i r="3">
      <x v="69"/>
    </i>
    <i r="4">
      <x v="104"/>
    </i>
    <i r="4">
      <x v="18"/>
    </i>
    <i r="4">
      <x v="38"/>
    </i>
    <i r="4">
      <x v="9"/>
    </i>
    <i r="4">
      <x v="69"/>
    </i>
    <i r="4">
      <x v="40"/>
    </i>
    <i r="4">
      <x v="36"/>
    </i>
    <i r="4">
      <x v="96"/>
    </i>
    <i r="4">
      <x v="39"/>
    </i>
    <i r="4">
      <x v="79"/>
    </i>
    <i r="4">
      <x v="31"/>
    </i>
    <i r="4">
      <x v="64"/>
    </i>
    <i r="4">
      <x v="29"/>
    </i>
    <i r="4">
      <x v="11"/>
    </i>
    <i r="4">
      <x v="3"/>
    </i>
    <i r="4">
      <x v="8"/>
    </i>
    <i r="4">
      <x v="34"/>
    </i>
    <i r="4">
      <x v="88"/>
    </i>
    <i r="4">
      <x v="42"/>
    </i>
    <i r="4">
      <x v="53"/>
    </i>
    <i r="4">
      <x v="77"/>
    </i>
    <i r="4">
      <x v="75"/>
    </i>
    <i r="4">
      <x v="48"/>
    </i>
    <i r="4">
      <x v="92"/>
    </i>
    <i r="4">
      <x v="4"/>
    </i>
    <i r="4">
      <x v="101"/>
    </i>
    <i r="4">
      <x v="99"/>
    </i>
    <i r="4">
      <x v="76"/>
    </i>
    <i r="4">
      <x v="21"/>
    </i>
    <i r="4">
      <x v="46"/>
    </i>
    <i r="4">
      <x v="44"/>
    </i>
    <i r="4">
      <x v="17"/>
    </i>
    <i r="3">
      <x v="9"/>
    </i>
    <i r="4">
      <x v="104"/>
    </i>
    <i r="4">
      <x v="40"/>
    </i>
    <i r="4">
      <x v="29"/>
    </i>
    <i r="4">
      <x v="42"/>
    </i>
    <i r="4">
      <x v="96"/>
    </i>
    <i r="4">
      <x v="64"/>
    </i>
    <i r="4">
      <x v="11"/>
    </i>
    <i r="4">
      <x v="87"/>
    </i>
    <i r="4">
      <x v="92"/>
    </i>
    <i r="4">
      <x v="101"/>
    </i>
    <i r="4">
      <x v="31"/>
    </i>
    <i r="4">
      <x v="4"/>
    </i>
    <i r="4">
      <x v="55"/>
    </i>
    <i r="4">
      <x v="18"/>
    </i>
    <i r="4">
      <x v="44"/>
    </i>
    <i r="3">
      <x v="40"/>
    </i>
    <i r="4">
      <x v="64"/>
    </i>
    <i r="4">
      <x v="11"/>
    </i>
    <i r="4">
      <x v="18"/>
    </i>
    <i r="4">
      <x v="92"/>
    </i>
    <i r="4">
      <x v="44"/>
    </i>
    <i r="4">
      <x v="88"/>
    </i>
    <i r="4">
      <x v="42"/>
    </i>
    <i r="4">
      <x v="31"/>
    </i>
    <i r="4">
      <x v="77"/>
    </i>
    <i r="4">
      <x v="101"/>
    </i>
    <i r="3">
      <x v="55"/>
    </i>
    <i r="4">
      <x v="9"/>
    </i>
    <i r="4">
      <x v="18"/>
    </i>
    <i r="4">
      <x v="29"/>
    </i>
    <i r="4">
      <x v="4"/>
    </i>
    <i r="2">
      <x v="2"/>
    </i>
    <i r="3">
      <x v="40"/>
    </i>
    <i r="4">
      <x v="3"/>
    </i>
    <i r="4">
      <x v="77"/>
    </i>
    <i r="4">
      <x v="18"/>
    </i>
    <i r="4">
      <x v="88"/>
    </i>
    <i r="4">
      <x v="39"/>
    </i>
    <i r="4">
      <x v="64"/>
    </i>
    <i r="4">
      <x v="66"/>
    </i>
    <i r="4">
      <x v="69"/>
    </i>
    <i r="4">
      <x v="42"/>
    </i>
    <i r="3">
      <x v="28"/>
    </i>
    <i r="4">
      <x v="29"/>
    </i>
    <i r="4">
      <x v="9"/>
    </i>
    <i r="4">
      <x v="101"/>
    </i>
    <i r="4">
      <x v="42"/>
    </i>
    <i r="4">
      <x v="64"/>
    </i>
    <i r="4">
      <x v="4"/>
    </i>
    <i r="4">
      <x v="44"/>
    </i>
    <i r="2">
      <x v="7"/>
    </i>
    <i r="3">
      <x v="40"/>
    </i>
    <i r="4">
      <x v="82"/>
    </i>
    <i r="4">
      <x v="89"/>
    </i>
    <i r="4">
      <x v="40"/>
    </i>
    <i r="4">
      <x v="18"/>
    </i>
    <i r="4">
      <x v="69"/>
    </i>
    <i r="4">
      <x v="94"/>
    </i>
    <i r="4">
      <x v="20"/>
    </i>
    <i r="4">
      <x v="101"/>
    </i>
    <i r="4">
      <x v="47"/>
    </i>
    <i r="4">
      <x v="64"/>
    </i>
    <i r="4">
      <x v="96"/>
    </i>
    <i r="4">
      <x v="68"/>
    </i>
    <i r="4">
      <x v="31"/>
    </i>
    <i r="4">
      <x v="5"/>
    </i>
    <i r="4">
      <x v="11"/>
    </i>
    <i r="4">
      <x v="9"/>
    </i>
    <i r="4">
      <x v="29"/>
    </i>
    <i r="2">
      <x v="3"/>
    </i>
    <i r="3">
      <x v="40"/>
    </i>
    <i r="4">
      <x v="82"/>
    </i>
    <i r="4">
      <x v="89"/>
    </i>
    <i r="4">
      <x v="96"/>
    </i>
    <i r="4">
      <x v="101"/>
    </i>
    <i r="4">
      <x v="44"/>
    </i>
    <i r="3">
      <x v="28"/>
    </i>
    <i r="4">
      <x v="29"/>
    </i>
    <i r="1">
      <x v="2"/>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74">
    <format dxfId="185">
      <pivotArea collapsedLevelsAreSubtotals="1" fieldPosition="0">
        <references count="4">
          <reference field="7" count="1" selected="0">
            <x v="4"/>
          </reference>
          <reference field="8" count="1" selected="0">
            <x v="7"/>
          </reference>
          <reference field="9" count="1">
            <x v="29"/>
          </reference>
          <reference field="10" count="1" selected="0">
            <x v="2"/>
          </reference>
        </references>
      </pivotArea>
    </format>
    <format dxfId="184">
      <pivotArea dataOnly="0" labelOnly="1" fieldPosition="0">
        <references count="4">
          <reference field="7" count="1" selected="0">
            <x v="4"/>
          </reference>
          <reference field="8" count="1" selected="0">
            <x v="7"/>
          </reference>
          <reference field="9" count="1">
            <x v="29"/>
          </reference>
          <reference field="10" count="1" selected="0">
            <x v="2"/>
          </reference>
        </references>
      </pivotArea>
    </format>
    <format dxfId="183">
      <pivotArea collapsedLevelsAreSubtotals="1" fieldPosition="0">
        <references count="4">
          <reference field="7" count="1" selected="0">
            <x v="4"/>
          </reference>
          <reference field="8" count="1" selected="0">
            <x v="3"/>
          </reference>
          <reference field="9" count="3">
            <x v="9"/>
            <x v="28"/>
            <x v="66"/>
          </reference>
          <reference field="10" count="1" selected="0">
            <x v="2"/>
          </reference>
        </references>
      </pivotArea>
    </format>
    <format dxfId="182">
      <pivotArea dataOnly="0" labelOnly="1" fieldPosition="0">
        <references count="4">
          <reference field="7" count="1" selected="0">
            <x v="4"/>
          </reference>
          <reference field="8" count="1" selected="0">
            <x v="3"/>
          </reference>
          <reference field="9" count="3">
            <x v="9"/>
            <x v="28"/>
            <x v="66"/>
          </reference>
          <reference field="10" count="1" selected="0">
            <x v="2"/>
          </reference>
        </references>
      </pivotArea>
    </format>
    <format dxfId="181">
      <pivotArea collapsedLevelsAreSubtotals="1" fieldPosition="0">
        <references count="4">
          <reference field="7" count="1" selected="0">
            <x v="4"/>
          </reference>
          <reference field="8" count="1" selected="0">
            <x v="2"/>
          </reference>
          <reference field="9" count="2">
            <x v="69"/>
            <x v="70"/>
          </reference>
          <reference field="10" count="1" selected="0">
            <x v="2"/>
          </reference>
        </references>
      </pivotArea>
    </format>
    <format dxfId="180">
      <pivotArea dataOnly="0" labelOnly="1" fieldPosition="0">
        <references count="4">
          <reference field="7" count="1" selected="0">
            <x v="4"/>
          </reference>
          <reference field="8" count="1" selected="0">
            <x v="2"/>
          </reference>
          <reference field="9" count="2">
            <x v="69"/>
            <x v="70"/>
          </reference>
          <reference field="10" count="1" selected="0">
            <x v="2"/>
          </reference>
        </references>
      </pivotArea>
    </format>
    <format dxfId="179">
      <pivotArea collapsedLevelsAreSubtotals="1" fieldPosition="0">
        <references count="4">
          <reference field="7" count="1" selected="0">
            <x v="3"/>
          </reference>
          <reference field="8" count="1" selected="0">
            <x v="3"/>
          </reference>
          <reference field="9" count="1">
            <x v="40"/>
          </reference>
          <reference field="10" count="1" selected="0">
            <x v="2"/>
          </reference>
        </references>
      </pivotArea>
    </format>
    <format dxfId="178">
      <pivotArea dataOnly="0" labelOnly="1" fieldPosition="0">
        <references count="4">
          <reference field="7" count="1" selected="0">
            <x v="3"/>
          </reference>
          <reference field="8" count="1" selected="0">
            <x v="3"/>
          </reference>
          <reference field="9" count="1">
            <x v="40"/>
          </reference>
          <reference field="10" count="1" selected="0">
            <x v="2"/>
          </reference>
        </references>
      </pivotArea>
    </format>
    <format dxfId="177">
      <pivotArea collapsedLevelsAreSubtotals="1" fieldPosition="0">
        <references count="4">
          <reference field="7" count="1" selected="0">
            <x v="3"/>
          </reference>
          <reference field="8" count="1" selected="0">
            <x v="7"/>
          </reference>
          <reference field="9" count="1">
            <x v="40"/>
          </reference>
          <reference field="10" count="1" selected="0">
            <x v="2"/>
          </reference>
        </references>
      </pivotArea>
    </format>
    <format dxfId="176">
      <pivotArea dataOnly="0" labelOnly="1" fieldPosition="0">
        <references count="4">
          <reference field="7" count="1" selected="0">
            <x v="3"/>
          </reference>
          <reference field="8" count="1" selected="0">
            <x v="7"/>
          </reference>
          <reference field="9" count="1">
            <x v="40"/>
          </reference>
          <reference field="10" count="1" selected="0">
            <x v="2"/>
          </reference>
        </references>
      </pivotArea>
    </format>
    <format dxfId="175">
      <pivotArea collapsedLevelsAreSubtotals="1" fieldPosition="0">
        <references count="4">
          <reference field="7" count="1" selected="0">
            <x v="3"/>
          </reference>
          <reference field="8" count="1" selected="0">
            <x v="2"/>
          </reference>
          <reference field="9" count="1">
            <x v="40"/>
          </reference>
          <reference field="10" count="1" selected="0">
            <x v="2"/>
          </reference>
        </references>
      </pivotArea>
    </format>
    <format dxfId="174">
      <pivotArea dataOnly="0" labelOnly="1" fieldPosition="0">
        <references count="4">
          <reference field="7" count="1" selected="0">
            <x v="3"/>
          </reference>
          <reference field="8" count="1" selected="0">
            <x v="2"/>
          </reference>
          <reference field="9" count="1">
            <x v="40"/>
          </reference>
          <reference field="10" count="1" selected="0">
            <x v="2"/>
          </reference>
        </references>
      </pivotArea>
    </format>
    <format dxfId="173">
      <pivotArea collapsedLevelsAreSubtotals="1" fieldPosition="0">
        <references count="4">
          <reference field="7" count="1" selected="0">
            <x v="3"/>
          </reference>
          <reference field="8" count="1" selected="0">
            <x v="4"/>
          </reference>
          <reference field="9" count="1">
            <x v="69"/>
          </reference>
          <reference field="10" count="1" selected="0">
            <x v="2"/>
          </reference>
        </references>
      </pivotArea>
    </format>
    <format dxfId="172">
      <pivotArea dataOnly="0" labelOnly="1" fieldPosition="0">
        <references count="4">
          <reference field="7" count="1" selected="0">
            <x v="3"/>
          </reference>
          <reference field="8" count="1" selected="0">
            <x v="4"/>
          </reference>
          <reference field="9" count="1">
            <x v="69"/>
          </reference>
          <reference field="10" count="1" selected="0">
            <x v="2"/>
          </reference>
        </references>
      </pivotArea>
    </format>
    <format dxfId="171">
      <pivotArea collapsedLevelsAreSubtotals="1" fieldPosition="0">
        <references count="4">
          <reference field="7" count="1" selected="0">
            <x v="4"/>
          </reference>
          <reference field="8" count="1" selected="0">
            <x v="3"/>
          </reference>
          <reference field="9" count="2">
            <x v="6"/>
            <x v="35"/>
          </reference>
          <reference field="10" count="1" selected="0">
            <x v="0"/>
          </reference>
        </references>
      </pivotArea>
    </format>
    <format dxfId="170">
      <pivotArea dataOnly="0" labelOnly="1" fieldPosition="0">
        <references count="4">
          <reference field="7" count="1" selected="0">
            <x v="4"/>
          </reference>
          <reference field="8" count="1" selected="0">
            <x v="3"/>
          </reference>
          <reference field="9" count="2">
            <x v="6"/>
            <x v="35"/>
          </reference>
          <reference field="10" count="1" selected="0">
            <x v="0"/>
          </reference>
        </references>
      </pivotArea>
    </format>
    <format dxfId="169">
      <pivotArea collapsedLevelsAreSubtotals="1" fieldPosition="0">
        <references count="4">
          <reference field="7" count="1" selected="0">
            <x v="4"/>
          </reference>
          <reference field="8" count="1" selected="0">
            <x v="7"/>
          </reference>
          <reference field="9" count="2">
            <x v="36"/>
            <x v="59"/>
          </reference>
          <reference field="10" count="1" selected="0">
            <x v="0"/>
          </reference>
        </references>
      </pivotArea>
    </format>
    <format dxfId="168">
      <pivotArea dataOnly="0" labelOnly="1" fieldPosition="0">
        <references count="4">
          <reference field="7" count="1" selected="0">
            <x v="4"/>
          </reference>
          <reference field="8" count="1" selected="0">
            <x v="7"/>
          </reference>
          <reference field="9" count="2">
            <x v="36"/>
            <x v="59"/>
          </reference>
          <reference field="10" count="1" selected="0">
            <x v="0"/>
          </reference>
        </references>
      </pivotArea>
    </format>
    <format dxfId="167">
      <pivotArea collapsedLevelsAreSubtotals="1" fieldPosition="0">
        <references count="4">
          <reference field="7" count="1" selected="0">
            <x v="4"/>
          </reference>
          <reference field="8" count="1" selected="0">
            <x v="2"/>
          </reference>
          <reference field="9" count="3">
            <x v="6"/>
            <x v="35"/>
            <x v="59"/>
          </reference>
          <reference field="10" count="1" selected="0">
            <x v="0"/>
          </reference>
        </references>
      </pivotArea>
    </format>
    <format dxfId="166">
      <pivotArea dataOnly="0" labelOnly="1" fieldPosition="0">
        <references count="4">
          <reference field="7" count="1" selected="0">
            <x v="4"/>
          </reference>
          <reference field="8" count="1" selected="0">
            <x v="2"/>
          </reference>
          <reference field="9" count="3">
            <x v="6"/>
            <x v="35"/>
            <x v="59"/>
          </reference>
          <reference field="10" count="1" selected="0">
            <x v="0"/>
          </reference>
        </references>
      </pivotArea>
    </format>
    <format dxfId="165">
      <pivotArea collapsedLevelsAreSubtotals="1" fieldPosition="0">
        <references count="4">
          <reference field="7" count="1" selected="0">
            <x v="3"/>
          </reference>
          <reference field="8" count="1" selected="0">
            <x v="7"/>
          </reference>
          <reference field="9" count="1">
            <x v="33"/>
          </reference>
          <reference field="10" count="1" selected="0">
            <x v="0"/>
          </reference>
        </references>
      </pivotArea>
    </format>
    <format dxfId="164">
      <pivotArea dataOnly="0" labelOnly="1" fieldPosition="0">
        <references count="4">
          <reference field="7" count="1" selected="0">
            <x v="3"/>
          </reference>
          <reference field="8" count="1" selected="0">
            <x v="7"/>
          </reference>
          <reference field="9" count="1">
            <x v="33"/>
          </reference>
          <reference field="10" count="1" selected="0">
            <x v="0"/>
          </reference>
        </references>
      </pivotArea>
    </format>
    <format dxfId="163">
      <pivotArea collapsedLevelsAreSubtotals="1" fieldPosition="0">
        <references count="4">
          <reference field="7" count="1" selected="0">
            <x v="3"/>
          </reference>
          <reference field="8" count="1" selected="0">
            <x v="2"/>
          </reference>
          <reference field="9" count="1">
            <x v="33"/>
          </reference>
          <reference field="10" count="1" selected="0">
            <x v="0"/>
          </reference>
        </references>
      </pivotArea>
    </format>
    <format dxfId="162">
      <pivotArea dataOnly="0" labelOnly="1" fieldPosition="0">
        <references count="4">
          <reference field="7" count="1" selected="0">
            <x v="3"/>
          </reference>
          <reference field="8" count="1" selected="0">
            <x v="2"/>
          </reference>
          <reference field="9" count="1">
            <x v="33"/>
          </reference>
          <reference field="10" count="1" selected="0">
            <x v="0"/>
          </reference>
        </references>
      </pivotArea>
    </format>
    <format dxfId="161">
      <pivotArea collapsedLevelsAreSubtotals="1" fieldPosition="0">
        <references count="4">
          <reference field="7" count="1" selected="0">
            <x v="3"/>
          </reference>
          <reference field="8" count="1" selected="0">
            <x v="3"/>
          </reference>
          <reference field="9" count="1">
            <x v="33"/>
          </reference>
          <reference field="10" count="1" selected="0">
            <x v="0"/>
          </reference>
        </references>
      </pivotArea>
    </format>
    <format dxfId="160">
      <pivotArea dataOnly="0" labelOnly="1" fieldPosition="0">
        <references count="4">
          <reference field="7" count="1" selected="0">
            <x v="3"/>
          </reference>
          <reference field="8" count="1" selected="0">
            <x v="3"/>
          </reference>
          <reference field="9" count="1">
            <x v="33"/>
          </reference>
          <reference field="10" count="1" selected="0">
            <x v="0"/>
          </reference>
        </references>
      </pivotArea>
    </format>
    <format dxfId="159">
      <pivotArea collapsedLevelsAreSubtotals="1" fieldPosition="0">
        <references count="4">
          <reference field="7" count="1" selected="0">
            <x v="3"/>
          </reference>
          <reference field="8" count="1" selected="0">
            <x v="4"/>
          </reference>
          <reference field="9" count="1">
            <x v="36"/>
          </reference>
          <reference field="10" count="1" selected="0">
            <x v="0"/>
          </reference>
        </references>
      </pivotArea>
    </format>
    <format dxfId="158">
      <pivotArea dataOnly="0" labelOnly="1" fieldPosition="0">
        <references count="4">
          <reference field="7" count="1" selected="0">
            <x v="3"/>
          </reference>
          <reference field="8" count="1" selected="0">
            <x v="4"/>
          </reference>
          <reference field="9" count="1">
            <x v="36"/>
          </reference>
          <reference field="10" count="1" selected="0">
            <x v="0"/>
          </reference>
        </references>
      </pivotArea>
    </format>
    <format dxfId="157">
      <pivotArea collapsedLevelsAreSubtotals="1" fieldPosition="0">
        <references count="4">
          <reference field="7" count="1" selected="0">
            <x v="2"/>
          </reference>
          <reference field="8" count="1" selected="0">
            <x v="2"/>
          </reference>
          <reference field="9" count="1">
            <x v="55"/>
          </reference>
          <reference field="10" count="1" selected="0">
            <x v="2"/>
          </reference>
        </references>
      </pivotArea>
    </format>
    <format dxfId="156">
      <pivotArea dataOnly="0" labelOnly="1" fieldPosition="0">
        <references count="4">
          <reference field="7" count="1" selected="0">
            <x v="2"/>
          </reference>
          <reference field="8" count="1" selected="0">
            <x v="2"/>
          </reference>
          <reference field="9" count="1">
            <x v="55"/>
          </reference>
          <reference field="10" count="1" selected="0">
            <x v="2"/>
          </reference>
        </references>
      </pivotArea>
    </format>
    <format dxfId="155">
      <pivotArea collapsedLevelsAreSubtotals="1" fieldPosition="0">
        <references count="5">
          <reference field="7" count="1" selected="0">
            <x v="4"/>
          </reference>
          <reference field="8" count="1" selected="0">
            <x v="2"/>
          </reference>
          <reference field="9" count="1" selected="0">
            <x v="35"/>
          </reference>
          <reference field="10" count="1" selected="0">
            <x v="0"/>
          </reference>
          <reference field="13" count="2">
            <x v="18"/>
            <x v="29"/>
          </reference>
        </references>
      </pivotArea>
    </format>
    <format dxfId="154">
      <pivotArea dataOnly="0" labelOnly="1" fieldPosition="0">
        <references count="5">
          <reference field="7" count="1" selected="0">
            <x v="4"/>
          </reference>
          <reference field="8" count="1" selected="0">
            <x v="2"/>
          </reference>
          <reference field="9" count="1" selected="0">
            <x v="35"/>
          </reference>
          <reference field="10" count="1" selected="0">
            <x v="0"/>
          </reference>
          <reference field="13" count="2">
            <x v="18"/>
            <x v="29"/>
          </reference>
        </references>
      </pivotArea>
    </format>
    <format dxfId="153">
      <pivotArea collapsedLevelsAreSubtotals="1" fieldPosition="0">
        <references count="5">
          <reference field="7" count="1" selected="0">
            <x v="4"/>
          </reference>
          <reference field="8" count="1" selected="0">
            <x v="2"/>
          </reference>
          <reference field="9" count="1" selected="0">
            <x v="59"/>
          </reference>
          <reference field="10" count="1" selected="0">
            <x v="0"/>
          </reference>
          <reference field="13" count="3">
            <x v="9"/>
            <x v="29"/>
            <x v="101"/>
          </reference>
        </references>
      </pivotArea>
    </format>
    <format dxfId="152">
      <pivotArea dataOnly="0" labelOnly="1" fieldPosition="0">
        <references count="5">
          <reference field="7" count="1" selected="0">
            <x v="4"/>
          </reference>
          <reference field="8" count="1" selected="0">
            <x v="2"/>
          </reference>
          <reference field="9" count="1" selected="0">
            <x v="59"/>
          </reference>
          <reference field="10" count="1" selected="0">
            <x v="0"/>
          </reference>
          <reference field="13" count="3">
            <x v="9"/>
            <x v="29"/>
            <x v="101"/>
          </reference>
        </references>
      </pivotArea>
    </format>
    <format dxfId="151">
      <pivotArea collapsedLevelsAreSubtotals="1" fieldPosition="0">
        <references count="5">
          <reference field="7" count="1" selected="0">
            <x v="4"/>
          </reference>
          <reference field="8" count="1" selected="0">
            <x v="2"/>
          </reference>
          <reference field="9" count="1" selected="0">
            <x v="6"/>
          </reference>
          <reference field="10" count="1" selected="0">
            <x v="0"/>
          </reference>
          <reference field="13" count="1">
            <x v="18"/>
          </reference>
        </references>
      </pivotArea>
    </format>
    <format dxfId="150">
      <pivotArea dataOnly="0" labelOnly="1" fieldPosition="0">
        <references count="5">
          <reference field="7" count="1" selected="0">
            <x v="4"/>
          </reference>
          <reference field="8" count="1" selected="0">
            <x v="2"/>
          </reference>
          <reference field="9" count="1" selected="0">
            <x v="6"/>
          </reference>
          <reference field="10" count="1" selected="0">
            <x v="0"/>
          </reference>
          <reference field="13" count="1">
            <x v="18"/>
          </reference>
        </references>
      </pivotArea>
    </format>
    <format dxfId="149">
      <pivotArea collapsedLevelsAreSubtotals="1" fieldPosition="0">
        <references count="5">
          <reference field="7" count="1" selected="0">
            <x v="4"/>
          </reference>
          <reference field="8" count="1" selected="0">
            <x v="7"/>
          </reference>
          <reference field="9" count="1" selected="0">
            <x v="59"/>
          </reference>
          <reference field="10" count="1" selected="0">
            <x v="0"/>
          </reference>
          <reference field="13" count="2">
            <x v="29"/>
            <x v="101"/>
          </reference>
        </references>
      </pivotArea>
    </format>
    <format dxfId="148">
      <pivotArea dataOnly="0" labelOnly="1" fieldPosition="0">
        <references count="5">
          <reference field="7" count="1" selected="0">
            <x v="4"/>
          </reference>
          <reference field="8" count="1" selected="0">
            <x v="7"/>
          </reference>
          <reference field="9" count="1" selected="0">
            <x v="59"/>
          </reference>
          <reference field="10" count="1" selected="0">
            <x v="0"/>
          </reference>
          <reference field="13" count="2">
            <x v="29"/>
            <x v="101"/>
          </reference>
        </references>
      </pivotArea>
    </format>
    <format dxfId="147">
      <pivotArea collapsedLevelsAreSubtotals="1" fieldPosition="0">
        <references count="5">
          <reference field="7" count="1" selected="0">
            <x v="4"/>
          </reference>
          <reference field="8" count="1" selected="0">
            <x v="7"/>
          </reference>
          <reference field="9" count="1" selected="0">
            <x v="36"/>
          </reference>
          <reference field="10" count="1" selected="0">
            <x v="0"/>
          </reference>
          <reference field="13" count="1">
            <x v="66"/>
          </reference>
        </references>
      </pivotArea>
    </format>
    <format dxfId="146">
      <pivotArea dataOnly="0" labelOnly="1" fieldPosition="0">
        <references count="5">
          <reference field="7" count="1" selected="0">
            <x v="4"/>
          </reference>
          <reference field="8" count="1" selected="0">
            <x v="7"/>
          </reference>
          <reference field="9" count="1" selected="0">
            <x v="36"/>
          </reference>
          <reference field="10" count="1" selected="0">
            <x v="0"/>
          </reference>
          <reference field="13" count="1">
            <x v="66"/>
          </reference>
        </references>
      </pivotArea>
    </format>
    <format dxfId="145">
      <pivotArea collapsedLevelsAreSubtotals="1" fieldPosition="0">
        <references count="5">
          <reference field="7" count="1" selected="0">
            <x v="4"/>
          </reference>
          <reference field="8" count="1" selected="0">
            <x v="3"/>
          </reference>
          <reference field="9" count="1" selected="0">
            <x v="6"/>
          </reference>
          <reference field="10" count="1" selected="0">
            <x v="0"/>
          </reference>
          <reference field="13" count="2">
            <x v="29"/>
            <x v="64"/>
          </reference>
        </references>
      </pivotArea>
    </format>
    <format dxfId="144">
      <pivotArea dataOnly="0" labelOnly="1" fieldPosition="0">
        <references count="5">
          <reference field="7" count="1" selected="0">
            <x v="4"/>
          </reference>
          <reference field="8" count="1" selected="0">
            <x v="3"/>
          </reference>
          <reference field="9" count="1" selected="0">
            <x v="6"/>
          </reference>
          <reference field="10" count="1" selected="0">
            <x v="0"/>
          </reference>
          <reference field="13" count="2">
            <x v="29"/>
            <x v="64"/>
          </reference>
        </references>
      </pivotArea>
    </format>
    <format dxfId="143">
      <pivotArea collapsedLevelsAreSubtotals="1" fieldPosition="0">
        <references count="5">
          <reference field="7" count="1" selected="0">
            <x v="3"/>
          </reference>
          <reference field="8" count="1" selected="0">
            <x v="3"/>
          </reference>
          <reference field="9" count="1" selected="0">
            <x v="40"/>
          </reference>
          <reference field="10" count="1" selected="0">
            <x v="2"/>
          </reference>
          <reference field="13" count="1">
            <x v="82"/>
          </reference>
        </references>
      </pivotArea>
    </format>
    <format dxfId="142">
      <pivotArea dataOnly="0" labelOnly="1" fieldPosition="0">
        <references count="5">
          <reference field="7" count="1" selected="0">
            <x v="3"/>
          </reference>
          <reference field="8" count="1" selected="0">
            <x v="3"/>
          </reference>
          <reference field="9" count="1" selected="0">
            <x v="40"/>
          </reference>
          <reference field="10" count="1" selected="0">
            <x v="2"/>
          </reference>
          <reference field="13" count="1">
            <x v="82"/>
          </reference>
        </references>
      </pivotArea>
    </format>
    <format dxfId="141">
      <pivotArea collapsedLevelsAreSubtotals="1" fieldPosition="0">
        <references count="5">
          <reference field="7" count="1" selected="0">
            <x v="3"/>
          </reference>
          <reference field="8" count="1" selected="0">
            <x v="7"/>
          </reference>
          <reference field="9" count="1" selected="0">
            <x v="40"/>
          </reference>
          <reference field="10" count="1" selected="0">
            <x v="2"/>
          </reference>
          <reference field="13" count="2">
            <x v="82"/>
            <x v="89"/>
          </reference>
        </references>
      </pivotArea>
    </format>
    <format dxfId="140">
      <pivotArea dataOnly="0" labelOnly="1" fieldPosition="0">
        <references count="5">
          <reference field="7" count="1" selected="0">
            <x v="3"/>
          </reference>
          <reference field="8" count="1" selected="0">
            <x v="7"/>
          </reference>
          <reference field="9" count="1" selected="0">
            <x v="40"/>
          </reference>
          <reference field="10" count="1" selected="0">
            <x v="2"/>
          </reference>
          <reference field="13" count="2">
            <x v="82"/>
            <x v="89"/>
          </reference>
        </references>
      </pivotArea>
    </format>
    <format dxfId="139">
      <pivotArea collapsedLevelsAreSubtotals="1" fieldPosition="0">
        <references count="5">
          <reference field="7" count="1" selected="0">
            <x v="3"/>
          </reference>
          <reference field="8" count="1" selected="0">
            <x v="7"/>
          </reference>
          <reference field="9" count="1" selected="0">
            <x v="40"/>
          </reference>
          <reference field="10" count="1" selected="0">
            <x v="2"/>
          </reference>
          <reference field="13" count="2">
            <x v="18"/>
            <x v="40"/>
          </reference>
        </references>
      </pivotArea>
    </format>
    <format dxfId="138">
      <pivotArea dataOnly="0" labelOnly="1" fieldPosition="0">
        <references count="5">
          <reference field="7" count="1" selected="0">
            <x v="3"/>
          </reference>
          <reference field="8" count="1" selected="0">
            <x v="7"/>
          </reference>
          <reference field="9" count="1" selected="0">
            <x v="40"/>
          </reference>
          <reference field="10" count="1" selected="0">
            <x v="2"/>
          </reference>
          <reference field="13" count="2">
            <x v="18"/>
            <x v="40"/>
          </reference>
        </references>
      </pivotArea>
    </format>
    <format dxfId="137">
      <pivotArea collapsedLevelsAreSubtotals="1" fieldPosition="0">
        <references count="5">
          <reference field="7" count="1" selected="0">
            <x v="3"/>
          </reference>
          <reference field="8" count="1" selected="0">
            <x v="2"/>
          </reference>
          <reference field="9" count="1" selected="0">
            <x v="40"/>
          </reference>
          <reference field="10" count="1" selected="0">
            <x v="2"/>
          </reference>
          <reference field="13" count="1">
            <x v="3"/>
          </reference>
        </references>
      </pivotArea>
    </format>
    <format dxfId="136">
      <pivotArea dataOnly="0" labelOnly="1" fieldPosition="0">
        <references count="5">
          <reference field="7" count="1" selected="0">
            <x v="3"/>
          </reference>
          <reference field="8" count="1" selected="0">
            <x v="2"/>
          </reference>
          <reference field="9" count="1" selected="0">
            <x v="40"/>
          </reference>
          <reference field="10" count="1" selected="0">
            <x v="2"/>
          </reference>
          <reference field="13" count="1">
            <x v="3"/>
          </reference>
        </references>
      </pivotArea>
    </format>
    <format dxfId="135">
      <pivotArea collapsedLevelsAreSubtotals="1" fieldPosition="0">
        <references count="5">
          <reference field="7" count="1" selected="0">
            <x v="3"/>
          </reference>
          <reference field="8" count="1" selected="0">
            <x v="4"/>
          </reference>
          <reference field="9" count="1" selected="0">
            <x v="69"/>
          </reference>
          <reference field="10" count="1" selected="0">
            <x v="2"/>
          </reference>
          <reference field="13" count="7">
            <x v="9"/>
            <x v="18"/>
            <x v="36"/>
            <x v="38"/>
            <x v="40"/>
            <x v="69"/>
            <x v="104"/>
          </reference>
        </references>
      </pivotArea>
    </format>
    <format dxfId="134">
      <pivotArea dataOnly="0" labelOnly="1" fieldPosition="0">
        <references count="5">
          <reference field="7" count="1" selected="0">
            <x v="3"/>
          </reference>
          <reference field="8" count="1" selected="0">
            <x v="4"/>
          </reference>
          <reference field="9" count="1" selected="0">
            <x v="69"/>
          </reference>
          <reference field="10" count="1" selected="0">
            <x v="2"/>
          </reference>
          <reference field="13" count="7">
            <x v="9"/>
            <x v="18"/>
            <x v="36"/>
            <x v="38"/>
            <x v="40"/>
            <x v="69"/>
            <x v="104"/>
          </reference>
        </references>
      </pivotArea>
    </format>
    <format dxfId="133">
      <pivotArea collapsedLevelsAreSubtotals="1" fieldPosition="0">
        <references count="5">
          <reference field="7" count="1" selected="0">
            <x v="4"/>
          </reference>
          <reference field="8" count="1" selected="0">
            <x v="7"/>
          </reference>
          <reference field="9" count="1" selected="0">
            <x v="29"/>
          </reference>
          <reference field="10" count="1" selected="0">
            <x v="2"/>
          </reference>
          <reference field="13" count="1">
            <x v="42"/>
          </reference>
        </references>
      </pivotArea>
    </format>
    <format dxfId="132">
      <pivotArea dataOnly="0" labelOnly="1" fieldPosition="0">
        <references count="5">
          <reference field="7" count="1" selected="0">
            <x v="4"/>
          </reference>
          <reference field="8" count="1" selected="0">
            <x v="7"/>
          </reference>
          <reference field="9" count="1" selected="0">
            <x v="29"/>
          </reference>
          <reference field="10" count="1" selected="0">
            <x v="2"/>
          </reference>
          <reference field="13" count="1">
            <x v="42"/>
          </reference>
        </references>
      </pivotArea>
    </format>
    <format dxfId="131">
      <pivotArea collapsedLevelsAreSubtotals="1" fieldPosition="0">
        <references count="5">
          <reference field="7" count="1" selected="0">
            <x v="4"/>
          </reference>
          <reference field="8" count="1" selected="0">
            <x v="3"/>
          </reference>
          <reference field="9" count="1" selected="0">
            <x v="66"/>
          </reference>
          <reference field="10" count="1" selected="0">
            <x v="2"/>
          </reference>
          <reference field="13" count="1">
            <x v="18"/>
          </reference>
        </references>
      </pivotArea>
    </format>
    <format dxfId="130">
      <pivotArea dataOnly="0" labelOnly="1" fieldPosition="0">
        <references count="5">
          <reference field="7" count="1" selected="0">
            <x v="4"/>
          </reference>
          <reference field="8" count="1" selected="0">
            <x v="3"/>
          </reference>
          <reference field="9" count="1" selected="0">
            <x v="66"/>
          </reference>
          <reference field="10" count="1" selected="0">
            <x v="2"/>
          </reference>
          <reference field="13" count="1">
            <x v="18"/>
          </reference>
        </references>
      </pivotArea>
    </format>
    <format dxfId="129">
      <pivotArea collapsedLevelsAreSubtotals="1" fieldPosition="0">
        <references count="5">
          <reference field="7" count="1" selected="0">
            <x v="4"/>
          </reference>
          <reference field="8" count="1" selected="0">
            <x v="3"/>
          </reference>
          <reference field="9" count="1" selected="0">
            <x v="9"/>
          </reference>
          <reference field="10" count="1" selected="0">
            <x v="2"/>
          </reference>
          <reference field="13" count="2">
            <x v="42"/>
            <x v="89"/>
          </reference>
        </references>
      </pivotArea>
    </format>
    <format dxfId="128">
      <pivotArea dataOnly="0" labelOnly="1" fieldPosition="0">
        <references count="5">
          <reference field="7" count="1" selected="0">
            <x v="4"/>
          </reference>
          <reference field="8" count="1" selected="0">
            <x v="3"/>
          </reference>
          <reference field="9" count="1" selected="0">
            <x v="9"/>
          </reference>
          <reference field="10" count="1" selected="0">
            <x v="2"/>
          </reference>
          <reference field="13" count="2">
            <x v="42"/>
            <x v="89"/>
          </reference>
        </references>
      </pivotArea>
    </format>
    <format dxfId="127">
      <pivotArea collapsedLevelsAreSubtotals="1" fieldPosition="0">
        <references count="5">
          <reference field="7" count="1" selected="0">
            <x v="4"/>
          </reference>
          <reference field="8" count="1" selected="0">
            <x v="3"/>
          </reference>
          <reference field="9" count="1" selected="0">
            <x v="28"/>
          </reference>
          <reference field="10" count="1" selected="0">
            <x v="2"/>
          </reference>
          <reference field="13" count="1">
            <x v="9"/>
          </reference>
        </references>
      </pivotArea>
    </format>
    <format dxfId="126">
      <pivotArea dataOnly="0" labelOnly="1" fieldPosition="0">
        <references count="5">
          <reference field="7" count="1" selected="0">
            <x v="4"/>
          </reference>
          <reference field="8" count="1" selected="0">
            <x v="3"/>
          </reference>
          <reference field="9" count="1" selected="0">
            <x v="28"/>
          </reference>
          <reference field="10" count="1" selected="0">
            <x v="2"/>
          </reference>
          <reference field="13" count="1">
            <x v="9"/>
          </reference>
        </references>
      </pivotArea>
    </format>
    <format dxfId="125">
      <pivotArea collapsedLevelsAreSubtotals="1" fieldPosition="0">
        <references count="5">
          <reference field="7" count="1" selected="0">
            <x v="4"/>
          </reference>
          <reference field="8" count="1" selected="0">
            <x v="2"/>
          </reference>
          <reference field="9" count="1" selected="0">
            <x v="69"/>
          </reference>
          <reference field="10" count="1" selected="0">
            <x v="2"/>
          </reference>
          <reference field="13" count="3">
            <x v="3"/>
            <x v="18"/>
            <x v="39"/>
          </reference>
        </references>
      </pivotArea>
    </format>
    <format dxfId="124">
      <pivotArea dataOnly="0" labelOnly="1" fieldPosition="0">
        <references count="5">
          <reference field="7" count="1" selected="0">
            <x v="4"/>
          </reference>
          <reference field="8" count="1" selected="0">
            <x v="2"/>
          </reference>
          <reference field="9" count="1" selected="0">
            <x v="69"/>
          </reference>
          <reference field="10" count="1" selected="0">
            <x v="2"/>
          </reference>
          <reference field="13" count="3">
            <x v="3"/>
            <x v="18"/>
            <x v="39"/>
          </reference>
        </references>
      </pivotArea>
    </format>
    <format dxfId="123">
      <pivotArea collapsedLevelsAreSubtotals="1" fieldPosition="0">
        <references count="5">
          <reference field="7" count="1" selected="0">
            <x v="4"/>
          </reference>
          <reference field="8" count="1" selected="0">
            <x v="2"/>
          </reference>
          <reference field="9" count="1" selected="0">
            <x v="70"/>
          </reference>
          <reference field="10" count="1" selected="0">
            <x v="2"/>
          </reference>
          <reference field="13" count="4">
            <x v="21"/>
            <x v="39"/>
            <x v="96"/>
            <x v="104"/>
          </reference>
        </references>
      </pivotArea>
    </format>
    <format dxfId="122">
      <pivotArea dataOnly="0" labelOnly="1" fieldPosition="0">
        <references count="5">
          <reference field="7" count="1" selected="0">
            <x v="4"/>
          </reference>
          <reference field="8" count="1" selected="0">
            <x v="2"/>
          </reference>
          <reference field="9" count="1" selected="0">
            <x v="70"/>
          </reference>
          <reference field="10" count="1" selected="0">
            <x v="2"/>
          </reference>
          <reference field="13" count="4">
            <x v="21"/>
            <x v="39"/>
            <x v="96"/>
            <x v="104"/>
          </reference>
        </references>
      </pivotArea>
    </format>
    <format dxfId="121">
      <pivotArea collapsedLevelsAreSubtotals="1" fieldPosition="0">
        <references count="5">
          <reference field="7" count="1" selected="0">
            <x v="3"/>
          </reference>
          <reference field="8" count="1" selected="0">
            <x v="3"/>
          </reference>
          <reference field="9" count="1" selected="0">
            <x v="33"/>
          </reference>
          <reference field="10" count="1" selected="0">
            <x v="0"/>
          </reference>
          <reference field="13" count="5">
            <x v="1"/>
            <x v="9"/>
            <x v="40"/>
            <x v="82"/>
            <x v="104"/>
          </reference>
        </references>
      </pivotArea>
    </format>
    <format dxfId="120">
      <pivotArea dataOnly="0" labelOnly="1" fieldPosition="0">
        <references count="5">
          <reference field="7" count="1" selected="0">
            <x v="3"/>
          </reference>
          <reference field="8" count="1" selected="0">
            <x v="3"/>
          </reference>
          <reference field="9" count="1" selected="0">
            <x v="33"/>
          </reference>
          <reference field="10" count="1" selected="0">
            <x v="0"/>
          </reference>
          <reference field="13" count="5">
            <x v="1"/>
            <x v="9"/>
            <x v="40"/>
            <x v="82"/>
            <x v="104"/>
          </reference>
        </references>
      </pivotArea>
    </format>
    <format dxfId="119">
      <pivotArea collapsedLevelsAreSubtotals="1" fieldPosition="0">
        <references count="5">
          <reference field="7" count="1" selected="0">
            <x v="3"/>
          </reference>
          <reference field="8" count="1" selected="0">
            <x v="2"/>
          </reference>
          <reference field="9" count="1" selected="0">
            <x v="33"/>
          </reference>
          <reference field="10" count="1" selected="0">
            <x v="0"/>
          </reference>
          <reference field="13" count="3">
            <x v="29"/>
            <x v="42"/>
            <x v="74"/>
          </reference>
        </references>
      </pivotArea>
    </format>
    <format dxfId="118">
      <pivotArea dataOnly="0" labelOnly="1" fieldPosition="0">
        <references count="5">
          <reference field="7" count="1" selected="0">
            <x v="3"/>
          </reference>
          <reference field="8" count="1" selected="0">
            <x v="2"/>
          </reference>
          <reference field="9" count="1" selected="0">
            <x v="33"/>
          </reference>
          <reference field="10" count="1" selected="0">
            <x v="0"/>
          </reference>
          <reference field="13" count="3">
            <x v="29"/>
            <x v="42"/>
            <x v="74"/>
          </reference>
        </references>
      </pivotArea>
    </format>
    <format dxfId="117">
      <pivotArea collapsedLevelsAreSubtotals="1" fieldPosition="0">
        <references count="5">
          <reference field="7" count="1" selected="0">
            <x v="3"/>
          </reference>
          <reference field="8" count="1" selected="0">
            <x v="7"/>
          </reference>
          <reference field="9" count="1" selected="0">
            <x v="33"/>
          </reference>
          <reference field="10" count="1" selected="0">
            <x v="0"/>
          </reference>
          <reference field="13" count="2">
            <x v="11"/>
            <x v="18"/>
          </reference>
        </references>
      </pivotArea>
    </format>
    <format dxfId="116">
      <pivotArea dataOnly="0" labelOnly="1" fieldPosition="0">
        <references count="5">
          <reference field="7" count="1" selected="0">
            <x v="3"/>
          </reference>
          <reference field="8" count="1" selected="0">
            <x v="7"/>
          </reference>
          <reference field="9" count="1" selected="0">
            <x v="33"/>
          </reference>
          <reference field="10" count="1" selected="0">
            <x v="0"/>
          </reference>
          <reference field="13" count="2">
            <x v="11"/>
            <x v="18"/>
          </reference>
        </references>
      </pivotArea>
    </format>
    <format dxfId="115">
      <pivotArea collapsedLevelsAreSubtotals="1" fieldPosition="0">
        <references count="5">
          <reference field="7" count="1" selected="0">
            <x v="3"/>
          </reference>
          <reference field="8" count="1" selected="0">
            <x v="4"/>
          </reference>
          <reference field="9" count="1" selected="0">
            <x v="36"/>
          </reference>
          <reference field="10" count="1" selected="0">
            <x v="0"/>
          </reference>
          <reference field="13" count="2">
            <x v="10"/>
            <x v="29"/>
          </reference>
        </references>
      </pivotArea>
    </format>
    <format dxfId="114">
      <pivotArea dataOnly="0" labelOnly="1" fieldPosition="0">
        <references count="5">
          <reference field="7" count="1" selected="0">
            <x v="3"/>
          </reference>
          <reference field="8" count="1" selected="0">
            <x v="4"/>
          </reference>
          <reference field="9" count="1" selected="0">
            <x v="36"/>
          </reference>
          <reference field="10" count="1" selected="0">
            <x v="0"/>
          </reference>
          <reference field="13" count="2">
            <x v="10"/>
            <x v="29"/>
          </reference>
        </references>
      </pivotArea>
    </format>
    <format dxfId="113">
      <pivotArea collapsedLevelsAreSubtotals="1" fieldPosition="0">
        <references count="5">
          <reference field="7" count="1" selected="0">
            <x v="4"/>
          </reference>
          <reference field="8" count="1" selected="0">
            <x v="3"/>
          </reference>
          <reference field="9" count="1" selected="0">
            <x v="35"/>
          </reference>
          <reference field="10" count="1" selected="0">
            <x v="0"/>
          </reference>
          <reference field="13" count="2">
            <x v="42"/>
            <x v="64"/>
          </reference>
        </references>
      </pivotArea>
    </format>
    <format dxfId="112">
      <pivotArea dataOnly="0" labelOnly="1" fieldPosition="0">
        <references count="5">
          <reference field="7" count="1" selected="0">
            <x v="4"/>
          </reference>
          <reference field="8" count="1" selected="0">
            <x v="3"/>
          </reference>
          <reference field="9" count="1" selected="0">
            <x v="35"/>
          </reference>
          <reference field="10" count="1" selected="0">
            <x v="0"/>
          </reference>
          <reference field="13" count="2">
            <x v="42"/>
            <x v="6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E89ABF-3E60-4D7F-801C-2D79A04D4920}"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96"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x="3"/>
        <item h="1" x="6"/>
        <item x="0"/>
        <item h="1" x="11"/>
        <item h="1" x="9"/>
        <item h="1" x="1"/>
        <item h="1" x="10"/>
        <item h="1" x="4"/>
        <item h="1" x="2"/>
        <item h="1"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93">
    <i>
      <x/>
    </i>
    <i r="1">
      <x v="4"/>
    </i>
    <i r="2">
      <x v="2"/>
    </i>
    <i r="3">
      <x v="35"/>
    </i>
    <i r="3">
      <x v="59"/>
    </i>
    <i r="3">
      <x v="6"/>
    </i>
    <i r="3">
      <x v="36"/>
    </i>
    <i r="3">
      <x v="49"/>
    </i>
    <i r="3">
      <x v="26"/>
    </i>
    <i r="3">
      <x v="61"/>
    </i>
    <i r="3">
      <x v="60"/>
    </i>
    <i r="2">
      <x v="7"/>
    </i>
    <i r="3">
      <x v="59"/>
    </i>
    <i r="3">
      <x v="36"/>
    </i>
    <i r="3">
      <x v="35"/>
    </i>
    <i r="3">
      <x v="26"/>
    </i>
    <i r="3">
      <x v="49"/>
    </i>
    <i r="3">
      <x v="6"/>
    </i>
    <i r="3">
      <x/>
    </i>
    <i r="3">
      <x v="61"/>
    </i>
    <i r="2">
      <x v="3"/>
    </i>
    <i r="3">
      <x v="6"/>
    </i>
    <i r="3">
      <x v="35"/>
    </i>
    <i r="3">
      <x v="59"/>
    </i>
    <i r="3">
      <x v="61"/>
    </i>
    <i r="3">
      <x v="36"/>
    </i>
    <i r="3">
      <x v="49"/>
    </i>
    <i r="3">
      <x v="60"/>
    </i>
    <i r="1">
      <x v="3"/>
    </i>
    <i r="2">
      <x v="4"/>
    </i>
    <i r="3">
      <x v="36"/>
    </i>
    <i r="3">
      <x v="6"/>
    </i>
    <i r="3">
      <x v="33"/>
    </i>
    <i r="3">
      <x v="59"/>
    </i>
    <i r="3">
      <x v="49"/>
    </i>
    <i r="3">
      <x/>
    </i>
    <i r="3">
      <x v="26"/>
    </i>
    <i r="3">
      <x v="61"/>
    </i>
    <i r="2">
      <x v="7"/>
    </i>
    <i r="3">
      <x v="33"/>
    </i>
    <i r="2">
      <x v="2"/>
    </i>
    <i r="3">
      <x v="33"/>
    </i>
    <i r="2">
      <x v="3"/>
    </i>
    <i r="3">
      <x v="33"/>
    </i>
    <i>
      <x v="2"/>
    </i>
    <i r="1">
      <x v="4"/>
    </i>
    <i r="2">
      <x v="2"/>
    </i>
    <i r="3">
      <x v="70"/>
    </i>
    <i r="3">
      <x v="69"/>
    </i>
    <i r="3">
      <x v="9"/>
    </i>
    <i r="3">
      <x v="29"/>
    </i>
    <i r="3">
      <x v="67"/>
    </i>
    <i r="3">
      <x v="16"/>
    </i>
    <i r="3">
      <x v="66"/>
    </i>
    <i r="3">
      <x v="28"/>
    </i>
    <i r="3">
      <x v="55"/>
    </i>
    <i r="3">
      <x v="68"/>
    </i>
    <i r="2">
      <x v="3"/>
    </i>
    <i r="3">
      <x v="28"/>
    </i>
    <i r="3">
      <x v="9"/>
    </i>
    <i r="3">
      <x v="66"/>
    </i>
    <i r="3">
      <x v="29"/>
    </i>
    <i r="3">
      <x v="69"/>
    </i>
    <i r="3">
      <x v="67"/>
    </i>
    <i r="3">
      <x v="16"/>
    </i>
    <i r="3">
      <x v="55"/>
    </i>
    <i r="2">
      <x v="7"/>
    </i>
    <i r="3">
      <x v="29"/>
    </i>
    <i r="3">
      <x v="69"/>
    </i>
    <i r="3">
      <x v="16"/>
    </i>
    <i r="3">
      <x v="66"/>
    </i>
    <i r="3">
      <x v="9"/>
    </i>
    <i r="3">
      <x v="67"/>
    </i>
    <i r="1">
      <x v="3"/>
    </i>
    <i r="2">
      <x v="4"/>
    </i>
    <i r="3">
      <x v="69"/>
    </i>
    <i r="3">
      <x v="9"/>
    </i>
    <i r="3">
      <x v="40"/>
    </i>
    <i r="3">
      <x v="55"/>
    </i>
    <i r="2">
      <x v="2"/>
    </i>
    <i r="3">
      <x v="40"/>
    </i>
    <i r="3">
      <x v="28"/>
    </i>
    <i r="2">
      <x v="7"/>
    </i>
    <i r="3">
      <x v="40"/>
    </i>
    <i r="2">
      <x v="3"/>
    </i>
    <i r="3">
      <x v="40"/>
    </i>
    <i r="3">
      <x v="28"/>
    </i>
    <i r="1">
      <x v="2"/>
    </i>
    <i r="2">
      <x v="2"/>
    </i>
    <i r="3">
      <x v="55"/>
    </i>
    <i r="2">
      <x/>
    </i>
    <i r="3">
      <x v="55"/>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30">
    <format dxfId="215">
      <pivotArea collapsedLevelsAreSubtotals="1" fieldPosition="0">
        <references count="4">
          <reference field="7" count="1" selected="0">
            <x v="4"/>
          </reference>
          <reference field="8" count="1" selected="0">
            <x v="7"/>
          </reference>
          <reference field="9" count="1">
            <x v="29"/>
          </reference>
          <reference field="10" count="1" selected="0">
            <x v="2"/>
          </reference>
        </references>
      </pivotArea>
    </format>
    <format dxfId="214">
      <pivotArea dataOnly="0" labelOnly="1" fieldPosition="0">
        <references count="4">
          <reference field="7" count="1" selected="0">
            <x v="4"/>
          </reference>
          <reference field="8" count="1" selected="0">
            <x v="7"/>
          </reference>
          <reference field="9" count="1">
            <x v="29"/>
          </reference>
          <reference field="10" count="1" selected="0">
            <x v="2"/>
          </reference>
        </references>
      </pivotArea>
    </format>
    <format dxfId="213">
      <pivotArea collapsedLevelsAreSubtotals="1" fieldPosition="0">
        <references count="4">
          <reference field="7" count="1" selected="0">
            <x v="4"/>
          </reference>
          <reference field="8" count="1" selected="0">
            <x v="3"/>
          </reference>
          <reference field="9" count="3">
            <x v="9"/>
            <x v="28"/>
            <x v="66"/>
          </reference>
          <reference field="10" count="1" selected="0">
            <x v="2"/>
          </reference>
        </references>
      </pivotArea>
    </format>
    <format dxfId="212">
      <pivotArea dataOnly="0" labelOnly="1" fieldPosition="0">
        <references count="4">
          <reference field="7" count="1" selected="0">
            <x v="4"/>
          </reference>
          <reference field="8" count="1" selected="0">
            <x v="3"/>
          </reference>
          <reference field="9" count="3">
            <x v="9"/>
            <x v="28"/>
            <x v="66"/>
          </reference>
          <reference field="10" count="1" selected="0">
            <x v="2"/>
          </reference>
        </references>
      </pivotArea>
    </format>
    <format dxfId="211">
      <pivotArea collapsedLevelsAreSubtotals="1" fieldPosition="0">
        <references count="4">
          <reference field="7" count="1" selected="0">
            <x v="4"/>
          </reference>
          <reference field="8" count="1" selected="0">
            <x v="2"/>
          </reference>
          <reference field="9" count="2">
            <x v="69"/>
            <x v="70"/>
          </reference>
          <reference field="10" count="1" selected="0">
            <x v="2"/>
          </reference>
        </references>
      </pivotArea>
    </format>
    <format dxfId="210">
      <pivotArea dataOnly="0" labelOnly="1" fieldPosition="0">
        <references count="4">
          <reference field="7" count="1" selected="0">
            <x v="4"/>
          </reference>
          <reference field="8" count="1" selected="0">
            <x v="2"/>
          </reference>
          <reference field="9" count="2">
            <x v="69"/>
            <x v="70"/>
          </reference>
          <reference field="10" count="1" selected="0">
            <x v="2"/>
          </reference>
        </references>
      </pivotArea>
    </format>
    <format dxfId="209">
      <pivotArea collapsedLevelsAreSubtotals="1" fieldPosition="0">
        <references count="4">
          <reference field="7" count="1" selected="0">
            <x v="3"/>
          </reference>
          <reference field="8" count="1" selected="0">
            <x v="3"/>
          </reference>
          <reference field="9" count="1">
            <x v="40"/>
          </reference>
          <reference field="10" count="1" selected="0">
            <x v="2"/>
          </reference>
        </references>
      </pivotArea>
    </format>
    <format dxfId="208">
      <pivotArea dataOnly="0" labelOnly="1" fieldPosition="0">
        <references count="4">
          <reference field="7" count="1" selected="0">
            <x v="3"/>
          </reference>
          <reference field="8" count="1" selected="0">
            <x v="3"/>
          </reference>
          <reference field="9" count="1">
            <x v="40"/>
          </reference>
          <reference field="10" count="1" selected="0">
            <x v="2"/>
          </reference>
        </references>
      </pivotArea>
    </format>
    <format dxfId="207">
      <pivotArea collapsedLevelsAreSubtotals="1" fieldPosition="0">
        <references count="4">
          <reference field="7" count="1" selected="0">
            <x v="3"/>
          </reference>
          <reference field="8" count="1" selected="0">
            <x v="7"/>
          </reference>
          <reference field="9" count="1">
            <x v="40"/>
          </reference>
          <reference field="10" count="1" selected="0">
            <x v="2"/>
          </reference>
        </references>
      </pivotArea>
    </format>
    <format dxfId="206">
      <pivotArea dataOnly="0" labelOnly="1" fieldPosition="0">
        <references count="4">
          <reference field="7" count="1" selected="0">
            <x v="3"/>
          </reference>
          <reference field="8" count="1" selected="0">
            <x v="7"/>
          </reference>
          <reference field="9" count="1">
            <x v="40"/>
          </reference>
          <reference field="10" count="1" selected="0">
            <x v="2"/>
          </reference>
        </references>
      </pivotArea>
    </format>
    <format dxfId="205">
      <pivotArea collapsedLevelsAreSubtotals="1" fieldPosition="0">
        <references count="4">
          <reference field="7" count="1" selected="0">
            <x v="3"/>
          </reference>
          <reference field="8" count="1" selected="0">
            <x v="2"/>
          </reference>
          <reference field="9" count="1">
            <x v="40"/>
          </reference>
          <reference field="10" count="1" selected="0">
            <x v="2"/>
          </reference>
        </references>
      </pivotArea>
    </format>
    <format dxfId="204">
      <pivotArea dataOnly="0" labelOnly="1" fieldPosition="0">
        <references count="4">
          <reference field="7" count="1" selected="0">
            <x v="3"/>
          </reference>
          <reference field="8" count="1" selected="0">
            <x v="2"/>
          </reference>
          <reference field="9" count="1">
            <x v="40"/>
          </reference>
          <reference field="10" count="1" selected="0">
            <x v="2"/>
          </reference>
        </references>
      </pivotArea>
    </format>
    <format dxfId="203">
      <pivotArea collapsedLevelsAreSubtotals="1" fieldPosition="0">
        <references count="4">
          <reference field="7" count="1" selected="0">
            <x v="3"/>
          </reference>
          <reference field="8" count="1" selected="0">
            <x v="4"/>
          </reference>
          <reference field="9" count="1">
            <x v="69"/>
          </reference>
          <reference field="10" count="1" selected="0">
            <x v="2"/>
          </reference>
        </references>
      </pivotArea>
    </format>
    <format dxfId="202">
      <pivotArea dataOnly="0" labelOnly="1" fieldPosition="0">
        <references count="4">
          <reference field="7" count="1" selected="0">
            <x v="3"/>
          </reference>
          <reference field="8" count="1" selected="0">
            <x v="4"/>
          </reference>
          <reference field="9" count="1">
            <x v="69"/>
          </reference>
          <reference field="10" count="1" selected="0">
            <x v="2"/>
          </reference>
        </references>
      </pivotArea>
    </format>
    <format dxfId="201">
      <pivotArea collapsedLevelsAreSubtotals="1" fieldPosition="0">
        <references count="4">
          <reference field="7" count="1" selected="0">
            <x v="4"/>
          </reference>
          <reference field="8" count="1" selected="0">
            <x v="3"/>
          </reference>
          <reference field="9" count="2">
            <x v="6"/>
            <x v="35"/>
          </reference>
          <reference field="10" count="1" selected="0">
            <x v="0"/>
          </reference>
        </references>
      </pivotArea>
    </format>
    <format dxfId="200">
      <pivotArea dataOnly="0" labelOnly="1" fieldPosition="0">
        <references count="4">
          <reference field="7" count="1" selected="0">
            <x v="4"/>
          </reference>
          <reference field="8" count="1" selected="0">
            <x v="3"/>
          </reference>
          <reference field="9" count="2">
            <x v="6"/>
            <x v="35"/>
          </reference>
          <reference field="10" count="1" selected="0">
            <x v="0"/>
          </reference>
        </references>
      </pivotArea>
    </format>
    <format dxfId="199">
      <pivotArea collapsedLevelsAreSubtotals="1" fieldPosition="0">
        <references count="4">
          <reference field="7" count="1" selected="0">
            <x v="4"/>
          </reference>
          <reference field="8" count="1" selected="0">
            <x v="7"/>
          </reference>
          <reference field="9" count="2">
            <x v="36"/>
            <x v="59"/>
          </reference>
          <reference field="10" count="1" selected="0">
            <x v="0"/>
          </reference>
        </references>
      </pivotArea>
    </format>
    <format dxfId="198">
      <pivotArea dataOnly="0" labelOnly="1" fieldPosition="0">
        <references count="4">
          <reference field="7" count="1" selected="0">
            <x v="4"/>
          </reference>
          <reference field="8" count="1" selected="0">
            <x v="7"/>
          </reference>
          <reference field="9" count="2">
            <x v="36"/>
            <x v="59"/>
          </reference>
          <reference field="10" count="1" selected="0">
            <x v="0"/>
          </reference>
        </references>
      </pivotArea>
    </format>
    <format dxfId="197">
      <pivotArea collapsedLevelsAreSubtotals="1" fieldPosition="0">
        <references count="4">
          <reference field="7" count="1" selected="0">
            <x v="4"/>
          </reference>
          <reference field="8" count="1" selected="0">
            <x v="2"/>
          </reference>
          <reference field="9" count="3">
            <x v="6"/>
            <x v="35"/>
            <x v="59"/>
          </reference>
          <reference field="10" count="1" selected="0">
            <x v="0"/>
          </reference>
        </references>
      </pivotArea>
    </format>
    <format dxfId="196">
      <pivotArea dataOnly="0" labelOnly="1" fieldPosition="0">
        <references count="4">
          <reference field="7" count="1" selected="0">
            <x v="4"/>
          </reference>
          <reference field="8" count="1" selected="0">
            <x v="2"/>
          </reference>
          <reference field="9" count="3">
            <x v="6"/>
            <x v="35"/>
            <x v="59"/>
          </reference>
          <reference field="10" count="1" selected="0">
            <x v="0"/>
          </reference>
        </references>
      </pivotArea>
    </format>
    <format dxfId="195">
      <pivotArea collapsedLevelsAreSubtotals="1" fieldPosition="0">
        <references count="4">
          <reference field="7" count="1" selected="0">
            <x v="3"/>
          </reference>
          <reference field="8" count="1" selected="0">
            <x v="7"/>
          </reference>
          <reference field="9" count="1">
            <x v="33"/>
          </reference>
          <reference field="10" count="1" selected="0">
            <x v="0"/>
          </reference>
        </references>
      </pivotArea>
    </format>
    <format dxfId="194">
      <pivotArea dataOnly="0" labelOnly="1" fieldPosition="0">
        <references count="4">
          <reference field="7" count="1" selected="0">
            <x v="3"/>
          </reference>
          <reference field="8" count="1" selected="0">
            <x v="7"/>
          </reference>
          <reference field="9" count="1">
            <x v="33"/>
          </reference>
          <reference field="10" count="1" selected="0">
            <x v="0"/>
          </reference>
        </references>
      </pivotArea>
    </format>
    <format dxfId="193">
      <pivotArea collapsedLevelsAreSubtotals="1" fieldPosition="0">
        <references count="4">
          <reference field="7" count="1" selected="0">
            <x v="3"/>
          </reference>
          <reference field="8" count="1" selected="0">
            <x v="2"/>
          </reference>
          <reference field="9" count="1">
            <x v="33"/>
          </reference>
          <reference field="10" count="1" selected="0">
            <x v="0"/>
          </reference>
        </references>
      </pivotArea>
    </format>
    <format dxfId="192">
      <pivotArea dataOnly="0" labelOnly="1" fieldPosition="0">
        <references count="4">
          <reference field="7" count="1" selected="0">
            <x v="3"/>
          </reference>
          <reference field="8" count="1" selected="0">
            <x v="2"/>
          </reference>
          <reference field="9" count="1">
            <x v="33"/>
          </reference>
          <reference field="10" count="1" selected="0">
            <x v="0"/>
          </reference>
        </references>
      </pivotArea>
    </format>
    <format dxfId="191">
      <pivotArea collapsedLevelsAreSubtotals="1" fieldPosition="0">
        <references count="4">
          <reference field="7" count="1" selected="0">
            <x v="3"/>
          </reference>
          <reference field="8" count="1" selected="0">
            <x v="3"/>
          </reference>
          <reference field="9" count="1">
            <x v="33"/>
          </reference>
          <reference field="10" count="1" selected="0">
            <x v="0"/>
          </reference>
        </references>
      </pivotArea>
    </format>
    <format dxfId="190">
      <pivotArea dataOnly="0" labelOnly="1" fieldPosition="0">
        <references count="4">
          <reference field="7" count="1" selected="0">
            <x v="3"/>
          </reference>
          <reference field="8" count="1" selected="0">
            <x v="3"/>
          </reference>
          <reference field="9" count="1">
            <x v="33"/>
          </reference>
          <reference field="10" count="1" selected="0">
            <x v="0"/>
          </reference>
        </references>
      </pivotArea>
    </format>
    <format dxfId="189">
      <pivotArea collapsedLevelsAreSubtotals="1" fieldPosition="0">
        <references count="4">
          <reference field="7" count="1" selected="0">
            <x v="3"/>
          </reference>
          <reference field="8" count="1" selected="0">
            <x v="4"/>
          </reference>
          <reference field="9" count="1">
            <x v="36"/>
          </reference>
          <reference field="10" count="1" selected="0">
            <x v="0"/>
          </reference>
        </references>
      </pivotArea>
    </format>
    <format dxfId="188">
      <pivotArea dataOnly="0" labelOnly="1" fieldPosition="0">
        <references count="4">
          <reference field="7" count="1" selected="0">
            <x v="3"/>
          </reference>
          <reference field="8" count="1" selected="0">
            <x v="4"/>
          </reference>
          <reference field="9" count="1">
            <x v="36"/>
          </reference>
          <reference field="10" count="1" selected="0">
            <x v="0"/>
          </reference>
        </references>
      </pivotArea>
    </format>
    <format dxfId="187">
      <pivotArea collapsedLevelsAreSubtotals="1" fieldPosition="0">
        <references count="4">
          <reference field="7" count="1" selected="0">
            <x v="2"/>
          </reference>
          <reference field="8" count="1" selected="0">
            <x v="2"/>
          </reference>
          <reference field="9" count="1">
            <x v="55"/>
          </reference>
          <reference field="10" count="1" selected="0">
            <x v="2"/>
          </reference>
        </references>
      </pivotArea>
    </format>
    <format dxfId="186">
      <pivotArea dataOnly="0" labelOnly="1" fieldPosition="0">
        <references count="4">
          <reference field="7" count="1" selected="0">
            <x v="2"/>
          </reference>
          <reference field="8" count="1" selected="0">
            <x v="2"/>
          </reference>
          <reference field="9" count="1">
            <x v="55"/>
          </reference>
          <reference field="10"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E37A884-0017-4E79-BD43-D3F4637FCAD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81"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sd="0"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sd="0" x="41"/>
        <item x="78"/>
        <item x="37"/>
        <item x="83"/>
        <item x="16"/>
        <item x="36"/>
        <item x="51"/>
        <item x="47"/>
        <item x="1"/>
        <item x="63"/>
        <item x="62"/>
        <item x="84"/>
        <item x="43"/>
        <item x="75"/>
        <item x="24"/>
        <item x="38"/>
        <item x="59"/>
        <item x="20"/>
        <item x="54"/>
        <item x="50"/>
        <item x="81"/>
        <item x="9"/>
        <item x="5"/>
        <item x="33"/>
        <item x="67"/>
        <item x="30"/>
        <item x="77"/>
        <item sd="0"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x="6"/>
        <item h="1" x="0"/>
        <item h="1" x="11"/>
        <item h="1" x="9"/>
        <item h="1" x="1"/>
        <item h="1" x="10"/>
        <item h="1" x="4"/>
        <item h="1" x="2"/>
        <item h="1" x="5"/>
        <item h="1" x="8"/>
        <item h="1" x="7"/>
        <item h="1" x="12"/>
        <item t="default"/>
      </items>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78">
    <i>
      <x v="1"/>
    </i>
    <i r="1">
      <x v="4"/>
    </i>
    <i r="2">
      <x v="2"/>
    </i>
    <i r="3">
      <x v="73"/>
    </i>
    <i r="4">
      <x v="88"/>
    </i>
    <i r="4">
      <x v="11"/>
    </i>
    <i r="4">
      <x v="4"/>
    </i>
    <i r="4">
      <x v="29"/>
    </i>
    <i r="4">
      <x v="39"/>
    </i>
    <i r="4">
      <x v="96"/>
    </i>
    <i r="4">
      <x v="94"/>
    </i>
    <i r="4">
      <x v="40"/>
    </i>
    <i r="4">
      <x v="101"/>
    </i>
    <i r="4">
      <x v="18"/>
    </i>
    <i r="4">
      <x v="86"/>
    </i>
    <i r="4">
      <x v="64"/>
    </i>
    <i r="4">
      <x v="33"/>
    </i>
    <i r="4">
      <x v="77"/>
    </i>
    <i r="4">
      <x v="104"/>
    </i>
    <i r="4">
      <x v="66"/>
    </i>
    <i r="4">
      <x v="87"/>
    </i>
    <i r="4">
      <x v="42"/>
    </i>
    <i r="4">
      <x v="89"/>
    </i>
    <i r="3">
      <x v="39"/>
    </i>
    <i r="4">
      <x v="11"/>
    </i>
    <i r="4">
      <x v="88"/>
    </i>
    <i r="4">
      <x v="18"/>
    </i>
    <i r="4">
      <x v="104"/>
    </i>
    <i r="4">
      <x v="39"/>
    </i>
    <i r="4">
      <x v="21"/>
    </i>
    <i r="4">
      <x v="96"/>
    </i>
    <i r="4">
      <x v="64"/>
    </i>
    <i r="4">
      <x v="42"/>
    </i>
    <i r="4">
      <x v="40"/>
    </i>
    <i r="4">
      <x v="4"/>
    </i>
    <i r="4">
      <x v="29"/>
    </i>
    <i r="4">
      <x v="31"/>
    </i>
    <i r="3">
      <x v="38"/>
    </i>
    <i r="3">
      <x v="11"/>
    </i>
    <i r="2">
      <x v="7"/>
    </i>
    <i r="3">
      <x v="39"/>
    </i>
    <i r="4">
      <x v="11"/>
    </i>
    <i r="4">
      <x v="18"/>
    </i>
    <i r="4">
      <x v="39"/>
    </i>
    <i r="4">
      <x v="44"/>
    </i>
    <i r="4">
      <x v="33"/>
    </i>
    <i r="4">
      <x v="69"/>
    </i>
    <i r="3">
      <x v="73"/>
    </i>
    <i r="4">
      <x v="39"/>
    </i>
    <i r="4">
      <x v="11"/>
    </i>
    <i r="4">
      <x v="101"/>
    </i>
    <i r="4">
      <x v="89"/>
    </i>
    <i r="4">
      <x v="29"/>
    </i>
    <i r="4">
      <x v="96"/>
    </i>
    <i r="4">
      <x v="86"/>
    </i>
    <i r="4">
      <x v="92"/>
    </i>
    <i r="4">
      <x v="42"/>
    </i>
    <i r="4">
      <x v="80"/>
    </i>
    <i r="4">
      <x v="44"/>
    </i>
    <i r="4">
      <x v="64"/>
    </i>
    <i r="3">
      <x v="38"/>
    </i>
    <i r="3">
      <x v="11"/>
    </i>
    <i r="2">
      <x v="3"/>
    </i>
    <i r="3">
      <x v="73"/>
    </i>
    <i r="4">
      <x v="42"/>
    </i>
    <i r="4">
      <x v="77"/>
    </i>
    <i r="4">
      <x v="89"/>
    </i>
    <i r="4">
      <x v="18"/>
    </i>
    <i r="4">
      <x v="31"/>
    </i>
    <i r="4">
      <x v="39"/>
    </i>
    <i r="4">
      <x v="4"/>
    </i>
    <i r="4">
      <x v="64"/>
    </i>
    <i r="4">
      <x v="11"/>
    </i>
    <i r="4">
      <x v="29"/>
    </i>
    <i r="3">
      <x v="38"/>
    </i>
    <i r="3">
      <x v="11"/>
    </i>
    <i r="1">
      <x v="3"/>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6">
    <format dxfId="93">
      <pivotArea collapsedLevelsAreSubtotals="1" fieldPosition="0">
        <references count="4">
          <reference field="7" count="1" selected="0">
            <x v="4"/>
          </reference>
          <reference field="8" count="1" selected="0">
            <x v="2"/>
          </reference>
          <reference field="9" count="1">
            <x v="73"/>
          </reference>
          <reference field="10" count="0" selected="0"/>
        </references>
      </pivotArea>
    </format>
    <format dxfId="92">
      <pivotArea dataOnly="0" labelOnly="1" fieldPosition="0">
        <references count="4">
          <reference field="7" count="1" selected="0">
            <x v="4"/>
          </reference>
          <reference field="8" count="1" selected="0">
            <x v="2"/>
          </reference>
          <reference field="9" count="1">
            <x v="73"/>
          </reference>
          <reference field="10" count="0" selected="0"/>
        </references>
      </pivotArea>
    </format>
    <format dxfId="91">
      <pivotArea collapsedLevelsAreSubtotals="1" fieldPosition="0">
        <references count="4">
          <reference field="7" count="1" selected="0">
            <x v="4"/>
          </reference>
          <reference field="8" count="1" selected="0">
            <x v="7"/>
          </reference>
          <reference field="9" count="2">
            <x v="39"/>
            <x v="73"/>
          </reference>
          <reference field="10" count="0" selected="0"/>
        </references>
      </pivotArea>
    </format>
    <format dxfId="90">
      <pivotArea dataOnly="0" labelOnly="1" fieldPosition="0">
        <references count="4">
          <reference field="7" count="1" selected="0">
            <x v="4"/>
          </reference>
          <reference field="8" count="1" selected="0">
            <x v="7"/>
          </reference>
          <reference field="9" count="2">
            <x v="39"/>
            <x v="73"/>
          </reference>
          <reference field="10" count="0" selected="0"/>
        </references>
      </pivotArea>
    </format>
    <format dxfId="89">
      <pivotArea collapsedLevelsAreSubtotals="1" fieldPosition="0">
        <references count="4">
          <reference field="7" count="1" selected="0">
            <x v="4"/>
          </reference>
          <reference field="8" count="1" selected="0">
            <x v="3"/>
          </reference>
          <reference field="9" count="1">
            <x v="73"/>
          </reference>
          <reference field="10" count="0" selected="0"/>
        </references>
      </pivotArea>
    </format>
    <format dxfId="88">
      <pivotArea dataOnly="0" labelOnly="1" fieldPosition="0">
        <references count="4">
          <reference field="7" count="1" selected="0">
            <x v="4"/>
          </reference>
          <reference field="8" count="1" selected="0">
            <x v="3"/>
          </reference>
          <reference field="9" count="1">
            <x v="73"/>
          </reference>
          <reference field="10" count="0" selected="0"/>
        </references>
      </pivotArea>
    </format>
    <format dxfId="87">
      <pivotArea collapsedLevelsAreSubtotals="1" fieldPosition="0">
        <references count="4">
          <reference field="7" count="1" selected="0">
            <x v="3"/>
          </reference>
          <reference field="8" count="1" selected="0">
            <x v="4"/>
          </reference>
          <reference field="9" count="1">
            <x v="39"/>
          </reference>
          <reference field="10" count="0" selected="0"/>
        </references>
      </pivotArea>
    </format>
    <format dxfId="86">
      <pivotArea dataOnly="0" labelOnly="1" fieldPosition="0">
        <references count="4">
          <reference field="7" count="1" selected="0">
            <x v="3"/>
          </reference>
          <reference field="8" count="1" selected="0">
            <x v="4"/>
          </reference>
          <reference field="9" count="1">
            <x v="39"/>
          </reference>
          <reference field="10" count="0" selected="0"/>
        </references>
      </pivotArea>
    </format>
    <format dxfId="85">
      <pivotArea collapsedLevelsAreSubtotals="1" fieldPosition="0">
        <references count="5">
          <reference field="7" count="1" selected="0">
            <x v="4"/>
          </reference>
          <reference field="8" count="1" selected="0">
            <x v="2"/>
          </reference>
          <reference field="9" count="1" selected="0">
            <x v="73"/>
          </reference>
          <reference field="10" count="0" selected="0"/>
          <reference field="13" count="1">
            <x v="88"/>
          </reference>
        </references>
      </pivotArea>
    </format>
    <format dxfId="84">
      <pivotArea dataOnly="0" labelOnly="1" fieldPosition="0">
        <references count="5">
          <reference field="7" count="1" selected="0">
            <x v="4"/>
          </reference>
          <reference field="8" count="1" selected="0">
            <x v="2"/>
          </reference>
          <reference field="9" count="1" selected="0">
            <x v="73"/>
          </reference>
          <reference field="10" count="0" selected="0"/>
          <reference field="13" count="1">
            <x v="88"/>
          </reference>
        </references>
      </pivotArea>
    </format>
    <format dxfId="83">
      <pivotArea collapsedLevelsAreSubtotals="1" fieldPosition="0">
        <references count="4">
          <reference field="7" count="1" selected="0">
            <x v="4"/>
          </reference>
          <reference field="8" count="1" selected="0">
            <x v="2"/>
          </reference>
          <reference field="9" count="1">
            <x v="39"/>
          </reference>
          <reference field="10" count="0" selected="0"/>
        </references>
      </pivotArea>
    </format>
    <format dxfId="82">
      <pivotArea collapsedLevelsAreSubtotals="1" fieldPosition="0">
        <references count="5">
          <reference field="7" count="1" selected="0">
            <x v="4"/>
          </reference>
          <reference field="8" count="1" selected="0">
            <x v="2"/>
          </reference>
          <reference field="9" count="1" selected="0">
            <x v="39"/>
          </reference>
          <reference field="10" count="0" selected="0"/>
          <reference field="13" count="1">
            <x v="11"/>
          </reference>
        </references>
      </pivotArea>
    </format>
    <format dxfId="81">
      <pivotArea dataOnly="0" labelOnly="1" fieldPosition="0">
        <references count="4">
          <reference field="7" count="1" selected="0">
            <x v="4"/>
          </reference>
          <reference field="8" count="1" selected="0">
            <x v="2"/>
          </reference>
          <reference field="9" count="1">
            <x v="39"/>
          </reference>
          <reference field="10" count="0" selected="0"/>
        </references>
      </pivotArea>
    </format>
    <format dxfId="80">
      <pivotArea dataOnly="0" labelOnly="1" fieldPosition="0">
        <references count="5">
          <reference field="7" count="1" selected="0">
            <x v="4"/>
          </reference>
          <reference field="8" count="1" selected="0">
            <x v="2"/>
          </reference>
          <reference field="9" count="1" selected="0">
            <x v="39"/>
          </reference>
          <reference field="10" count="0" selected="0"/>
          <reference field="13" count="1">
            <x v="11"/>
          </reference>
        </references>
      </pivotArea>
    </format>
    <format dxfId="79">
      <pivotArea collapsedLevelsAreSubtotals="1" fieldPosition="0">
        <references count="3">
          <reference field="7" count="1" selected="0">
            <x v="4"/>
          </reference>
          <reference field="8" count="1">
            <x v="7"/>
          </reference>
          <reference field="10" count="0" selected="0"/>
        </references>
      </pivotArea>
    </format>
    <format dxfId="78">
      <pivotArea collapsedLevelsAreSubtotals="1" fieldPosition="0">
        <references count="4">
          <reference field="7" count="1" selected="0">
            <x v="4"/>
          </reference>
          <reference field="8" count="1" selected="0">
            <x v="7"/>
          </reference>
          <reference field="9" count="1">
            <x v="39"/>
          </reference>
          <reference field="10" count="0" selected="0"/>
        </references>
      </pivotArea>
    </format>
    <format dxfId="77">
      <pivotArea collapsedLevelsAreSubtotals="1" fieldPosition="0">
        <references count="5">
          <reference field="7" count="1" selected="0">
            <x v="4"/>
          </reference>
          <reference field="8" count="1" selected="0">
            <x v="7"/>
          </reference>
          <reference field="9" count="1" selected="0">
            <x v="39"/>
          </reference>
          <reference field="10" count="0" selected="0"/>
          <reference field="13" count="2">
            <x v="11"/>
            <x v="18"/>
          </reference>
        </references>
      </pivotArea>
    </format>
    <format dxfId="76">
      <pivotArea dataOnly="0" labelOnly="1" fieldPosition="0">
        <references count="3">
          <reference field="7" count="1" selected="0">
            <x v="4"/>
          </reference>
          <reference field="8" count="1">
            <x v="7"/>
          </reference>
          <reference field="10" count="0" selected="0"/>
        </references>
      </pivotArea>
    </format>
    <format dxfId="75">
      <pivotArea dataOnly="0" labelOnly="1" fieldPosition="0">
        <references count="4">
          <reference field="7" count="1" selected="0">
            <x v="4"/>
          </reference>
          <reference field="8" count="1" selected="0">
            <x v="7"/>
          </reference>
          <reference field="9" count="1">
            <x v="39"/>
          </reference>
          <reference field="10" count="0" selected="0"/>
        </references>
      </pivotArea>
    </format>
    <format dxfId="74">
      <pivotArea dataOnly="0" labelOnly="1" fieldPosition="0">
        <references count="5">
          <reference field="7" count="1" selected="0">
            <x v="4"/>
          </reference>
          <reference field="8" count="1" selected="0">
            <x v="7"/>
          </reference>
          <reference field="9" count="1" selected="0">
            <x v="39"/>
          </reference>
          <reference field="10" count="0" selected="0"/>
          <reference field="13" count="2">
            <x v="11"/>
            <x v="18"/>
          </reference>
        </references>
      </pivotArea>
    </format>
    <format dxfId="73">
      <pivotArea collapsedLevelsAreSubtotals="1" fieldPosition="0">
        <references count="5">
          <reference field="7" count="1" selected="0">
            <x v="4"/>
          </reference>
          <reference field="8" count="1" selected="0">
            <x v="7"/>
          </reference>
          <reference field="9" count="1" selected="0">
            <x v="73"/>
          </reference>
          <reference field="10" count="0" selected="0"/>
          <reference field="13" count="3">
            <x v="11"/>
            <x v="39"/>
            <x v="101"/>
          </reference>
        </references>
      </pivotArea>
    </format>
    <format dxfId="72">
      <pivotArea dataOnly="0" labelOnly="1" fieldPosition="0">
        <references count="5">
          <reference field="7" count="1" selected="0">
            <x v="4"/>
          </reference>
          <reference field="8" count="1" selected="0">
            <x v="7"/>
          </reference>
          <reference field="9" count="1" selected="0">
            <x v="73"/>
          </reference>
          <reference field="10" count="0" selected="0"/>
          <reference field="13" count="3">
            <x v="11"/>
            <x v="39"/>
            <x v="101"/>
          </reference>
        </references>
      </pivotArea>
    </format>
    <format dxfId="71">
      <pivotArea collapsedLevelsAreSubtotals="1" fieldPosition="0">
        <references count="5">
          <reference field="7" count="1" selected="0">
            <x v="4"/>
          </reference>
          <reference field="8" count="1" selected="0">
            <x v="3"/>
          </reference>
          <reference field="9" count="1" selected="0">
            <x v="73"/>
          </reference>
          <reference field="10" count="0" selected="0"/>
          <reference field="13" count="3">
            <x v="42"/>
            <x v="77"/>
            <x v="89"/>
          </reference>
        </references>
      </pivotArea>
    </format>
    <format dxfId="70">
      <pivotArea dataOnly="0" labelOnly="1" fieldPosition="0">
        <references count="5">
          <reference field="7" count="1" selected="0">
            <x v="4"/>
          </reference>
          <reference field="8" count="1" selected="0">
            <x v="3"/>
          </reference>
          <reference field="9" count="1" selected="0">
            <x v="73"/>
          </reference>
          <reference field="10" count="0" selected="0"/>
          <reference field="13" count="3">
            <x v="42"/>
            <x v="77"/>
            <x v="89"/>
          </reference>
        </references>
      </pivotArea>
    </format>
    <format dxfId="69">
      <pivotArea collapsedLevelsAreSubtotals="1" fieldPosition="0">
        <references count="3">
          <reference field="7" count="1" selected="0">
            <x v="4"/>
          </reference>
          <reference field="8" count="1">
            <x v="3"/>
          </reference>
          <reference field="10" count="0" selected="0"/>
        </references>
      </pivotArea>
    </format>
    <format dxfId="68">
      <pivotArea dataOnly="0" labelOnly="1" fieldPosition="0">
        <references count="3">
          <reference field="7" count="1" selected="0">
            <x v="4"/>
          </reference>
          <reference field="8" count="1">
            <x v="3"/>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3329BE8-56B8-4840-9245-E9F300BD8A2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24"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x="6"/>
        <item h="1" x="0"/>
        <item h="1" x="11"/>
        <item h="1" x="9"/>
        <item h="1" x="1"/>
        <item h="1" x="10"/>
        <item h="1" x="4"/>
        <item h="1" x="2"/>
        <item h="1"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21">
    <i>
      <x v="1"/>
    </i>
    <i r="1">
      <x v="4"/>
    </i>
    <i r="2">
      <x v="2"/>
    </i>
    <i r="3">
      <x v="73"/>
    </i>
    <i r="3">
      <x v="39"/>
    </i>
    <i r="3">
      <x v="38"/>
    </i>
    <i r="3">
      <x v="11"/>
    </i>
    <i r="2">
      <x v="7"/>
    </i>
    <i r="3">
      <x v="39"/>
    </i>
    <i r="3">
      <x v="73"/>
    </i>
    <i r="3">
      <x v="38"/>
    </i>
    <i r="3">
      <x v="11"/>
    </i>
    <i r="2">
      <x v="3"/>
    </i>
    <i r="3">
      <x v="73"/>
    </i>
    <i r="3">
      <x v="38"/>
    </i>
    <i r="3">
      <x v="11"/>
    </i>
    <i r="1">
      <x v="3"/>
    </i>
    <i r="2">
      <x v="4"/>
    </i>
    <i r="3">
      <x v="39"/>
    </i>
    <i r="3">
      <x v="38"/>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8">
    <format dxfId="101">
      <pivotArea collapsedLevelsAreSubtotals="1" fieldPosition="0">
        <references count="4">
          <reference field="7" count="1" selected="0">
            <x v="4"/>
          </reference>
          <reference field="8" count="1" selected="0">
            <x v="2"/>
          </reference>
          <reference field="9" count="1">
            <x v="73"/>
          </reference>
          <reference field="10" count="0" selected="0"/>
        </references>
      </pivotArea>
    </format>
    <format dxfId="100">
      <pivotArea dataOnly="0" labelOnly="1" fieldPosition="0">
        <references count="4">
          <reference field="7" count="1" selected="0">
            <x v="4"/>
          </reference>
          <reference field="8" count="1" selected="0">
            <x v="2"/>
          </reference>
          <reference field="9" count="1">
            <x v="73"/>
          </reference>
          <reference field="10" count="0" selected="0"/>
        </references>
      </pivotArea>
    </format>
    <format dxfId="99">
      <pivotArea collapsedLevelsAreSubtotals="1" fieldPosition="0">
        <references count="4">
          <reference field="7" count="1" selected="0">
            <x v="4"/>
          </reference>
          <reference field="8" count="1" selected="0">
            <x v="7"/>
          </reference>
          <reference field="9" count="2">
            <x v="39"/>
            <x v="73"/>
          </reference>
          <reference field="10" count="0" selected="0"/>
        </references>
      </pivotArea>
    </format>
    <format dxfId="98">
      <pivotArea dataOnly="0" labelOnly="1" fieldPosition="0">
        <references count="4">
          <reference field="7" count="1" selected="0">
            <x v="4"/>
          </reference>
          <reference field="8" count="1" selected="0">
            <x v="7"/>
          </reference>
          <reference field="9" count="2">
            <x v="39"/>
            <x v="73"/>
          </reference>
          <reference field="10" count="0" selected="0"/>
        </references>
      </pivotArea>
    </format>
    <format dxfId="97">
      <pivotArea collapsedLevelsAreSubtotals="1" fieldPosition="0">
        <references count="4">
          <reference field="7" count="1" selected="0">
            <x v="4"/>
          </reference>
          <reference field="8" count="1" selected="0">
            <x v="3"/>
          </reference>
          <reference field="9" count="1">
            <x v="73"/>
          </reference>
          <reference field="10" count="0" selected="0"/>
        </references>
      </pivotArea>
    </format>
    <format dxfId="96">
      <pivotArea dataOnly="0" labelOnly="1" fieldPosition="0">
        <references count="4">
          <reference field="7" count="1" selected="0">
            <x v="4"/>
          </reference>
          <reference field="8" count="1" selected="0">
            <x v="3"/>
          </reference>
          <reference field="9" count="1">
            <x v="73"/>
          </reference>
          <reference field="10" count="0" selected="0"/>
        </references>
      </pivotArea>
    </format>
    <format dxfId="95">
      <pivotArea collapsedLevelsAreSubtotals="1" fieldPosition="0">
        <references count="4">
          <reference field="7" count="1" selected="0">
            <x v="3"/>
          </reference>
          <reference field="8" count="1" selected="0">
            <x v="4"/>
          </reference>
          <reference field="9" count="1">
            <x v="39"/>
          </reference>
          <reference field="10" count="0" selected="0"/>
        </references>
      </pivotArea>
    </format>
    <format dxfId="94">
      <pivotArea dataOnly="0" labelOnly="1" fieldPosition="0">
        <references count="4">
          <reference field="7" count="1" selected="0">
            <x v="3"/>
          </reference>
          <reference field="8" count="1" selected="0">
            <x v="4"/>
          </reference>
          <reference field="9" count="1">
            <x v="39"/>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showAll="0">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pivotField>
    <pivotField axis="axisRow" showAll="0">
      <items count="14">
        <item h="1" x="3"/>
        <item x="6"/>
        <item h="1" x="0"/>
        <item h="1" x="11"/>
        <item h="1" x="9"/>
        <item h="1" x="1"/>
        <item h="1" x="10"/>
        <item h="1" x="4"/>
        <item h="1" x="2"/>
        <item h="1"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3">
    <field x="10"/>
    <field x="7"/>
    <field x="8"/>
  </rowFields>
  <rowItems count="8">
    <i>
      <x v="1"/>
    </i>
    <i r="1">
      <x v="4"/>
    </i>
    <i r="2">
      <x v="2"/>
    </i>
    <i r="2">
      <x v="7"/>
    </i>
    <i r="2">
      <x v="3"/>
    </i>
    <i r="1">
      <x v="3"/>
    </i>
    <i r="2">
      <x v="4"/>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
    <format dxfId="103">
      <pivotArea collapsedLevelsAreSubtotals="1" fieldPosition="0">
        <references count="2">
          <reference field="7" count="1">
            <x v="4"/>
          </reference>
          <reference field="10" count="0" selected="0"/>
        </references>
      </pivotArea>
    </format>
    <format dxfId="102">
      <pivotArea dataOnly="0" labelOnly="1" fieldPosition="0">
        <references count="2">
          <reference field="7" count="1">
            <x v="4"/>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8"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showAll="0">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pivotField>
    <pivotField axis="axisRow" showAll="0">
      <items count="14">
        <item h="1" x="3"/>
        <item h="1" x="6"/>
        <item h="1" x="0"/>
        <item h="1" x="11"/>
        <item h="1" x="9"/>
        <item h="1" x="1"/>
        <item h="1" x="10"/>
        <item h="1" x="4"/>
        <item h="1" x="2"/>
        <item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3">
    <field x="10"/>
    <field x="7"/>
    <field x="8"/>
  </rowFields>
  <rowItems count="15">
    <i>
      <x v="9"/>
    </i>
    <i r="1">
      <x v="4"/>
    </i>
    <i r="2">
      <x v="3"/>
    </i>
    <i r="2">
      <x v="2"/>
    </i>
    <i r="2">
      <x v="5"/>
    </i>
    <i r="1">
      <x v="1"/>
    </i>
    <i r="2">
      <x v="2"/>
    </i>
    <i r="2">
      <x v="3"/>
    </i>
    <i r="2">
      <x v="5"/>
    </i>
    <i r="1">
      <x v="2"/>
    </i>
    <i r="2">
      <x v="4"/>
    </i>
    <i r="2">
      <x v="3"/>
    </i>
    <i r="1">
      <x v="3"/>
    </i>
    <i r="2">
      <x v="6"/>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4">
    <format dxfId="3">
      <pivotArea collapsedLevelsAreSubtotals="1" fieldPosition="0">
        <references count="2">
          <reference field="7" count="1">
            <x v="1"/>
          </reference>
          <reference field="10" count="0" selected="0"/>
        </references>
      </pivotArea>
    </format>
    <format dxfId="2">
      <pivotArea dataOnly="0" labelOnly="1" fieldPosition="0">
        <references count="2">
          <reference field="7" count="1">
            <x v="1"/>
          </reference>
          <reference field="10" count="0" selected="0"/>
        </references>
      </pivotArea>
    </format>
    <format dxfId="1">
      <pivotArea collapsedLevelsAreSubtotals="1" fieldPosition="0">
        <references count="2">
          <reference field="7" count="1">
            <x v="4"/>
          </reference>
          <reference field="10" count="0" selected="0"/>
        </references>
      </pivotArea>
    </format>
    <format dxfId="0">
      <pivotArea dataOnly="0" labelOnly="1" fieldPosition="0">
        <references count="2">
          <reference field="7" count="1">
            <x v="4"/>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BD94C6B-E238-4CB7-8960-5435102EC07C}"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H35"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x="14"/>
        <item x="71"/>
        <item x="72"/>
        <item x="61"/>
        <item x="58"/>
        <item x="68"/>
        <item x="85"/>
        <item x="46"/>
        <item x="19"/>
        <item x="52"/>
        <item x="6"/>
        <item x="39"/>
        <item x="29"/>
        <item x="86"/>
        <item x="45"/>
        <item x="56"/>
        <item x="25"/>
        <item x="64"/>
        <item x="76"/>
        <item x="22"/>
        <item x="21"/>
        <item x="82"/>
        <item x="0"/>
        <item x="10"/>
        <item x="27"/>
        <item x="69"/>
        <item x="42"/>
        <item x="32"/>
        <item x="48"/>
        <item x="15"/>
        <item x="70"/>
        <item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h="1" x="6"/>
        <item h="1" x="0"/>
        <item h="1" x="11"/>
        <item h="1" x="9"/>
        <item h="1" x="1"/>
        <item h="1" x="10"/>
        <item h="1" x="4"/>
        <item h="1" x="2"/>
        <item x="5"/>
        <item h="1" x="8"/>
        <item h="1" x="7"/>
        <item h="1" x="12"/>
        <item t="default"/>
      </items>
    </pivotField>
    <pivotField showAll="0"/>
    <pivotField showAll="0"/>
    <pivotField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4">
    <field x="10"/>
    <field x="7"/>
    <field x="8"/>
    <field x="9"/>
  </rowFields>
  <rowItems count="32">
    <i>
      <x v="9"/>
    </i>
    <i r="1">
      <x v="4"/>
    </i>
    <i r="2">
      <x v="3"/>
    </i>
    <i r="3">
      <x v="57"/>
    </i>
    <i r="3">
      <x v="78"/>
    </i>
    <i r="3">
      <x v="47"/>
    </i>
    <i r="2">
      <x v="2"/>
    </i>
    <i r="3">
      <x v="57"/>
    </i>
    <i r="3">
      <x v="78"/>
    </i>
    <i r="3">
      <x v="47"/>
    </i>
    <i r="2">
      <x v="5"/>
    </i>
    <i r="3">
      <x v="57"/>
    </i>
    <i r="1">
      <x v="1"/>
    </i>
    <i r="2">
      <x v="2"/>
    </i>
    <i r="3">
      <x v="57"/>
    </i>
    <i r="3">
      <x v="78"/>
    </i>
    <i r="2">
      <x v="3"/>
    </i>
    <i r="3">
      <x v="57"/>
    </i>
    <i r="3">
      <x v="78"/>
    </i>
    <i r="2">
      <x v="5"/>
    </i>
    <i r="3">
      <x v="57"/>
    </i>
    <i r="1">
      <x v="2"/>
    </i>
    <i r="2">
      <x v="4"/>
    </i>
    <i r="3">
      <x v="57"/>
    </i>
    <i r="3">
      <x v="47"/>
    </i>
    <i r="2">
      <x v="3"/>
    </i>
    <i r="3">
      <x v="47"/>
    </i>
    <i r="1">
      <x v="3"/>
    </i>
    <i r="2">
      <x v="6"/>
    </i>
    <i r="3">
      <x v="57"/>
    </i>
    <i r="3">
      <x v="78"/>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26">
    <format dxfId="29">
      <pivotArea collapsedLevelsAreSubtotals="1" fieldPosition="0">
        <references count="4">
          <reference field="7" count="1" selected="0">
            <x v="1"/>
          </reference>
          <reference field="8" count="1" selected="0">
            <x v="2"/>
          </reference>
          <reference field="9" count="1">
            <x v="57"/>
          </reference>
          <reference field="10" count="0" selected="0"/>
        </references>
      </pivotArea>
    </format>
    <format dxfId="28">
      <pivotArea dataOnly="0" labelOnly="1" fieldPosition="0">
        <references count="4">
          <reference field="7" count="1" selected="0">
            <x v="1"/>
          </reference>
          <reference field="8" count="1" selected="0">
            <x v="2"/>
          </reference>
          <reference field="9" count="1">
            <x v="57"/>
          </reference>
          <reference field="10" count="0" selected="0"/>
        </references>
      </pivotArea>
    </format>
    <format dxfId="27">
      <pivotArea collapsedLevelsAreSubtotals="1" fieldPosition="0">
        <references count="4">
          <reference field="7" count="1" selected="0">
            <x v="1"/>
          </reference>
          <reference field="8" count="1" selected="0">
            <x v="3"/>
          </reference>
          <reference field="9" count="1">
            <x v="57"/>
          </reference>
          <reference field="10" count="0" selected="0"/>
        </references>
      </pivotArea>
    </format>
    <format dxfId="26">
      <pivotArea dataOnly="0" labelOnly="1" fieldPosition="0">
        <references count="4">
          <reference field="7" count="1" selected="0">
            <x v="1"/>
          </reference>
          <reference field="8" count="1" selected="0">
            <x v="3"/>
          </reference>
          <reference field="9" count="1">
            <x v="57"/>
          </reference>
          <reference field="10" count="0" selected="0"/>
        </references>
      </pivotArea>
    </format>
    <format dxfId="25">
      <pivotArea collapsedLevelsAreSubtotals="1" fieldPosition="0">
        <references count="4">
          <reference field="7" count="1" selected="0">
            <x v="1"/>
          </reference>
          <reference field="8" count="1" selected="0">
            <x v="5"/>
          </reference>
          <reference field="9" count="1">
            <x v="57"/>
          </reference>
          <reference field="10" count="0" selected="0"/>
        </references>
      </pivotArea>
    </format>
    <format dxfId="24">
      <pivotArea dataOnly="0" labelOnly="1" fieldPosition="0">
        <references count="4">
          <reference field="7" count="1" selected="0">
            <x v="1"/>
          </reference>
          <reference field="8" count="1" selected="0">
            <x v="5"/>
          </reference>
          <reference field="9" count="1">
            <x v="57"/>
          </reference>
          <reference field="10" count="0" selected="0"/>
        </references>
      </pivotArea>
    </format>
    <format dxfId="23">
      <pivotArea collapsedLevelsAreSubtotals="1" fieldPosition="0">
        <references count="4">
          <reference field="7" count="1" selected="0">
            <x v="4"/>
          </reference>
          <reference field="8" count="1" selected="0">
            <x v="3"/>
          </reference>
          <reference field="9" count="1">
            <x v="57"/>
          </reference>
          <reference field="10" count="0" selected="0"/>
        </references>
      </pivotArea>
    </format>
    <format dxfId="22">
      <pivotArea dataOnly="0" labelOnly="1" fieldPosition="0">
        <references count="4">
          <reference field="7" count="1" selected="0">
            <x v="4"/>
          </reference>
          <reference field="8" count="1" selected="0">
            <x v="3"/>
          </reference>
          <reference field="9" count="1">
            <x v="57"/>
          </reference>
          <reference field="10" count="0" selected="0"/>
        </references>
      </pivotArea>
    </format>
    <format dxfId="21">
      <pivotArea collapsedLevelsAreSubtotals="1" fieldPosition="0">
        <references count="4">
          <reference field="7" count="1" selected="0">
            <x v="4"/>
          </reference>
          <reference field="8" count="1" selected="0">
            <x v="2"/>
          </reference>
          <reference field="9" count="1">
            <x v="57"/>
          </reference>
          <reference field="10" count="0" selected="0"/>
        </references>
      </pivotArea>
    </format>
    <format dxfId="20">
      <pivotArea dataOnly="0" labelOnly="1" fieldPosition="0">
        <references count="4">
          <reference field="7" count="1" selected="0">
            <x v="4"/>
          </reference>
          <reference field="8" count="1" selected="0">
            <x v="2"/>
          </reference>
          <reference field="9" count="1">
            <x v="57"/>
          </reference>
          <reference field="10" count="0" selected="0"/>
        </references>
      </pivotArea>
    </format>
    <format dxfId="19">
      <pivotArea collapsedLevelsAreSubtotals="1" fieldPosition="0">
        <references count="4">
          <reference field="7" count="1" selected="0">
            <x v="4"/>
          </reference>
          <reference field="8" count="1" selected="0">
            <x v="5"/>
          </reference>
          <reference field="9" count="1">
            <x v="57"/>
          </reference>
          <reference field="10" count="0" selected="0"/>
        </references>
      </pivotArea>
    </format>
    <format dxfId="18">
      <pivotArea dataOnly="0" labelOnly="1" fieldPosition="0">
        <references count="4">
          <reference field="7" count="1" selected="0">
            <x v="4"/>
          </reference>
          <reference field="8" count="1" selected="0">
            <x v="5"/>
          </reference>
          <reference field="9" count="1">
            <x v="57"/>
          </reference>
          <reference field="10" count="0" selected="0"/>
        </references>
      </pivotArea>
    </format>
    <format dxfId="17">
      <pivotArea collapsedLevelsAreSubtotals="1" fieldPosition="0">
        <references count="2">
          <reference field="7" count="1">
            <x v="2"/>
          </reference>
          <reference field="10" count="0" selected="0"/>
        </references>
      </pivotArea>
    </format>
    <format dxfId="16">
      <pivotArea collapsedLevelsAreSubtotals="1" fieldPosition="0">
        <references count="3">
          <reference field="7" count="1" selected="0">
            <x v="2"/>
          </reference>
          <reference field="8" count="1">
            <x v="4"/>
          </reference>
          <reference field="10" count="0" selected="0"/>
        </references>
      </pivotArea>
    </format>
    <format dxfId="15">
      <pivotArea collapsedLevelsAreSubtotals="1" fieldPosition="0">
        <references count="4">
          <reference field="7" count="1" selected="0">
            <x v="2"/>
          </reference>
          <reference field="8" count="1" selected="0">
            <x v="4"/>
          </reference>
          <reference field="9" count="2">
            <x v="47"/>
            <x v="57"/>
          </reference>
          <reference field="10" count="0" selected="0"/>
        </references>
      </pivotArea>
    </format>
    <format dxfId="14">
      <pivotArea collapsedLevelsAreSubtotals="1" fieldPosition="0">
        <references count="3">
          <reference field="7" count="1" selected="0">
            <x v="2"/>
          </reference>
          <reference field="8" count="1">
            <x v="3"/>
          </reference>
          <reference field="10" count="0" selected="0"/>
        </references>
      </pivotArea>
    </format>
    <format dxfId="13">
      <pivotArea collapsedLevelsAreSubtotals="1" fieldPosition="0">
        <references count="4">
          <reference field="7" count="1" selected="0">
            <x v="2"/>
          </reference>
          <reference field="8" count="1" selected="0">
            <x v="3"/>
          </reference>
          <reference field="9" count="1">
            <x v="47"/>
          </reference>
          <reference field="10" count="0" selected="0"/>
        </references>
      </pivotArea>
    </format>
    <format dxfId="12">
      <pivotArea collapsedLevelsAreSubtotals="1" fieldPosition="0">
        <references count="2">
          <reference field="7" count="1">
            <x v="3"/>
          </reference>
          <reference field="10" count="0" selected="0"/>
        </references>
      </pivotArea>
    </format>
    <format dxfId="11">
      <pivotArea collapsedLevelsAreSubtotals="1" fieldPosition="0">
        <references count="3">
          <reference field="7" count="1" selected="0">
            <x v="3"/>
          </reference>
          <reference field="8" count="1">
            <x v="6"/>
          </reference>
          <reference field="10" count="0" selected="0"/>
        </references>
      </pivotArea>
    </format>
    <format dxfId="10">
      <pivotArea collapsedLevelsAreSubtotals="1" fieldPosition="0">
        <references count="4">
          <reference field="7" count="1" selected="0">
            <x v="3"/>
          </reference>
          <reference field="8" count="1" selected="0">
            <x v="6"/>
          </reference>
          <reference field="9" count="1">
            <x v="57"/>
          </reference>
          <reference field="10" count="0" selected="0"/>
        </references>
      </pivotArea>
    </format>
    <format dxfId="9">
      <pivotArea dataOnly="0" labelOnly="1" fieldPosition="0">
        <references count="2">
          <reference field="7" count="2">
            <x v="2"/>
            <x v="3"/>
          </reference>
          <reference field="10" count="0" selected="0"/>
        </references>
      </pivotArea>
    </format>
    <format dxfId="8">
      <pivotArea dataOnly="0" labelOnly="1" fieldPosition="0">
        <references count="3">
          <reference field="7" count="1" selected="0">
            <x v="2"/>
          </reference>
          <reference field="8" count="2">
            <x v="3"/>
            <x v="4"/>
          </reference>
          <reference field="10" count="0" selected="0"/>
        </references>
      </pivotArea>
    </format>
    <format dxfId="7">
      <pivotArea dataOnly="0" labelOnly="1" fieldPosition="0">
        <references count="3">
          <reference field="7" count="1" selected="0">
            <x v="3"/>
          </reference>
          <reference field="8" count="1">
            <x v="6"/>
          </reference>
          <reference field="10" count="0" selected="0"/>
        </references>
      </pivotArea>
    </format>
    <format dxfId="6">
      <pivotArea dataOnly="0" labelOnly="1" fieldPosition="0">
        <references count="4">
          <reference field="7" count="1" selected="0">
            <x v="2"/>
          </reference>
          <reference field="8" count="1" selected="0">
            <x v="4"/>
          </reference>
          <reference field="9" count="2">
            <x v="47"/>
            <x v="57"/>
          </reference>
          <reference field="10" count="0" selected="0"/>
        </references>
      </pivotArea>
    </format>
    <format dxfId="5">
      <pivotArea dataOnly="0" labelOnly="1" fieldPosition="0">
        <references count="4">
          <reference field="7" count="1" selected="0">
            <x v="2"/>
          </reference>
          <reference field="8" count="1" selected="0">
            <x v="3"/>
          </reference>
          <reference field="9" count="1">
            <x v="47"/>
          </reference>
          <reference field="10" count="0" selected="0"/>
        </references>
      </pivotArea>
    </format>
    <format dxfId="4">
      <pivotArea dataOnly="0" labelOnly="1" fieldPosition="0">
        <references count="4">
          <reference field="7" count="1" selected="0">
            <x v="3"/>
          </reference>
          <reference field="8" count="1" selected="0">
            <x v="6"/>
          </reference>
          <reference field="9" count="1">
            <x v="57"/>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B2F7AAF-4F34-4C38-B330-EAF38A50316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129" firstHeaderRow="0" firstDataRow="1" firstDataCol="1"/>
  <pivotFields count="22">
    <pivotField showAll="0"/>
    <pivotField showAll="0"/>
    <pivotField showAll="0"/>
    <pivotField showAll="0"/>
    <pivotField showAll="0"/>
    <pivotField showAll="0"/>
    <pivotField showAll="0"/>
    <pivotField axis="axisRow" showAll="0" sortType="descending">
      <items count="7">
        <item x="4"/>
        <item x="2"/>
        <item x="3"/>
        <item x="1"/>
        <item x="0"/>
        <item x="5"/>
        <item t="default"/>
      </items>
      <autoSortScope>
        <pivotArea dataOnly="0" outline="0" fieldPosition="0">
          <references count="1">
            <reference field="4294967294" count="1" selected="0">
              <x v="0"/>
            </reference>
          </references>
        </pivotArea>
      </autoSortScope>
    </pivotField>
    <pivotField axis="axisRow" showAll="0" sortType="descending">
      <items count="10">
        <item x="6"/>
        <item x="5"/>
        <item x="0"/>
        <item x="1"/>
        <item x="2"/>
        <item x="7"/>
        <item x="4"/>
        <item x="3"/>
        <item x="8"/>
        <item t="default"/>
      </items>
      <autoSortScope>
        <pivotArea dataOnly="0" outline="0" fieldPosition="0">
          <references count="1">
            <reference field="4294967294" count="1" selected="0">
              <x v="0"/>
            </reference>
          </references>
        </pivotArea>
      </autoSortScope>
    </pivotField>
    <pivotField axis="axisRow" showAll="0" sortType="descending">
      <items count="89">
        <item x="3"/>
        <item x="34"/>
        <item x="53"/>
        <item x="74"/>
        <item x="17"/>
        <item x="18"/>
        <item x="31"/>
        <item x="80"/>
        <item x="26"/>
        <item x="11"/>
        <item x="79"/>
        <item x="41"/>
        <item x="78"/>
        <item x="37"/>
        <item x="83"/>
        <item x="16"/>
        <item x="36"/>
        <item x="51"/>
        <item x="47"/>
        <item x="1"/>
        <item x="63"/>
        <item x="62"/>
        <item x="84"/>
        <item x="43"/>
        <item x="75"/>
        <item x="24"/>
        <item x="38"/>
        <item x="59"/>
        <item x="20"/>
        <item x="54"/>
        <item x="50"/>
        <item x="81"/>
        <item x="9"/>
        <item x="5"/>
        <item x="33"/>
        <item x="67"/>
        <item x="30"/>
        <item x="77"/>
        <item x="7"/>
        <item x="28"/>
        <item x="13"/>
        <item x="35"/>
        <item x="12"/>
        <item x="49"/>
        <item x="2"/>
        <item x="4"/>
        <item x="44"/>
        <item sd="0" x="14"/>
        <item x="71"/>
        <item x="72"/>
        <item x="61"/>
        <item x="58"/>
        <item x="68"/>
        <item x="85"/>
        <item x="46"/>
        <item x="19"/>
        <item x="52"/>
        <item x="6"/>
        <item x="39"/>
        <item x="29"/>
        <item x="86"/>
        <item x="45"/>
        <item x="56"/>
        <item x="25"/>
        <item x="64"/>
        <item x="76"/>
        <item x="22"/>
        <item x="21"/>
        <item x="82"/>
        <item x="0"/>
        <item x="10"/>
        <item x="27"/>
        <item x="69"/>
        <item x="42"/>
        <item x="32"/>
        <item x="48"/>
        <item x="15"/>
        <item x="70"/>
        <item sd="0" x="65"/>
        <item x="55"/>
        <item x="23"/>
        <item x="73"/>
        <item x="8"/>
        <item x="66"/>
        <item x="40"/>
        <item x="60"/>
        <item x="57"/>
        <item x="87"/>
        <item t="default"/>
      </items>
      <autoSortScope>
        <pivotArea dataOnly="0" outline="0" fieldPosition="0">
          <references count="1">
            <reference field="4294967294" count="1" selected="0">
              <x v="0"/>
            </reference>
          </references>
        </pivotArea>
      </autoSortScope>
    </pivotField>
    <pivotField axis="axisRow" showAll="0">
      <items count="14">
        <item h="1" x="3"/>
        <item h="1" x="6"/>
        <item h="1" x="0"/>
        <item h="1" x="11"/>
        <item h="1" x="9"/>
        <item h="1" x="1"/>
        <item h="1" x="10"/>
        <item h="1" x="4"/>
        <item h="1" x="2"/>
        <item x="5"/>
        <item h="1" x="8"/>
        <item h="1" x="7"/>
        <item h="1" x="12"/>
        <item t="default"/>
      </items>
    </pivotField>
    <pivotField showAll="0"/>
    <pivotField showAll="0"/>
    <pivotField axis="axisRow" showAll="0" sortType="descending">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 showAll="0"/>
    <pivotField showAll="0"/>
    <pivotField showAll="0"/>
  </pivotFields>
  <rowFields count="5">
    <field x="10"/>
    <field x="7"/>
    <field x="8"/>
    <field x="9"/>
    <field x="13"/>
  </rowFields>
  <rowItems count="126">
    <i>
      <x v="9"/>
    </i>
    <i r="1">
      <x v="4"/>
    </i>
    <i r="2">
      <x v="3"/>
    </i>
    <i r="3">
      <x v="57"/>
    </i>
    <i r="4">
      <x v="92"/>
    </i>
    <i r="4">
      <x v="26"/>
    </i>
    <i r="4">
      <x v="28"/>
    </i>
    <i r="4">
      <x v="38"/>
    </i>
    <i r="4">
      <x v="18"/>
    </i>
    <i r="4">
      <x v="69"/>
    </i>
    <i r="4">
      <x v="42"/>
    </i>
    <i r="4">
      <x v="64"/>
    </i>
    <i r="4">
      <x v="29"/>
    </i>
    <i r="4">
      <x v="31"/>
    </i>
    <i r="4">
      <x v="33"/>
    </i>
    <i r="4">
      <x v="76"/>
    </i>
    <i r="4">
      <x v="4"/>
    </i>
    <i r="3">
      <x v="78"/>
    </i>
    <i r="3">
      <x v="47"/>
    </i>
    <i r="2">
      <x v="2"/>
    </i>
    <i r="3">
      <x v="57"/>
    </i>
    <i r="4">
      <x v="101"/>
    </i>
    <i r="4">
      <x v="69"/>
    </i>
    <i r="4">
      <x v="92"/>
    </i>
    <i r="4">
      <x v="10"/>
    </i>
    <i r="4">
      <x v="77"/>
    </i>
    <i r="4">
      <x v="18"/>
    </i>
    <i r="4">
      <x v="11"/>
    </i>
    <i r="4">
      <x v="4"/>
    </i>
    <i r="4">
      <x v="76"/>
    </i>
    <i r="4">
      <x v="29"/>
    </i>
    <i r="4">
      <x v="64"/>
    </i>
    <i r="4">
      <x v="88"/>
    </i>
    <i r="4">
      <x v="42"/>
    </i>
    <i r="4">
      <x v="44"/>
    </i>
    <i r="3">
      <x v="78"/>
    </i>
    <i r="3">
      <x v="47"/>
    </i>
    <i r="2">
      <x v="5"/>
    </i>
    <i r="3">
      <x v="57"/>
    </i>
    <i r="4">
      <x v="31"/>
    </i>
    <i r="4">
      <x v="76"/>
    </i>
    <i r="1">
      <x v="1"/>
    </i>
    <i r="2">
      <x v="2"/>
    </i>
    <i r="3">
      <x v="57"/>
    </i>
    <i r="4">
      <x v="11"/>
    </i>
    <i r="4">
      <x v="92"/>
    </i>
    <i r="4">
      <x v="101"/>
    </i>
    <i r="4">
      <x v="10"/>
    </i>
    <i r="4">
      <x v="76"/>
    </i>
    <i r="4">
      <x v="31"/>
    </i>
    <i r="4">
      <x v="26"/>
    </i>
    <i r="4">
      <x v="64"/>
    </i>
    <i r="4">
      <x v="69"/>
    </i>
    <i r="4">
      <x v="9"/>
    </i>
    <i r="4">
      <x v="18"/>
    </i>
    <i r="4">
      <x v="38"/>
    </i>
    <i r="4">
      <x v="29"/>
    </i>
    <i r="4">
      <x v="42"/>
    </i>
    <i r="4">
      <x v="88"/>
    </i>
    <i r="4">
      <x v="44"/>
    </i>
    <i r="3">
      <x v="78"/>
    </i>
    <i r="2">
      <x v="3"/>
    </i>
    <i r="3">
      <x v="57"/>
    </i>
    <i r="4">
      <x v="18"/>
    </i>
    <i r="4">
      <x v="31"/>
    </i>
    <i r="4">
      <x v="26"/>
    </i>
    <i r="4">
      <x v="69"/>
    </i>
    <i r="4">
      <x v="42"/>
    </i>
    <i r="4">
      <x v="49"/>
    </i>
    <i r="4">
      <x v="76"/>
    </i>
    <i r="4">
      <x v="92"/>
    </i>
    <i r="4">
      <x v="38"/>
    </i>
    <i r="4">
      <x v="44"/>
    </i>
    <i r="4">
      <x v="101"/>
    </i>
    <i r="4">
      <x v="2"/>
    </i>
    <i r="4">
      <x v="88"/>
    </i>
    <i r="4">
      <x v="17"/>
    </i>
    <i r="4">
      <x v="1"/>
    </i>
    <i r="3">
      <x v="78"/>
    </i>
    <i r="2">
      <x v="5"/>
    </i>
    <i r="3">
      <x v="57"/>
    </i>
    <i r="4">
      <x v="76"/>
    </i>
    <i r="1">
      <x v="2"/>
    </i>
    <i r="2">
      <x v="4"/>
    </i>
    <i r="3">
      <x v="57"/>
    </i>
    <i r="4">
      <x v="101"/>
    </i>
    <i r="4">
      <x v="29"/>
    </i>
    <i r="4">
      <x v="9"/>
    </i>
    <i r="4">
      <x v="64"/>
    </i>
    <i r="4">
      <x v="76"/>
    </i>
    <i r="4">
      <x v="42"/>
    </i>
    <i r="4">
      <x v="18"/>
    </i>
    <i r="4">
      <x v="11"/>
    </i>
    <i r="4">
      <x v="31"/>
    </i>
    <i r="4">
      <x v="49"/>
    </i>
    <i r="4">
      <x v="92"/>
    </i>
    <i r="4">
      <x v="44"/>
    </i>
    <i r="4">
      <x v="96"/>
    </i>
    <i r="4">
      <x v="4"/>
    </i>
    <i r="4">
      <x v="55"/>
    </i>
    <i r="4">
      <x v="88"/>
    </i>
    <i r="4">
      <x v="93"/>
    </i>
    <i r="4">
      <x v="69"/>
    </i>
    <i r="4">
      <x v="79"/>
    </i>
    <i r="4">
      <x v="78"/>
    </i>
    <i r="3">
      <x v="47"/>
    </i>
    <i r="2">
      <x v="3"/>
    </i>
    <i r="3">
      <x v="47"/>
    </i>
    <i r="1">
      <x v="3"/>
    </i>
    <i r="2">
      <x v="6"/>
    </i>
    <i r="3">
      <x v="57"/>
    </i>
    <i r="4">
      <x v="92"/>
    </i>
    <i r="4">
      <x v="31"/>
    </i>
    <i r="4">
      <x v="76"/>
    </i>
    <i r="4">
      <x v="49"/>
    </i>
    <i r="4">
      <x v="4"/>
    </i>
    <i r="4">
      <x v="18"/>
    </i>
    <i r="4">
      <x v="64"/>
    </i>
    <i r="4">
      <x v="9"/>
    </i>
    <i r="4">
      <x v="42"/>
    </i>
    <i r="4">
      <x v="93"/>
    </i>
    <i r="4">
      <x v="44"/>
    </i>
    <i r="4">
      <x v="32"/>
    </i>
    <i r="4">
      <x v="29"/>
    </i>
    <i r="3">
      <x v="78"/>
    </i>
    <i t="grand">
      <x/>
    </i>
  </rowItems>
  <colFields count="1">
    <field x="-2"/>
  </colFields>
  <colItems count="2">
    <i>
      <x/>
    </i>
    <i i="1">
      <x v="1"/>
    </i>
  </colItems>
  <dataFields count="2">
    <dataField name="Sum of Live weight" fld="16" baseField="0" baseItem="0" numFmtId="3"/>
    <dataField name="Sum of Value" fld="17" baseField="0" baseItem="0" numFmtId="164"/>
  </dataFields>
  <formats count="38">
    <format dxfId="67">
      <pivotArea collapsedLevelsAreSubtotals="1" fieldPosition="0">
        <references count="4">
          <reference field="7" count="1" selected="0">
            <x v="1"/>
          </reference>
          <reference field="8" count="1" selected="0">
            <x v="2"/>
          </reference>
          <reference field="9" count="1">
            <x v="57"/>
          </reference>
          <reference field="10" count="0" selected="0"/>
        </references>
      </pivotArea>
    </format>
    <format dxfId="66">
      <pivotArea dataOnly="0" labelOnly="1" fieldPosition="0">
        <references count="4">
          <reference field="7" count="1" selected="0">
            <x v="1"/>
          </reference>
          <reference field="8" count="1" selected="0">
            <x v="2"/>
          </reference>
          <reference field="9" count="1">
            <x v="57"/>
          </reference>
          <reference field="10" count="0" selected="0"/>
        </references>
      </pivotArea>
    </format>
    <format dxfId="65">
      <pivotArea collapsedLevelsAreSubtotals="1" fieldPosition="0">
        <references count="4">
          <reference field="7" count="1" selected="0">
            <x v="1"/>
          </reference>
          <reference field="8" count="1" selected="0">
            <x v="3"/>
          </reference>
          <reference field="9" count="1">
            <x v="57"/>
          </reference>
          <reference field="10" count="0" selected="0"/>
        </references>
      </pivotArea>
    </format>
    <format dxfId="64">
      <pivotArea dataOnly="0" labelOnly="1" fieldPosition="0">
        <references count="4">
          <reference field="7" count="1" selected="0">
            <x v="1"/>
          </reference>
          <reference field="8" count="1" selected="0">
            <x v="3"/>
          </reference>
          <reference field="9" count="1">
            <x v="57"/>
          </reference>
          <reference field="10" count="0" selected="0"/>
        </references>
      </pivotArea>
    </format>
    <format dxfId="63">
      <pivotArea collapsedLevelsAreSubtotals="1" fieldPosition="0">
        <references count="4">
          <reference field="7" count="1" selected="0">
            <x v="1"/>
          </reference>
          <reference field="8" count="1" selected="0">
            <x v="5"/>
          </reference>
          <reference field="9" count="1">
            <x v="57"/>
          </reference>
          <reference field="10" count="0" selected="0"/>
        </references>
      </pivotArea>
    </format>
    <format dxfId="62">
      <pivotArea dataOnly="0" labelOnly="1" fieldPosition="0">
        <references count="4">
          <reference field="7" count="1" selected="0">
            <x v="1"/>
          </reference>
          <reference field="8" count="1" selected="0">
            <x v="5"/>
          </reference>
          <reference field="9" count="1">
            <x v="57"/>
          </reference>
          <reference field="10" count="0" selected="0"/>
        </references>
      </pivotArea>
    </format>
    <format dxfId="61">
      <pivotArea collapsedLevelsAreSubtotals="1" fieldPosition="0">
        <references count="4">
          <reference field="7" count="1" selected="0">
            <x v="4"/>
          </reference>
          <reference field="8" count="1" selected="0">
            <x v="3"/>
          </reference>
          <reference field="9" count="1">
            <x v="57"/>
          </reference>
          <reference field="10" count="0" selected="0"/>
        </references>
      </pivotArea>
    </format>
    <format dxfId="60">
      <pivotArea dataOnly="0" labelOnly="1" fieldPosition="0">
        <references count="4">
          <reference field="7" count="1" selected="0">
            <x v="4"/>
          </reference>
          <reference field="8" count="1" selected="0">
            <x v="3"/>
          </reference>
          <reference field="9" count="1">
            <x v="57"/>
          </reference>
          <reference field="10" count="0" selected="0"/>
        </references>
      </pivotArea>
    </format>
    <format dxfId="59">
      <pivotArea collapsedLevelsAreSubtotals="1" fieldPosition="0">
        <references count="4">
          <reference field="7" count="1" selected="0">
            <x v="4"/>
          </reference>
          <reference field="8" count="1" selected="0">
            <x v="2"/>
          </reference>
          <reference field="9" count="1">
            <x v="57"/>
          </reference>
          <reference field="10" count="0" selected="0"/>
        </references>
      </pivotArea>
    </format>
    <format dxfId="58">
      <pivotArea dataOnly="0" labelOnly="1" fieldPosition="0">
        <references count="4">
          <reference field="7" count="1" selected="0">
            <x v="4"/>
          </reference>
          <reference field="8" count="1" selected="0">
            <x v="2"/>
          </reference>
          <reference field="9" count="1">
            <x v="57"/>
          </reference>
          <reference field="10" count="0" selected="0"/>
        </references>
      </pivotArea>
    </format>
    <format dxfId="57">
      <pivotArea collapsedLevelsAreSubtotals="1" fieldPosition="0">
        <references count="4">
          <reference field="7" count="1" selected="0">
            <x v="4"/>
          </reference>
          <reference field="8" count="1" selected="0">
            <x v="5"/>
          </reference>
          <reference field="9" count="1">
            <x v="57"/>
          </reference>
          <reference field="10" count="0" selected="0"/>
        </references>
      </pivotArea>
    </format>
    <format dxfId="56">
      <pivotArea dataOnly="0" labelOnly="1" fieldPosition="0">
        <references count="4">
          <reference field="7" count="1" selected="0">
            <x v="4"/>
          </reference>
          <reference field="8" count="1" selected="0">
            <x v="5"/>
          </reference>
          <reference field="9" count="1">
            <x v="57"/>
          </reference>
          <reference field="10" count="0" selected="0"/>
        </references>
      </pivotArea>
    </format>
    <format dxfId="55">
      <pivotArea collapsedLevelsAreSubtotals="1" fieldPosition="0">
        <references count="2">
          <reference field="7" count="1">
            <x v="2"/>
          </reference>
          <reference field="10" count="0" selected="0"/>
        </references>
      </pivotArea>
    </format>
    <format dxfId="54">
      <pivotArea collapsedLevelsAreSubtotals="1" fieldPosition="0">
        <references count="3">
          <reference field="7" count="1" selected="0">
            <x v="2"/>
          </reference>
          <reference field="8" count="1">
            <x v="4"/>
          </reference>
          <reference field="10" count="0" selected="0"/>
        </references>
      </pivotArea>
    </format>
    <format dxfId="53">
      <pivotArea collapsedLevelsAreSubtotals="1" fieldPosition="0">
        <references count="4">
          <reference field="7" count="1" selected="0">
            <x v="2"/>
          </reference>
          <reference field="8" count="1" selected="0">
            <x v="4"/>
          </reference>
          <reference field="9" count="2">
            <x v="47"/>
            <x v="57"/>
          </reference>
          <reference field="10" count="0" selected="0"/>
        </references>
      </pivotArea>
    </format>
    <format dxfId="52">
      <pivotArea collapsedLevelsAreSubtotals="1" fieldPosition="0">
        <references count="3">
          <reference field="7" count="1" selected="0">
            <x v="2"/>
          </reference>
          <reference field="8" count="1">
            <x v="3"/>
          </reference>
          <reference field="10" count="0" selected="0"/>
        </references>
      </pivotArea>
    </format>
    <format dxfId="51">
      <pivotArea collapsedLevelsAreSubtotals="1" fieldPosition="0">
        <references count="4">
          <reference field="7" count="1" selected="0">
            <x v="2"/>
          </reference>
          <reference field="8" count="1" selected="0">
            <x v="3"/>
          </reference>
          <reference field="9" count="1">
            <x v="47"/>
          </reference>
          <reference field="10" count="0" selected="0"/>
        </references>
      </pivotArea>
    </format>
    <format dxfId="50">
      <pivotArea collapsedLevelsAreSubtotals="1" fieldPosition="0">
        <references count="2">
          <reference field="7" count="1">
            <x v="3"/>
          </reference>
          <reference field="10" count="0" selected="0"/>
        </references>
      </pivotArea>
    </format>
    <format dxfId="49">
      <pivotArea collapsedLevelsAreSubtotals="1" fieldPosition="0">
        <references count="3">
          <reference field="7" count="1" selected="0">
            <x v="3"/>
          </reference>
          <reference field="8" count="1">
            <x v="6"/>
          </reference>
          <reference field="10" count="0" selected="0"/>
        </references>
      </pivotArea>
    </format>
    <format dxfId="48">
      <pivotArea collapsedLevelsAreSubtotals="1" fieldPosition="0">
        <references count="4">
          <reference field="7" count="1" selected="0">
            <x v="3"/>
          </reference>
          <reference field="8" count="1" selected="0">
            <x v="6"/>
          </reference>
          <reference field="9" count="1">
            <x v="57"/>
          </reference>
          <reference field="10" count="0" selected="0"/>
        </references>
      </pivotArea>
    </format>
    <format dxfId="47">
      <pivotArea dataOnly="0" labelOnly="1" fieldPosition="0">
        <references count="2">
          <reference field="7" count="2">
            <x v="2"/>
            <x v="3"/>
          </reference>
          <reference field="10" count="0" selected="0"/>
        </references>
      </pivotArea>
    </format>
    <format dxfId="46">
      <pivotArea dataOnly="0" labelOnly="1" fieldPosition="0">
        <references count="3">
          <reference field="7" count="1" selected="0">
            <x v="2"/>
          </reference>
          <reference field="8" count="2">
            <x v="3"/>
            <x v="4"/>
          </reference>
          <reference field="10" count="0" selected="0"/>
        </references>
      </pivotArea>
    </format>
    <format dxfId="45">
      <pivotArea dataOnly="0" labelOnly="1" fieldPosition="0">
        <references count="3">
          <reference field="7" count="1" selected="0">
            <x v="3"/>
          </reference>
          <reference field="8" count="1">
            <x v="6"/>
          </reference>
          <reference field="10" count="0" selected="0"/>
        </references>
      </pivotArea>
    </format>
    <format dxfId="44">
      <pivotArea dataOnly="0" labelOnly="1" fieldPosition="0">
        <references count="4">
          <reference field="7" count="1" selected="0">
            <x v="2"/>
          </reference>
          <reference field="8" count="1" selected="0">
            <x v="4"/>
          </reference>
          <reference field="9" count="2">
            <x v="47"/>
            <x v="57"/>
          </reference>
          <reference field="10" count="0" selected="0"/>
        </references>
      </pivotArea>
    </format>
    <format dxfId="43">
      <pivotArea dataOnly="0" labelOnly="1" fieldPosition="0">
        <references count="4">
          <reference field="7" count="1" selected="0">
            <x v="2"/>
          </reference>
          <reference field="8" count="1" selected="0">
            <x v="3"/>
          </reference>
          <reference field="9" count="1">
            <x v="47"/>
          </reference>
          <reference field="10" count="0" selected="0"/>
        </references>
      </pivotArea>
    </format>
    <format dxfId="42">
      <pivotArea dataOnly="0" labelOnly="1" fieldPosition="0">
        <references count="4">
          <reference field="7" count="1" selected="0">
            <x v="3"/>
          </reference>
          <reference field="8" count="1" selected="0">
            <x v="6"/>
          </reference>
          <reference field="9" count="1">
            <x v="57"/>
          </reference>
          <reference field="10" count="0" selected="0"/>
        </references>
      </pivotArea>
    </format>
    <format dxfId="41">
      <pivotArea collapsedLevelsAreSubtotals="1" fieldPosition="0">
        <references count="5">
          <reference field="7" count="1" selected="0">
            <x v="4"/>
          </reference>
          <reference field="8" count="1" selected="0">
            <x v="3"/>
          </reference>
          <reference field="9" count="1" selected="0">
            <x v="57"/>
          </reference>
          <reference field="10" count="0" selected="0"/>
          <reference field="13" count="2">
            <x v="26"/>
            <x v="92"/>
          </reference>
        </references>
      </pivotArea>
    </format>
    <format dxfId="40">
      <pivotArea dataOnly="0" labelOnly="1" fieldPosition="0">
        <references count="5">
          <reference field="7" count="1" selected="0">
            <x v="4"/>
          </reference>
          <reference field="8" count="1" selected="0">
            <x v="3"/>
          </reference>
          <reference field="9" count="1" selected="0">
            <x v="57"/>
          </reference>
          <reference field="10" count="0" selected="0"/>
          <reference field="13" count="2">
            <x v="26"/>
            <x v="92"/>
          </reference>
        </references>
      </pivotArea>
    </format>
    <format dxfId="39">
      <pivotArea collapsedLevelsAreSubtotals="1" fieldPosition="0">
        <references count="5">
          <reference field="7" count="1" selected="0">
            <x v="4"/>
          </reference>
          <reference field="8" count="1" selected="0">
            <x v="2"/>
          </reference>
          <reference field="9" count="1" selected="0">
            <x v="57"/>
          </reference>
          <reference field="10" count="0" selected="0"/>
          <reference field="13" count="4">
            <x v="10"/>
            <x v="69"/>
            <x v="92"/>
            <x v="101"/>
          </reference>
        </references>
      </pivotArea>
    </format>
    <format dxfId="38">
      <pivotArea dataOnly="0" labelOnly="1" fieldPosition="0">
        <references count="5">
          <reference field="7" count="1" selected="0">
            <x v="4"/>
          </reference>
          <reference field="8" count="1" selected="0">
            <x v="2"/>
          </reference>
          <reference field="9" count="1" selected="0">
            <x v="57"/>
          </reference>
          <reference field="10" count="0" selected="0"/>
          <reference field="13" count="4">
            <x v="10"/>
            <x v="69"/>
            <x v="92"/>
            <x v="101"/>
          </reference>
        </references>
      </pivotArea>
    </format>
    <format dxfId="37">
      <pivotArea collapsedLevelsAreSubtotals="1" fieldPosition="0">
        <references count="5">
          <reference field="7" count="1" selected="0">
            <x v="4"/>
          </reference>
          <reference field="8" count="1" selected="0">
            <x v="5"/>
          </reference>
          <reference field="9" count="1" selected="0">
            <x v="57"/>
          </reference>
          <reference field="10" count="0" selected="0"/>
          <reference field="13" count="1">
            <x v="31"/>
          </reference>
        </references>
      </pivotArea>
    </format>
    <format dxfId="36">
      <pivotArea dataOnly="0" labelOnly="1" fieldPosition="0">
        <references count="5">
          <reference field="7" count="1" selected="0">
            <x v="4"/>
          </reference>
          <reference field="8" count="1" selected="0">
            <x v="5"/>
          </reference>
          <reference field="9" count="1" selected="0">
            <x v="57"/>
          </reference>
          <reference field="10" count="0" selected="0"/>
          <reference field="13" count="1">
            <x v="31"/>
          </reference>
        </references>
      </pivotArea>
    </format>
    <format dxfId="35">
      <pivotArea collapsedLevelsAreSubtotals="1" fieldPosition="0">
        <references count="5">
          <reference field="7" count="1" selected="0">
            <x v="1"/>
          </reference>
          <reference field="8" count="1" selected="0">
            <x v="2"/>
          </reference>
          <reference field="9" count="1" selected="0">
            <x v="57"/>
          </reference>
          <reference field="10" count="0" selected="0"/>
          <reference field="13" count="4">
            <x v="10"/>
            <x v="11"/>
            <x v="92"/>
            <x v="101"/>
          </reference>
        </references>
      </pivotArea>
    </format>
    <format dxfId="34">
      <pivotArea dataOnly="0" labelOnly="1" fieldPosition="0">
        <references count="5">
          <reference field="7" count="1" selected="0">
            <x v="1"/>
          </reference>
          <reference field="8" count="1" selected="0">
            <x v="2"/>
          </reference>
          <reference field="9" count="1" selected="0">
            <x v="57"/>
          </reference>
          <reference field="10" count="0" selected="0"/>
          <reference field="13" count="4">
            <x v="10"/>
            <x v="11"/>
            <x v="92"/>
            <x v="101"/>
          </reference>
        </references>
      </pivotArea>
    </format>
    <format dxfId="33">
      <pivotArea collapsedLevelsAreSubtotals="1" fieldPosition="0">
        <references count="5">
          <reference field="7" count="1" selected="0">
            <x v="1"/>
          </reference>
          <reference field="8" count="1" selected="0">
            <x v="3"/>
          </reference>
          <reference field="9" count="1" selected="0">
            <x v="57"/>
          </reference>
          <reference field="10" count="0" selected="0"/>
          <reference field="13" count="5">
            <x v="18"/>
            <x v="26"/>
            <x v="31"/>
            <x v="42"/>
            <x v="69"/>
          </reference>
        </references>
      </pivotArea>
    </format>
    <format dxfId="32">
      <pivotArea dataOnly="0" labelOnly="1" fieldPosition="0">
        <references count="5">
          <reference field="7" count="1" selected="0">
            <x v="1"/>
          </reference>
          <reference field="8" count="1" selected="0">
            <x v="3"/>
          </reference>
          <reference field="9" count="1" selected="0">
            <x v="57"/>
          </reference>
          <reference field="10" count="0" selected="0"/>
          <reference field="13" count="5">
            <x v="18"/>
            <x v="26"/>
            <x v="31"/>
            <x v="42"/>
            <x v="69"/>
          </reference>
        </references>
      </pivotArea>
    </format>
    <format dxfId="31">
      <pivotArea collapsedLevelsAreSubtotals="1" fieldPosition="0">
        <references count="5">
          <reference field="7" count="1" selected="0">
            <x v="1"/>
          </reference>
          <reference field="8" count="1" selected="0">
            <x v="5"/>
          </reference>
          <reference field="9" count="1" selected="0">
            <x v="57"/>
          </reference>
          <reference field="10" count="0" selected="0"/>
          <reference field="13" count="1">
            <x v="76"/>
          </reference>
        </references>
      </pivotArea>
    </format>
    <format dxfId="30">
      <pivotArea dataOnly="0" labelOnly="1" fieldPosition="0">
        <references count="5">
          <reference field="7" count="1" selected="0">
            <x v="1"/>
          </reference>
          <reference field="8" count="1" selected="0">
            <x v="5"/>
          </reference>
          <reference field="9" count="1" selected="0">
            <x v="57"/>
          </reference>
          <reference field="10" count="0" selected="0"/>
          <reference field="13" count="1">
            <x v="7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2"/>
  <sheetViews>
    <sheetView tabSelected="1" workbookViewId="0">
      <selection activeCell="D8" sqref="D8"/>
    </sheetView>
  </sheetViews>
  <sheetFormatPr defaultRowHeight="14.5" x14ac:dyDescent="0.35"/>
  <sheetData>
    <row r="1" spans="1:1" x14ac:dyDescent="0.35">
      <c r="A1" t="s">
        <v>278</v>
      </c>
    </row>
    <row r="2" spans="1:1" x14ac:dyDescent="0.35">
      <c r="A2" s="28" t="s">
        <v>279</v>
      </c>
    </row>
    <row r="3" spans="1:1" x14ac:dyDescent="0.35">
      <c r="A3" s="6" t="s">
        <v>266</v>
      </c>
    </row>
    <row r="5" spans="1:1" x14ac:dyDescent="0.35">
      <c r="A5" t="s">
        <v>258</v>
      </c>
    </row>
    <row r="6" spans="1:1" x14ac:dyDescent="0.35">
      <c r="A6" t="s">
        <v>271</v>
      </c>
    </row>
    <row r="7" spans="1:1" x14ac:dyDescent="0.35">
      <c r="A7" s="6" t="s">
        <v>272</v>
      </c>
    </row>
    <row r="8" spans="1:1" x14ac:dyDescent="0.35">
      <c r="A8" s="28" t="s">
        <v>265</v>
      </c>
    </row>
    <row r="9" spans="1:1" x14ac:dyDescent="0.35">
      <c r="A9" t="s">
        <v>267</v>
      </c>
    </row>
    <row r="10" spans="1:1" s="6" customFormat="1" x14ac:dyDescent="0.35">
      <c r="A10" s="6" t="s">
        <v>273</v>
      </c>
    </row>
    <row r="11" spans="1:1" s="6" customFormat="1" x14ac:dyDescent="0.35">
      <c r="A11" s="7" t="s">
        <v>249</v>
      </c>
    </row>
    <row r="12" spans="1:1" s="6" customFormat="1" x14ac:dyDescent="0.35">
      <c r="A12" s="7" t="s">
        <v>262</v>
      </c>
    </row>
    <row r="13" spans="1:1" s="6" customFormat="1" x14ac:dyDescent="0.35">
      <c r="A13" s="6" t="s">
        <v>274</v>
      </c>
    </row>
    <row r="14" spans="1:1" s="6" customFormat="1" x14ac:dyDescent="0.35">
      <c r="A14" s="7" t="s">
        <v>268</v>
      </c>
    </row>
    <row r="15" spans="1:1" s="6" customFormat="1" x14ac:dyDescent="0.35">
      <c r="A15" s="7" t="s">
        <v>263</v>
      </c>
    </row>
    <row r="16" spans="1:1" s="6" customFormat="1" x14ac:dyDescent="0.35">
      <c r="A16" s="6" t="s">
        <v>275</v>
      </c>
    </row>
    <row r="17" spans="1:1" s="6" customFormat="1" x14ac:dyDescent="0.35">
      <c r="A17" s="7" t="s">
        <v>269</v>
      </c>
    </row>
    <row r="18" spans="1:1" s="6" customFormat="1" x14ac:dyDescent="0.35">
      <c r="A18" s="7" t="s">
        <v>270</v>
      </c>
    </row>
    <row r="20" spans="1:1" x14ac:dyDescent="0.35">
      <c r="A20" s="3" t="s">
        <v>276</v>
      </c>
    </row>
    <row r="21" spans="1:1" x14ac:dyDescent="0.35">
      <c r="A21" t="s">
        <v>264</v>
      </c>
    </row>
    <row r="23" spans="1:1" x14ac:dyDescent="0.35">
      <c r="A23" t="s">
        <v>260</v>
      </c>
    </row>
    <row r="24" spans="1:1" x14ac:dyDescent="0.35">
      <c r="A24" s="6" t="s">
        <v>253</v>
      </c>
    </row>
    <row r="25" spans="1:1" x14ac:dyDescent="0.35">
      <c r="A25" s="7" t="s">
        <v>261</v>
      </c>
    </row>
    <row r="26" spans="1:1" x14ac:dyDescent="0.35">
      <c r="A26" s="7" t="s">
        <v>252</v>
      </c>
    </row>
    <row r="27" spans="1:1" x14ac:dyDescent="0.35">
      <c r="A27" s="6" t="s">
        <v>254</v>
      </c>
    </row>
    <row r="28" spans="1:1" x14ac:dyDescent="0.35">
      <c r="A28" s="7" t="s">
        <v>277</v>
      </c>
    </row>
    <row r="29" spans="1:1" x14ac:dyDescent="0.35">
      <c r="A29" s="7" t="s">
        <v>259</v>
      </c>
    </row>
    <row r="30" spans="1:1" x14ac:dyDescent="0.35">
      <c r="A30" s="7" t="s">
        <v>255</v>
      </c>
    </row>
    <row r="31" spans="1:1" x14ac:dyDescent="0.35">
      <c r="A31" s="6" t="s">
        <v>256</v>
      </c>
    </row>
    <row r="32" spans="1:1" x14ac:dyDescent="0.35">
      <c r="A32" s="7" t="s">
        <v>257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5"/>
  <sheetViews>
    <sheetView zoomScale="90" zoomScaleNormal="90" workbookViewId="0">
      <selection activeCell="B3" sqref="B3"/>
    </sheetView>
  </sheetViews>
  <sheetFormatPr defaultRowHeight="14.5" x14ac:dyDescent="0.35"/>
  <cols>
    <col min="1" max="1" width="47.54296875" bestFit="1" customWidth="1"/>
    <col min="2" max="2" width="16.81640625" bestFit="1" customWidth="1"/>
    <col min="3" max="3" width="13.6328125" bestFit="1" customWidth="1"/>
    <col min="4" max="4" width="4.7265625" customWidth="1"/>
    <col min="5" max="5" width="13.36328125" bestFit="1" customWidth="1"/>
    <col min="6" max="6" width="16.81640625" bestFit="1" customWidth="1"/>
    <col min="7" max="7" width="13.6328125" bestFit="1" customWidth="1"/>
    <col min="8" max="8" width="5.08984375" customWidth="1"/>
    <col min="9" max="9" width="17.90625" bestFit="1" customWidth="1"/>
    <col min="10" max="10" width="16.81640625" bestFit="1" customWidth="1"/>
    <col min="11" max="11" width="13.6328125" bestFit="1" customWidth="1"/>
  </cols>
  <sheetData>
    <row r="2" spans="1:11" x14ac:dyDescent="0.35">
      <c r="A2" s="2" t="s">
        <v>244</v>
      </c>
      <c r="B2" t="s">
        <v>246</v>
      </c>
      <c r="C2" t="s">
        <v>247</v>
      </c>
      <c r="E2" s="2" t="s">
        <v>244</v>
      </c>
      <c r="F2" t="s">
        <v>246</v>
      </c>
      <c r="G2" t="s">
        <v>247</v>
      </c>
      <c r="I2" s="2" t="s">
        <v>244</v>
      </c>
      <c r="J2" t="s">
        <v>246</v>
      </c>
      <c r="K2" t="s">
        <v>247</v>
      </c>
    </row>
    <row r="3" spans="1:11" x14ac:dyDescent="0.35">
      <c r="A3" s="9" t="s">
        <v>32</v>
      </c>
      <c r="B3" s="4">
        <v>483518948.56999981</v>
      </c>
      <c r="C3" s="5">
        <v>892310077</v>
      </c>
      <c r="E3" s="3" t="s">
        <v>40</v>
      </c>
      <c r="F3" s="4">
        <v>563974875.23999989</v>
      </c>
      <c r="G3" s="5">
        <v>1099841277</v>
      </c>
      <c r="I3" s="3" t="s">
        <v>27</v>
      </c>
      <c r="J3" s="4">
        <v>724466757.95000017</v>
      </c>
      <c r="K3" s="5">
        <v>1593764252</v>
      </c>
    </row>
    <row r="4" spans="1:11" x14ac:dyDescent="0.35">
      <c r="A4" s="9" t="s">
        <v>52</v>
      </c>
      <c r="B4" s="4">
        <v>231223331.35000011</v>
      </c>
      <c r="C4" s="5">
        <v>446046299</v>
      </c>
      <c r="E4" s="3" t="s">
        <v>26</v>
      </c>
      <c r="F4" s="4">
        <v>353810420.75000012</v>
      </c>
      <c r="G4" s="5">
        <v>1315511718</v>
      </c>
      <c r="I4" s="3" t="s">
        <v>37</v>
      </c>
      <c r="J4" s="4">
        <v>403007196.62999988</v>
      </c>
      <c r="K4" s="5">
        <v>985670216</v>
      </c>
    </row>
    <row r="5" spans="1:11" x14ac:dyDescent="0.35">
      <c r="A5" s="9" t="s">
        <v>45</v>
      </c>
      <c r="B5" s="4">
        <v>134889867.90999994</v>
      </c>
      <c r="C5" s="5">
        <v>683035900</v>
      </c>
      <c r="E5" s="3" t="s">
        <v>50</v>
      </c>
      <c r="F5" s="4">
        <v>335998056.76999974</v>
      </c>
      <c r="G5" s="5">
        <v>643377551</v>
      </c>
      <c r="I5" s="3" t="s">
        <v>35</v>
      </c>
      <c r="J5" s="4">
        <v>187054386.44999993</v>
      </c>
      <c r="K5" s="5">
        <v>785732052</v>
      </c>
    </row>
    <row r="6" spans="1:11" x14ac:dyDescent="0.35">
      <c r="A6" s="9" t="s">
        <v>29</v>
      </c>
      <c r="B6" s="4">
        <v>129345031.73000015</v>
      </c>
      <c r="C6" s="5">
        <v>730332964</v>
      </c>
      <c r="E6" s="3" t="s">
        <v>36</v>
      </c>
      <c r="F6" s="4">
        <v>104149364.42000014</v>
      </c>
      <c r="G6" s="5">
        <v>405500354</v>
      </c>
      <c r="I6" s="3" t="s">
        <v>83</v>
      </c>
      <c r="J6" s="4">
        <v>30445369.860000011</v>
      </c>
      <c r="K6" s="5">
        <v>68295243</v>
      </c>
    </row>
    <row r="7" spans="1:11" x14ac:dyDescent="0.35">
      <c r="A7" s="3" t="s">
        <v>33</v>
      </c>
      <c r="B7" s="4">
        <v>128311222.25999998</v>
      </c>
      <c r="C7" s="5">
        <v>303059090</v>
      </c>
      <c r="E7" s="3" t="s">
        <v>65</v>
      </c>
      <c r="F7" s="4">
        <v>0</v>
      </c>
      <c r="G7" s="5">
        <v>9605163</v>
      </c>
      <c r="I7" s="3" t="s">
        <v>36</v>
      </c>
      <c r="J7" s="4">
        <v>9940280.9199999999</v>
      </c>
      <c r="K7" s="5">
        <v>28978484</v>
      </c>
    </row>
    <row r="8" spans="1:11" x14ac:dyDescent="0.35">
      <c r="A8" s="9" t="s">
        <v>54</v>
      </c>
      <c r="B8" s="4">
        <v>78824987.450000033</v>
      </c>
      <c r="C8" s="5">
        <v>126135207</v>
      </c>
      <c r="E8" s="3" t="s">
        <v>245</v>
      </c>
      <c r="F8" s="4">
        <v>1357932717.1799998</v>
      </c>
      <c r="G8" s="5">
        <v>3473836063</v>
      </c>
      <c r="I8" s="3" t="s">
        <v>100</v>
      </c>
      <c r="J8" s="4">
        <v>1795349.8500000003</v>
      </c>
      <c r="K8" s="5">
        <v>3282343</v>
      </c>
    </row>
    <row r="9" spans="1:11" x14ac:dyDescent="0.35">
      <c r="A9" s="3" t="s">
        <v>59</v>
      </c>
      <c r="B9" s="4">
        <v>49781647.410000004</v>
      </c>
      <c r="C9" s="5">
        <v>90042932</v>
      </c>
      <c r="I9" s="3" t="s">
        <v>110</v>
      </c>
      <c r="J9" s="4">
        <v>1223375.5199999998</v>
      </c>
      <c r="K9" s="5">
        <v>7815249</v>
      </c>
    </row>
    <row r="10" spans="1:11" x14ac:dyDescent="0.35">
      <c r="A10" s="9" t="s">
        <v>47</v>
      </c>
      <c r="B10" s="4">
        <v>40605983.050000012</v>
      </c>
      <c r="C10" s="5">
        <v>57702285</v>
      </c>
      <c r="I10" s="3" t="s">
        <v>105</v>
      </c>
      <c r="J10" s="4">
        <v>0</v>
      </c>
      <c r="K10" s="5">
        <v>298224</v>
      </c>
    </row>
    <row r="11" spans="1:11" x14ac:dyDescent="0.35">
      <c r="A11" s="3" t="s">
        <v>67</v>
      </c>
      <c r="B11" s="4">
        <v>36456072.909999996</v>
      </c>
      <c r="C11" s="5">
        <v>42699557</v>
      </c>
      <c r="I11" s="3" t="s">
        <v>245</v>
      </c>
      <c r="J11" s="4">
        <v>1357932717.1800001</v>
      </c>
      <c r="K11" s="5">
        <v>3473836063</v>
      </c>
    </row>
    <row r="12" spans="1:11" x14ac:dyDescent="0.35">
      <c r="A12" s="9" t="s">
        <v>39</v>
      </c>
      <c r="B12" s="4">
        <v>33831009.960000008</v>
      </c>
      <c r="C12" s="5">
        <v>49988232</v>
      </c>
    </row>
    <row r="13" spans="1:11" x14ac:dyDescent="0.35">
      <c r="A13" s="9" t="s">
        <v>78</v>
      </c>
      <c r="B13" s="4">
        <v>11144614.579999996</v>
      </c>
      <c r="C13" s="5">
        <v>36271899</v>
      </c>
    </row>
    <row r="14" spans="1:11" x14ac:dyDescent="0.35">
      <c r="A14" s="3" t="s">
        <v>42</v>
      </c>
      <c r="B14" s="4">
        <v>0</v>
      </c>
      <c r="C14" s="5">
        <v>16211621</v>
      </c>
    </row>
    <row r="15" spans="1:11" x14ac:dyDescent="0.35">
      <c r="A15" s="3" t="s">
        <v>245</v>
      </c>
      <c r="B15" s="4">
        <v>1357932717.1800001</v>
      </c>
      <c r="C15" s="5">
        <v>3473836063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6"/>
  <sheetViews>
    <sheetView zoomScale="81" zoomScaleNormal="81" workbookViewId="0">
      <selection activeCell="I3" sqref="I3"/>
    </sheetView>
  </sheetViews>
  <sheetFormatPr defaultRowHeight="14.5" x14ac:dyDescent="0.35"/>
  <cols>
    <col min="1" max="1" width="23.54296875" bestFit="1" customWidth="1"/>
    <col min="2" max="2" width="17.1796875" bestFit="1" customWidth="1"/>
    <col min="3" max="3" width="12.36328125" bestFit="1" customWidth="1"/>
    <col min="4" max="4" width="13.36328125" style="4" bestFit="1" customWidth="1"/>
    <col min="6" max="6" width="23.54296875" bestFit="1" customWidth="1"/>
    <col min="7" max="7" width="17.1796875" bestFit="1" customWidth="1"/>
    <col min="8" max="8" width="12.36328125" bestFit="1" customWidth="1"/>
    <col min="9" max="9" width="13.36328125" style="4" bestFit="1" customWidth="1"/>
    <col min="11" max="11" width="26.7265625" bestFit="1" customWidth="1"/>
    <col min="12" max="12" width="17.1796875" bestFit="1" customWidth="1"/>
    <col min="13" max="13" width="12.36328125" bestFit="1" customWidth="1"/>
    <col min="14" max="14" width="13.3632812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t="s">
        <v>248</v>
      </c>
      <c r="F3" s="2" t="s">
        <v>244</v>
      </c>
      <c r="G3" t="s">
        <v>246</v>
      </c>
      <c r="H3" t="s">
        <v>247</v>
      </c>
      <c r="I3" t="s">
        <v>248</v>
      </c>
      <c r="K3" s="2" t="s">
        <v>244</v>
      </c>
      <c r="L3" t="s">
        <v>246</v>
      </c>
      <c r="M3" t="s">
        <v>247</v>
      </c>
      <c r="N3" t="s">
        <v>248</v>
      </c>
    </row>
    <row r="4" spans="1:14" x14ac:dyDescent="0.35">
      <c r="A4" s="3" t="s">
        <v>32</v>
      </c>
      <c r="B4" s="4">
        <v>483518948.56999993</v>
      </c>
      <c r="C4" s="5">
        <v>892310077</v>
      </c>
      <c r="D4" s="4">
        <f>0.8*GETPIVOTDATA("Sum of Live weight",$A$3,"Species Group","Groundfish")</f>
        <v>386815158.85599995</v>
      </c>
      <c r="F4" s="3" t="s">
        <v>32</v>
      </c>
      <c r="G4" s="4">
        <v>483518948.56999993</v>
      </c>
      <c r="H4" s="5">
        <v>892310077</v>
      </c>
      <c r="K4" s="3" t="s">
        <v>32</v>
      </c>
      <c r="L4" s="4">
        <v>483518948.56999969</v>
      </c>
      <c r="M4" s="5">
        <v>892310077</v>
      </c>
    </row>
    <row r="5" spans="1:14" x14ac:dyDescent="0.35">
      <c r="A5" s="13" t="s">
        <v>40</v>
      </c>
      <c r="B5" s="11">
        <v>390482235.8499999</v>
      </c>
      <c r="C5" s="12">
        <v>683690542</v>
      </c>
      <c r="F5" s="6" t="s">
        <v>40</v>
      </c>
      <c r="G5" s="4">
        <v>390482235.85000002</v>
      </c>
      <c r="H5" s="5">
        <v>683690542</v>
      </c>
      <c r="K5" s="6" t="s">
        <v>40</v>
      </c>
      <c r="L5" s="4">
        <v>390482235.84999985</v>
      </c>
      <c r="M5" s="5">
        <v>683690542</v>
      </c>
    </row>
    <row r="6" spans="1:14" x14ac:dyDescent="0.35">
      <c r="A6" s="7" t="s">
        <v>27</v>
      </c>
      <c r="B6" s="4">
        <v>375061868.11999995</v>
      </c>
      <c r="C6" s="5">
        <v>635046269</v>
      </c>
      <c r="F6" s="7" t="s">
        <v>27</v>
      </c>
      <c r="G6" s="4">
        <v>375061868.12000006</v>
      </c>
      <c r="H6" s="5">
        <v>635046269</v>
      </c>
      <c r="I6" s="4">
        <f>0.8*GETPIVOTDATA("Sum of Live weight",$F$3,"Presentation","Fillet","Preservation","Frozen","Species Group","Groundfish")</f>
        <v>300049494.49600005</v>
      </c>
      <c r="K6" s="7" t="s">
        <v>27</v>
      </c>
      <c r="L6" s="4">
        <v>375061868.12</v>
      </c>
      <c r="M6" s="5">
        <v>635046269</v>
      </c>
    </row>
    <row r="7" spans="1:14" x14ac:dyDescent="0.35">
      <c r="A7" s="7" t="s">
        <v>35</v>
      </c>
      <c r="B7" s="4">
        <v>14735642.890000002</v>
      </c>
      <c r="C7" s="5">
        <v>47512405</v>
      </c>
      <c r="F7" s="10" t="s">
        <v>76</v>
      </c>
      <c r="G7" s="11">
        <v>224473951.49999997</v>
      </c>
      <c r="H7" s="12">
        <v>452546377</v>
      </c>
      <c r="K7" s="10" t="s">
        <v>76</v>
      </c>
      <c r="L7" s="11">
        <v>224473951.49999997</v>
      </c>
      <c r="M7" s="12">
        <v>452546377</v>
      </c>
      <c r="N7" s="4">
        <f>0.8*GETPIVOTDATA("Sum of Live weight",$K$3,"Presentation","Fillet","Preservation","Frozen","Species ","Cod","Species Group","Groundfish")</f>
        <v>179579161.19999999</v>
      </c>
    </row>
    <row r="8" spans="1:14" x14ac:dyDescent="0.35">
      <c r="A8" s="7" t="s">
        <v>36</v>
      </c>
      <c r="B8" s="4">
        <v>684724.84000000008</v>
      </c>
      <c r="C8" s="5">
        <v>1131868</v>
      </c>
      <c r="F8" s="10" t="s">
        <v>86</v>
      </c>
      <c r="G8" s="11">
        <v>84538005.450000003</v>
      </c>
      <c r="H8" s="12">
        <v>76198749</v>
      </c>
      <c r="K8" s="25" t="s">
        <v>109</v>
      </c>
      <c r="L8" s="11">
        <v>71680210.349999994</v>
      </c>
      <c r="M8" s="12">
        <v>124743891</v>
      </c>
    </row>
    <row r="9" spans="1:14" x14ac:dyDescent="0.35">
      <c r="A9" s="6" t="s">
        <v>26</v>
      </c>
      <c r="B9" s="4">
        <v>78181300.11999999</v>
      </c>
      <c r="C9" s="5">
        <v>173004756</v>
      </c>
      <c r="F9" s="8" t="s">
        <v>106</v>
      </c>
      <c r="G9" s="4">
        <v>57465285.299999997</v>
      </c>
      <c r="H9" s="5">
        <v>93661489</v>
      </c>
      <c r="K9" s="25" t="s">
        <v>170</v>
      </c>
      <c r="L9" s="11">
        <v>46591705.950000003</v>
      </c>
      <c r="M9" s="12">
        <v>105988395</v>
      </c>
    </row>
    <row r="10" spans="1:14" x14ac:dyDescent="0.35">
      <c r="A10" s="7" t="s">
        <v>100</v>
      </c>
      <c r="B10" s="4">
        <v>851836.35</v>
      </c>
      <c r="C10" s="5">
        <v>1336467</v>
      </c>
      <c r="F10" s="8" t="s">
        <v>31</v>
      </c>
      <c r="G10" s="4">
        <v>3706371.85</v>
      </c>
      <c r="H10" s="5">
        <v>6042580</v>
      </c>
      <c r="K10" s="25" t="s">
        <v>216</v>
      </c>
      <c r="L10" s="11">
        <v>26153808.75</v>
      </c>
      <c r="M10" s="12">
        <v>54211899</v>
      </c>
    </row>
    <row r="11" spans="1:14" x14ac:dyDescent="0.35">
      <c r="A11" s="7" t="s">
        <v>27</v>
      </c>
      <c r="B11" s="4">
        <v>43522756.729999997</v>
      </c>
      <c r="C11" s="5">
        <v>99971297</v>
      </c>
      <c r="F11" s="8" t="s">
        <v>114</v>
      </c>
      <c r="G11" s="4">
        <v>1763363.25</v>
      </c>
      <c r="H11" s="5">
        <v>2258527</v>
      </c>
      <c r="K11" s="25" t="s">
        <v>161</v>
      </c>
      <c r="L11" s="11">
        <v>21639639.600000001</v>
      </c>
      <c r="M11" s="12">
        <v>48488418</v>
      </c>
    </row>
    <row r="12" spans="1:14" x14ac:dyDescent="0.35">
      <c r="A12" s="7" t="s">
        <v>35</v>
      </c>
      <c r="B12" s="4">
        <v>33797681.119999997</v>
      </c>
      <c r="C12" s="5">
        <v>71660632</v>
      </c>
      <c r="F12" s="8" t="s">
        <v>113</v>
      </c>
      <c r="G12" s="4">
        <v>1195233</v>
      </c>
      <c r="H12" s="5">
        <v>1326609</v>
      </c>
      <c r="K12" s="25" t="s">
        <v>147</v>
      </c>
      <c r="L12" s="11">
        <v>14122929.899999999</v>
      </c>
      <c r="M12" s="12">
        <v>31200155</v>
      </c>
    </row>
    <row r="13" spans="1:14" x14ac:dyDescent="0.35">
      <c r="A13" s="7" t="s">
        <v>110</v>
      </c>
      <c r="B13" s="4">
        <v>9025.92</v>
      </c>
      <c r="C13" s="5">
        <v>36360</v>
      </c>
      <c r="F13" s="8" t="s">
        <v>111</v>
      </c>
      <c r="G13" s="4">
        <v>1089740.9500000002</v>
      </c>
      <c r="H13" s="5">
        <v>2366059</v>
      </c>
      <c r="K13" s="24" t="s">
        <v>204</v>
      </c>
      <c r="L13" s="4">
        <v>13150618.199999999</v>
      </c>
      <c r="M13" s="5">
        <v>27242311</v>
      </c>
    </row>
    <row r="14" spans="1:14" x14ac:dyDescent="0.35">
      <c r="A14" s="6" t="s">
        <v>50</v>
      </c>
      <c r="B14" s="4">
        <v>14855412.6</v>
      </c>
      <c r="C14" s="5">
        <v>35614779</v>
      </c>
      <c r="F14" s="8" t="s">
        <v>104</v>
      </c>
      <c r="G14" s="4">
        <v>781168.10000000009</v>
      </c>
      <c r="H14" s="5">
        <v>570735</v>
      </c>
      <c r="K14" s="24" t="s">
        <v>123</v>
      </c>
      <c r="L14" s="4">
        <v>12459322.199999999</v>
      </c>
      <c r="M14" s="5">
        <v>23204729</v>
      </c>
    </row>
    <row r="15" spans="1:14" x14ac:dyDescent="0.35">
      <c r="A15" s="7" t="s">
        <v>100</v>
      </c>
      <c r="B15" s="4">
        <v>219222.65</v>
      </c>
      <c r="C15" s="5">
        <v>394694</v>
      </c>
      <c r="F15" s="8" t="s">
        <v>126</v>
      </c>
      <c r="G15" s="4">
        <v>45575.600000000006</v>
      </c>
      <c r="H15" s="5">
        <v>73587</v>
      </c>
      <c r="K15" s="24" t="s">
        <v>242</v>
      </c>
      <c r="L15" s="4">
        <v>5553743.6999999993</v>
      </c>
      <c r="M15" s="5">
        <v>11449417</v>
      </c>
    </row>
    <row r="16" spans="1:14" x14ac:dyDescent="0.35">
      <c r="A16" s="7" t="s">
        <v>27</v>
      </c>
      <c r="B16" s="4">
        <v>2529502.84</v>
      </c>
      <c r="C16" s="5">
        <v>10118932</v>
      </c>
      <c r="F16" s="8" t="s">
        <v>128</v>
      </c>
      <c r="G16" s="4">
        <v>3173.12</v>
      </c>
      <c r="H16" s="5">
        <v>1557</v>
      </c>
      <c r="K16" s="24" t="s">
        <v>212</v>
      </c>
      <c r="L16" s="4">
        <v>3155819.25</v>
      </c>
      <c r="M16" s="5">
        <v>6625796</v>
      </c>
    </row>
    <row r="17" spans="1:14" x14ac:dyDescent="0.35">
      <c r="A17" s="7" t="s">
        <v>35</v>
      </c>
      <c r="B17" s="4">
        <v>0</v>
      </c>
      <c r="C17" s="5">
        <v>52181</v>
      </c>
      <c r="F17" s="7" t="s">
        <v>35</v>
      </c>
      <c r="G17" s="4">
        <v>14735642.890000001</v>
      </c>
      <c r="H17" s="5">
        <v>47512405</v>
      </c>
      <c r="I17" s="4">
        <f>0.8*GETPIVOTDATA("Sum of Live weight",$F$3,"Presentation","Fillet","Preservation","Live/Fresh","Species Group","Groundfish")</f>
        <v>11788514.312000001</v>
      </c>
      <c r="K17" s="24" t="s">
        <v>181</v>
      </c>
      <c r="L17" s="4">
        <v>2290981.0499999998</v>
      </c>
      <c r="M17" s="5">
        <v>4424542</v>
      </c>
    </row>
    <row r="18" spans="1:14" x14ac:dyDescent="0.35">
      <c r="A18" s="7" t="s">
        <v>37</v>
      </c>
      <c r="B18" s="4">
        <v>12106687.109999999</v>
      </c>
      <c r="C18" s="5">
        <v>25048972</v>
      </c>
      <c r="F18" s="10" t="s">
        <v>76</v>
      </c>
      <c r="G18" s="11">
        <v>11898199.950000001</v>
      </c>
      <c r="H18" s="12">
        <v>39902900</v>
      </c>
      <c r="K18" s="24" t="s">
        <v>102</v>
      </c>
      <c r="L18" s="4">
        <v>1506968.85</v>
      </c>
      <c r="M18" s="5">
        <v>3006416</v>
      </c>
    </row>
    <row r="19" spans="1:14" x14ac:dyDescent="0.35">
      <c r="A19" s="3" t="s">
        <v>245</v>
      </c>
      <c r="B19" s="4">
        <v>483518948.56999993</v>
      </c>
      <c r="C19" s="5">
        <v>892310077</v>
      </c>
      <c r="F19" s="8" t="s">
        <v>111</v>
      </c>
      <c r="G19" s="4">
        <v>1869891.27</v>
      </c>
      <c r="H19" s="5">
        <v>5737480</v>
      </c>
      <c r="K19" s="24" t="s">
        <v>151</v>
      </c>
      <c r="L19" s="4">
        <v>1170885.45</v>
      </c>
      <c r="M19" s="5">
        <v>2282427</v>
      </c>
    </row>
    <row r="20" spans="1:14" x14ac:dyDescent="0.35">
      <c r="F20" s="8" t="s">
        <v>114</v>
      </c>
      <c r="G20" s="4">
        <v>860999.85000000009</v>
      </c>
      <c r="H20" s="5">
        <v>1656903</v>
      </c>
      <c r="K20" s="24" t="s">
        <v>225</v>
      </c>
      <c r="L20" s="4">
        <v>1061146.2000000002</v>
      </c>
      <c r="M20" s="5">
        <v>2235193</v>
      </c>
    </row>
    <row r="21" spans="1:14" x14ac:dyDescent="0.35">
      <c r="F21" s="8" t="s">
        <v>104</v>
      </c>
      <c r="G21" s="4">
        <v>106551.81999999999</v>
      </c>
      <c r="H21" s="5">
        <v>215122</v>
      </c>
      <c r="K21" s="24" t="s">
        <v>165</v>
      </c>
      <c r="L21" s="4">
        <v>943820.25</v>
      </c>
      <c r="M21" s="5">
        <v>2085237</v>
      </c>
    </row>
    <row r="22" spans="1:14" x14ac:dyDescent="0.35">
      <c r="F22" s="7" t="s">
        <v>36</v>
      </c>
      <c r="G22" s="4">
        <v>684724.84</v>
      </c>
      <c r="H22" s="5">
        <v>1131868</v>
      </c>
      <c r="I22" s="4">
        <f>0.8*GETPIVOTDATA("Sum of Live weight",$F$3,"Presentation","Fillet","Preservation","Unspecified","Species Group","Groundfish")</f>
        <v>547779.87199999997</v>
      </c>
      <c r="K22" s="24" t="s">
        <v>182</v>
      </c>
      <c r="L22" s="4">
        <v>783080.25</v>
      </c>
      <c r="M22" s="5">
        <v>1632051</v>
      </c>
    </row>
    <row r="23" spans="1:14" x14ac:dyDescent="0.35">
      <c r="F23" s="10" t="s">
        <v>76</v>
      </c>
      <c r="G23" s="11">
        <v>683638.2</v>
      </c>
      <c r="H23" s="12">
        <v>1128305</v>
      </c>
      <c r="K23" s="24" t="s">
        <v>220</v>
      </c>
      <c r="L23" s="4">
        <v>705363.6</v>
      </c>
      <c r="M23" s="5">
        <v>1100609</v>
      </c>
    </row>
    <row r="24" spans="1:14" x14ac:dyDescent="0.35">
      <c r="F24" s="8" t="s">
        <v>111</v>
      </c>
      <c r="G24" s="4">
        <v>1086.6399999999999</v>
      </c>
      <c r="H24" s="5">
        <v>3563</v>
      </c>
      <c r="K24" s="24" t="s">
        <v>197</v>
      </c>
      <c r="L24" s="4">
        <v>585620.85</v>
      </c>
      <c r="M24" s="5">
        <v>1165633</v>
      </c>
    </row>
    <row r="25" spans="1:14" x14ac:dyDescent="0.35">
      <c r="F25" s="14" t="s">
        <v>26</v>
      </c>
      <c r="G25" s="15">
        <v>78181300.120000005</v>
      </c>
      <c r="H25" s="16">
        <v>173004756</v>
      </c>
      <c r="K25" s="24" t="s">
        <v>230</v>
      </c>
      <c r="L25" s="4">
        <v>388440.75</v>
      </c>
      <c r="M25" s="5">
        <v>821261</v>
      </c>
    </row>
    <row r="26" spans="1:14" x14ac:dyDescent="0.35">
      <c r="F26" s="17" t="s">
        <v>100</v>
      </c>
      <c r="G26" s="15">
        <v>851836.34999999986</v>
      </c>
      <c r="H26" s="16">
        <v>1336467</v>
      </c>
      <c r="K26" s="24" t="s">
        <v>239</v>
      </c>
      <c r="L26" s="4">
        <v>387942</v>
      </c>
      <c r="M26" s="5">
        <v>531956</v>
      </c>
    </row>
    <row r="27" spans="1:14" x14ac:dyDescent="0.35">
      <c r="F27" s="18" t="s">
        <v>111</v>
      </c>
      <c r="G27" s="15">
        <v>526413.79999999993</v>
      </c>
      <c r="H27" s="16">
        <v>726704</v>
      </c>
      <c r="K27" s="24" t="s">
        <v>175</v>
      </c>
      <c r="L27" s="4">
        <v>139992</v>
      </c>
      <c r="M27" s="5">
        <v>100031</v>
      </c>
    </row>
    <row r="28" spans="1:14" x14ac:dyDescent="0.35">
      <c r="F28" s="18" t="s">
        <v>76</v>
      </c>
      <c r="G28" s="15">
        <v>325422.55</v>
      </c>
      <c r="H28" s="16">
        <v>609763</v>
      </c>
      <c r="K28" s="24" t="s">
        <v>177</v>
      </c>
      <c r="L28" s="4">
        <v>1912.35</v>
      </c>
      <c r="M28" s="5">
        <v>6010</v>
      </c>
    </row>
    <row r="29" spans="1:14" x14ac:dyDescent="0.35">
      <c r="F29" s="17" t="s">
        <v>27</v>
      </c>
      <c r="G29" s="15">
        <v>43522756.729999997</v>
      </c>
      <c r="H29" s="16">
        <v>99971297</v>
      </c>
      <c r="K29" s="10" t="s">
        <v>86</v>
      </c>
      <c r="L29" s="11">
        <v>84538005.450000003</v>
      </c>
      <c r="M29" s="12">
        <v>76198749</v>
      </c>
      <c r="N29" s="4">
        <f>0.8*GETPIVOTDATA("Sum of Live weight",$K$3,"Presentation","Fillet","Preservation","Frozen","Species ","Alaska pollock","Species Group","Groundfish")</f>
        <v>67630404.359999999</v>
      </c>
    </row>
    <row r="30" spans="1:14" x14ac:dyDescent="0.35">
      <c r="F30" s="18" t="s">
        <v>106</v>
      </c>
      <c r="G30" s="15">
        <v>19091610.999999993</v>
      </c>
      <c r="H30" s="16">
        <v>39504136</v>
      </c>
      <c r="K30" s="25" t="s">
        <v>109</v>
      </c>
      <c r="L30" s="11">
        <v>59721720.450000003</v>
      </c>
      <c r="M30" s="12">
        <v>52883784</v>
      </c>
    </row>
    <row r="31" spans="1:14" x14ac:dyDescent="0.35">
      <c r="F31" s="18" t="s">
        <v>76</v>
      </c>
      <c r="G31" s="15">
        <v>18533968.5</v>
      </c>
      <c r="H31" s="16">
        <v>47792602</v>
      </c>
      <c r="K31" s="25" t="s">
        <v>216</v>
      </c>
      <c r="L31" s="11">
        <v>9201592.8000000007</v>
      </c>
      <c r="M31" s="12">
        <v>8488547</v>
      </c>
    </row>
    <row r="32" spans="1:14" x14ac:dyDescent="0.35">
      <c r="F32" s="18" t="s">
        <v>104</v>
      </c>
      <c r="G32" s="15">
        <v>2889389.55</v>
      </c>
      <c r="H32" s="16">
        <v>6080332</v>
      </c>
      <c r="K32" s="24" t="s">
        <v>239</v>
      </c>
      <c r="L32" s="4">
        <v>7846345.0999999996</v>
      </c>
      <c r="M32" s="5">
        <v>7642757</v>
      </c>
    </row>
    <row r="33" spans="6:13" x14ac:dyDescent="0.35">
      <c r="F33" s="18" t="s">
        <v>31</v>
      </c>
      <c r="G33" s="15">
        <v>1443045.82</v>
      </c>
      <c r="H33" s="16">
        <v>1865307</v>
      </c>
      <c r="K33" s="24" t="s">
        <v>161</v>
      </c>
      <c r="L33" s="4">
        <v>2456314.5499999998</v>
      </c>
      <c r="M33" s="5">
        <v>2579582</v>
      </c>
    </row>
    <row r="34" spans="6:13" x14ac:dyDescent="0.35">
      <c r="F34" s="18" t="s">
        <v>127</v>
      </c>
      <c r="G34" s="15">
        <v>678611.78</v>
      </c>
      <c r="H34" s="16">
        <v>1068942</v>
      </c>
      <c r="K34" s="24" t="s">
        <v>212</v>
      </c>
      <c r="L34" s="4">
        <v>1775307.05</v>
      </c>
      <c r="M34" s="5">
        <v>1553180</v>
      </c>
    </row>
    <row r="35" spans="6:13" x14ac:dyDescent="0.35">
      <c r="F35" s="18" t="s">
        <v>114</v>
      </c>
      <c r="G35" s="15">
        <v>490129.39</v>
      </c>
      <c r="H35" s="16">
        <v>785032</v>
      </c>
      <c r="K35" s="24" t="s">
        <v>197</v>
      </c>
      <c r="L35" s="4">
        <v>1547599.5</v>
      </c>
      <c r="M35" s="5">
        <v>1364439</v>
      </c>
    </row>
    <row r="36" spans="6:13" x14ac:dyDescent="0.35">
      <c r="F36" s="18" t="s">
        <v>146</v>
      </c>
      <c r="G36" s="15">
        <v>187914.6</v>
      </c>
      <c r="H36" s="16">
        <v>2589048</v>
      </c>
      <c r="K36" s="24" t="s">
        <v>123</v>
      </c>
      <c r="L36" s="4">
        <v>1488629</v>
      </c>
      <c r="M36" s="5">
        <v>1290395</v>
      </c>
    </row>
    <row r="37" spans="6:13" x14ac:dyDescent="0.35">
      <c r="F37" s="18" t="s">
        <v>111</v>
      </c>
      <c r="G37" s="15">
        <v>137475.44999999998</v>
      </c>
      <c r="H37" s="16">
        <v>164549</v>
      </c>
      <c r="K37" s="24" t="s">
        <v>177</v>
      </c>
      <c r="L37" s="4">
        <v>171707.7</v>
      </c>
      <c r="M37" s="5">
        <v>143108</v>
      </c>
    </row>
    <row r="38" spans="6:13" x14ac:dyDescent="0.35">
      <c r="F38" s="18" t="s">
        <v>128</v>
      </c>
      <c r="G38" s="15">
        <v>62111.909999999996</v>
      </c>
      <c r="H38" s="16">
        <v>102957</v>
      </c>
      <c r="K38" s="24" t="s">
        <v>68</v>
      </c>
      <c r="L38" s="4">
        <v>146547.15</v>
      </c>
      <c r="M38" s="5">
        <v>98989</v>
      </c>
    </row>
    <row r="39" spans="6:13" x14ac:dyDescent="0.35">
      <c r="F39" s="18" t="s">
        <v>86</v>
      </c>
      <c r="G39" s="15">
        <v>6889.1900000000005</v>
      </c>
      <c r="H39" s="16">
        <v>13814</v>
      </c>
      <c r="K39" s="24" t="s">
        <v>220</v>
      </c>
      <c r="L39" s="4">
        <v>80871.3</v>
      </c>
      <c r="M39" s="5">
        <v>69024</v>
      </c>
    </row>
    <row r="40" spans="6:13" x14ac:dyDescent="0.35">
      <c r="F40" s="18" t="s">
        <v>126</v>
      </c>
      <c r="G40" s="15">
        <v>1537.54</v>
      </c>
      <c r="H40" s="16">
        <v>2613</v>
      </c>
      <c r="K40" s="24" t="s">
        <v>168</v>
      </c>
      <c r="L40" s="4">
        <v>61200.7</v>
      </c>
      <c r="M40" s="5">
        <v>56847</v>
      </c>
    </row>
    <row r="41" spans="6:13" x14ac:dyDescent="0.35">
      <c r="F41" s="18" t="s">
        <v>154</v>
      </c>
      <c r="G41" s="15">
        <v>72</v>
      </c>
      <c r="H41" s="16">
        <v>1965</v>
      </c>
      <c r="K41" s="24" t="s">
        <v>224</v>
      </c>
      <c r="L41" s="4">
        <v>31924.9</v>
      </c>
      <c r="M41" s="5">
        <v>18214</v>
      </c>
    </row>
    <row r="42" spans="6:13" x14ac:dyDescent="0.35">
      <c r="F42" s="17" t="s">
        <v>35</v>
      </c>
      <c r="G42" s="15">
        <v>33797681.119999997</v>
      </c>
      <c r="H42" s="16">
        <v>71660632</v>
      </c>
      <c r="K42" s="24" t="s">
        <v>230</v>
      </c>
      <c r="L42" s="4">
        <v>5723</v>
      </c>
      <c r="M42" s="5">
        <v>7330</v>
      </c>
    </row>
    <row r="43" spans="6:13" x14ac:dyDescent="0.35">
      <c r="F43" s="18" t="s">
        <v>106</v>
      </c>
      <c r="G43" s="15">
        <v>21248865.84</v>
      </c>
      <c r="H43" s="16">
        <v>46546021</v>
      </c>
      <c r="K43" s="24" t="s">
        <v>175</v>
      </c>
      <c r="L43" s="4">
        <v>2504.5500000000002</v>
      </c>
      <c r="M43" s="5">
        <v>2534</v>
      </c>
    </row>
    <row r="44" spans="6:13" x14ac:dyDescent="0.35">
      <c r="F44" s="18" t="s">
        <v>76</v>
      </c>
      <c r="G44" s="15">
        <v>9076451.459999999</v>
      </c>
      <c r="H44" s="16">
        <v>20468973</v>
      </c>
      <c r="K44" s="24" t="s">
        <v>151</v>
      </c>
      <c r="L44" s="4">
        <v>17.7</v>
      </c>
      <c r="M44" s="5">
        <v>19</v>
      </c>
    </row>
    <row r="45" spans="6:13" x14ac:dyDescent="0.35">
      <c r="F45" s="18" t="s">
        <v>126</v>
      </c>
      <c r="G45" s="15">
        <v>1243307</v>
      </c>
      <c r="H45" s="16">
        <v>1125642</v>
      </c>
      <c r="K45" s="8" t="s">
        <v>106</v>
      </c>
      <c r="L45" s="4">
        <v>57465285.299999997</v>
      </c>
      <c r="M45" s="5">
        <v>93661489</v>
      </c>
    </row>
    <row r="46" spans="6:13" x14ac:dyDescent="0.35">
      <c r="F46" s="18" t="s">
        <v>104</v>
      </c>
      <c r="G46" s="15">
        <v>1028276.42</v>
      </c>
      <c r="H46" s="16">
        <v>1561275</v>
      </c>
      <c r="K46" s="24" t="s">
        <v>109</v>
      </c>
      <c r="L46" s="4">
        <v>19454855.759999998</v>
      </c>
      <c r="M46" s="5">
        <v>20819443</v>
      </c>
    </row>
    <row r="47" spans="6:13" x14ac:dyDescent="0.35">
      <c r="F47" s="18" t="s">
        <v>114</v>
      </c>
      <c r="G47" s="15">
        <v>555815.68000000005</v>
      </c>
      <c r="H47" s="16">
        <v>562281</v>
      </c>
      <c r="K47" s="24" t="s">
        <v>170</v>
      </c>
      <c r="L47" s="4">
        <v>18708157.620000001</v>
      </c>
      <c r="M47" s="5">
        <v>38138961</v>
      </c>
    </row>
    <row r="48" spans="6:13" x14ac:dyDescent="0.35">
      <c r="F48" s="18" t="s">
        <v>128</v>
      </c>
      <c r="G48" s="15">
        <v>422752.64999999997</v>
      </c>
      <c r="H48" s="16">
        <v>671380</v>
      </c>
      <c r="K48" s="24" t="s">
        <v>204</v>
      </c>
      <c r="L48" s="4">
        <v>5840955.54</v>
      </c>
      <c r="M48" s="5">
        <v>10762419</v>
      </c>
    </row>
    <row r="49" spans="6:13" x14ac:dyDescent="0.35">
      <c r="F49" s="18" t="s">
        <v>86</v>
      </c>
      <c r="G49" s="15">
        <v>90024.12000000001</v>
      </c>
      <c r="H49" s="16">
        <v>364898</v>
      </c>
      <c r="K49" s="24" t="s">
        <v>216</v>
      </c>
      <c r="L49" s="4">
        <v>5263732.4399999995</v>
      </c>
      <c r="M49" s="5">
        <v>9469382</v>
      </c>
    </row>
    <row r="50" spans="6:13" x14ac:dyDescent="0.35">
      <c r="F50" s="18" t="s">
        <v>111</v>
      </c>
      <c r="G50" s="15">
        <v>63857.43</v>
      </c>
      <c r="H50" s="16">
        <v>93777</v>
      </c>
      <c r="K50" s="24" t="s">
        <v>123</v>
      </c>
      <c r="L50" s="4">
        <v>3021404.22</v>
      </c>
      <c r="M50" s="5">
        <v>5050106</v>
      </c>
    </row>
    <row r="51" spans="6:13" x14ac:dyDescent="0.35">
      <c r="F51" s="18" t="s">
        <v>31</v>
      </c>
      <c r="G51" s="15">
        <v>55396.520000000004</v>
      </c>
      <c r="H51" s="16">
        <v>248559</v>
      </c>
      <c r="K51" s="24" t="s">
        <v>212</v>
      </c>
      <c r="L51" s="4">
        <v>2162266.38</v>
      </c>
      <c r="M51" s="5">
        <v>3845659</v>
      </c>
    </row>
    <row r="52" spans="6:13" x14ac:dyDescent="0.35">
      <c r="F52" s="18" t="s">
        <v>127</v>
      </c>
      <c r="G52" s="15">
        <v>12905</v>
      </c>
      <c r="H52" s="16">
        <v>15158</v>
      </c>
      <c r="K52" s="24" t="s">
        <v>147</v>
      </c>
      <c r="L52" s="4">
        <v>1263933</v>
      </c>
      <c r="M52" s="5">
        <v>2298366</v>
      </c>
    </row>
    <row r="53" spans="6:13" x14ac:dyDescent="0.35">
      <c r="F53" s="18" t="s">
        <v>154</v>
      </c>
      <c r="G53" s="15">
        <v>29</v>
      </c>
      <c r="H53" s="16">
        <v>2668</v>
      </c>
      <c r="K53" s="24" t="s">
        <v>161</v>
      </c>
      <c r="L53" s="4">
        <v>927183.06</v>
      </c>
      <c r="M53" s="5">
        <v>1715910</v>
      </c>
    </row>
    <row r="54" spans="6:13" x14ac:dyDescent="0.35">
      <c r="F54" s="17" t="s">
        <v>110</v>
      </c>
      <c r="G54" s="15">
        <v>9025.92</v>
      </c>
      <c r="H54" s="16">
        <v>36360</v>
      </c>
      <c r="K54" s="24" t="s">
        <v>242</v>
      </c>
      <c r="L54" s="4">
        <v>218591.1</v>
      </c>
      <c r="M54" s="5">
        <v>398447</v>
      </c>
    </row>
    <row r="55" spans="6:13" x14ac:dyDescent="0.35">
      <c r="F55" s="18" t="s">
        <v>76</v>
      </c>
      <c r="G55" s="15">
        <v>9025.92</v>
      </c>
      <c r="H55" s="16">
        <v>36360</v>
      </c>
      <c r="K55" s="24" t="s">
        <v>165</v>
      </c>
      <c r="L55" s="4">
        <v>171479.34</v>
      </c>
      <c r="M55" s="5">
        <v>346205</v>
      </c>
    </row>
    <row r="56" spans="6:13" x14ac:dyDescent="0.35">
      <c r="F56" s="14" t="s">
        <v>50</v>
      </c>
      <c r="G56" s="15">
        <v>14855412.6</v>
      </c>
      <c r="H56" s="16">
        <v>35614779</v>
      </c>
      <c r="K56" s="24" t="s">
        <v>197</v>
      </c>
      <c r="L56" s="4">
        <v>166923</v>
      </c>
      <c r="M56" s="5">
        <v>357781</v>
      </c>
    </row>
    <row r="57" spans="6:13" x14ac:dyDescent="0.35">
      <c r="F57" s="17" t="s">
        <v>100</v>
      </c>
      <c r="G57" s="15">
        <v>219222.65</v>
      </c>
      <c r="H57" s="16">
        <v>394694</v>
      </c>
      <c r="K57" s="24" t="s">
        <v>151</v>
      </c>
      <c r="L57" s="4">
        <v>92200.86</v>
      </c>
      <c r="M57" s="5">
        <v>175126</v>
      </c>
    </row>
    <row r="58" spans="6:13" x14ac:dyDescent="0.35">
      <c r="F58" s="18" t="s">
        <v>76</v>
      </c>
      <c r="G58" s="15">
        <v>219222.65</v>
      </c>
      <c r="H58" s="16">
        <v>394694</v>
      </c>
      <c r="K58" s="24" t="s">
        <v>220</v>
      </c>
      <c r="L58" s="4">
        <v>91246.14</v>
      </c>
      <c r="M58" s="5">
        <v>145030</v>
      </c>
    </row>
    <row r="59" spans="6:13" x14ac:dyDescent="0.35">
      <c r="F59" s="17" t="s">
        <v>27</v>
      </c>
      <c r="G59" s="15">
        <v>2529502.84</v>
      </c>
      <c r="H59" s="16">
        <v>10118932</v>
      </c>
      <c r="K59" s="24" t="s">
        <v>102</v>
      </c>
      <c r="L59" s="4">
        <v>32726.7</v>
      </c>
      <c r="M59" s="5">
        <v>54412</v>
      </c>
    </row>
    <row r="60" spans="6:13" x14ac:dyDescent="0.35">
      <c r="F60" s="18" t="s">
        <v>86</v>
      </c>
      <c r="G60" s="15">
        <v>2529502.84</v>
      </c>
      <c r="H60" s="16">
        <v>4364479</v>
      </c>
      <c r="K60" s="24" t="s">
        <v>181</v>
      </c>
      <c r="L60" s="4">
        <v>17910.18</v>
      </c>
      <c r="M60" s="5">
        <v>27957</v>
      </c>
    </row>
    <row r="61" spans="6:13" x14ac:dyDescent="0.35">
      <c r="F61" s="18" t="s">
        <v>111</v>
      </c>
      <c r="G61" s="15">
        <v>0</v>
      </c>
      <c r="H61" s="16">
        <v>36142</v>
      </c>
      <c r="K61" s="24" t="s">
        <v>182</v>
      </c>
      <c r="L61" s="4">
        <v>16946.28</v>
      </c>
      <c r="M61" s="5">
        <v>22959</v>
      </c>
    </row>
    <row r="62" spans="6:13" x14ac:dyDescent="0.35">
      <c r="F62" s="18" t="s">
        <v>114</v>
      </c>
      <c r="G62" s="15">
        <v>0</v>
      </c>
      <c r="H62" s="16">
        <v>5527</v>
      </c>
      <c r="K62" s="24" t="s">
        <v>175</v>
      </c>
      <c r="L62" s="4">
        <v>14773.68</v>
      </c>
      <c r="M62" s="5">
        <v>33326</v>
      </c>
    </row>
    <row r="63" spans="6:13" x14ac:dyDescent="0.35">
      <c r="F63" s="18" t="s">
        <v>104</v>
      </c>
      <c r="G63" s="15">
        <v>0</v>
      </c>
      <c r="H63" s="16">
        <v>115399</v>
      </c>
      <c r="K63" s="8" t="s">
        <v>31</v>
      </c>
      <c r="L63" s="4">
        <v>3706371.8499999996</v>
      </c>
      <c r="M63" s="5">
        <v>6042580</v>
      </c>
    </row>
    <row r="64" spans="6:13" x14ac:dyDescent="0.35">
      <c r="F64" s="18" t="s">
        <v>106</v>
      </c>
      <c r="G64" s="15">
        <v>0</v>
      </c>
      <c r="H64" s="16">
        <v>541277</v>
      </c>
      <c r="K64" s="24" t="s">
        <v>223</v>
      </c>
      <c r="L64" s="4">
        <v>2530471.5</v>
      </c>
      <c r="M64" s="5">
        <v>4583866</v>
      </c>
    </row>
    <row r="65" spans="6:13" x14ac:dyDescent="0.35">
      <c r="F65" s="18" t="s">
        <v>76</v>
      </c>
      <c r="G65" s="15">
        <v>0</v>
      </c>
      <c r="H65" s="16">
        <v>4965216</v>
      </c>
      <c r="K65" s="24" t="s">
        <v>109</v>
      </c>
      <c r="L65" s="4">
        <v>372636.55</v>
      </c>
      <c r="M65" s="5">
        <v>348671</v>
      </c>
    </row>
    <row r="66" spans="6:13" x14ac:dyDescent="0.35">
      <c r="F66" s="18" t="s">
        <v>146</v>
      </c>
      <c r="G66" s="15">
        <v>0</v>
      </c>
      <c r="H66" s="16">
        <v>48654</v>
      </c>
      <c r="K66" s="24" t="s">
        <v>239</v>
      </c>
      <c r="L66" s="4">
        <v>305015.36</v>
      </c>
      <c r="M66" s="5">
        <v>309404</v>
      </c>
    </row>
    <row r="67" spans="6:13" x14ac:dyDescent="0.35">
      <c r="F67" s="18" t="s">
        <v>31</v>
      </c>
      <c r="G67" s="15">
        <v>0</v>
      </c>
      <c r="H67" s="16">
        <v>42238</v>
      </c>
      <c r="K67" s="24" t="s">
        <v>210</v>
      </c>
      <c r="L67" s="4">
        <v>170059.5</v>
      </c>
      <c r="M67" s="5">
        <v>142661</v>
      </c>
    </row>
    <row r="68" spans="6:13" x14ac:dyDescent="0.35">
      <c r="F68" s="17" t="s">
        <v>35</v>
      </c>
      <c r="G68" s="15">
        <v>0</v>
      </c>
      <c r="H68" s="16">
        <v>52181</v>
      </c>
      <c r="K68" s="24" t="s">
        <v>123</v>
      </c>
      <c r="L68" s="4">
        <v>135001.37</v>
      </c>
      <c r="M68" s="5">
        <v>425141</v>
      </c>
    </row>
    <row r="69" spans="6:13" x14ac:dyDescent="0.35">
      <c r="F69" s="18" t="s">
        <v>111</v>
      </c>
      <c r="G69" s="15">
        <v>0</v>
      </c>
      <c r="H69" s="16">
        <v>52181</v>
      </c>
      <c r="K69" s="24" t="s">
        <v>140</v>
      </c>
      <c r="L69" s="4">
        <v>59280</v>
      </c>
      <c r="M69" s="5">
        <v>35316</v>
      </c>
    </row>
    <row r="70" spans="6:13" x14ac:dyDescent="0.35">
      <c r="F70" s="17" t="s">
        <v>37</v>
      </c>
      <c r="G70" s="15">
        <v>12106687.109999999</v>
      </c>
      <c r="H70" s="16">
        <v>25048972</v>
      </c>
      <c r="K70" s="24" t="s">
        <v>213</v>
      </c>
      <c r="L70" s="4">
        <v>54900</v>
      </c>
      <c r="M70" s="5">
        <v>77185</v>
      </c>
    </row>
    <row r="71" spans="6:13" x14ac:dyDescent="0.35">
      <c r="F71" s="18" t="s">
        <v>111</v>
      </c>
      <c r="G71" s="15">
        <v>10273696.199999999</v>
      </c>
      <c r="H71" s="16">
        <v>19661822</v>
      </c>
      <c r="K71" s="24" t="s">
        <v>225</v>
      </c>
      <c r="L71" s="4">
        <v>21827.78</v>
      </c>
      <c r="M71" s="5">
        <v>37818</v>
      </c>
    </row>
    <row r="72" spans="6:13" x14ac:dyDescent="0.35">
      <c r="F72" s="18" t="s">
        <v>76</v>
      </c>
      <c r="G72" s="15">
        <v>1751140.8900000001</v>
      </c>
      <c r="H72" s="16">
        <v>5098680</v>
      </c>
      <c r="K72" s="24" t="s">
        <v>204</v>
      </c>
      <c r="L72" s="4">
        <v>16494.66</v>
      </c>
      <c r="M72" s="5">
        <v>13784</v>
      </c>
    </row>
    <row r="73" spans="6:13" x14ac:dyDescent="0.35">
      <c r="F73" s="18" t="s">
        <v>31</v>
      </c>
      <c r="G73" s="15">
        <v>80941.200000000012</v>
      </c>
      <c r="H73" s="16">
        <v>286734</v>
      </c>
      <c r="K73" s="24" t="s">
        <v>197</v>
      </c>
      <c r="L73" s="4">
        <v>15722.29</v>
      </c>
      <c r="M73" s="5">
        <v>17551</v>
      </c>
    </row>
    <row r="74" spans="6:13" x14ac:dyDescent="0.35">
      <c r="F74" s="18" t="s">
        <v>114</v>
      </c>
      <c r="G74" s="15">
        <v>908.82</v>
      </c>
      <c r="H74" s="16">
        <v>1736</v>
      </c>
      <c r="K74" s="24" t="s">
        <v>161</v>
      </c>
      <c r="L74" s="4">
        <v>13701.09</v>
      </c>
      <c r="M74" s="5">
        <v>38966</v>
      </c>
    </row>
    <row r="75" spans="6:13" x14ac:dyDescent="0.35">
      <c r="F75" s="3" t="s">
        <v>245</v>
      </c>
      <c r="G75" s="4">
        <v>483518948.56999993</v>
      </c>
      <c r="H75" s="5">
        <v>892310077</v>
      </c>
      <c r="K75" s="24" t="s">
        <v>212</v>
      </c>
      <c r="L75" s="4">
        <v>9688.36</v>
      </c>
      <c r="M75" s="5">
        <v>11042</v>
      </c>
    </row>
    <row r="76" spans="6:13" x14ac:dyDescent="0.35">
      <c r="K76" s="24" t="s">
        <v>215</v>
      </c>
      <c r="L76" s="4">
        <v>1573.39</v>
      </c>
      <c r="M76" s="5">
        <v>1175</v>
      </c>
    </row>
    <row r="77" spans="6:13" x14ac:dyDescent="0.35">
      <c r="K77" s="8" t="s">
        <v>114</v>
      </c>
      <c r="L77" s="4">
        <v>1763363.25</v>
      </c>
      <c r="M77" s="5">
        <v>2258527</v>
      </c>
    </row>
    <row r="78" spans="6:13" x14ac:dyDescent="0.35">
      <c r="K78" s="24" t="s">
        <v>170</v>
      </c>
      <c r="L78" s="4">
        <v>1485678.45</v>
      </c>
      <c r="M78" s="5">
        <v>1940222</v>
      </c>
    </row>
    <row r="79" spans="6:13" x14ac:dyDescent="0.35">
      <c r="K79" s="24" t="s">
        <v>182</v>
      </c>
      <c r="L79" s="4">
        <v>93911.4</v>
      </c>
      <c r="M79" s="5">
        <v>98662</v>
      </c>
    </row>
    <row r="80" spans="6:13" x14ac:dyDescent="0.35">
      <c r="K80" s="24" t="s">
        <v>204</v>
      </c>
      <c r="L80" s="4">
        <v>73131.45</v>
      </c>
      <c r="M80" s="5">
        <v>84370</v>
      </c>
    </row>
    <row r="81" spans="11:13" x14ac:dyDescent="0.35">
      <c r="K81" s="24" t="s">
        <v>109</v>
      </c>
      <c r="L81" s="4">
        <v>54621</v>
      </c>
      <c r="M81" s="5">
        <v>45674</v>
      </c>
    </row>
    <row r="82" spans="11:13" x14ac:dyDescent="0.35">
      <c r="K82" s="24" t="s">
        <v>161</v>
      </c>
      <c r="L82" s="4">
        <v>32543.1</v>
      </c>
      <c r="M82" s="5">
        <v>48236</v>
      </c>
    </row>
    <row r="83" spans="11:13" x14ac:dyDescent="0.35">
      <c r="K83" s="24" t="s">
        <v>212</v>
      </c>
      <c r="L83" s="4">
        <v>16781.55</v>
      </c>
      <c r="M83" s="5">
        <v>31417</v>
      </c>
    </row>
    <row r="84" spans="11:13" x14ac:dyDescent="0.35">
      <c r="K84" s="24" t="s">
        <v>197</v>
      </c>
      <c r="L84" s="4">
        <v>3460.35</v>
      </c>
      <c r="M84" s="5">
        <v>3843</v>
      </c>
    </row>
    <row r="85" spans="11:13" x14ac:dyDescent="0.35">
      <c r="K85" s="24" t="s">
        <v>123</v>
      </c>
      <c r="L85" s="4">
        <v>3235.95</v>
      </c>
      <c r="M85" s="5">
        <v>6103</v>
      </c>
    </row>
    <row r="86" spans="11:13" x14ac:dyDescent="0.35">
      <c r="K86" s="8" t="s">
        <v>113</v>
      </c>
      <c r="L86" s="4">
        <v>1195233</v>
      </c>
      <c r="M86" s="5">
        <v>1326609</v>
      </c>
    </row>
    <row r="87" spans="11:13" x14ac:dyDescent="0.35">
      <c r="K87" s="24" t="s">
        <v>201</v>
      </c>
      <c r="L87" s="4">
        <v>1018074</v>
      </c>
      <c r="M87" s="5">
        <v>1138367</v>
      </c>
    </row>
    <row r="88" spans="11:13" x14ac:dyDescent="0.35">
      <c r="K88" s="24" t="s">
        <v>109</v>
      </c>
      <c r="L88" s="4">
        <v>156909</v>
      </c>
      <c r="M88" s="5">
        <v>171593</v>
      </c>
    </row>
    <row r="89" spans="11:13" x14ac:dyDescent="0.35">
      <c r="K89" s="24" t="s">
        <v>123</v>
      </c>
      <c r="L89" s="4">
        <v>20250</v>
      </c>
      <c r="M89" s="5">
        <v>16649</v>
      </c>
    </row>
    <row r="90" spans="11:13" x14ac:dyDescent="0.35">
      <c r="K90" s="8" t="s">
        <v>111</v>
      </c>
      <c r="L90" s="4">
        <v>1089740.9500000002</v>
      </c>
      <c r="M90" s="5">
        <v>2366059</v>
      </c>
    </row>
    <row r="91" spans="11:13" x14ac:dyDescent="0.35">
      <c r="K91" s="24" t="s">
        <v>123</v>
      </c>
      <c r="L91" s="4">
        <v>1072068.1000000001</v>
      </c>
      <c r="M91" s="5">
        <v>2328222</v>
      </c>
    </row>
    <row r="92" spans="11:13" x14ac:dyDescent="0.35">
      <c r="K92" s="24" t="s">
        <v>212</v>
      </c>
      <c r="L92" s="4">
        <v>10862.35</v>
      </c>
      <c r="M92" s="5">
        <v>16062</v>
      </c>
    </row>
    <row r="93" spans="11:13" x14ac:dyDescent="0.35">
      <c r="K93" s="24" t="s">
        <v>213</v>
      </c>
      <c r="L93" s="4">
        <v>4947.55</v>
      </c>
      <c r="M93" s="5">
        <v>15959</v>
      </c>
    </row>
    <row r="94" spans="11:13" x14ac:dyDescent="0.35">
      <c r="K94" s="24" t="s">
        <v>197</v>
      </c>
      <c r="L94" s="4">
        <v>1862.95</v>
      </c>
      <c r="M94" s="5">
        <v>5816</v>
      </c>
    </row>
    <row r="95" spans="11:13" x14ac:dyDescent="0.35">
      <c r="K95" s="8" t="s">
        <v>104</v>
      </c>
      <c r="L95" s="4">
        <v>781168.10000000009</v>
      </c>
      <c r="M95" s="5">
        <v>570735</v>
      </c>
    </row>
    <row r="96" spans="11:13" x14ac:dyDescent="0.35">
      <c r="K96" s="24" t="s">
        <v>123</v>
      </c>
      <c r="L96" s="4">
        <v>358632.9</v>
      </c>
      <c r="M96" s="5">
        <v>281417</v>
      </c>
    </row>
    <row r="97" spans="11:14" x14ac:dyDescent="0.35">
      <c r="K97" s="24" t="s">
        <v>109</v>
      </c>
      <c r="L97" s="4">
        <v>304633.5</v>
      </c>
      <c r="M97" s="5">
        <v>186244</v>
      </c>
    </row>
    <row r="98" spans="11:14" x14ac:dyDescent="0.35">
      <c r="K98" s="24" t="s">
        <v>161</v>
      </c>
      <c r="L98" s="4">
        <v>49020</v>
      </c>
      <c r="M98" s="5">
        <v>56231</v>
      </c>
    </row>
    <row r="99" spans="11:14" x14ac:dyDescent="0.35">
      <c r="K99" s="24" t="s">
        <v>204</v>
      </c>
      <c r="L99" s="4">
        <v>28173.599999999999</v>
      </c>
      <c r="M99" s="5">
        <v>15260</v>
      </c>
    </row>
    <row r="100" spans="11:14" x14ac:dyDescent="0.35">
      <c r="K100" s="24" t="s">
        <v>197</v>
      </c>
      <c r="L100" s="4">
        <v>26367.599999999999</v>
      </c>
      <c r="M100" s="5">
        <v>15657</v>
      </c>
    </row>
    <row r="101" spans="11:14" x14ac:dyDescent="0.35">
      <c r="K101" s="24" t="s">
        <v>170</v>
      </c>
      <c r="L101" s="4">
        <v>5237.3999999999996</v>
      </c>
      <c r="M101" s="5">
        <v>3094</v>
      </c>
    </row>
    <row r="102" spans="11:14" x14ac:dyDescent="0.35">
      <c r="K102" s="24" t="s">
        <v>239</v>
      </c>
      <c r="L102" s="4">
        <v>4343</v>
      </c>
      <c r="M102" s="5">
        <v>4598</v>
      </c>
    </row>
    <row r="103" spans="11:14" x14ac:dyDescent="0.35">
      <c r="K103" s="24" t="s">
        <v>175</v>
      </c>
      <c r="L103" s="4">
        <v>2433.8000000000002</v>
      </c>
      <c r="M103" s="5">
        <v>6630</v>
      </c>
    </row>
    <row r="104" spans="11:14" x14ac:dyDescent="0.35">
      <c r="K104" s="24" t="s">
        <v>213</v>
      </c>
      <c r="L104" s="4">
        <v>2326.3000000000002</v>
      </c>
      <c r="M104" s="5">
        <v>1604</v>
      </c>
    </row>
    <row r="105" spans="11:14" x14ac:dyDescent="0.35">
      <c r="K105" s="8" t="s">
        <v>126</v>
      </c>
      <c r="L105" s="4">
        <v>45575.600000000006</v>
      </c>
      <c r="M105" s="5">
        <v>73587</v>
      </c>
    </row>
    <row r="106" spans="11:14" x14ac:dyDescent="0.35">
      <c r="K106" s="24" t="s">
        <v>147</v>
      </c>
      <c r="L106" s="4">
        <v>31116.400000000001</v>
      </c>
      <c r="M106" s="5">
        <v>40131</v>
      </c>
    </row>
    <row r="107" spans="11:14" x14ac:dyDescent="0.35">
      <c r="K107" s="24" t="s">
        <v>151</v>
      </c>
      <c r="L107" s="4">
        <v>10886.4</v>
      </c>
      <c r="M107" s="5">
        <v>25827</v>
      </c>
    </row>
    <row r="108" spans="11:14" x14ac:dyDescent="0.35">
      <c r="K108" s="24" t="s">
        <v>175</v>
      </c>
      <c r="L108" s="4">
        <v>3572.8</v>
      </c>
      <c r="M108" s="5">
        <v>7629</v>
      </c>
    </row>
    <row r="109" spans="11:14" x14ac:dyDescent="0.35">
      <c r="K109" s="8" t="s">
        <v>128</v>
      </c>
      <c r="L109" s="4">
        <v>3173.12</v>
      </c>
      <c r="M109" s="5">
        <v>1557</v>
      </c>
    </row>
    <row r="110" spans="11:14" x14ac:dyDescent="0.35">
      <c r="K110" s="24" t="s">
        <v>151</v>
      </c>
      <c r="L110" s="4">
        <v>3173.12</v>
      </c>
      <c r="M110" s="5">
        <v>1557</v>
      </c>
    </row>
    <row r="111" spans="11:14" x14ac:dyDescent="0.35">
      <c r="K111" s="27" t="s">
        <v>35</v>
      </c>
      <c r="L111" s="11">
        <v>14735642.890000001</v>
      </c>
      <c r="M111" s="12">
        <v>47512405</v>
      </c>
    </row>
    <row r="112" spans="11:14" x14ac:dyDescent="0.35">
      <c r="K112" s="10" t="s">
        <v>76</v>
      </c>
      <c r="L112" s="11">
        <v>11898199.949999999</v>
      </c>
      <c r="M112" s="12">
        <v>39902900</v>
      </c>
      <c r="N112" s="4">
        <f>0.8*GETPIVOTDATA("Sum of Live weight",$K$3,"Presentation","Fillet","Preservation","Live/Fresh","Species ","Cod","Species Group","Groundfish")</f>
        <v>9518559.959999999</v>
      </c>
    </row>
    <row r="113" spans="11:13" x14ac:dyDescent="0.35">
      <c r="K113" s="25" t="s">
        <v>170</v>
      </c>
      <c r="L113" s="11">
        <v>9617989.0500000007</v>
      </c>
      <c r="M113" s="12">
        <v>33891270</v>
      </c>
    </row>
    <row r="114" spans="11:13" x14ac:dyDescent="0.35">
      <c r="K114" s="24" t="s">
        <v>182</v>
      </c>
      <c r="L114" s="4">
        <v>1589858.25</v>
      </c>
      <c r="M114" s="5">
        <v>4442717</v>
      </c>
    </row>
    <row r="115" spans="11:13" x14ac:dyDescent="0.35">
      <c r="K115" s="24" t="s">
        <v>175</v>
      </c>
      <c r="L115" s="4">
        <v>359590.2</v>
      </c>
      <c r="M115" s="5">
        <v>854494</v>
      </c>
    </row>
    <row r="116" spans="11:13" x14ac:dyDescent="0.35">
      <c r="K116" s="24" t="s">
        <v>123</v>
      </c>
      <c r="L116" s="4">
        <v>318612.90000000002</v>
      </c>
      <c r="M116" s="5">
        <v>683485</v>
      </c>
    </row>
    <row r="117" spans="11:13" x14ac:dyDescent="0.35">
      <c r="K117" s="24" t="s">
        <v>225</v>
      </c>
      <c r="L117" s="4">
        <v>6332.7</v>
      </c>
      <c r="M117" s="5">
        <v>16902</v>
      </c>
    </row>
    <row r="118" spans="11:13" x14ac:dyDescent="0.35">
      <c r="K118" s="24" t="s">
        <v>197</v>
      </c>
      <c r="L118" s="4">
        <v>4423.2</v>
      </c>
      <c r="M118" s="5">
        <v>9751</v>
      </c>
    </row>
    <row r="119" spans="11:13" x14ac:dyDescent="0.35">
      <c r="K119" s="24" t="s">
        <v>147</v>
      </c>
      <c r="L119" s="4">
        <v>877.8</v>
      </c>
      <c r="M119" s="5">
        <v>3080</v>
      </c>
    </row>
    <row r="120" spans="11:13" x14ac:dyDescent="0.35">
      <c r="K120" s="24" t="s">
        <v>151</v>
      </c>
      <c r="L120" s="4">
        <v>515.85</v>
      </c>
      <c r="M120" s="5">
        <v>1201</v>
      </c>
    </row>
    <row r="121" spans="11:13" x14ac:dyDescent="0.35">
      <c r="K121" s="8" t="s">
        <v>111</v>
      </c>
      <c r="L121" s="4">
        <v>1869891.27</v>
      </c>
      <c r="M121" s="5">
        <v>5737480</v>
      </c>
    </row>
    <row r="122" spans="11:13" x14ac:dyDescent="0.35">
      <c r="K122" s="24" t="s">
        <v>170</v>
      </c>
      <c r="L122" s="4">
        <v>1826538</v>
      </c>
      <c r="M122" s="5">
        <v>5628786</v>
      </c>
    </row>
    <row r="123" spans="11:13" x14ac:dyDescent="0.35">
      <c r="K123" s="24" t="s">
        <v>175</v>
      </c>
      <c r="L123" s="4">
        <v>28370.34</v>
      </c>
      <c r="M123" s="5">
        <v>67712</v>
      </c>
    </row>
    <row r="124" spans="11:13" x14ac:dyDescent="0.35">
      <c r="K124" s="24" t="s">
        <v>230</v>
      </c>
      <c r="L124" s="4">
        <v>12157.53</v>
      </c>
      <c r="M124" s="5">
        <v>35288</v>
      </c>
    </row>
    <row r="125" spans="11:13" x14ac:dyDescent="0.35">
      <c r="K125" s="24" t="s">
        <v>123</v>
      </c>
      <c r="L125" s="4">
        <v>2825.4</v>
      </c>
      <c r="M125" s="5">
        <v>5694</v>
      </c>
    </row>
    <row r="126" spans="11:13" x14ac:dyDescent="0.35">
      <c r="K126" s="8" t="s">
        <v>114</v>
      </c>
      <c r="L126" s="4">
        <v>860999.85000000009</v>
      </c>
      <c r="M126" s="5">
        <v>1656903</v>
      </c>
    </row>
    <row r="127" spans="11:13" x14ac:dyDescent="0.35">
      <c r="K127" s="24" t="s">
        <v>147</v>
      </c>
      <c r="L127" s="4">
        <v>436891.5</v>
      </c>
      <c r="M127" s="5">
        <v>875753</v>
      </c>
    </row>
    <row r="128" spans="11:13" x14ac:dyDescent="0.35">
      <c r="K128" s="24" t="s">
        <v>170</v>
      </c>
      <c r="L128" s="4">
        <v>360751.05000000005</v>
      </c>
      <c r="M128" s="5">
        <v>617036</v>
      </c>
    </row>
    <row r="129" spans="11:14" x14ac:dyDescent="0.35">
      <c r="K129" s="24" t="s">
        <v>175</v>
      </c>
      <c r="L129" s="4">
        <v>59754.15</v>
      </c>
      <c r="M129" s="5">
        <v>158562</v>
      </c>
    </row>
    <row r="130" spans="11:14" x14ac:dyDescent="0.35">
      <c r="K130" s="24" t="s">
        <v>151</v>
      </c>
      <c r="L130" s="4">
        <v>3603.15</v>
      </c>
      <c r="M130" s="5">
        <v>5552</v>
      </c>
    </row>
    <row r="131" spans="11:14" x14ac:dyDescent="0.35">
      <c r="K131" s="8" t="s">
        <v>104</v>
      </c>
      <c r="L131" s="4">
        <v>106551.81999999999</v>
      </c>
      <c r="M131" s="5">
        <v>215122</v>
      </c>
    </row>
    <row r="132" spans="11:14" x14ac:dyDescent="0.35">
      <c r="K132" s="24" t="s">
        <v>170</v>
      </c>
      <c r="L132" s="4">
        <v>106491.48</v>
      </c>
      <c r="M132" s="5">
        <v>215113</v>
      </c>
    </row>
    <row r="133" spans="11:14" x14ac:dyDescent="0.35">
      <c r="K133" s="24" t="s">
        <v>161</v>
      </c>
      <c r="L133" s="4">
        <v>60.34</v>
      </c>
      <c r="M133" s="5">
        <v>9</v>
      </c>
    </row>
    <row r="134" spans="11:14" x14ac:dyDescent="0.35">
      <c r="K134" s="27" t="s">
        <v>36</v>
      </c>
      <c r="L134" s="11">
        <v>684724.84</v>
      </c>
      <c r="M134" s="12">
        <v>1131868</v>
      </c>
    </row>
    <row r="135" spans="11:14" x14ac:dyDescent="0.35">
      <c r="K135" s="10" t="s">
        <v>76</v>
      </c>
      <c r="L135" s="11">
        <v>683638.2</v>
      </c>
      <c r="M135" s="12">
        <v>1128305</v>
      </c>
      <c r="N135" s="4">
        <f>0.8*GETPIVOTDATA("Sum of Live weight",$K$3,"Presentation","Fillet","Preservation","Unspecified","Species ","Cod","Species Group","Groundfish")</f>
        <v>546910.55999999994</v>
      </c>
    </row>
    <row r="136" spans="11:14" x14ac:dyDescent="0.35">
      <c r="K136" s="25" t="s">
        <v>109</v>
      </c>
      <c r="L136" s="11">
        <v>222525</v>
      </c>
      <c r="M136" s="12">
        <v>413632</v>
      </c>
    </row>
    <row r="137" spans="11:14" x14ac:dyDescent="0.35">
      <c r="K137" s="25" t="s">
        <v>213</v>
      </c>
      <c r="L137" s="11">
        <v>152817.75</v>
      </c>
      <c r="M137" s="12">
        <v>258531</v>
      </c>
    </row>
    <row r="138" spans="11:14" x14ac:dyDescent="0.35">
      <c r="K138" s="25" t="s">
        <v>123</v>
      </c>
      <c r="L138" s="11">
        <v>152476.20000000001</v>
      </c>
      <c r="M138" s="12">
        <v>174922</v>
      </c>
    </row>
    <row r="139" spans="11:14" x14ac:dyDescent="0.35">
      <c r="K139" s="24" t="s">
        <v>215</v>
      </c>
      <c r="L139" s="4">
        <v>76386.45</v>
      </c>
      <c r="M139" s="5">
        <v>38158</v>
      </c>
    </row>
    <row r="140" spans="11:14" x14ac:dyDescent="0.35">
      <c r="K140" s="24" t="s">
        <v>204</v>
      </c>
      <c r="L140" s="4">
        <v>40986</v>
      </c>
      <c r="M140" s="5">
        <v>186975</v>
      </c>
    </row>
    <row r="141" spans="11:14" x14ac:dyDescent="0.35">
      <c r="K141" s="24" t="s">
        <v>212</v>
      </c>
      <c r="L141" s="4">
        <v>14200.2</v>
      </c>
      <c r="M141" s="5">
        <v>15705</v>
      </c>
    </row>
    <row r="142" spans="11:14" x14ac:dyDescent="0.35">
      <c r="K142" s="24" t="s">
        <v>225</v>
      </c>
      <c r="L142" s="4">
        <v>12340.65</v>
      </c>
      <c r="M142" s="5">
        <v>21872</v>
      </c>
    </row>
    <row r="143" spans="11:14" x14ac:dyDescent="0.35">
      <c r="K143" s="24" t="s">
        <v>177</v>
      </c>
      <c r="L143" s="4">
        <v>11257.35</v>
      </c>
      <c r="M143" s="5">
        <v>16882</v>
      </c>
    </row>
    <row r="144" spans="11:14" x14ac:dyDescent="0.35">
      <c r="K144" s="24" t="s">
        <v>151</v>
      </c>
      <c r="L144" s="4">
        <v>648.6</v>
      </c>
      <c r="M144" s="5">
        <v>1628</v>
      </c>
    </row>
    <row r="145" spans="11:13" x14ac:dyDescent="0.35">
      <c r="K145" s="8" t="s">
        <v>111</v>
      </c>
      <c r="L145" s="4">
        <v>1086.6399999999999</v>
      </c>
      <c r="M145" s="5">
        <v>3563</v>
      </c>
    </row>
    <row r="146" spans="11:13" x14ac:dyDescent="0.35">
      <c r="K146" s="24" t="s">
        <v>213</v>
      </c>
      <c r="L146" s="4">
        <v>725.68</v>
      </c>
      <c r="M146" s="5">
        <v>2086</v>
      </c>
    </row>
    <row r="147" spans="11:13" x14ac:dyDescent="0.35">
      <c r="K147" s="24" t="s">
        <v>181</v>
      </c>
      <c r="L147" s="4">
        <v>360.96</v>
      </c>
      <c r="M147" s="5">
        <v>1477</v>
      </c>
    </row>
    <row r="148" spans="11:13" x14ac:dyDescent="0.35">
      <c r="K148" s="14" t="s">
        <v>26</v>
      </c>
      <c r="L148" s="15">
        <v>78181300.120000005</v>
      </c>
      <c r="M148" s="16">
        <v>173004756</v>
      </c>
    </row>
    <row r="149" spans="11:13" x14ac:dyDescent="0.35">
      <c r="K149" s="17" t="s">
        <v>100</v>
      </c>
      <c r="L149" s="15">
        <v>851836.35</v>
      </c>
      <c r="M149" s="16">
        <v>1336467</v>
      </c>
    </row>
    <row r="150" spans="11:13" x14ac:dyDescent="0.35">
      <c r="K150" s="18" t="s">
        <v>111</v>
      </c>
      <c r="L150" s="15">
        <v>526413.79999999993</v>
      </c>
      <c r="M150" s="16">
        <v>726704</v>
      </c>
    </row>
    <row r="151" spans="11:13" x14ac:dyDescent="0.35">
      <c r="K151" s="24" t="s">
        <v>204</v>
      </c>
      <c r="L151" s="4">
        <v>520831.3</v>
      </c>
      <c r="M151" s="5">
        <v>706740</v>
      </c>
    </row>
    <row r="152" spans="11:13" x14ac:dyDescent="0.35">
      <c r="K152" s="24" t="s">
        <v>170</v>
      </c>
      <c r="L152" s="4">
        <v>4497.8999999999996</v>
      </c>
      <c r="M152" s="5">
        <v>12249</v>
      </c>
    </row>
    <row r="153" spans="11:13" x14ac:dyDescent="0.35">
      <c r="K153" s="24" t="s">
        <v>225</v>
      </c>
      <c r="L153" s="4">
        <v>1084.5999999999999</v>
      </c>
      <c r="M153" s="5">
        <v>7715</v>
      </c>
    </row>
    <row r="154" spans="11:13" x14ac:dyDescent="0.35">
      <c r="K154" s="18" t="s">
        <v>76</v>
      </c>
      <c r="L154" s="15">
        <v>325422.55000000005</v>
      </c>
      <c r="M154" s="16">
        <v>609763</v>
      </c>
    </row>
    <row r="155" spans="11:13" x14ac:dyDescent="0.35">
      <c r="K155" s="24" t="s">
        <v>204</v>
      </c>
      <c r="L155" s="4">
        <v>249478.65000000002</v>
      </c>
      <c r="M155" s="5">
        <v>494849</v>
      </c>
    </row>
    <row r="156" spans="11:13" x14ac:dyDescent="0.35">
      <c r="K156" s="24" t="s">
        <v>170</v>
      </c>
      <c r="L156" s="4">
        <v>75943.900000000009</v>
      </c>
      <c r="M156" s="5">
        <v>114914</v>
      </c>
    </row>
    <row r="157" spans="11:13" x14ac:dyDescent="0.35">
      <c r="K157" s="17" t="s">
        <v>27</v>
      </c>
      <c r="L157" s="15">
        <v>43522756.729999997</v>
      </c>
      <c r="M157" s="16">
        <v>99971297</v>
      </c>
    </row>
    <row r="158" spans="11:13" x14ac:dyDescent="0.35">
      <c r="K158" s="18" t="s">
        <v>106</v>
      </c>
      <c r="L158" s="15">
        <v>19091610.999999996</v>
      </c>
      <c r="M158" s="16">
        <v>39504136</v>
      </c>
    </row>
    <row r="159" spans="11:13" x14ac:dyDescent="0.35">
      <c r="K159" s="24" t="s">
        <v>204</v>
      </c>
      <c r="L159" s="4">
        <v>16346845.199999999</v>
      </c>
      <c r="M159" s="5">
        <v>34190470</v>
      </c>
    </row>
    <row r="160" spans="11:13" x14ac:dyDescent="0.35">
      <c r="K160" s="24" t="s">
        <v>216</v>
      </c>
      <c r="L160" s="4">
        <v>1196770.3999999999</v>
      </c>
      <c r="M160" s="5">
        <v>2272367</v>
      </c>
    </row>
    <row r="161" spans="11:13" x14ac:dyDescent="0.35">
      <c r="K161" s="24" t="s">
        <v>230</v>
      </c>
      <c r="L161" s="4">
        <v>920707.2</v>
      </c>
      <c r="M161" s="5">
        <v>1686529</v>
      </c>
    </row>
    <row r="162" spans="11:13" x14ac:dyDescent="0.35">
      <c r="K162" s="24" t="s">
        <v>147</v>
      </c>
      <c r="L162" s="4">
        <v>318614.80000000005</v>
      </c>
      <c r="M162" s="5">
        <v>594867</v>
      </c>
    </row>
    <row r="163" spans="11:13" x14ac:dyDescent="0.35">
      <c r="K163" s="24" t="s">
        <v>123</v>
      </c>
      <c r="L163" s="4">
        <v>304964.8</v>
      </c>
      <c r="M163" s="5">
        <v>742719</v>
      </c>
    </row>
    <row r="164" spans="11:13" x14ac:dyDescent="0.35">
      <c r="K164" s="24" t="s">
        <v>161</v>
      </c>
      <c r="L164" s="4">
        <v>3179.4</v>
      </c>
      <c r="M164" s="5">
        <v>14540</v>
      </c>
    </row>
    <row r="165" spans="11:13" x14ac:dyDescent="0.35">
      <c r="K165" s="24" t="s">
        <v>175</v>
      </c>
      <c r="L165" s="4">
        <v>529.20000000000005</v>
      </c>
      <c r="M165" s="5">
        <v>2644</v>
      </c>
    </row>
    <row r="166" spans="11:13" x14ac:dyDescent="0.35">
      <c r="K166" s="18" t="s">
        <v>76</v>
      </c>
      <c r="L166" s="15">
        <v>18533968.5</v>
      </c>
      <c r="M166" s="16">
        <v>47792602</v>
      </c>
    </row>
    <row r="167" spans="11:13" x14ac:dyDescent="0.35">
      <c r="K167" s="24" t="s">
        <v>204</v>
      </c>
      <c r="L167" s="4">
        <v>13285011</v>
      </c>
      <c r="M167" s="5">
        <v>32907635</v>
      </c>
    </row>
    <row r="168" spans="11:13" x14ac:dyDescent="0.35">
      <c r="K168" s="24" t="s">
        <v>147</v>
      </c>
      <c r="L168" s="4">
        <v>1807977</v>
      </c>
      <c r="M168" s="5">
        <v>3882124</v>
      </c>
    </row>
    <row r="169" spans="11:13" x14ac:dyDescent="0.35">
      <c r="K169" s="24" t="s">
        <v>216</v>
      </c>
      <c r="L169" s="4">
        <v>911017.5</v>
      </c>
      <c r="M169" s="5">
        <v>2113526</v>
      </c>
    </row>
    <row r="170" spans="11:13" x14ac:dyDescent="0.35">
      <c r="K170" s="24" t="s">
        <v>123</v>
      </c>
      <c r="L170" s="4">
        <v>842592</v>
      </c>
      <c r="M170" s="5">
        <v>3418506</v>
      </c>
    </row>
    <row r="171" spans="11:13" x14ac:dyDescent="0.35">
      <c r="K171" s="24" t="s">
        <v>230</v>
      </c>
      <c r="L171" s="4">
        <v>779613</v>
      </c>
      <c r="M171" s="5">
        <v>1781229</v>
      </c>
    </row>
    <row r="172" spans="11:13" x14ac:dyDescent="0.35">
      <c r="K172" s="24" t="s">
        <v>161</v>
      </c>
      <c r="L172" s="4">
        <v>257281.5</v>
      </c>
      <c r="M172" s="5">
        <v>788764</v>
      </c>
    </row>
    <row r="173" spans="11:13" x14ac:dyDescent="0.35">
      <c r="K173" s="24" t="s">
        <v>177</v>
      </c>
      <c r="L173" s="4">
        <v>212668.5</v>
      </c>
      <c r="M173" s="5">
        <v>1343788</v>
      </c>
    </row>
    <row r="174" spans="11:13" x14ac:dyDescent="0.35">
      <c r="K174" s="24" t="s">
        <v>213</v>
      </c>
      <c r="L174" s="4">
        <v>127767</v>
      </c>
      <c r="M174" s="5">
        <v>534656</v>
      </c>
    </row>
    <row r="175" spans="11:13" x14ac:dyDescent="0.35">
      <c r="K175" s="24" t="s">
        <v>239</v>
      </c>
      <c r="L175" s="4">
        <v>106906.5</v>
      </c>
      <c r="M175" s="5">
        <v>256943</v>
      </c>
    </row>
    <row r="176" spans="11:13" x14ac:dyDescent="0.35">
      <c r="K176" s="24" t="s">
        <v>212</v>
      </c>
      <c r="L176" s="4">
        <v>102223.5</v>
      </c>
      <c r="M176" s="5">
        <v>370332</v>
      </c>
    </row>
    <row r="177" spans="11:13" x14ac:dyDescent="0.35">
      <c r="K177" s="24" t="s">
        <v>197</v>
      </c>
      <c r="L177" s="4">
        <v>46938</v>
      </c>
      <c r="M177" s="5">
        <v>183625</v>
      </c>
    </row>
    <row r="178" spans="11:13" x14ac:dyDescent="0.35">
      <c r="K178" s="24" t="s">
        <v>225</v>
      </c>
      <c r="L178" s="4">
        <v>35932.5</v>
      </c>
      <c r="M178" s="5">
        <v>93155</v>
      </c>
    </row>
    <row r="179" spans="11:13" x14ac:dyDescent="0.35">
      <c r="K179" s="24" t="s">
        <v>68</v>
      </c>
      <c r="L179" s="4">
        <v>14812.5</v>
      </c>
      <c r="M179" s="5">
        <v>107416</v>
      </c>
    </row>
    <row r="180" spans="11:13" x14ac:dyDescent="0.35">
      <c r="K180" s="24" t="s">
        <v>151</v>
      </c>
      <c r="L180" s="4">
        <v>2266.5</v>
      </c>
      <c r="M180" s="5">
        <v>7825</v>
      </c>
    </row>
    <row r="181" spans="11:13" x14ac:dyDescent="0.35">
      <c r="K181" s="24" t="s">
        <v>175</v>
      </c>
      <c r="L181" s="4">
        <v>961.5</v>
      </c>
      <c r="M181" s="5">
        <v>3078</v>
      </c>
    </row>
    <row r="182" spans="11:13" x14ac:dyDescent="0.35">
      <c r="K182" s="18" t="s">
        <v>104</v>
      </c>
      <c r="L182" s="15">
        <v>2889389.5500000003</v>
      </c>
      <c r="M182" s="16">
        <v>6080332</v>
      </c>
    </row>
    <row r="183" spans="11:13" x14ac:dyDescent="0.35">
      <c r="K183" s="24" t="s">
        <v>170</v>
      </c>
      <c r="L183" s="4">
        <v>2758026.87</v>
      </c>
      <c r="M183" s="5">
        <v>5915261</v>
      </c>
    </row>
    <row r="184" spans="11:13" x14ac:dyDescent="0.35">
      <c r="K184" s="24" t="s">
        <v>204</v>
      </c>
      <c r="L184" s="4">
        <v>114724.54</v>
      </c>
      <c r="M184" s="5">
        <v>124621</v>
      </c>
    </row>
    <row r="185" spans="11:13" x14ac:dyDescent="0.35">
      <c r="K185" s="24" t="s">
        <v>213</v>
      </c>
      <c r="L185" s="4">
        <v>15893.16</v>
      </c>
      <c r="M185" s="5">
        <v>39372</v>
      </c>
    </row>
    <row r="186" spans="11:13" x14ac:dyDescent="0.35">
      <c r="K186" s="24" t="s">
        <v>102</v>
      </c>
      <c r="L186" s="4">
        <v>744.98</v>
      </c>
      <c r="M186" s="5">
        <v>1078</v>
      </c>
    </row>
    <row r="187" spans="11:13" x14ac:dyDescent="0.35">
      <c r="K187" s="18" t="s">
        <v>31</v>
      </c>
      <c r="L187" s="15">
        <v>1443045.8200000003</v>
      </c>
      <c r="M187" s="16">
        <v>1865307</v>
      </c>
    </row>
    <row r="188" spans="11:13" x14ac:dyDescent="0.35">
      <c r="K188" s="24" t="s">
        <v>24</v>
      </c>
      <c r="L188" s="4">
        <v>817326.54</v>
      </c>
      <c r="M188" s="5">
        <v>981299</v>
      </c>
    </row>
    <row r="189" spans="11:13" x14ac:dyDescent="0.35">
      <c r="K189" s="24" t="s">
        <v>241</v>
      </c>
      <c r="L189" s="4">
        <v>220053.78</v>
      </c>
      <c r="M189" s="5">
        <v>237603</v>
      </c>
    </row>
    <row r="190" spans="11:13" x14ac:dyDescent="0.35">
      <c r="K190" s="24" t="s">
        <v>204</v>
      </c>
      <c r="L190" s="4">
        <v>157027.5</v>
      </c>
      <c r="M190" s="5">
        <v>213697</v>
      </c>
    </row>
    <row r="191" spans="11:13" x14ac:dyDescent="0.35">
      <c r="K191" s="24" t="s">
        <v>213</v>
      </c>
      <c r="L191" s="4">
        <v>55506.7</v>
      </c>
      <c r="M191" s="5">
        <v>179349</v>
      </c>
    </row>
    <row r="192" spans="11:13" x14ac:dyDescent="0.35">
      <c r="K192" s="24" t="s">
        <v>192</v>
      </c>
      <c r="L192" s="4">
        <v>38250</v>
      </c>
      <c r="M192" s="5">
        <v>36336</v>
      </c>
    </row>
    <row r="193" spans="11:13" x14ac:dyDescent="0.35">
      <c r="K193" s="24" t="s">
        <v>240</v>
      </c>
      <c r="L193" s="4">
        <v>37209.599999999999</v>
      </c>
      <c r="M193" s="5">
        <v>47088</v>
      </c>
    </row>
    <row r="194" spans="11:13" x14ac:dyDescent="0.35">
      <c r="K194" s="24" t="s">
        <v>102</v>
      </c>
      <c r="L194" s="4">
        <v>36960</v>
      </c>
      <c r="M194" s="5">
        <v>35306</v>
      </c>
    </row>
    <row r="195" spans="11:13" x14ac:dyDescent="0.35">
      <c r="K195" s="24" t="s">
        <v>140</v>
      </c>
      <c r="L195" s="4">
        <v>30285</v>
      </c>
      <c r="M195" s="5">
        <v>28816</v>
      </c>
    </row>
    <row r="196" spans="11:13" x14ac:dyDescent="0.35">
      <c r="K196" s="24" t="s">
        <v>223</v>
      </c>
      <c r="L196" s="4">
        <v>29843.52</v>
      </c>
      <c r="M196" s="5">
        <v>68770</v>
      </c>
    </row>
    <row r="197" spans="11:13" x14ac:dyDescent="0.35">
      <c r="K197" s="24" t="s">
        <v>225</v>
      </c>
      <c r="L197" s="4">
        <v>19363.5</v>
      </c>
      <c r="M197" s="5">
        <v>32762</v>
      </c>
    </row>
    <row r="198" spans="11:13" x14ac:dyDescent="0.35">
      <c r="K198" s="24" t="s">
        <v>182</v>
      </c>
      <c r="L198" s="4">
        <v>927.18</v>
      </c>
      <c r="M198" s="5">
        <v>3244</v>
      </c>
    </row>
    <row r="199" spans="11:13" x14ac:dyDescent="0.35">
      <c r="K199" s="24" t="s">
        <v>215</v>
      </c>
      <c r="L199" s="4">
        <v>148.5</v>
      </c>
      <c r="M199" s="5">
        <v>272</v>
      </c>
    </row>
    <row r="200" spans="11:13" x14ac:dyDescent="0.35">
      <c r="K200" s="24" t="s">
        <v>197</v>
      </c>
      <c r="L200" s="4">
        <v>137.6</v>
      </c>
      <c r="M200" s="5">
        <v>481</v>
      </c>
    </row>
    <row r="201" spans="11:13" x14ac:dyDescent="0.35">
      <c r="K201" s="24" t="s">
        <v>175</v>
      </c>
      <c r="L201" s="4">
        <v>6.4</v>
      </c>
      <c r="M201" s="5">
        <v>284</v>
      </c>
    </row>
    <row r="202" spans="11:13" x14ac:dyDescent="0.35">
      <c r="K202" s="18" t="s">
        <v>127</v>
      </c>
      <c r="L202" s="15">
        <v>678611.78</v>
      </c>
      <c r="M202" s="16">
        <v>1068942</v>
      </c>
    </row>
    <row r="203" spans="11:13" x14ac:dyDescent="0.35">
      <c r="K203" s="24" t="s">
        <v>204</v>
      </c>
      <c r="L203" s="4">
        <v>678611.78</v>
      </c>
      <c r="M203" s="5">
        <v>1068942</v>
      </c>
    </row>
    <row r="204" spans="11:13" x14ac:dyDescent="0.35">
      <c r="K204" s="18" t="s">
        <v>114</v>
      </c>
      <c r="L204" s="15">
        <v>490129.39</v>
      </c>
      <c r="M204" s="16">
        <v>785032</v>
      </c>
    </row>
    <row r="205" spans="11:13" x14ac:dyDescent="0.35">
      <c r="K205" s="24" t="s">
        <v>204</v>
      </c>
      <c r="L205" s="4">
        <v>490129.39</v>
      </c>
      <c r="M205" s="5">
        <v>785032</v>
      </c>
    </row>
    <row r="206" spans="11:13" x14ac:dyDescent="0.35">
      <c r="K206" s="18" t="s">
        <v>146</v>
      </c>
      <c r="L206" s="15">
        <v>187914.6</v>
      </c>
      <c r="M206" s="16">
        <v>2589048</v>
      </c>
    </row>
    <row r="207" spans="11:13" x14ac:dyDescent="0.35">
      <c r="K207" s="24" t="s">
        <v>151</v>
      </c>
      <c r="L207" s="4">
        <v>144556.1</v>
      </c>
      <c r="M207" s="5">
        <v>2060072</v>
      </c>
    </row>
    <row r="208" spans="11:13" x14ac:dyDescent="0.35">
      <c r="K208" s="24" t="s">
        <v>145</v>
      </c>
      <c r="L208" s="4">
        <v>37519</v>
      </c>
      <c r="M208" s="5">
        <v>463125</v>
      </c>
    </row>
    <row r="209" spans="11:13" x14ac:dyDescent="0.35">
      <c r="K209" s="24" t="s">
        <v>197</v>
      </c>
      <c r="L209" s="4">
        <v>5839.5</v>
      </c>
      <c r="M209" s="5">
        <v>65851</v>
      </c>
    </row>
    <row r="210" spans="11:13" x14ac:dyDescent="0.35">
      <c r="K210" s="18" t="s">
        <v>111</v>
      </c>
      <c r="L210" s="15">
        <v>137475.44999999998</v>
      </c>
      <c r="M210" s="16">
        <v>164549</v>
      </c>
    </row>
    <row r="211" spans="11:13" x14ac:dyDescent="0.35">
      <c r="K211" s="24" t="s">
        <v>192</v>
      </c>
      <c r="L211" s="4">
        <v>135600.15</v>
      </c>
      <c r="M211" s="5">
        <v>157500</v>
      </c>
    </row>
    <row r="212" spans="11:13" x14ac:dyDescent="0.35">
      <c r="K212" s="24" t="s">
        <v>123</v>
      </c>
      <c r="L212" s="4">
        <v>1875.3</v>
      </c>
      <c r="M212" s="5">
        <v>7049</v>
      </c>
    </row>
    <row r="213" spans="11:13" x14ac:dyDescent="0.35">
      <c r="K213" s="18" t="s">
        <v>128</v>
      </c>
      <c r="L213" s="15">
        <v>62111.91</v>
      </c>
      <c r="M213" s="16">
        <v>102957</v>
      </c>
    </row>
    <row r="214" spans="11:13" x14ac:dyDescent="0.35">
      <c r="K214" s="24" t="s">
        <v>204</v>
      </c>
      <c r="L214" s="4">
        <v>52666.32</v>
      </c>
      <c r="M214" s="5">
        <v>85632</v>
      </c>
    </row>
    <row r="215" spans="11:13" x14ac:dyDescent="0.35">
      <c r="K215" s="24" t="s">
        <v>147</v>
      </c>
      <c r="L215" s="4">
        <v>9445.59</v>
      </c>
      <c r="M215" s="5">
        <v>17325</v>
      </c>
    </row>
    <row r="216" spans="11:13" x14ac:dyDescent="0.35">
      <c r="K216" s="18" t="s">
        <v>86</v>
      </c>
      <c r="L216" s="15">
        <v>6889.19</v>
      </c>
      <c r="M216" s="16">
        <v>13814</v>
      </c>
    </row>
    <row r="217" spans="11:13" x14ac:dyDescent="0.35">
      <c r="K217" s="24" t="s">
        <v>123</v>
      </c>
      <c r="L217" s="4">
        <v>6229.09</v>
      </c>
      <c r="M217" s="5">
        <v>10202</v>
      </c>
    </row>
    <row r="218" spans="11:13" x14ac:dyDescent="0.35">
      <c r="K218" s="24" t="s">
        <v>109</v>
      </c>
      <c r="L218" s="4">
        <v>645.61</v>
      </c>
      <c r="M218" s="5">
        <v>3591</v>
      </c>
    </row>
    <row r="219" spans="11:13" x14ac:dyDescent="0.35">
      <c r="K219" s="24" t="s">
        <v>197</v>
      </c>
      <c r="L219" s="4">
        <v>14.49</v>
      </c>
      <c r="M219" s="5">
        <v>21</v>
      </c>
    </row>
    <row r="220" spans="11:13" x14ac:dyDescent="0.35">
      <c r="K220" s="18" t="s">
        <v>126</v>
      </c>
      <c r="L220" s="15">
        <v>1537.54</v>
      </c>
      <c r="M220" s="16">
        <v>2613</v>
      </c>
    </row>
    <row r="221" spans="11:13" x14ac:dyDescent="0.35">
      <c r="K221" s="24" t="s">
        <v>147</v>
      </c>
      <c r="L221" s="4">
        <v>1419.54</v>
      </c>
      <c r="M221" s="5">
        <v>1444</v>
      </c>
    </row>
    <row r="222" spans="11:13" x14ac:dyDescent="0.35">
      <c r="K222" s="24" t="s">
        <v>161</v>
      </c>
      <c r="L222" s="4">
        <v>118</v>
      </c>
      <c r="M222" s="5">
        <v>1169</v>
      </c>
    </row>
    <row r="223" spans="11:13" x14ac:dyDescent="0.35">
      <c r="K223" s="18" t="s">
        <v>154</v>
      </c>
      <c r="L223" s="15">
        <v>72</v>
      </c>
      <c r="M223" s="16">
        <v>1965</v>
      </c>
    </row>
    <row r="224" spans="11:13" x14ac:dyDescent="0.35">
      <c r="K224" s="24" t="s">
        <v>225</v>
      </c>
      <c r="L224" s="4">
        <v>72</v>
      </c>
      <c r="M224" s="5">
        <v>1965</v>
      </c>
    </row>
    <row r="225" spans="11:13" x14ac:dyDescent="0.35">
      <c r="K225" s="17" t="s">
        <v>35</v>
      </c>
      <c r="L225" s="15">
        <v>33797681.119999997</v>
      </c>
      <c r="M225" s="16">
        <v>71660632</v>
      </c>
    </row>
    <row r="226" spans="11:13" x14ac:dyDescent="0.35">
      <c r="K226" s="18" t="s">
        <v>106</v>
      </c>
      <c r="L226" s="15">
        <v>21248865.84</v>
      </c>
      <c r="M226" s="16">
        <v>46546021</v>
      </c>
    </row>
    <row r="227" spans="11:13" x14ac:dyDescent="0.35">
      <c r="K227" s="24" t="s">
        <v>170</v>
      </c>
      <c r="L227" s="4">
        <v>9404284.0800000001</v>
      </c>
      <c r="M227" s="5">
        <v>22377864</v>
      </c>
    </row>
    <row r="228" spans="11:13" x14ac:dyDescent="0.35">
      <c r="K228" s="24" t="s">
        <v>147</v>
      </c>
      <c r="L228" s="4">
        <v>5958645.4800000004</v>
      </c>
      <c r="M228" s="5">
        <v>13299481</v>
      </c>
    </row>
    <row r="229" spans="11:13" x14ac:dyDescent="0.35">
      <c r="K229" s="24" t="s">
        <v>123</v>
      </c>
      <c r="L229" s="4">
        <v>4370256.12</v>
      </c>
      <c r="M229" s="5">
        <v>8207978</v>
      </c>
    </row>
    <row r="230" spans="11:13" x14ac:dyDescent="0.35">
      <c r="K230" s="24" t="s">
        <v>175</v>
      </c>
      <c r="L230" s="4">
        <v>1061146.2</v>
      </c>
      <c r="M230" s="5">
        <v>1853897</v>
      </c>
    </row>
    <row r="231" spans="11:13" x14ac:dyDescent="0.35">
      <c r="K231" s="24" t="s">
        <v>151</v>
      </c>
      <c r="L231" s="4">
        <v>339066.78</v>
      </c>
      <c r="M231" s="5">
        <v>634418</v>
      </c>
    </row>
    <row r="232" spans="11:13" x14ac:dyDescent="0.35">
      <c r="K232" s="24" t="s">
        <v>197</v>
      </c>
      <c r="L232" s="4">
        <v>56548.56</v>
      </c>
      <c r="M232" s="5">
        <v>47484</v>
      </c>
    </row>
    <row r="233" spans="11:13" x14ac:dyDescent="0.35">
      <c r="K233" s="24" t="s">
        <v>230</v>
      </c>
      <c r="L233" s="4">
        <v>42923.28</v>
      </c>
      <c r="M233" s="5">
        <v>64402</v>
      </c>
    </row>
    <row r="234" spans="11:13" x14ac:dyDescent="0.35">
      <c r="K234" s="24" t="s">
        <v>212</v>
      </c>
      <c r="L234" s="4">
        <v>11072.82</v>
      </c>
      <c r="M234" s="5">
        <v>39424</v>
      </c>
    </row>
    <row r="235" spans="11:13" x14ac:dyDescent="0.35">
      <c r="K235" s="24" t="s">
        <v>237</v>
      </c>
      <c r="L235" s="4">
        <v>4922.5200000000004</v>
      </c>
      <c r="M235" s="5">
        <v>21073</v>
      </c>
    </row>
    <row r="236" spans="11:13" x14ac:dyDescent="0.35">
      <c r="K236" s="18" t="s">
        <v>76</v>
      </c>
      <c r="L236" s="15">
        <v>9076451.459999999</v>
      </c>
      <c r="M236" s="16">
        <v>20468973</v>
      </c>
    </row>
    <row r="237" spans="11:13" x14ac:dyDescent="0.35">
      <c r="K237" s="24" t="s">
        <v>170</v>
      </c>
      <c r="L237" s="4">
        <v>5235726.18</v>
      </c>
      <c r="M237" s="5">
        <v>11371777</v>
      </c>
    </row>
    <row r="238" spans="11:13" x14ac:dyDescent="0.35">
      <c r="K238" s="24" t="s">
        <v>147</v>
      </c>
      <c r="L238" s="4">
        <v>2774110.88</v>
      </c>
      <c r="M238" s="5">
        <v>6348437</v>
      </c>
    </row>
    <row r="239" spans="11:13" x14ac:dyDescent="0.35">
      <c r="K239" s="24" t="s">
        <v>123</v>
      </c>
      <c r="L239" s="4">
        <v>661866.19999999995</v>
      </c>
      <c r="M239" s="5">
        <v>1652605</v>
      </c>
    </row>
    <row r="240" spans="11:13" x14ac:dyDescent="0.35">
      <c r="K240" s="24" t="s">
        <v>204</v>
      </c>
      <c r="L240" s="4">
        <v>197481.16</v>
      </c>
      <c r="M240" s="5">
        <v>230736</v>
      </c>
    </row>
    <row r="241" spans="11:13" x14ac:dyDescent="0.35">
      <c r="K241" s="24" t="s">
        <v>175</v>
      </c>
      <c r="L241" s="4">
        <v>185335.4</v>
      </c>
      <c r="M241" s="5">
        <v>762107</v>
      </c>
    </row>
    <row r="242" spans="11:13" x14ac:dyDescent="0.35">
      <c r="K242" s="24" t="s">
        <v>197</v>
      </c>
      <c r="L242" s="4">
        <v>14448.02</v>
      </c>
      <c r="M242" s="5">
        <v>55747</v>
      </c>
    </row>
    <row r="243" spans="11:13" x14ac:dyDescent="0.35">
      <c r="K243" s="24" t="s">
        <v>230</v>
      </c>
      <c r="L243" s="4">
        <v>5238.0600000000004</v>
      </c>
      <c r="M243" s="5">
        <v>14679</v>
      </c>
    </row>
    <row r="244" spans="11:13" x14ac:dyDescent="0.35">
      <c r="K244" s="24" t="s">
        <v>151</v>
      </c>
      <c r="L244" s="4">
        <v>1499.46</v>
      </c>
      <c r="M244" s="5">
        <v>2833</v>
      </c>
    </row>
    <row r="245" spans="11:13" x14ac:dyDescent="0.35">
      <c r="K245" s="24" t="s">
        <v>213</v>
      </c>
      <c r="L245" s="4">
        <v>746.09999999999991</v>
      </c>
      <c r="M245" s="5">
        <v>30052</v>
      </c>
    </row>
    <row r="246" spans="11:13" x14ac:dyDescent="0.35">
      <c r="K246" s="18" t="s">
        <v>126</v>
      </c>
      <c r="L246" s="15">
        <v>1243306.9999999998</v>
      </c>
      <c r="M246" s="16">
        <v>1125642</v>
      </c>
    </row>
    <row r="247" spans="11:13" x14ac:dyDescent="0.35">
      <c r="K247" s="24" t="s">
        <v>175</v>
      </c>
      <c r="L247" s="4">
        <v>803791.22</v>
      </c>
      <c r="M247" s="5">
        <v>707904</v>
      </c>
    </row>
    <row r="248" spans="11:13" x14ac:dyDescent="0.35">
      <c r="K248" s="24" t="s">
        <v>170</v>
      </c>
      <c r="L248" s="4">
        <v>177928.66</v>
      </c>
      <c r="M248" s="5">
        <v>166331</v>
      </c>
    </row>
    <row r="249" spans="11:13" x14ac:dyDescent="0.35">
      <c r="K249" s="24" t="s">
        <v>197</v>
      </c>
      <c r="L249" s="4">
        <v>148487.66</v>
      </c>
      <c r="M249" s="5">
        <v>82100</v>
      </c>
    </row>
    <row r="250" spans="11:13" x14ac:dyDescent="0.35">
      <c r="K250" s="24" t="s">
        <v>147</v>
      </c>
      <c r="L250" s="4">
        <v>102211.6</v>
      </c>
      <c r="M250" s="5">
        <v>154782</v>
      </c>
    </row>
    <row r="251" spans="11:13" x14ac:dyDescent="0.35">
      <c r="K251" s="24" t="s">
        <v>151</v>
      </c>
      <c r="L251" s="4">
        <v>10517.34</v>
      </c>
      <c r="M251" s="5">
        <v>14176</v>
      </c>
    </row>
    <row r="252" spans="11:13" x14ac:dyDescent="0.35">
      <c r="K252" s="24" t="s">
        <v>123</v>
      </c>
      <c r="L252" s="4">
        <v>370.52</v>
      </c>
      <c r="M252" s="5">
        <v>349</v>
      </c>
    </row>
    <row r="253" spans="11:13" x14ac:dyDescent="0.35">
      <c r="K253" s="18" t="s">
        <v>104</v>
      </c>
      <c r="L253" s="15">
        <v>1028276.42</v>
      </c>
      <c r="M253" s="16">
        <v>1561275</v>
      </c>
    </row>
    <row r="254" spans="11:13" x14ac:dyDescent="0.35">
      <c r="K254" s="24" t="s">
        <v>170</v>
      </c>
      <c r="L254" s="4">
        <v>844088.76</v>
      </c>
      <c r="M254" s="5">
        <v>1269932</v>
      </c>
    </row>
    <row r="255" spans="11:13" x14ac:dyDescent="0.35">
      <c r="K255" s="24" t="s">
        <v>147</v>
      </c>
      <c r="L255" s="4">
        <v>173179.5</v>
      </c>
      <c r="M255" s="5">
        <v>267047</v>
      </c>
    </row>
    <row r="256" spans="11:13" x14ac:dyDescent="0.35">
      <c r="K256" s="24" t="s">
        <v>123</v>
      </c>
      <c r="L256" s="4">
        <v>10986.76</v>
      </c>
      <c r="M256" s="5">
        <v>24135</v>
      </c>
    </row>
    <row r="257" spans="11:13" x14ac:dyDescent="0.35">
      <c r="K257" s="24" t="s">
        <v>151</v>
      </c>
      <c r="L257" s="4">
        <v>21.4</v>
      </c>
      <c r="M257" s="5">
        <v>161</v>
      </c>
    </row>
    <row r="258" spans="11:13" x14ac:dyDescent="0.35">
      <c r="K258" s="18" t="s">
        <v>114</v>
      </c>
      <c r="L258" s="15">
        <v>555815.68000000005</v>
      </c>
      <c r="M258" s="16">
        <v>562281</v>
      </c>
    </row>
    <row r="259" spans="11:13" x14ac:dyDescent="0.35">
      <c r="K259" s="24" t="s">
        <v>170</v>
      </c>
      <c r="L259" s="4">
        <v>415068.43000000005</v>
      </c>
      <c r="M259" s="5">
        <v>409609</v>
      </c>
    </row>
    <row r="260" spans="11:13" x14ac:dyDescent="0.35">
      <c r="K260" s="24" t="s">
        <v>123</v>
      </c>
      <c r="L260" s="4">
        <v>51287.81</v>
      </c>
      <c r="M260" s="5">
        <v>72718</v>
      </c>
    </row>
    <row r="261" spans="11:13" x14ac:dyDescent="0.35">
      <c r="K261" s="24" t="s">
        <v>175</v>
      </c>
      <c r="L261" s="4">
        <v>31137.54</v>
      </c>
      <c r="M261" s="5">
        <v>31203</v>
      </c>
    </row>
    <row r="262" spans="11:13" x14ac:dyDescent="0.35">
      <c r="K262" s="24" t="s">
        <v>151</v>
      </c>
      <c r="L262" s="4">
        <v>26934.46</v>
      </c>
      <c r="M262" s="5">
        <v>27542</v>
      </c>
    </row>
    <row r="263" spans="11:13" x14ac:dyDescent="0.35">
      <c r="K263" s="24" t="s">
        <v>204</v>
      </c>
      <c r="L263" s="4">
        <v>21323.61</v>
      </c>
      <c r="M263" s="5">
        <v>9163</v>
      </c>
    </row>
    <row r="264" spans="11:13" x14ac:dyDescent="0.35">
      <c r="K264" s="24" t="s">
        <v>197</v>
      </c>
      <c r="L264" s="4">
        <v>6617.59</v>
      </c>
      <c r="M264" s="5">
        <v>7834</v>
      </c>
    </row>
    <row r="265" spans="11:13" x14ac:dyDescent="0.35">
      <c r="K265" s="24" t="s">
        <v>147</v>
      </c>
      <c r="L265" s="4">
        <v>3446.24</v>
      </c>
      <c r="M265" s="5">
        <v>4212</v>
      </c>
    </row>
    <row r="266" spans="11:13" x14ac:dyDescent="0.35">
      <c r="K266" s="18" t="s">
        <v>128</v>
      </c>
      <c r="L266" s="15">
        <v>422752.65</v>
      </c>
      <c r="M266" s="16">
        <v>671380</v>
      </c>
    </row>
    <row r="267" spans="11:13" x14ac:dyDescent="0.35">
      <c r="K267" s="24" t="s">
        <v>170</v>
      </c>
      <c r="L267" s="4">
        <v>164765.1</v>
      </c>
      <c r="M267" s="5">
        <v>246460</v>
      </c>
    </row>
    <row r="268" spans="11:13" x14ac:dyDescent="0.35">
      <c r="K268" s="24" t="s">
        <v>147</v>
      </c>
      <c r="L268" s="4">
        <v>159556.75</v>
      </c>
      <c r="M268" s="5">
        <v>268854</v>
      </c>
    </row>
    <row r="269" spans="11:13" x14ac:dyDescent="0.35">
      <c r="K269" s="24" t="s">
        <v>175</v>
      </c>
      <c r="L269" s="4">
        <v>97911</v>
      </c>
      <c r="M269" s="5">
        <v>155348</v>
      </c>
    </row>
    <row r="270" spans="11:13" x14ac:dyDescent="0.35">
      <c r="K270" s="24" t="s">
        <v>151</v>
      </c>
      <c r="L270" s="4">
        <v>388.7</v>
      </c>
      <c r="M270" s="5">
        <v>550</v>
      </c>
    </row>
    <row r="271" spans="11:13" x14ac:dyDescent="0.35">
      <c r="K271" s="24" t="s">
        <v>123</v>
      </c>
      <c r="L271" s="4">
        <v>131.1</v>
      </c>
      <c r="M271" s="5">
        <v>168</v>
      </c>
    </row>
    <row r="272" spans="11:13" x14ac:dyDescent="0.35">
      <c r="K272" s="18" t="s">
        <v>86</v>
      </c>
      <c r="L272" s="15">
        <v>90024.12000000001</v>
      </c>
      <c r="M272" s="16">
        <v>364898</v>
      </c>
    </row>
    <row r="273" spans="11:13" x14ac:dyDescent="0.35">
      <c r="K273" s="24" t="s">
        <v>175</v>
      </c>
      <c r="L273" s="4">
        <v>89920.88</v>
      </c>
      <c r="M273" s="5">
        <v>362683</v>
      </c>
    </row>
    <row r="274" spans="11:13" x14ac:dyDescent="0.35">
      <c r="K274" s="24" t="s">
        <v>177</v>
      </c>
      <c r="L274" s="4">
        <v>103.24</v>
      </c>
      <c r="M274" s="5">
        <v>2215</v>
      </c>
    </row>
    <row r="275" spans="11:13" x14ac:dyDescent="0.35">
      <c r="K275" s="18" t="s">
        <v>111</v>
      </c>
      <c r="L275" s="15">
        <v>63857.429999999993</v>
      </c>
      <c r="M275" s="16">
        <v>93777</v>
      </c>
    </row>
    <row r="276" spans="11:13" x14ac:dyDescent="0.35">
      <c r="K276" s="24" t="s">
        <v>147</v>
      </c>
      <c r="L276" s="4">
        <v>53635.14</v>
      </c>
      <c r="M276" s="5">
        <v>72420</v>
      </c>
    </row>
    <row r="277" spans="11:13" x14ac:dyDescent="0.35">
      <c r="K277" s="24" t="s">
        <v>175</v>
      </c>
      <c r="L277" s="4">
        <v>6222.06</v>
      </c>
      <c r="M277" s="5">
        <v>6654</v>
      </c>
    </row>
    <row r="278" spans="11:13" x14ac:dyDescent="0.35">
      <c r="K278" s="24" t="s">
        <v>197</v>
      </c>
      <c r="L278" s="4">
        <v>3369.6</v>
      </c>
      <c r="M278" s="5">
        <v>13074</v>
      </c>
    </row>
    <row r="279" spans="11:13" x14ac:dyDescent="0.35">
      <c r="K279" s="24" t="s">
        <v>151</v>
      </c>
      <c r="L279" s="4">
        <v>429.39</v>
      </c>
      <c r="M279" s="5">
        <v>540</v>
      </c>
    </row>
    <row r="280" spans="11:13" x14ac:dyDescent="0.35">
      <c r="K280" s="24" t="s">
        <v>225</v>
      </c>
      <c r="L280" s="4">
        <v>182.52</v>
      </c>
      <c r="M280" s="5">
        <v>1079</v>
      </c>
    </row>
    <row r="281" spans="11:13" x14ac:dyDescent="0.35">
      <c r="K281" s="24" t="s">
        <v>123</v>
      </c>
      <c r="L281" s="4">
        <v>18.72</v>
      </c>
      <c r="M281" s="5">
        <v>10</v>
      </c>
    </row>
    <row r="282" spans="11:13" x14ac:dyDescent="0.35">
      <c r="K282" s="18" t="s">
        <v>31</v>
      </c>
      <c r="L282" s="15">
        <v>55396.52</v>
      </c>
      <c r="M282" s="16">
        <v>248559</v>
      </c>
    </row>
    <row r="283" spans="11:13" x14ac:dyDescent="0.35">
      <c r="K283" s="24" t="s">
        <v>175</v>
      </c>
      <c r="L283" s="4">
        <v>42092.02</v>
      </c>
      <c r="M283" s="5">
        <v>195228</v>
      </c>
    </row>
    <row r="284" spans="11:13" x14ac:dyDescent="0.35">
      <c r="K284" s="24" t="s">
        <v>123</v>
      </c>
      <c r="L284" s="4">
        <v>7861.62</v>
      </c>
      <c r="M284" s="5">
        <v>32252</v>
      </c>
    </row>
    <row r="285" spans="11:13" x14ac:dyDescent="0.35">
      <c r="K285" s="24" t="s">
        <v>225</v>
      </c>
      <c r="L285" s="4">
        <v>2849.92</v>
      </c>
      <c r="M285" s="5">
        <v>8128</v>
      </c>
    </row>
    <row r="286" spans="11:13" x14ac:dyDescent="0.35">
      <c r="K286" s="24" t="s">
        <v>161</v>
      </c>
      <c r="L286" s="4">
        <v>1554.9</v>
      </c>
      <c r="M286" s="5">
        <v>11628</v>
      </c>
    </row>
    <row r="287" spans="11:13" x14ac:dyDescent="0.35">
      <c r="K287" s="24" t="s">
        <v>151</v>
      </c>
      <c r="L287" s="4">
        <v>1038.06</v>
      </c>
      <c r="M287" s="5">
        <v>1323</v>
      </c>
    </row>
    <row r="288" spans="11:13" x14ac:dyDescent="0.35">
      <c r="K288" s="18" t="s">
        <v>127</v>
      </c>
      <c r="L288" s="15">
        <v>12905</v>
      </c>
      <c r="M288" s="16">
        <v>15158</v>
      </c>
    </row>
    <row r="289" spans="11:13" x14ac:dyDescent="0.35">
      <c r="K289" s="24" t="s">
        <v>170</v>
      </c>
      <c r="L289" s="4">
        <v>10894.72</v>
      </c>
      <c r="M289" s="5">
        <v>14813</v>
      </c>
    </row>
    <row r="290" spans="11:13" x14ac:dyDescent="0.35">
      <c r="K290" s="24" t="s">
        <v>151</v>
      </c>
      <c r="L290" s="4">
        <v>1856</v>
      </c>
      <c r="M290" s="5">
        <v>45</v>
      </c>
    </row>
    <row r="291" spans="11:13" x14ac:dyDescent="0.35">
      <c r="K291" s="24" t="s">
        <v>123</v>
      </c>
      <c r="L291" s="4">
        <v>154.28</v>
      </c>
      <c r="M291" s="5">
        <v>300</v>
      </c>
    </row>
    <row r="292" spans="11:13" x14ac:dyDescent="0.35">
      <c r="K292" s="18" t="s">
        <v>154</v>
      </c>
      <c r="L292" s="15">
        <v>29</v>
      </c>
      <c r="M292" s="16">
        <v>2668</v>
      </c>
    </row>
    <row r="293" spans="11:13" x14ac:dyDescent="0.35">
      <c r="K293" s="24" t="s">
        <v>151</v>
      </c>
      <c r="L293" s="4">
        <v>27</v>
      </c>
      <c r="M293" s="5">
        <v>2509</v>
      </c>
    </row>
    <row r="294" spans="11:13" x14ac:dyDescent="0.35">
      <c r="K294" s="24" t="s">
        <v>230</v>
      </c>
      <c r="L294" s="4">
        <v>2</v>
      </c>
      <c r="M294" s="5">
        <v>159</v>
      </c>
    </row>
    <row r="295" spans="11:13" x14ac:dyDescent="0.35">
      <c r="K295" s="17" t="s">
        <v>110</v>
      </c>
      <c r="L295" s="15">
        <v>9025.92</v>
      </c>
      <c r="M295" s="16">
        <v>36360</v>
      </c>
    </row>
    <row r="296" spans="11:13" x14ac:dyDescent="0.35">
      <c r="K296" s="18" t="s">
        <v>76</v>
      </c>
      <c r="L296" s="15">
        <v>9025.92</v>
      </c>
      <c r="M296" s="16">
        <v>36360</v>
      </c>
    </row>
    <row r="297" spans="11:13" x14ac:dyDescent="0.35">
      <c r="K297" s="24" t="s">
        <v>204</v>
      </c>
      <c r="L297" s="4">
        <v>8736</v>
      </c>
      <c r="M297" s="5">
        <v>32939</v>
      </c>
    </row>
    <row r="298" spans="11:13" x14ac:dyDescent="0.35">
      <c r="K298" s="24" t="s">
        <v>213</v>
      </c>
      <c r="L298" s="4">
        <v>289.92</v>
      </c>
      <c r="M298" s="5">
        <v>3421</v>
      </c>
    </row>
    <row r="299" spans="11:13" x14ac:dyDescent="0.35">
      <c r="K299" s="14" t="s">
        <v>50</v>
      </c>
      <c r="L299" s="15">
        <v>14855412.600000001</v>
      </c>
      <c r="M299" s="16">
        <v>35614779</v>
      </c>
    </row>
    <row r="300" spans="11:13" x14ac:dyDescent="0.35">
      <c r="K300" s="17" t="s">
        <v>100</v>
      </c>
      <c r="L300" s="15">
        <v>219222.65</v>
      </c>
      <c r="M300" s="16">
        <v>394694</v>
      </c>
    </row>
    <row r="301" spans="11:13" x14ac:dyDescent="0.35">
      <c r="K301" s="18" t="s">
        <v>76</v>
      </c>
      <c r="L301" s="15">
        <v>219222.65</v>
      </c>
      <c r="M301" s="16">
        <v>394694</v>
      </c>
    </row>
    <row r="302" spans="11:13" x14ac:dyDescent="0.35">
      <c r="K302" s="24" t="s">
        <v>204</v>
      </c>
      <c r="L302" s="4">
        <v>161830.04999999999</v>
      </c>
      <c r="M302" s="5">
        <v>299304</v>
      </c>
    </row>
    <row r="303" spans="11:13" x14ac:dyDescent="0.35">
      <c r="K303" s="24" t="s">
        <v>213</v>
      </c>
      <c r="L303" s="4">
        <v>48701.95</v>
      </c>
      <c r="M303" s="5">
        <v>82829</v>
      </c>
    </row>
    <row r="304" spans="11:13" x14ac:dyDescent="0.35">
      <c r="K304" s="24" t="s">
        <v>225</v>
      </c>
      <c r="L304" s="4">
        <v>8398.65</v>
      </c>
      <c r="M304" s="5">
        <v>12156</v>
      </c>
    </row>
    <row r="305" spans="11:13" x14ac:dyDescent="0.35">
      <c r="K305" s="24" t="s">
        <v>177</v>
      </c>
      <c r="L305" s="4">
        <v>292</v>
      </c>
      <c r="M305" s="5">
        <v>405</v>
      </c>
    </row>
    <row r="306" spans="11:13" x14ac:dyDescent="0.35">
      <c r="K306" s="17" t="s">
        <v>27</v>
      </c>
      <c r="L306" s="15">
        <v>2529502.8400000003</v>
      </c>
      <c r="M306" s="16">
        <v>10118932</v>
      </c>
    </row>
    <row r="307" spans="11:13" x14ac:dyDescent="0.35">
      <c r="K307" s="18" t="s">
        <v>86</v>
      </c>
      <c r="L307" s="15">
        <v>2529502.8400000003</v>
      </c>
      <c r="M307" s="16">
        <v>4364479</v>
      </c>
    </row>
    <row r="308" spans="11:13" x14ac:dyDescent="0.35">
      <c r="K308" s="24" t="s">
        <v>239</v>
      </c>
      <c r="L308" s="4">
        <v>2017613.4400000002</v>
      </c>
      <c r="M308" s="5">
        <v>2920446</v>
      </c>
    </row>
    <row r="309" spans="11:13" x14ac:dyDescent="0.35">
      <c r="K309" s="24" t="s">
        <v>109</v>
      </c>
      <c r="L309" s="4">
        <v>484709.76</v>
      </c>
      <c r="M309" s="5">
        <v>1370805</v>
      </c>
    </row>
    <row r="310" spans="11:13" x14ac:dyDescent="0.35">
      <c r="K310" s="24" t="s">
        <v>234</v>
      </c>
      <c r="L310" s="4">
        <v>16871.400000000001</v>
      </c>
      <c r="M310" s="5">
        <v>45594</v>
      </c>
    </row>
    <row r="311" spans="11:13" x14ac:dyDescent="0.35">
      <c r="K311" s="24" t="s">
        <v>220</v>
      </c>
      <c r="L311" s="4">
        <v>8511.92</v>
      </c>
      <c r="M311" s="5">
        <v>21097</v>
      </c>
    </row>
    <row r="312" spans="11:13" x14ac:dyDescent="0.35">
      <c r="K312" s="24" t="s">
        <v>212</v>
      </c>
      <c r="L312" s="4">
        <v>1796.32</v>
      </c>
      <c r="M312" s="5">
        <v>6537</v>
      </c>
    </row>
    <row r="313" spans="11:13" x14ac:dyDescent="0.35">
      <c r="K313" s="18" t="s">
        <v>111</v>
      </c>
      <c r="L313" s="15">
        <v>0</v>
      </c>
      <c r="M313" s="16">
        <v>36142</v>
      </c>
    </row>
    <row r="314" spans="11:13" x14ac:dyDescent="0.35">
      <c r="K314" s="24" t="s">
        <v>151</v>
      </c>
      <c r="L314" s="4">
        <v>0</v>
      </c>
      <c r="M314" s="5">
        <v>1417</v>
      </c>
    </row>
    <row r="315" spans="11:13" x14ac:dyDescent="0.35">
      <c r="K315" s="24" t="s">
        <v>225</v>
      </c>
      <c r="L315" s="4">
        <v>0</v>
      </c>
      <c r="M315" s="5">
        <v>23870</v>
      </c>
    </row>
    <row r="316" spans="11:13" x14ac:dyDescent="0.35">
      <c r="K316" s="24" t="s">
        <v>197</v>
      </c>
      <c r="L316" s="4">
        <v>0</v>
      </c>
      <c r="M316" s="5">
        <v>10855</v>
      </c>
    </row>
    <row r="317" spans="11:13" x14ac:dyDescent="0.35">
      <c r="K317" s="18" t="s">
        <v>114</v>
      </c>
      <c r="L317" s="15">
        <v>0</v>
      </c>
      <c r="M317" s="16">
        <v>5527</v>
      </c>
    </row>
    <row r="318" spans="11:13" x14ac:dyDescent="0.35">
      <c r="K318" s="24" t="s">
        <v>212</v>
      </c>
      <c r="L318" s="4">
        <v>0</v>
      </c>
      <c r="M318" s="5">
        <v>5527</v>
      </c>
    </row>
    <row r="319" spans="11:13" x14ac:dyDescent="0.35">
      <c r="K319" s="18" t="s">
        <v>104</v>
      </c>
      <c r="L319" s="15">
        <v>0</v>
      </c>
      <c r="M319" s="16">
        <v>115399</v>
      </c>
    </row>
    <row r="320" spans="11:13" x14ac:dyDescent="0.35">
      <c r="K320" s="24" t="s">
        <v>170</v>
      </c>
      <c r="L320" s="4">
        <v>0</v>
      </c>
      <c r="M320" s="5">
        <v>18771</v>
      </c>
    </row>
    <row r="321" spans="11:13" x14ac:dyDescent="0.35">
      <c r="K321" s="24" t="s">
        <v>109</v>
      </c>
      <c r="L321" s="4">
        <v>0</v>
      </c>
      <c r="M321" s="5">
        <v>96628</v>
      </c>
    </row>
    <row r="322" spans="11:13" x14ac:dyDescent="0.35">
      <c r="K322" s="18" t="s">
        <v>106</v>
      </c>
      <c r="L322" s="15">
        <v>0</v>
      </c>
      <c r="M322" s="16">
        <v>541277</v>
      </c>
    </row>
    <row r="323" spans="11:13" x14ac:dyDescent="0.35">
      <c r="K323" s="24" t="s">
        <v>170</v>
      </c>
      <c r="L323" s="4">
        <v>0</v>
      </c>
      <c r="M323" s="5">
        <v>439559</v>
      </c>
    </row>
    <row r="324" spans="11:13" x14ac:dyDescent="0.35">
      <c r="K324" s="24" t="s">
        <v>204</v>
      </c>
      <c r="L324" s="4">
        <v>0</v>
      </c>
      <c r="M324" s="5">
        <v>92551</v>
      </c>
    </row>
    <row r="325" spans="11:13" x14ac:dyDescent="0.35">
      <c r="K325" s="24" t="s">
        <v>181</v>
      </c>
      <c r="L325" s="4">
        <v>0</v>
      </c>
      <c r="M325" s="5">
        <v>9167</v>
      </c>
    </row>
    <row r="326" spans="11:13" x14ac:dyDescent="0.35">
      <c r="K326" s="18" t="s">
        <v>76</v>
      </c>
      <c r="L326" s="15">
        <v>0</v>
      </c>
      <c r="M326" s="16">
        <v>4965216</v>
      </c>
    </row>
    <row r="327" spans="11:13" x14ac:dyDescent="0.35">
      <c r="K327" s="24" t="s">
        <v>181</v>
      </c>
      <c r="L327" s="4">
        <v>0</v>
      </c>
      <c r="M327" s="5">
        <v>229058</v>
      </c>
    </row>
    <row r="328" spans="11:13" x14ac:dyDescent="0.35">
      <c r="K328" s="24" t="s">
        <v>216</v>
      </c>
      <c r="L328" s="4">
        <v>0</v>
      </c>
      <c r="M328" s="5">
        <v>45866</v>
      </c>
    </row>
    <row r="329" spans="11:13" x14ac:dyDescent="0.35">
      <c r="K329" s="24" t="s">
        <v>204</v>
      </c>
      <c r="L329" s="4">
        <v>0</v>
      </c>
      <c r="M329" s="5">
        <v>89932</v>
      </c>
    </row>
    <row r="330" spans="11:13" x14ac:dyDescent="0.35">
      <c r="K330" s="24" t="s">
        <v>109</v>
      </c>
      <c r="L330" s="4">
        <v>0</v>
      </c>
      <c r="M330" s="5">
        <v>364059</v>
      </c>
    </row>
    <row r="331" spans="11:13" x14ac:dyDescent="0.35">
      <c r="K331" s="24" t="s">
        <v>175</v>
      </c>
      <c r="L331" s="4">
        <v>0</v>
      </c>
      <c r="M331" s="5">
        <v>102292</v>
      </c>
    </row>
    <row r="332" spans="11:13" x14ac:dyDescent="0.35">
      <c r="K332" s="24" t="s">
        <v>123</v>
      </c>
      <c r="L332" s="4">
        <v>0</v>
      </c>
      <c r="M332" s="5">
        <v>1143185</v>
      </c>
    </row>
    <row r="333" spans="11:13" x14ac:dyDescent="0.35">
      <c r="K333" s="24" t="s">
        <v>182</v>
      </c>
      <c r="L333" s="4">
        <v>0</v>
      </c>
      <c r="M333" s="5">
        <v>27710</v>
      </c>
    </row>
    <row r="334" spans="11:13" x14ac:dyDescent="0.35">
      <c r="K334" s="24" t="s">
        <v>147</v>
      </c>
      <c r="L334" s="4">
        <v>0</v>
      </c>
      <c r="M334" s="5">
        <v>49820</v>
      </c>
    </row>
    <row r="335" spans="11:13" x14ac:dyDescent="0.35">
      <c r="K335" s="24" t="s">
        <v>212</v>
      </c>
      <c r="L335" s="4">
        <v>0</v>
      </c>
      <c r="M335" s="5">
        <v>536136</v>
      </c>
    </row>
    <row r="336" spans="11:13" x14ac:dyDescent="0.35">
      <c r="K336" s="24" t="s">
        <v>161</v>
      </c>
      <c r="L336" s="4">
        <v>0</v>
      </c>
      <c r="M336" s="5">
        <v>38874</v>
      </c>
    </row>
    <row r="337" spans="11:13" x14ac:dyDescent="0.35">
      <c r="K337" s="24" t="s">
        <v>102</v>
      </c>
      <c r="L337" s="4">
        <v>0</v>
      </c>
      <c r="M337" s="5">
        <v>1032339</v>
      </c>
    </row>
    <row r="338" spans="11:13" x14ac:dyDescent="0.35">
      <c r="K338" s="24" t="s">
        <v>170</v>
      </c>
      <c r="L338" s="4">
        <v>0</v>
      </c>
      <c r="M338" s="5">
        <v>1305945</v>
      </c>
    </row>
    <row r="339" spans="11:13" x14ac:dyDescent="0.35">
      <c r="K339" s="18" t="s">
        <v>146</v>
      </c>
      <c r="L339" s="15">
        <v>0</v>
      </c>
      <c r="M339" s="16">
        <v>48654</v>
      </c>
    </row>
    <row r="340" spans="11:13" x14ac:dyDescent="0.35">
      <c r="K340" s="24" t="s">
        <v>213</v>
      </c>
      <c r="L340" s="4">
        <v>0</v>
      </c>
      <c r="M340" s="5">
        <v>48654</v>
      </c>
    </row>
    <row r="341" spans="11:13" x14ac:dyDescent="0.35">
      <c r="K341" s="18" t="s">
        <v>31</v>
      </c>
      <c r="L341" s="15">
        <v>0</v>
      </c>
      <c r="M341" s="16">
        <v>42238</v>
      </c>
    </row>
    <row r="342" spans="11:13" x14ac:dyDescent="0.35">
      <c r="K342" s="24" t="s">
        <v>239</v>
      </c>
      <c r="L342" s="4">
        <v>0</v>
      </c>
      <c r="M342" s="5">
        <v>42224</v>
      </c>
    </row>
    <row r="343" spans="11:13" x14ac:dyDescent="0.35">
      <c r="K343" s="24" t="s">
        <v>197</v>
      </c>
      <c r="L343" s="4">
        <v>0</v>
      </c>
      <c r="M343" s="5">
        <v>14</v>
      </c>
    </row>
    <row r="344" spans="11:13" x14ac:dyDescent="0.35">
      <c r="K344" s="17" t="s">
        <v>35</v>
      </c>
      <c r="L344" s="15">
        <v>0</v>
      </c>
      <c r="M344" s="16">
        <v>52181</v>
      </c>
    </row>
    <row r="345" spans="11:13" x14ac:dyDescent="0.35">
      <c r="K345" s="18" t="s">
        <v>111</v>
      </c>
      <c r="L345" s="15">
        <v>0</v>
      </c>
      <c r="M345" s="16">
        <v>52181</v>
      </c>
    </row>
    <row r="346" spans="11:13" x14ac:dyDescent="0.35">
      <c r="K346" s="24" t="s">
        <v>175</v>
      </c>
      <c r="L346" s="4">
        <v>0</v>
      </c>
      <c r="M346" s="5">
        <v>9521</v>
      </c>
    </row>
    <row r="347" spans="11:13" x14ac:dyDescent="0.35">
      <c r="K347" s="24" t="s">
        <v>170</v>
      </c>
      <c r="L347" s="4">
        <v>0</v>
      </c>
      <c r="M347" s="5">
        <v>42660</v>
      </c>
    </row>
    <row r="348" spans="11:13" x14ac:dyDescent="0.35">
      <c r="K348" s="17" t="s">
        <v>37</v>
      </c>
      <c r="L348" s="15">
        <v>12106687.109999999</v>
      </c>
      <c r="M348" s="16">
        <v>25048972</v>
      </c>
    </row>
    <row r="349" spans="11:13" x14ac:dyDescent="0.35">
      <c r="K349" s="18" t="s">
        <v>111</v>
      </c>
      <c r="L349" s="15">
        <v>10273696.199999999</v>
      </c>
      <c r="M349" s="16">
        <v>19661822</v>
      </c>
    </row>
    <row r="350" spans="11:13" x14ac:dyDescent="0.35">
      <c r="K350" s="24" t="s">
        <v>161</v>
      </c>
      <c r="L350" s="4">
        <v>4320662.4000000004</v>
      </c>
      <c r="M350" s="5">
        <v>7610202</v>
      </c>
    </row>
    <row r="351" spans="11:13" x14ac:dyDescent="0.35">
      <c r="K351" s="24" t="s">
        <v>123</v>
      </c>
      <c r="L351" s="4">
        <v>4229884.8</v>
      </c>
      <c r="M351" s="5">
        <v>8809472</v>
      </c>
    </row>
    <row r="352" spans="11:13" x14ac:dyDescent="0.35">
      <c r="K352" s="24" t="s">
        <v>197</v>
      </c>
      <c r="L352" s="4">
        <v>1112200.2</v>
      </c>
      <c r="M352" s="5">
        <v>1168076</v>
      </c>
    </row>
    <row r="353" spans="11:13" x14ac:dyDescent="0.35">
      <c r="K353" s="24" t="s">
        <v>151</v>
      </c>
      <c r="L353" s="4">
        <v>481226.4</v>
      </c>
      <c r="M353" s="5">
        <v>1729531</v>
      </c>
    </row>
    <row r="354" spans="11:13" x14ac:dyDescent="0.35">
      <c r="K354" s="24" t="s">
        <v>109</v>
      </c>
      <c r="L354" s="4">
        <v>54410.400000000001</v>
      </c>
      <c r="M354" s="5">
        <v>136599</v>
      </c>
    </row>
    <row r="355" spans="11:13" x14ac:dyDescent="0.35">
      <c r="K355" s="24" t="s">
        <v>175</v>
      </c>
      <c r="L355" s="4">
        <v>37296</v>
      </c>
      <c r="M355" s="5">
        <v>83363</v>
      </c>
    </row>
    <row r="356" spans="11:13" x14ac:dyDescent="0.35">
      <c r="K356" s="24" t="s">
        <v>216</v>
      </c>
      <c r="L356" s="4">
        <v>23760</v>
      </c>
      <c r="M356" s="5">
        <v>44280</v>
      </c>
    </row>
    <row r="357" spans="11:13" x14ac:dyDescent="0.35">
      <c r="K357" s="24" t="s">
        <v>234</v>
      </c>
      <c r="L357" s="4">
        <v>14256</v>
      </c>
      <c r="M357" s="5">
        <v>80299</v>
      </c>
    </row>
    <row r="358" spans="11:13" x14ac:dyDescent="0.35">
      <c r="K358" s="18" t="s">
        <v>76</v>
      </c>
      <c r="L358" s="15">
        <v>1751140.89</v>
      </c>
      <c r="M358" s="16">
        <v>5098680</v>
      </c>
    </row>
    <row r="359" spans="11:13" x14ac:dyDescent="0.35">
      <c r="K359" s="24" t="s">
        <v>123</v>
      </c>
      <c r="L359" s="4">
        <v>820290.42</v>
      </c>
      <c r="M359" s="5">
        <v>1886020</v>
      </c>
    </row>
    <row r="360" spans="11:13" x14ac:dyDescent="0.35">
      <c r="K360" s="24" t="s">
        <v>151</v>
      </c>
      <c r="L360" s="4">
        <v>722905.92</v>
      </c>
      <c r="M360" s="5">
        <v>2608908</v>
      </c>
    </row>
    <row r="361" spans="11:13" x14ac:dyDescent="0.35">
      <c r="K361" s="24" t="s">
        <v>197</v>
      </c>
      <c r="L361" s="4">
        <v>87721.29</v>
      </c>
      <c r="M361" s="5">
        <v>193977</v>
      </c>
    </row>
    <row r="362" spans="11:13" x14ac:dyDescent="0.35">
      <c r="K362" s="24" t="s">
        <v>175</v>
      </c>
      <c r="L362" s="4">
        <v>48543.48</v>
      </c>
      <c r="M362" s="5">
        <v>213636</v>
      </c>
    </row>
    <row r="363" spans="11:13" x14ac:dyDescent="0.35">
      <c r="K363" s="24" t="s">
        <v>161</v>
      </c>
      <c r="L363" s="4">
        <v>42399.45</v>
      </c>
      <c r="M363" s="5">
        <v>120279</v>
      </c>
    </row>
    <row r="364" spans="11:13" x14ac:dyDescent="0.35">
      <c r="K364" s="24" t="s">
        <v>204</v>
      </c>
      <c r="L364" s="4">
        <v>25065.18</v>
      </c>
      <c r="M364" s="5">
        <v>67343</v>
      </c>
    </row>
    <row r="365" spans="11:13" x14ac:dyDescent="0.35">
      <c r="K365" s="24" t="s">
        <v>213</v>
      </c>
      <c r="L365" s="4">
        <v>3066.03</v>
      </c>
      <c r="M365" s="5">
        <v>5273</v>
      </c>
    </row>
    <row r="366" spans="11:13" x14ac:dyDescent="0.35">
      <c r="K366" s="24" t="s">
        <v>212</v>
      </c>
      <c r="L366" s="4">
        <v>1116.6300000000001</v>
      </c>
      <c r="M366" s="5">
        <v>2994</v>
      </c>
    </row>
    <row r="367" spans="11:13" x14ac:dyDescent="0.35">
      <c r="K367" s="24" t="s">
        <v>188</v>
      </c>
      <c r="L367" s="4">
        <v>32.49</v>
      </c>
      <c r="M367" s="5">
        <v>250</v>
      </c>
    </row>
    <row r="368" spans="11:13" x14ac:dyDescent="0.35">
      <c r="K368" s="18" t="s">
        <v>31</v>
      </c>
      <c r="L368" s="15">
        <v>80941.200000000012</v>
      </c>
      <c r="M368" s="16">
        <v>286734</v>
      </c>
    </row>
    <row r="369" spans="11:13" x14ac:dyDescent="0.35">
      <c r="K369" s="24" t="s">
        <v>123</v>
      </c>
      <c r="L369" s="4">
        <v>40310.76</v>
      </c>
      <c r="M369" s="5">
        <v>162894</v>
      </c>
    </row>
    <row r="370" spans="11:13" x14ac:dyDescent="0.35">
      <c r="K370" s="24" t="s">
        <v>213</v>
      </c>
      <c r="L370" s="4">
        <v>35799.72</v>
      </c>
      <c r="M370" s="5">
        <v>97342</v>
      </c>
    </row>
    <row r="371" spans="11:13" x14ac:dyDescent="0.35">
      <c r="K371" s="24" t="s">
        <v>68</v>
      </c>
      <c r="L371" s="4">
        <v>3680.76</v>
      </c>
      <c r="M371" s="5">
        <v>22898</v>
      </c>
    </row>
    <row r="372" spans="11:13" x14ac:dyDescent="0.35">
      <c r="K372" s="24" t="s">
        <v>161</v>
      </c>
      <c r="L372" s="4">
        <v>1130.72</v>
      </c>
      <c r="M372" s="5">
        <v>3553</v>
      </c>
    </row>
    <row r="373" spans="11:13" x14ac:dyDescent="0.35">
      <c r="K373" s="24" t="s">
        <v>212</v>
      </c>
      <c r="L373" s="4">
        <v>19.239999999999998</v>
      </c>
      <c r="M373" s="5">
        <v>47</v>
      </c>
    </row>
    <row r="374" spans="11:13" x14ac:dyDescent="0.35">
      <c r="K374" s="18" t="s">
        <v>114</v>
      </c>
      <c r="L374" s="15">
        <v>908.82</v>
      </c>
      <c r="M374" s="16">
        <v>1736</v>
      </c>
    </row>
    <row r="375" spans="11:13" x14ac:dyDescent="0.35">
      <c r="K375" s="24" t="s">
        <v>212</v>
      </c>
      <c r="L375" s="4">
        <v>908.82</v>
      </c>
      <c r="M375" s="5">
        <v>1736</v>
      </c>
    </row>
    <row r="376" spans="11:13" x14ac:dyDescent="0.35">
      <c r="K376" s="3" t="s">
        <v>245</v>
      </c>
      <c r="L376" s="4">
        <v>483518948.56999969</v>
      </c>
      <c r="M376" s="5">
        <v>892310077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7"/>
  <sheetViews>
    <sheetView zoomScale="86" zoomScaleNormal="86" workbookViewId="0">
      <selection activeCell="P16" sqref="P16"/>
    </sheetView>
  </sheetViews>
  <sheetFormatPr defaultRowHeight="14.5" x14ac:dyDescent="0.35"/>
  <cols>
    <col min="1" max="1" width="16.90625" bestFit="1" customWidth="1"/>
    <col min="2" max="2" width="16.81640625" bestFit="1" customWidth="1"/>
    <col min="3" max="3" width="11.81640625" bestFit="1" customWidth="1"/>
    <col min="4" max="4" width="13.1796875" style="4" bestFit="1" customWidth="1"/>
    <col min="6" max="6" width="24.453125" bestFit="1" customWidth="1"/>
    <col min="7" max="7" width="16.453125" bestFit="1" customWidth="1"/>
    <col min="8" max="8" width="11.81640625" bestFit="1" customWidth="1"/>
    <col min="9" max="9" width="13.1796875" style="4" bestFit="1" customWidth="1"/>
    <col min="11" max="11" width="24.6328125" bestFit="1" customWidth="1"/>
    <col min="12" max="12" width="16.81640625" bestFit="1" customWidth="1"/>
    <col min="13" max="13" width="11.81640625" bestFit="1" customWidth="1"/>
    <col min="14" max="14" width="13.179687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t="s">
        <v>248</v>
      </c>
      <c r="F3" s="2" t="s">
        <v>244</v>
      </c>
      <c r="G3" t="s">
        <v>246</v>
      </c>
      <c r="H3" t="s">
        <v>247</v>
      </c>
      <c r="I3" t="s">
        <v>248</v>
      </c>
      <c r="K3" s="2" t="s">
        <v>244</v>
      </c>
      <c r="L3" t="s">
        <v>246</v>
      </c>
      <c r="M3" t="s">
        <v>247</v>
      </c>
      <c r="N3" t="s">
        <v>248</v>
      </c>
    </row>
    <row r="4" spans="1:14" x14ac:dyDescent="0.35">
      <c r="A4" s="3" t="s">
        <v>78</v>
      </c>
      <c r="B4" s="4">
        <v>11144614.579999998</v>
      </c>
      <c r="C4" s="5">
        <v>36271899</v>
      </c>
      <c r="D4" s="4">
        <f>0.8*GETPIVOTDATA("Sum of Live weight",$A$3,"Species Group","Flatfish")</f>
        <v>8915691.6639999989</v>
      </c>
      <c r="F4" s="3" t="s">
        <v>78</v>
      </c>
      <c r="G4" s="4">
        <v>11144614.58</v>
      </c>
      <c r="H4" s="5">
        <v>36271899</v>
      </c>
      <c r="K4" s="3" t="s">
        <v>78</v>
      </c>
      <c r="L4" s="4">
        <v>11144614.58</v>
      </c>
      <c r="M4" s="5">
        <v>36271899</v>
      </c>
    </row>
    <row r="5" spans="1:14" x14ac:dyDescent="0.35">
      <c r="A5" s="13" t="s">
        <v>40</v>
      </c>
      <c r="B5" s="11">
        <v>6723904.1299999999</v>
      </c>
      <c r="C5" s="12">
        <v>16147880</v>
      </c>
      <c r="F5" s="6" t="s">
        <v>40</v>
      </c>
      <c r="G5" s="4">
        <v>6723904.1299999999</v>
      </c>
      <c r="H5" s="5">
        <v>16147880</v>
      </c>
      <c r="K5" s="6" t="s">
        <v>40</v>
      </c>
      <c r="L5" s="4">
        <v>6723904.1299999999</v>
      </c>
      <c r="M5" s="5">
        <v>16147880</v>
      </c>
    </row>
    <row r="6" spans="1:14" x14ac:dyDescent="0.35">
      <c r="A6" s="7" t="s">
        <v>27</v>
      </c>
      <c r="B6" s="4">
        <v>6237716.5</v>
      </c>
      <c r="C6" s="5">
        <v>15241084</v>
      </c>
      <c r="F6" s="7" t="s">
        <v>27</v>
      </c>
      <c r="G6" s="4">
        <v>6237716.5</v>
      </c>
      <c r="H6" s="5">
        <v>15241084</v>
      </c>
      <c r="I6" s="4">
        <f>0.8*GETPIVOTDATA("Sum of Live weight",$F$3,"Presentation","Fillet","Preservation","Frozen","Species Group","Flatfish")</f>
        <v>4990173.2</v>
      </c>
      <c r="K6" s="27" t="s">
        <v>27</v>
      </c>
      <c r="L6" s="11">
        <v>6237716.5</v>
      </c>
      <c r="M6" s="12">
        <v>15241084</v>
      </c>
    </row>
    <row r="7" spans="1:14" x14ac:dyDescent="0.35">
      <c r="A7" s="7" t="s">
        <v>35</v>
      </c>
      <c r="B7" s="4">
        <v>486187.63</v>
      </c>
      <c r="C7" s="5">
        <v>906796</v>
      </c>
      <c r="F7" s="10" t="s">
        <v>87</v>
      </c>
      <c r="G7" s="11">
        <v>3181457.5</v>
      </c>
      <c r="H7" s="12">
        <v>8813992</v>
      </c>
      <c r="K7" s="10" t="s">
        <v>87</v>
      </c>
      <c r="L7" s="11">
        <v>3181457.5</v>
      </c>
      <c r="M7" s="12">
        <v>8813992</v>
      </c>
      <c r="N7" s="4">
        <f>0.8*GETPIVOTDATA("Sum of Live weight",$K$3,"Presentation","Fillet","Preservation","Frozen","Species ","Other flatfish","Species Group","Flatfish")</f>
        <v>2545166</v>
      </c>
    </row>
    <row r="8" spans="1:14" x14ac:dyDescent="0.35">
      <c r="A8" s="13" t="s">
        <v>26</v>
      </c>
      <c r="B8" s="11">
        <v>4352985.4499999993</v>
      </c>
      <c r="C8" s="12">
        <v>19926455</v>
      </c>
      <c r="F8" s="10" t="s">
        <v>130</v>
      </c>
      <c r="G8" s="11">
        <v>3056259</v>
      </c>
      <c r="H8" s="12">
        <v>6427092</v>
      </c>
      <c r="K8" s="25" t="s">
        <v>109</v>
      </c>
      <c r="L8" s="11">
        <v>1206142.2</v>
      </c>
      <c r="M8" s="12">
        <v>2302062</v>
      </c>
    </row>
    <row r="9" spans="1:14" x14ac:dyDescent="0.35">
      <c r="A9" s="7" t="s">
        <v>35</v>
      </c>
      <c r="B9" s="4">
        <v>4124778.4899999993</v>
      </c>
      <c r="C9" s="5">
        <v>18575765</v>
      </c>
      <c r="F9" s="7" t="s">
        <v>35</v>
      </c>
      <c r="G9" s="4">
        <v>486187.63</v>
      </c>
      <c r="H9" s="5">
        <v>906796</v>
      </c>
      <c r="I9" s="4">
        <f>0.8*GETPIVOTDATA("Sum of Live weight",$F$3,"Presentation","Fillet","Preservation","Live/Fresh","Species Group","Flatfish")</f>
        <v>388950.10400000005</v>
      </c>
      <c r="K9" s="25" t="s">
        <v>197</v>
      </c>
      <c r="L9" s="11">
        <v>1088029.05</v>
      </c>
      <c r="M9" s="12">
        <v>4304737</v>
      </c>
    </row>
    <row r="10" spans="1:14" x14ac:dyDescent="0.35">
      <c r="A10" s="7" t="s">
        <v>27</v>
      </c>
      <c r="B10" s="4">
        <v>228206.95999999996</v>
      </c>
      <c r="C10" s="5">
        <v>1350690</v>
      </c>
      <c r="F10" s="10" t="s">
        <v>87</v>
      </c>
      <c r="G10" s="11">
        <v>486187.63</v>
      </c>
      <c r="H10" s="12">
        <v>906796</v>
      </c>
      <c r="K10" s="25" t="s">
        <v>234</v>
      </c>
      <c r="L10" s="11">
        <v>437250</v>
      </c>
      <c r="M10" s="12">
        <v>801875</v>
      </c>
    </row>
    <row r="11" spans="1:14" x14ac:dyDescent="0.35">
      <c r="A11" s="6" t="s">
        <v>36</v>
      </c>
      <c r="B11" s="4">
        <v>67725</v>
      </c>
      <c r="C11" s="5">
        <v>197564</v>
      </c>
      <c r="F11" s="6" t="s">
        <v>26</v>
      </c>
      <c r="G11" s="4">
        <v>4352985.4499999993</v>
      </c>
      <c r="H11" s="5">
        <v>19926455</v>
      </c>
      <c r="K11" s="24" t="s">
        <v>170</v>
      </c>
      <c r="L11" s="4">
        <v>389618.9</v>
      </c>
      <c r="M11" s="5">
        <v>1153742</v>
      </c>
    </row>
    <row r="12" spans="1:14" x14ac:dyDescent="0.35">
      <c r="A12" s="7" t="s">
        <v>83</v>
      </c>
      <c r="B12" s="4">
        <v>67725</v>
      </c>
      <c r="C12" s="5">
        <v>197564</v>
      </c>
      <c r="F12" s="7" t="s">
        <v>35</v>
      </c>
      <c r="G12" s="4">
        <v>4124778.4899999993</v>
      </c>
      <c r="H12" s="5">
        <v>18575765</v>
      </c>
      <c r="I12" s="4">
        <f>0.8*GETPIVOTDATA("Sum of Live weight",$F$3,"Presentation","Whole/Gutted","Preservation","Live/Fresh","Species Group","Flatfish")</f>
        <v>3299822.7919999994</v>
      </c>
      <c r="K12" s="24" t="s">
        <v>239</v>
      </c>
      <c r="L12" s="4">
        <v>29319.599999999999</v>
      </c>
      <c r="M12" s="5">
        <v>149849</v>
      </c>
    </row>
    <row r="13" spans="1:14" x14ac:dyDescent="0.35">
      <c r="A13" s="3" t="s">
        <v>245</v>
      </c>
      <c r="B13" s="4">
        <v>11144614.579999998</v>
      </c>
      <c r="C13" s="5">
        <v>36271899</v>
      </c>
      <c r="F13" s="10" t="s">
        <v>130</v>
      </c>
      <c r="G13" s="11">
        <v>1342120.2599999998</v>
      </c>
      <c r="H13" s="12">
        <v>3512740</v>
      </c>
      <c r="K13" s="24" t="s">
        <v>212</v>
      </c>
      <c r="L13" s="4">
        <v>16960</v>
      </c>
      <c r="M13" s="5">
        <v>59047</v>
      </c>
    </row>
    <row r="14" spans="1:14" x14ac:dyDescent="0.35">
      <c r="F14" s="10" t="s">
        <v>87</v>
      </c>
      <c r="G14" s="11">
        <v>870589.5</v>
      </c>
      <c r="H14" s="12">
        <v>2898747</v>
      </c>
      <c r="K14" s="24" t="s">
        <v>123</v>
      </c>
      <c r="L14" s="4">
        <v>5896.25</v>
      </c>
      <c r="M14" s="5">
        <v>19567</v>
      </c>
    </row>
    <row r="15" spans="1:14" x14ac:dyDescent="0.35">
      <c r="F15" s="10" t="s">
        <v>131</v>
      </c>
      <c r="G15" s="11">
        <v>749059.98999999987</v>
      </c>
      <c r="H15" s="12">
        <v>3289095</v>
      </c>
      <c r="K15" s="24" t="s">
        <v>161</v>
      </c>
      <c r="L15" s="4">
        <v>3763</v>
      </c>
      <c r="M15" s="5">
        <v>14074</v>
      </c>
    </row>
    <row r="16" spans="1:14" x14ac:dyDescent="0.35">
      <c r="F16" s="10" t="s">
        <v>132</v>
      </c>
      <c r="G16" s="11">
        <v>553192.98</v>
      </c>
      <c r="H16" s="12">
        <v>4181418</v>
      </c>
      <c r="K16" s="24" t="s">
        <v>216</v>
      </c>
      <c r="L16" s="4">
        <v>3339</v>
      </c>
      <c r="M16" s="5">
        <v>6045</v>
      </c>
    </row>
    <row r="17" spans="6:14" x14ac:dyDescent="0.35">
      <c r="F17" s="8" t="s">
        <v>77</v>
      </c>
      <c r="G17" s="4">
        <v>342027.92</v>
      </c>
      <c r="H17" s="5">
        <v>2692665</v>
      </c>
      <c r="K17" s="24" t="s">
        <v>68</v>
      </c>
      <c r="L17" s="4">
        <v>959.3</v>
      </c>
      <c r="M17" s="5">
        <v>2514</v>
      </c>
    </row>
    <row r="18" spans="6:14" x14ac:dyDescent="0.35">
      <c r="F18" s="8" t="s">
        <v>129</v>
      </c>
      <c r="G18" s="4">
        <v>204391</v>
      </c>
      <c r="H18" s="5">
        <v>1638326</v>
      </c>
      <c r="K18" s="24" t="s">
        <v>175</v>
      </c>
      <c r="L18" s="4">
        <v>180.2</v>
      </c>
      <c r="M18" s="5">
        <v>480</v>
      </c>
    </row>
    <row r="19" spans="6:14" x14ac:dyDescent="0.35">
      <c r="F19" s="8" t="s">
        <v>205</v>
      </c>
      <c r="G19" s="4">
        <v>42190.2</v>
      </c>
      <c r="H19" s="5">
        <v>297003</v>
      </c>
      <c r="K19" s="10" t="s">
        <v>130</v>
      </c>
      <c r="L19" s="11">
        <v>3056259</v>
      </c>
      <c r="M19" s="12">
        <v>6427092</v>
      </c>
      <c r="N19" s="4">
        <f>0.8*GETPIVOTDATA("Sum of Live weight",$K$3,"Presentation","Fillet","Preservation","Frozen","Species ","Plaice, European","Species Group","Flatfish")</f>
        <v>2445007.2000000002</v>
      </c>
    </row>
    <row r="20" spans="6:14" x14ac:dyDescent="0.35">
      <c r="F20" s="8" t="s">
        <v>171</v>
      </c>
      <c r="G20" s="4">
        <v>21206.639999999999</v>
      </c>
      <c r="H20" s="5">
        <v>65771</v>
      </c>
      <c r="K20" s="25" t="s">
        <v>197</v>
      </c>
      <c r="L20" s="11">
        <v>2315625</v>
      </c>
      <c r="M20" s="12">
        <v>4921910</v>
      </c>
    </row>
    <row r="21" spans="6:14" x14ac:dyDescent="0.35">
      <c r="F21" s="7" t="s">
        <v>27</v>
      </c>
      <c r="G21" s="4">
        <v>228206.96000000002</v>
      </c>
      <c r="H21" s="5">
        <v>1350690</v>
      </c>
      <c r="I21" s="4">
        <f>0.8*GETPIVOTDATA("Sum of Live weight",$F$3,"Presentation","Whole/Gutted","Preservation","Frozen","Species Group","Flatfish")</f>
        <v>182565.56800000003</v>
      </c>
      <c r="K21" s="24" t="s">
        <v>170</v>
      </c>
      <c r="L21" s="4">
        <v>717327</v>
      </c>
      <c r="M21" s="5">
        <v>1443762</v>
      </c>
    </row>
    <row r="22" spans="6:14" x14ac:dyDescent="0.35">
      <c r="F22" s="10" t="s">
        <v>77</v>
      </c>
      <c r="G22" s="11">
        <v>101465.7</v>
      </c>
      <c r="H22" s="12">
        <v>792576</v>
      </c>
      <c r="K22" s="24" t="s">
        <v>123</v>
      </c>
      <c r="L22" s="4">
        <v>22992</v>
      </c>
      <c r="M22" s="5">
        <v>60715</v>
      </c>
    </row>
    <row r="23" spans="6:14" x14ac:dyDescent="0.35">
      <c r="F23" s="10" t="s">
        <v>87</v>
      </c>
      <c r="G23" s="11">
        <v>52881.399999999994</v>
      </c>
      <c r="H23" s="12">
        <v>133675</v>
      </c>
      <c r="K23" s="24" t="s">
        <v>175</v>
      </c>
      <c r="L23" s="4">
        <v>270</v>
      </c>
      <c r="M23" s="5">
        <v>494</v>
      </c>
    </row>
    <row r="24" spans="6:14" x14ac:dyDescent="0.35">
      <c r="F24" s="10" t="s">
        <v>130</v>
      </c>
      <c r="G24" s="11">
        <v>41768.519999999997</v>
      </c>
      <c r="H24" s="12">
        <v>149210</v>
      </c>
      <c r="K24" s="24" t="s">
        <v>177</v>
      </c>
      <c r="L24" s="4">
        <v>45</v>
      </c>
      <c r="M24" s="5">
        <v>211</v>
      </c>
    </row>
    <row r="25" spans="6:14" x14ac:dyDescent="0.35">
      <c r="F25" s="8" t="s">
        <v>132</v>
      </c>
      <c r="G25" s="4">
        <v>13146.84</v>
      </c>
      <c r="H25" s="5">
        <v>58493</v>
      </c>
      <c r="K25" s="27" t="s">
        <v>35</v>
      </c>
      <c r="L25" s="11">
        <v>486187.63</v>
      </c>
      <c r="M25" s="12">
        <v>906796</v>
      </c>
    </row>
    <row r="26" spans="6:14" x14ac:dyDescent="0.35">
      <c r="F26" s="8" t="s">
        <v>131</v>
      </c>
      <c r="G26" s="4">
        <v>12622.8</v>
      </c>
      <c r="H26" s="5">
        <v>103937</v>
      </c>
      <c r="K26" s="10" t="s">
        <v>87</v>
      </c>
      <c r="L26" s="11">
        <v>486187.63</v>
      </c>
      <c r="M26" s="12">
        <v>906796</v>
      </c>
      <c r="N26" s="4">
        <f>0.8*GETPIVOTDATA("Sum of Live weight",$K$3,"Presentation","Fillet","Preservation","Live/Fresh","Species ","Other flatfish","Species Group","Flatfish")</f>
        <v>388950.10400000005</v>
      </c>
    </row>
    <row r="27" spans="6:14" x14ac:dyDescent="0.35">
      <c r="F27" s="8" t="s">
        <v>129</v>
      </c>
      <c r="G27" s="4">
        <v>6316.2</v>
      </c>
      <c r="H27" s="5">
        <v>112718</v>
      </c>
      <c r="K27" s="25" t="s">
        <v>123</v>
      </c>
      <c r="L27" s="11">
        <v>375772.66</v>
      </c>
      <c r="M27" s="12">
        <v>586589</v>
      </c>
    </row>
    <row r="28" spans="6:14" x14ac:dyDescent="0.35">
      <c r="F28" s="8" t="s">
        <v>199</v>
      </c>
      <c r="G28" s="4">
        <v>5.5</v>
      </c>
      <c r="H28" s="5">
        <v>81</v>
      </c>
      <c r="K28" s="24" t="s">
        <v>170</v>
      </c>
      <c r="L28" s="4">
        <v>94451.459999999992</v>
      </c>
      <c r="M28" s="5">
        <v>274657</v>
      </c>
    </row>
    <row r="29" spans="6:14" x14ac:dyDescent="0.35">
      <c r="F29" s="14" t="s">
        <v>36</v>
      </c>
      <c r="G29" s="15">
        <v>67725</v>
      </c>
      <c r="H29" s="16">
        <v>197564</v>
      </c>
      <c r="K29" s="24" t="s">
        <v>175</v>
      </c>
      <c r="L29" s="4">
        <v>9891.67</v>
      </c>
      <c r="M29" s="5">
        <v>21846</v>
      </c>
    </row>
    <row r="30" spans="6:14" x14ac:dyDescent="0.35">
      <c r="F30" s="17" t="s">
        <v>83</v>
      </c>
      <c r="G30" s="15">
        <v>67725</v>
      </c>
      <c r="H30" s="16">
        <v>197564</v>
      </c>
      <c r="K30" s="24" t="s">
        <v>204</v>
      </c>
      <c r="L30" s="4">
        <v>6071.84</v>
      </c>
      <c r="M30" s="5">
        <v>23704</v>
      </c>
    </row>
    <row r="31" spans="6:14" x14ac:dyDescent="0.35">
      <c r="F31" s="18" t="s">
        <v>131</v>
      </c>
      <c r="G31" s="15">
        <v>65625</v>
      </c>
      <c r="H31" s="16">
        <v>193756</v>
      </c>
      <c r="K31" s="6" t="s">
        <v>26</v>
      </c>
      <c r="L31" s="4">
        <v>4352985.4499999993</v>
      </c>
      <c r="M31" s="5">
        <v>19926455</v>
      </c>
    </row>
    <row r="32" spans="6:14" x14ac:dyDescent="0.35">
      <c r="F32" s="8" t="s">
        <v>132</v>
      </c>
      <c r="G32" s="4">
        <v>2100</v>
      </c>
      <c r="H32" s="5">
        <v>3808</v>
      </c>
      <c r="K32" s="27" t="s">
        <v>35</v>
      </c>
      <c r="L32" s="11">
        <v>4124778.4900000007</v>
      </c>
      <c r="M32" s="12">
        <v>18575765</v>
      </c>
    </row>
    <row r="33" spans="6:14" x14ac:dyDescent="0.35">
      <c r="F33" s="3" t="s">
        <v>245</v>
      </c>
      <c r="G33" s="4">
        <v>11144614.58</v>
      </c>
      <c r="H33" s="5">
        <v>36271899</v>
      </c>
      <c r="K33" s="10" t="s">
        <v>130</v>
      </c>
      <c r="L33" s="11">
        <v>1342120.2600000002</v>
      </c>
      <c r="M33" s="12">
        <v>3512740</v>
      </c>
      <c r="N33" s="4">
        <f>0.8*GETPIVOTDATA("Sum of Live weight",$K$3,"Presentation","Whole/Gutted","Preservation","Live/Fresh","Species ","Plaice, European","Species Group","Flatfish")</f>
        <v>1073696.2080000003</v>
      </c>
    </row>
    <row r="34" spans="6:14" x14ac:dyDescent="0.35">
      <c r="K34" s="25" t="s">
        <v>170</v>
      </c>
      <c r="L34" s="11">
        <v>1019842.6799999999</v>
      </c>
      <c r="M34" s="12">
        <v>2377738</v>
      </c>
    </row>
    <row r="35" spans="6:14" x14ac:dyDescent="0.35">
      <c r="K35" s="24" t="s">
        <v>147</v>
      </c>
      <c r="L35" s="4">
        <v>236368.35</v>
      </c>
      <c r="M35" s="5">
        <v>721414</v>
      </c>
    </row>
    <row r="36" spans="6:14" x14ac:dyDescent="0.35">
      <c r="K36" s="24" t="s">
        <v>204</v>
      </c>
      <c r="L36" s="4">
        <v>70744.12</v>
      </c>
      <c r="M36" s="5">
        <v>352912</v>
      </c>
    </row>
    <row r="37" spans="6:14" x14ac:dyDescent="0.35">
      <c r="K37" s="24" t="s">
        <v>197</v>
      </c>
      <c r="L37" s="4">
        <v>8457.2800000000007</v>
      </c>
      <c r="M37" s="5">
        <v>37898</v>
      </c>
    </row>
    <row r="38" spans="6:14" x14ac:dyDescent="0.35">
      <c r="K38" s="24" t="s">
        <v>175</v>
      </c>
      <c r="L38" s="4">
        <v>4365.6000000000004</v>
      </c>
      <c r="M38" s="5">
        <v>18121</v>
      </c>
    </row>
    <row r="39" spans="6:14" x14ac:dyDescent="0.35">
      <c r="K39" s="24" t="s">
        <v>123</v>
      </c>
      <c r="L39" s="4">
        <v>2342.23</v>
      </c>
      <c r="M39" s="5">
        <v>4657</v>
      </c>
    </row>
    <row r="40" spans="6:14" x14ac:dyDescent="0.35">
      <c r="K40" s="10" t="s">
        <v>87</v>
      </c>
      <c r="L40" s="11">
        <v>870589.5</v>
      </c>
      <c r="M40" s="12">
        <v>2898747</v>
      </c>
      <c r="N40" s="4">
        <f>0.8*GETPIVOTDATA("Sum of Live weight",$K$3,"Presentation","Whole/Gutted","Preservation","Live/Fresh","Species ","Other flatfish","Species Group","Flatfish")</f>
        <v>696471.60000000009</v>
      </c>
    </row>
    <row r="41" spans="6:14" x14ac:dyDescent="0.35">
      <c r="K41" s="25" t="s">
        <v>170</v>
      </c>
      <c r="L41" s="11">
        <v>640794</v>
      </c>
      <c r="M41" s="12">
        <v>2223603</v>
      </c>
    </row>
    <row r="42" spans="6:14" x14ac:dyDescent="0.35">
      <c r="K42" s="24" t="s">
        <v>147</v>
      </c>
      <c r="L42" s="4">
        <v>229795.5</v>
      </c>
      <c r="M42" s="5">
        <v>675144</v>
      </c>
    </row>
    <row r="43" spans="6:14" x14ac:dyDescent="0.35">
      <c r="K43" s="10" t="s">
        <v>131</v>
      </c>
      <c r="L43" s="11">
        <v>749059.99</v>
      </c>
      <c r="M43" s="12">
        <v>3289095</v>
      </c>
      <c r="N43" s="4">
        <f>0.8*GETPIVOTDATA("Sum of Live weight",$K$3,"Presentation","Whole/Gutted","Preservation","Live/Fresh","Species ","Halibut, Greenland","Species Group","Flatfish")</f>
        <v>599247.99199999997</v>
      </c>
    </row>
    <row r="44" spans="6:14" x14ac:dyDescent="0.35">
      <c r="K44" s="25" t="s">
        <v>147</v>
      </c>
      <c r="L44" s="11">
        <v>565243.48</v>
      </c>
      <c r="M44" s="12">
        <v>2511602</v>
      </c>
    </row>
    <row r="45" spans="6:14" x14ac:dyDescent="0.35">
      <c r="K45" s="24" t="s">
        <v>170</v>
      </c>
      <c r="L45" s="4">
        <v>164062.44</v>
      </c>
      <c r="M45" s="5">
        <v>614422</v>
      </c>
    </row>
    <row r="46" spans="6:14" x14ac:dyDescent="0.35">
      <c r="K46" s="24" t="s">
        <v>123</v>
      </c>
      <c r="L46" s="4">
        <v>17165.32</v>
      </c>
      <c r="M46" s="5">
        <v>149435</v>
      </c>
    </row>
    <row r="47" spans="6:14" x14ac:dyDescent="0.35">
      <c r="K47" s="24" t="s">
        <v>204</v>
      </c>
      <c r="L47" s="4">
        <v>2467.7600000000002</v>
      </c>
      <c r="M47" s="5">
        <v>11863</v>
      </c>
    </row>
    <row r="48" spans="6:14" x14ac:dyDescent="0.35">
      <c r="K48" s="24" t="s">
        <v>175</v>
      </c>
      <c r="L48" s="4">
        <v>120.99</v>
      </c>
      <c r="M48" s="5">
        <v>1773</v>
      </c>
    </row>
    <row r="49" spans="11:14" x14ac:dyDescent="0.35">
      <c r="K49" s="10" t="s">
        <v>132</v>
      </c>
      <c r="L49" s="11">
        <v>553192.9800000001</v>
      </c>
      <c r="M49" s="12">
        <v>4181418</v>
      </c>
      <c r="N49" s="4">
        <f>0.8*GETPIVOTDATA("Sum of Live weight",$K$3,"Presentation","Whole/Gutted","Preservation","Live/Fresh","Species ","Halibut, Atlantic","Species Group","Flatfish")</f>
        <v>442554.38400000008</v>
      </c>
    </row>
    <row r="50" spans="11:14" x14ac:dyDescent="0.35">
      <c r="K50" s="25" t="s">
        <v>123</v>
      </c>
      <c r="L50" s="11">
        <v>311658.90000000002</v>
      </c>
      <c r="M50" s="12">
        <v>2398205</v>
      </c>
    </row>
    <row r="51" spans="11:14" x14ac:dyDescent="0.35">
      <c r="K51" s="25" t="s">
        <v>230</v>
      </c>
      <c r="L51" s="11">
        <v>99525.42</v>
      </c>
      <c r="M51" s="12">
        <v>744832</v>
      </c>
    </row>
    <row r="52" spans="11:14" x14ac:dyDescent="0.35">
      <c r="K52" s="24" t="s">
        <v>197</v>
      </c>
      <c r="L52" s="4">
        <v>84084.12</v>
      </c>
      <c r="M52" s="5">
        <v>664409</v>
      </c>
    </row>
    <row r="53" spans="11:14" x14ac:dyDescent="0.35">
      <c r="K53" s="24" t="s">
        <v>161</v>
      </c>
      <c r="L53" s="4">
        <v>29716.38</v>
      </c>
      <c r="M53" s="5">
        <v>234945</v>
      </c>
    </row>
    <row r="54" spans="11:14" x14ac:dyDescent="0.35">
      <c r="K54" s="24" t="s">
        <v>147</v>
      </c>
      <c r="L54" s="4">
        <v>13063.26</v>
      </c>
      <c r="M54" s="5">
        <v>61806</v>
      </c>
    </row>
    <row r="55" spans="11:14" x14ac:dyDescent="0.35">
      <c r="K55" s="24" t="s">
        <v>170</v>
      </c>
      <c r="L55" s="4">
        <v>10502.82</v>
      </c>
      <c r="M55" s="5">
        <v>33097</v>
      </c>
    </row>
    <row r="56" spans="11:14" x14ac:dyDescent="0.35">
      <c r="K56" s="24" t="s">
        <v>204</v>
      </c>
      <c r="L56" s="4">
        <v>4642.08</v>
      </c>
      <c r="M56" s="5">
        <v>44124</v>
      </c>
    </row>
    <row r="57" spans="11:14" x14ac:dyDescent="0.35">
      <c r="K57" s="8" t="s">
        <v>77</v>
      </c>
      <c r="L57" s="4">
        <v>342027.92000000004</v>
      </c>
      <c r="M57" s="5">
        <v>2692665</v>
      </c>
    </row>
    <row r="58" spans="11:14" x14ac:dyDescent="0.35">
      <c r="K58" s="24" t="s">
        <v>170</v>
      </c>
      <c r="L58" s="4">
        <v>187331.03999999998</v>
      </c>
      <c r="M58" s="5">
        <v>2132951</v>
      </c>
    </row>
    <row r="59" spans="11:14" x14ac:dyDescent="0.35">
      <c r="K59" s="24" t="s">
        <v>147</v>
      </c>
      <c r="L59" s="4">
        <v>58258.720000000001</v>
      </c>
      <c r="M59" s="5">
        <v>185246</v>
      </c>
    </row>
    <row r="60" spans="11:14" x14ac:dyDescent="0.35">
      <c r="K60" s="24" t="s">
        <v>123</v>
      </c>
      <c r="L60" s="4">
        <v>52575.12</v>
      </c>
      <c r="M60" s="5">
        <v>265060</v>
      </c>
    </row>
    <row r="61" spans="11:14" x14ac:dyDescent="0.35">
      <c r="K61" s="24" t="s">
        <v>175</v>
      </c>
      <c r="L61" s="4">
        <v>33506.720000000001</v>
      </c>
      <c r="M61" s="5">
        <v>44545</v>
      </c>
    </row>
    <row r="62" spans="11:14" x14ac:dyDescent="0.35">
      <c r="K62" s="24" t="s">
        <v>197</v>
      </c>
      <c r="L62" s="4">
        <v>7186.4</v>
      </c>
      <c r="M62" s="5">
        <v>35278</v>
      </c>
    </row>
    <row r="63" spans="11:14" x14ac:dyDescent="0.35">
      <c r="K63" s="24" t="s">
        <v>151</v>
      </c>
      <c r="L63" s="4">
        <v>1996.8</v>
      </c>
      <c r="M63" s="5">
        <v>20206</v>
      </c>
    </row>
    <row r="64" spans="11:14" x14ac:dyDescent="0.35">
      <c r="K64" s="24" t="s">
        <v>225</v>
      </c>
      <c r="L64" s="4">
        <v>1173.1199999999999</v>
      </c>
      <c r="M64" s="5">
        <v>9379</v>
      </c>
    </row>
    <row r="65" spans="11:14" x14ac:dyDescent="0.35">
      <c r="K65" s="8" t="s">
        <v>129</v>
      </c>
      <c r="L65" s="4">
        <v>204391</v>
      </c>
      <c r="M65" s="5">
        <v>1638326</v>
      </c>
    </row>
    <row r="66" spans="11:14" x14ac:dyDescent="0.35">
      <c r="K66" s="24" t="s">
        <v>225</v>
      </c>
      <c r="L66" s="4">
        <v>118509.6</v>
      </c>
      <c r="M66" s="5">
        <v>955667</v>
      </c>
    </row>
    <row r="67" spans="11:14" x14ac:dyDescent="0.35">
      <c r="K67" s="24" t="s">
        <v>161</v>
      </c>
      <c r="L67" s="4">
        <v>35758.800000000003</v>
      </c>
      <c r="M67" s="5">
        <v>273637</v>
      </c>
    </row>
    <row r="68" spans="11:14" x14ac:dyDescent="0.35">
      <c r="K68" s="24" t="s">
        <v>197</v>
      </c>
      <c r="L68" s="4">
        <v>21742.6</v>
      </c>
      <c r="M68" s="5">
        <v>178153</v>
      </c>
    </row>
    <row r="69" spans="11:14" x14ac:dyDescent="0.35">
      <c r="K69" s="24" t="s">
        <v>230</v>
      </c>
      <c r="L69" s="4">
        <v>10642.5</v>
      </c>
      <c r="M69" s="5">
        <v>77135</v>
      </c>
    </row>
    <row r="70" spans="11:14" x14ac:dyDescent="0.35">
      <c r="K70" s="24" t="s">
        <v>151</v>
      </c>
      <c r="L70" s="4">
        <v>9598.6</v>
      </c>
      <c r="M70" s="5">
        <v>89804</v>
      </c>
    </row>
    <row r="71" spans="11:14" x14ac:dyDescent="0.35">
      <c r="K71" s="24" t="s">
        <v>123</v>
      </c>
      <c r="L71" s="4">
        <v>8138.9</v>
      </c>
      <c r="M71" s="5">
        <v>63930</v>
      </c>
    </row>
    <row r="72" spans="11:14" x14ac:dyDescent="0.35">
      <c r="K72" s="8" t="s">
        <v>205</v>
      </c>
      <c r="L72" s="4">
        <v>42190.2</v>
      </c>
      <c r="M72" s="5">
        <v>297003</v>
      </c>
    </row>
    <row r="73" spans="11:14" x14ac:dyDescent="0.35">
      <c r="K73" s="24" t="s">
        <v>230</v>
      </c>
      <c r="L73" s="4">
        <v>39156</v>
      </c>
      <c r="M73" s="5">
        <v>274064</v>
      </c>
    </row>
    <row r="74" spans="11:14" x14ac:dyDescent="0.35">
      <c r="K74" s="24" t="s">
        <v>204</v>
      </c>
      <c r="L74" s="4">
        <v>3034.2</v>
      </c>
      <c r="M74" s="5">
        <v>22939</v>
      </c>
    </row>
    <row r="75" spans="11:14" x14ac:dyDescent="0.35">
      <c r="K75" s="8" t="s">
        <v>171</v>
      </c>
      <c r="L75" s="4">
        <v>21206.639999999999</v>
      </c>
      <c r="M75" s="5">
        <v>65771</v>
      </c>
    </row>
    <row r="76" spans="11:14" x14ac:dyDescent="0.35">
      <c r="K76" s="24" t="s">
        <v>170</v>
      </c>
      <c r="L76" s="4">
        <v>21028.799999999999</v>
      </c>
      <c r="M76" s="5">
        <v>65457</v>
      </c>
    </row>
    <row r="77" spans="11:14" x14ac:dyDescent="0.35">
      <c r="K77" s="24" t="s">
        <v>175</v>
      </c>
      <c r="L77" s="4">
        <v>177.84</v>
      </c>
      <c r="M77" s="5">
        <v>314</v>
      </c>
    </row>
    <row r="78" spans="11:14" x14ac:dyDescent="0.35">
      <c r="K78" s="7" t="s">
        <v>27</v>
      </c>
      <c r="L78" s="4">
        <v>228206.95999999996</v>
      </c>
      <c r="M78" s="5">
        <v>1350690</v>
      </c>
    </row>
    <row r="79" spans="11:14" x14ac:dyDescent="0.35">
      <c r="K79" s="10" t="s">
        <v>77</v>
      </c>
      <c r="L79" s="11">
        <v>101465.7</v>
      </c>
      <c r="M79" s="12">
        <v>792576</v>
      </c>
      <c r="N79" s="4">
        <f>0.8*GETPIVOTDATA("Sum of Live weight",$K$3,"Presentation","Whole/Gutted","Preservation","Frozen","Species ","Sole, common","Species Group","Flatfish")</f>
        <v>81172.56</v>
      </c>
    </row>
    <row r="80" spans="11:14" x14ac:dyDescent="0.35">
      <c r="K80" s="25" t="s">
        <v>197</v>
      </c>
      <c r="L80" s="11">
        <v>98735.7</v>
      </c>
      <c r="M80" s="12">
        <v>781103</v>
      </c>
    </row>
    <row r="81" spans="11:14" x14ac:dyDescent="0.35">
      <c r="K81" s="24" t="s">
        <v>147</v>
      </c>
      <c r="L81" s="4">
        <v>1890</v>
      </c>
      <c r="M81" s="5">
        <v>6300</v>
      </c>
    </row>
    <row r="82" spans="11:14" x14ac:dyDescent="0.35">
      <c r="K82" s="24" t="s">
        <v>68</v>
      </c>
      <c r="L82" s="4">
        <v>840</v>
      </c>
      <c r="M82" s="5">
        <v>5173</v>
      </c>
    </row>
    <row r="83" spans="11:14" x14ac:dyDescent="0.35">
      <c r="K83" s="10" t="s">
        <v>87</v>
      </c>
      <c r="L83" s="11">
        <v>52881.399999999994</v>
      </c>
      <c r="M83" s="12">
        <v>133675</v>
      </c>
      <c r="N83" s="4">
        <f>0.8*GETPIVOTDATA("Sum of Live weight",$K$3,"Presentation","Whole/Gutted","Preservation","Frozen","Species ","Other flatfish","Species Group","Flatfish")</f>
        <v>42305.119999999995</v>
      </c>
    </row>
    <row r="84" spans="11:14" x14ac:dyDescent="0.35">
      <c r="K84" s="25" t="s">
        <v>175</v>
      </c>
      <c r="L84" s="11">
        <v>30258.799999999999</v>
      </c>
      <c r="M84" s="12">
        <v>102600</v>
      </c>
    </row>
    <row r="85" spans="11:14" x14ac:dyDescent="0.35">
      <c r="K85" s="24" t="s">
        <v>172</v>
      </c>
      <c r="L85" s="4">
        <v>22622.6</v>
      </c>
      <c r="M85" s="5">
        <v>31075</v>
      </c>
    </row>
    <row r="86" spans="11:14" x14ac:dyDescent="0.35">
      <c r="K86" s="10" t="s">
        <v>130</v>
      </c>
      <c r="L86" s="11">
        <v>41768.519999999997</v>
      </c>
      <c r="M86" s="12">
        <v>149210</v>
      </c>
      <c r="N86" s="4">
        <f>0.8*GETPIVOTDATA("Sum of Live weight",$K$3,"Presentation","Whole/Gutted","Preservation","Frozen","Species ","Plaice, European","Species Group","Flatfish")</f>
        <v>33414.815999999999</v>
      </c>
    </row>
    <row r="87" spans="11:14" x14ac:dyDescent="0.35">
      <c r="K87" s="25" t="s">
        <v>197</v>
      </c>
      <c r="L87" s="11">
        <v>36551.199999999997</v>
      </c>
      <c r="M87" s="12">
        <v>128395</v>
      </c>
    </row>
    <row r="88" spans="11:14" x14ac:dyDescent="0.35">
      <c r="K88" s="25" t="s">
        <v>175</v>
      </c>
      <c r="L88" s="11">
        <v>5217.32</v>
      </c>
      <c r="M88" s="12">
        <v>20815</v>
      </c>
    </row>
    <row r="89" spans="11:14" x14ac:dyDescent="0.35">
      <c r="K89" s="8" t="s">
        <v>132</v>
      </c>
      <c r="L89" s="4">
        <v>13146.84</v>
      </c>
      <c r="M89" s="5">
        <v>58493</v>
      </c>
    </row>
    <row r="90" spans="11:14" x14ac:dyDescent="0.35">
      <c r="K90" s="24" t="s">
        <v>170</v>
      </c>
      <c r="L90" s="4">
        <v>9262.26</v>
      </c>
      <c r="M90" s="5">
        <v>34106</v>
      </c>
    </row>
    <row r="91" spans="11:14" x14ac:dyDescent="0.35">
      <c r="K91" s="24" t="s">
        <v>147</v>
      </c>
      <c r="L91" s="4">
        <v>2441.88</v>
      </c>
      <c r="M91" s="5">
        <v>16667</v>
      </c>
    </row>
    <row r="92" spans="11:14" x14ac:dyDescent="0.35">
      <c r="K92" s="24" t="s">
        <v>204</v>
      </c>
      <c r="L92" s="4">
        <v>1442.7</v>
      </c>
      <c r="M92" s="5">
        <v>7720</v>
      </c>
    </row>
    <row r="93" spans="11:14" x14ac:dyDescent="0.35">
      <c r="K93" s="8" t="s">
        <v>131</v>
      </c>
      <c r="L93" s="4">
        <v>12622.8</v>
      </c>
      <c r="M93" s="5">
        <v>103937</v>
      </c>
    </row>
    <row r="94" spans="11:14" x14ac:dyDescent="0.35">
      <c r="K94" s="24" t="s">
        <v>123</v>
      </c>
      <c r="L94" s="4">
        <v>12622.8</v>
      </c>
      <c r="M94" s="5">
        <v>103937</v>
      </c>
    </row>
    <row r="95" spans="11:14" x14ac:dyDescent="0.35">
      <c r="K95" s="8" t="s">
        <v>129</v>
      </c>
      <c r="L95" s="4">
        <v>6316.2</v>
      </c>
      <c r="M95" s="5">
        <v>112718</v>
      </c>
    </row>
    <row r="96" spans="11:14" x14ac:dyDescent="0.35">
      <c r="K96" s="24" t="s">
        <v>197</v>
      </c>
      <c r="L96" s="4">
        <v>6179.8</v>
      </c>
      <c r="M96" s="5">
        <v>109485</v>
      </c>
    </row>
    <row r="97" spans="11:13" x14ac:dyDescent="0.35">
      <c r="K97" s="24" t="s">
        <v>151</v>
      </c>
      <c r="L97" s="4">
        <v>136.4</v>
      </c>
      <c r="M97" s="5">
        <v>3233</v>
      </c>
    </row>
    <row r="98" spans="11:13" x14ac:dyDescent="0.35">
      <c r="K98" s="8" t="s">
        <v>199</v>
      </c>
      <c r="L98" s="4">
        <v>5.5</v>
      </c>
      <c r="M98" s="5">
        <v>81</v>
      </c>
    </row>
    <row r="99" spans="11:13" x14ac:dyDescent="0.35">
      <c r="K99" s="24" t="s">
        <v>197</v>
      </c>
      <c r="L99" s="4">
        <v>5.5</v>
      </c>
      <c r="M99" s="5">
        <v>81</v>
      </c>
    </row>
    <row r="100" spans="11:13" x14ac:dyDescent="0.35">
      <c r="K100" s="14" t="s">
        <v>36</v>
      </c>
      <c r="L100" s="15">
        <v>67725</v>
      </c>
      <c r="M100" s="16">
        <v>197564</v>
      </c>
    </row>
    <row r="101" spans="11:13" x14ac:dyDescent="0.35">
      <c r="K101" s="17" t="s">
        <v>83</v>
      </c>
      <c r="L101" s="15">
        <v>67725</v>
      </c>
      <c r="M101" s="16">
        <v>197564</v>
      </c>
    </row>
    <row r="102" spans="11:13" x14ac:dyDescent="0.35">
      <c r="K102" s="18" t="s">
        <v>131</v>
      </c>
      <c r="L102" s="15">
        <v>65625</v>
      </c>
      <c r="M102" s="16">
        <v>193756</v>
      </c>
    </row>
    <row r="103" spans="11:13" x14ac:dyDescent="0.35">
      <c r="K103" s="24" t="s">
        <v>123</v>
      </c>
      <c r="L103" s="4">
        <v>65255</v>
      </c>
      <c r="M103" s="5">
        <v>193083</v>
      </c>
    </row>
    <row r="104" spans="11:13" x14ac:dyDescent="0.35">
      <c r="K104" s="24" t="s">
        <v>212</v>
      </c>
      <c r="L104" s="4">
        <v>370</v>
      </c>
      <c r="M104" s="5">
        <v>673</v>
      </c>
    </row>
    <row r="105" spans="11:13" x14ac:dyDescent="0.35">
      <c r="K105" s="8" t="s">
        <v>132</v>
      </c>
      <c r="L105" s="4">
        <v>2100</v>
      </c>
      <c r="M105" s="5">
        <v>3808</v>
      </c>
    </row>
    <row r="106" spans="11:13" x14ac:dyDescent="0.35">
      <c r="K106" s="24" t="s">
        <v>212</v>
      </c>
      <c r="L106" s="4">
        <v>2100</v>
      </c>
      <c r="M106" s="5">
        <v>3808</v>
      </c>
    </row>
    <row r="107" spans="11:13" x14ac:dyDescent="0.35">
      <c r="K107" s="3" t="s">
        <v>245</v>
      </c>
      <c r="L107" s="4">
        <v>11144614.58</v>
      </c>
      <c r="M107" s="5">
        <v>36271899</v>
      </c>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96"/>
  <sheetViews>
    <sheetView topLeftCell="C6" zoomScale="76" zoomScaleNormal="76" workbookViewId="0">
      <selection activeCell="F9" sqref="F9"/>
    </sheetView>
  </sheetViews>
  <sheetFormatPr defaultRowHeight="14.5" x14ac:dyDescent="0.35"/>
  <cols>
    <col min="1" max="1" width="25.1796875" bestFit="1" customWidth="1"/>
    <col min="2" max="2" width="17.1796875" bestFit="1" customWidth="1"/>
    <col min="3" max="3" width="12.7265625" bestFit="1" customWidth="1"/>
    <col min="4" max="4" width="13.453125" style="4" customWidth="1"/>
    <col min="5" max="5" width="11.90625" customWidth="1"/>
    <col min="6" max="6" width="25.7265625" bestFit="1" customWidth="1"/>
    <col min="7" max="7" width="16.453125" bestFit="1" customWidth="1"/>
    <col min="8" max="8" width="15.26953125" customWidth="1"/>
    <col min="9" max="9" width="13.453125" style="4" customWidth="1"/>
    <col min="11" max="11" width="28.08984375" bestFit="1" customWidth="1"/>
    <col min="12" max="12" width="17.1796875" bestFit="1" customWidth="1"/>
    <col min="13" max="13" width="12.7265625" bestFit="1" customWidth="1"/>
    <col min="14" max="14" width="13.45312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t="s">
        <v>248</v>
      </c>
      <c r="F3" s="2" t="s">
        <v>244</v>
      </c>
      <c r="G3" t="s">
        <v>246</v>
      </c>
      <c r="H3" t="s">
        <v>247</v>
      </c>
      <c r="I3" t="s">
        <v>248</v>
      </c>
      <c r="K3" s="2" t="s">
        <v>244</v>
      </c>
      <c r="L3" t="s">
        <v>246</v>
      </c>
      <c r="M3" t="s">
        <v>247</v>
      </c>
      <c r="N3" t="s">
        <v>248</v>
      </c>
    </row>
    <row r="4" spans="1:14" x14ac:dyDescent="0.35">
      <c r="A4" s="3" t="s">
        <v>52</v>
      </c>
      <c r="B4" s="4">
        <v>231223331.35000005</v>
      </c>
      <c r="C4" s="5">
        <v>446046299</v>
      </c>
      <c r="D4" s="4">
        <f>0.8*GETPIVOTDATA("Sum of Live weight",$A$3,"Species Group","Tuna and tuna-like species")</f>
        <v>184978665.08000004</v>
      </c>
      <c r="E4" s="5"/>
      <c r="F4" s="3" t="s">
        <v>52</v>
      </c>
      <c r="G4" s="4">
        <v>231223331.35000002</v>
      </c>
      <c r="H4" s="5">
        <v>446046299</v>
      </c>
      <c r="K4" s="3" t="s">
        <v>52</v>
      </c>
      <c r="L4" s="4">
        <v>231223331.34999999</v>
      </c>
      <c r="M4" s="5">
        <v>446046299</v>
      </c>
    </row>
    <row r="5" spans="1:14" x14ac:dyDescent="0.35">
      <c r="A5" s="13" t="s">
        <v>50</v>
      </c>
      <c r="B5" s="11">
        <v>223882542.39000005</v>
      </c>
      <c r="C5" s="12">
        <v>417539045</v>
      </c>
      <c r="E5" s="5"/>
      <c r="F5" s="6" t="s">
        <v>50</v>
      </c>
      <c r="G5" s="4">
        <v>223882542.39000002</v>
      </c>
      <c r="H5" s="5">
        <v>417539045</v>
      </c>
      <c r="K5" s="6" t="s">
        <v>50</v>
      </c>
      <c r="L5" s="4">
        <v>223882542.38999996</v>
      </c>
      <c r="M5" s="5">
        <v>417539045</v>
      </c>
    </row>
    <row r="6" spans="1:14" x14ac:dyDescent="0.35">
      <c r="A6" s="7" t="s">
        <v>27</v>
      </c>
      <c r="B6" s="4">
        <v>0</v>
      </c>
      <c r="C6" s="5">
        <v>24338</v>
      </c>
      <c r="E6" s="5"/>
      <c r="F6" s="7" t="s">
        <v>27</v>
      </c>
      <c r="G6" s="4">
        <v>0</v>
      </c>
      <c r="H6" s="5">
        <v>24338</v>
      </c>
      <c r="K6" s="7" t="s">
        <v>27</v>
      </c>
      <c r="L6" s="4">
        <v>0</v>
      </c>
      <c r="M6" s="5">
        <v>24338</v>
      </c>
    </row>
    <row r="7" spans="1:14" x14ac:dyDescent="0.35">
      <c r="A7" s="7" t="s">
        <v>37</v>
      </c>
      <c r="B7" s="4">
        <v>223882542.39000005</v>
      </c>
      <c r="C7" s="5">
        <v>417514707</v>
      </c>
      <c r="E7" s="5"/>
      <c r="F7" s="8" t="s">
        <v>108</v>
      </c>
      <c r="G7" s="4">
        <v>0</v>
      </c>
      <c r="H7" s="5">
        <v>24338</v>
      </c>
      <c r="K7" s="8" t="s">
        <v>108</v>
      </c>
      <c r="L7" s="4">
        <v>0</v>
      </c>
      <c r="M7" s="5">
        <v>24338</v>
      </c>
    </row>
    <row r="8" spans="1:14" x14ac:dyDescent="0.35">
      <c r="A8" s="6" t="s">
        <v>40</v>
      </c>
      <c r="B8" s="4">
        <v>6008841.9699999997</v>
      </c>
      <c r="C8" s="5">
        <v>17474531</v>
      </c>
      <c r="E8" s="5"/>
      <c r="F8" s="7" t="s">
        <v>37</v>
      </c>
      <c r="G8" s="4">
        <v>223882542.39000002</v>
      </c>
      <c r="H8" s="5">
        <v>417514707</v>
      </c>
      <c r="I8" s="4">
        <f>0.8*GETPIVOTDATA("Sum of Live weight",$F$3,"Presentation","Other cuts","Preservation","Prepared/Preserved","Species Group","Tuna and tuna-like species")</f>
        <v>179106033.91200003</v>
      </c>
      <c r="K8" s="24" t="s">
        <v>225</v>
      </c>
      <c r="L8" s="4">
        <v>0</v>
      </c>
      <c r="M8" s="5">
        <v>1299</v>
      </c>
    </row>
    <row r="9" spans="1:14" x14ac:dyDescent="0.35">
      <c r="A9" s="7" t="s">
        <v>27</v>
      </c>
      <c r="B9" s="4">
        <v>4717505.1099999994</v>
      </c>
      <c r="C9" s="5">
        <v>13864156</v>
      </c>
      <c r="E9" s="5"/>
      <c r="F9" s="10" t="s">
        <v>135</v>
      </c>
      <c r="G9" s="11">
        <v>197025131.68000004</v>
      </c>
      <c r="H9" s="12">
        <v>369759570</v>
      </c>
      <c r="K9" s="24" t="s">
        <v>177</v>
      </c>
      <c r="L9" s="4">
        <v>0</v>
      </c>
      <c r="M9" s="5">
        <v>1045</v>
      </c>
    </row>
    <row r="10" spans="1:14" x14ac:dyDescent="0.35">
      <c r="A10" s="7" t="s">
        <v>35</v>
      </c>
      <c r="B10" s="4">
        <v>1094137.2</v>
      </c>
      <c r="C10" s="5">
        <v>3229841</v>
      </c>
      <c r="E10" s="5"/>
      <c r="F10" s="8" t="s">
        <v>92</v>
      </c>
      <c r="G10" s="4">
        <v>17405144.639999997</v>
      </c>
      <c r="H10" s="5">
        <v>28537961</v>
      </c>
      <c r="K10" s="24" t="s">
        <v>213</v>
      </c>
      <c r="L10" s="4">
        <v>0</v>
      </c>
      <c r="M10" s="5">
        <v>21994</v>
      </c>
    </row>
    <row r="11" spans="1:14" x14ac:dyDescent="0.35">
      <c r="A11" s="7" t="s">
        <v>37</v>
      </c>
      <c r="B11" s="4">
        <v>197199.66</v>
      </c>
      <c r="C11" s="5">
        <v>380534</v>
      </c>
      <c r="E11" s="5"/>
      <c r="F11" s="8" t="s">
        <v>51</v>
      </c>
      <c r="G11" s="4">
        <v>9452266.0700000022</v>
      </c>
      <c r="H11" s="5">
        <v>19217176</v>
      </c>
      <c r="K11" s="7" t="s">
        <v>37</v>
      </c>
      <c r="L11" s="4">
        <v>223882542.38999996</v>
      </c>
      <c r="M11" s="5">
        <v>417514707</v>
      </c>
    </row>
    <row r="12" spans="1:14" x14ac:dyDescent="0.35">
      <c r="A12" s="6" t="s">
        <v>26</v>
      </c>
      <c r="B12" s="4">
        <v>1331946.99</v>
      </c>
      <c r="C12" s="5">
        <v>11032723</v>
      </c>
      <c r="E12" s="5"/>
      <c r="F12" s="6" t="s">
        <v>40</v>
      </c>
      <c r="G12" s="4">
        <v>6008841.9700000007</v>
      </c>
      <c r="H12" s="5">
        <v>17474531</v>
      </c>
      <c r="K12" s="10" t="s">
        <v>135</v>
      </c>
      <c r="L12" s="11">
        <v>197025131.68000001</v>
      </c>
      <c r="M12" s="12">
        <v>369759570</v>
      </c>
      <c r="N12" s="4">
        <f>0.8*GETPIVOTDATA("Sum of Live weight",$K$3,"Presentation","Other cuts","Preservation","Prepared/Preserved","Species ","Tuna, skipjack","Species Group","Tuna and tuna-like species")</f>
        <v>157620105.34400001</v>
      </c>
    </row>
    <row r="13" spans="1:14" x14ac:dyDescent="0.35">
      <c r="A13" s="7" t="s">
        <v>27</v>
      </c>
      <c r="B13" s="4">
        <v>830114.02</v>
      </c>
      <c r="C13" s="5">
        <v>6683258</v>
      </c>
      <c r="E13" s="5"/>
      <c r="F13" s="17" t="s">
        <v>27</v>
      </c>
      <c r="G13" s="15">
        <v>4717505.1100000003</v>
      </c>
      <c r="H13" s="16">
        <v>13864156</v>
      </c>
      <c r="K13" s="25" t="s">
        <v>191</v>
      </c>
      <c r="L13" s="11">
        <v>29637040.16</v>
      </c>
      <c r="M13" s="12">
        <v>52451415</v>
      </c>
    </row>
    <row r="14" spans="1:14" x14ac:dyDescent="0.35">
      <c r="A14" s="7" t="s">
        <v>35</v>
      </c>
      <c r="B14" s="4">
        <v>501832.97</v>
      </c>
      <c r="C14" s="5">
        <v>4349465</v>
      </c>
      <c r="E14" s="5"/>
      <c r="F14" s="18" t="s">
        <v>51</v>
      </c>
      <c r="G14" s="15">
        <v>4570067.5</v>
      </c>
      <c r="H14" s="16">
        <v>13248653</v>
      </c>
      <c r="K14" s="25" t="s">
        <v>218</v>
      </c>
      <c r="L14" s="11">
        <v>27889388.799999997</v>
      </c>
      <c r="M14" s="12">
        <v>56947555</v>
      </c>
    </row>
    <row r="15" spans="1:14" x14ac:dyDescent="0.35">
      <c r="A15" s="3" t="s">
        <v>245</v>
      </c>
      <c r="B15" s="4">
        <v>231223331.35000005</v>
      </c>
      <c r="C15" s="5">
        <v>446046299</v>
      </c>
      <c r="E15" s="5"/>
      <c r="F15" s="18" t="s">
        <v>108</v>
      </c>
      <c r="G15" s="15">
        <v>147437.60999999999</v>
      </c>
      <c r="H15" s="16">
        <v>615503</v>
      </c>
      <c r="K15" s="25" t="s">
        <v>140</v>
      </c>
      <c r="L15" s="11">
        <v>23864863.359999999</v>
      </c>
      <c r="M15" s="12">
        <v>41390395</v>
      </c>
    </row>
    <row r="16" spans="1:14" x14ac:dyDescent="0.35">
      <c r="F16" s="17" t="s">
        <v>35</v>
      </c>
      <c r="G16" s="15">
        <v>1094137.2</v>
      </c>
      <c r="H16" s="16">
        <v>3229841</v>
      </c>
      <c r="K16" s="25" t="s">
        <v>211</v>
      </c>
      <c r="L16" s="11">
        <v>23240372.479999997</v>
      </c>
      <c r="M16" s="12">
        <v>39798975</v>
      </c>
    </row>
    <row r="17" spans="6:13" x14ac:dyDescent="0.35">
      <c r="F17" s="18" t="s">
        <v>108</v>
      </c>
      <c r="G17" s="15">
        <v>1094137.2</v>
      </c>
      <c r="H17" s="16">
        <v>3229841</v>
      </c>
      <c r="K17" s="25" t="s">
        <v>163</v>
      </c>
      <c r="L17" s="11">
        <v>20993026.080000002</v>
      </c>
      <c r="M17" s="12">
        <v>41718830</v>
      </c>
    </row>
    <row r="18" spans="6:13" x14ac:dyDescent="0.35">
      <c r="F18" s="17" t="s">
        <v>37</v>
      </c>
      <c r="G18" s="15">
        <v>197199.65999999997</v>
      </c>
      <c r="H18" s="16">
        <v>380534</v>
      </c>
      <c r="K18" s="25" t="s">
        <v>161</v>
      </c>
      <c r="L18" s="11">
        <v>14240104.32</v>
      </c>
      <c r="M18" s="12">
        <v>27185794</v>
      </c>
    </row>
    <row r="19" spans="6:13" x14ac:dyDescent="0.35">
      <c r="F19" s="18" t="s">
        <v>51</v>
      </c>
      <c r="G19" s="15">
        <v>161499.65999999997</v>
      </c>
      <c r="H19" s="16">
        <v>287920</v>
      </c>
      <c r="K19" s="25" t="s">
        <v>225</v>
      </c>
      <c r="L19" s="11">
        <v>9439489.2800000012</v>
      </c>
      <c r="M19" s="12">
        <v>21120055</v>
      </c>
    </row>
    <row r="20" spans="6:13" x14ac:dyDescent="0.35">
      <c r="F20" s="18" t="s">
        <v>92</v>
      </c>
      <c r="G20" s="15">
        <v>26510.82</v>
      </c>
      <c r="H20" s="16">
        <v>59129</v>
      </c>
      <c r="K20" s="25" t="s">
        <v>208</v>
      </c>
      <c r="L20" s="11">
        <v>9358970.4000000004</v>
      </c>
      <c r="M20" s="12">
        <v>12639337</v>
      </c>
    </row>
    <row r="21" spans="6:13" x14ac:dyDescent="0.35">
      <c r="F21" s="18" t="s">
        <v>135</v>
      </c>
      <c r="G21" s="15">
        <v>9189.18</v>
      </c>
      <c r="H21" s="16">
        <v>33485</v>
      </c>
      <c r="K21" s="24" t="s">
        <v>173</v>
      </c>
      <c r="L21" s="4">
        <v>8017992.3200000003</v>
      </c>
      <c r="M21" s="5">
        <v>12110441</v>
      </c>
    </row>
    <row r="22" spans="6:13" x14ac:dyDescent="0.35">
      <c r="F22" s="14" t="s">
        <v>26</v>
      </c>
      <c r="G22" s="15">
        <v>1331946.9900000002</v>
      </c>
      <c r="H22" s="16">
        <v>11032723</v>
      </c>
      <c r="K22" s="24" t="s">
        <v>234</v>
      </c>
      <c r="L22" s="4">
        <v>7905749.2799999993</v>
      </c>
      <c r="M22" s="5">
        <v>17145441</v>
      </c>
    </row>
    <row r="23" spans="6:13" x14ac:dyDescent="0.35">
      <c r="F23" s="17" t="s">
        <v>27</v>
      </c>
      <c r="G23" s="15">
        <v>830114.02</v>
      </c>
      <c r="H23" s="16">
        <v>6683258</v>
      </c>
      <c r="K23" s="24" t="s">
        <v>213</v>
      </c>
      <c r="L23" s="4">
        <v>6218222.4000000004</v>
      </c>
      <c r="M23" s="5">
        <v>13366737</v>
      </c>
    </row>
    <row r="24" spans="6:13" x14ac:dyDescent="0.35">
      <c r="F24" s="18" t="s">
        <v>92</v>
      </c>
      <c r="G24" s="15">
        <v>755387.27</v>
      </c>
      <c r="H24" s="16">
        <v>6210781</v>
      </c>
      <c r="K24" s="24" t="s">
        <v>210</v>
      </c>
      <c r="L24" s="4">
        <v>5239603.1999999993</v>
      </c>
      <c r="M24" s="5">
        <v>8403888</v>
      </c>
    </row>
    <row r="25" spans="6:13" x14ac:dyDescent="0.35">
      <c r="F25" s="8" t="s">
        <v>73</v>
      </c>
      <c r="G25" s="4">
        <v>29695.599999999999</v>
      </c>
      <c r="H25" s="5">
        <v>309331</v>
      </c>
      <c r="K25" s="24" t="s">
        <v>187</v>
      </c>
      <c r="L25" s="4">
        <v>3518507.2</v>
      </c>
      <c r="M25" s="5">
        <v>6786978</v>
      </c>
    </row>
    <row r="26" spans="6:13" x14ac:dyDescent="0.35">
      <c r="F26" s="8" t="s">
        <v>51</v>
      </c>
      <c r="G26" s="4">
        <v>28790.200000000004</v>
      </c>
      <c r="H26" s="5">
        <v>58293</v>
      </c>
      <c r="K26" s="24" t="s">
        <v>151</v>
      </c>
      <c r="L26" s="4">
        <v>2937224.1599999997</v>
      </c>
      <c r="M26" s="5">
        <v>8652340</v>
      </c>
    </row>
    <row r="27" spans="6:13" x14ac:dyDescent="0.35">
      <c r="F27" s="8" t="s">
        <v>108</v>
      </c>
      <c r="G27" s="4">
        <v>13504.449999999999</v>
      </c>
      <c r="H27" s="5">
        <v>83245</v>
      </c>
      <c r="K27" s="24" t="s">
        <v>197</v>
      </c>
      <c r="L27" s="4">
        <v>2077117.1199999999</v>
      </c>
      <c r="M27" s="5">
        <v>4356158</v>
      </c>
    </row>
    <row r="28" spans="6:13" x14ac:dyDescent="0.35">
      <c r="F28" s="8" t="s">
        <v>124</v>
      </c>
      <c r="G28" s="4">
        <v>2058.5</v>
      </c>
      <c r="H28" s="5">
        <v>20488</v>
      </c>
      <c r="K28" s="24" t="s">
        <v>178</v>
      </c>
      <c r="L28" s="4">
        <v>654794.39999999991</v>
      </c>
      <c r="M28" s="5">
        <v>1277212</v>
      </c>
    </row>
    <row r="29" spans="6:13" x14ac:dyDescent="0.35">
      <c r="F29" s="8" t="s">
        <v>135</v>
      </c>
      <c r="G29" s="4">
        <v>678</v>
      </c>
      <c r="H29" s="5">
        <v>1120</v>
      </c>
      <c r="K29" s="24" t="s">
        <v>181</v>
      </c>
      <c r="L29" s="4">
        <v>393700.32</v>
      </c>
      <c r="M29" s="5">
        <v>1161147</v>
      </c>
    </row>
    <row r="30" spans="6:13" x14ac:dyDescent="0.35">
      <c r="F30" s="7" t="s">
        <v>35</v>
      </c>
      <c r="G30" s="4">
        <v>501832.97000000003</v>
      </c>
      <c r="H30" s="5">
        <v>4349465</v>
      </c>
      <c r="K30" s="24" t="s">
        <v>177</v>
      </c>
      <c r="L30" s="4">
        <v>355141.28</v>
      </c>
      <c r="M30" s="5">
        <v>1502041</v>
      </c>
    </row>
    <row r="31" spans="6:13" x14ac:dyDescent="0.35">
      <c r="F31" s="18" t="s">
        <v>153</v>
      </c>
      <c r="G31" s="15">
        <v>173296.08000000002</v>
      </c>
      <c r="H31" s="16">
        <v>2332795</v>
      </c>
      <c r="K31" s="24" t="s">
        <v>242</v>
      </c>
      <c r="L31" s="4">
        <v>241344.47999999998</v>
      </c>
      <c r="M31" s="5">
        <v>156659</v>
      </c>
    </row>
    <row r="32" spans="6:13" x14ac:dyDescent="0.35">
      <c r="F32" s="18" t="s">
        <v>92</v>
      </c>
      <c r="G32" s="15">
        <v>170005.11</v>
      </c>
      <c r="H32" s="16">
        <v>1065845</v>
      </c>
      <c r="K32" s="24" t="s">
        <v>184</v>
      </c>
      <c r="L32" s="4">
        <v>224215.67999999999</v>
      </c>
      <c r="M32" s="5">
        <v>411332</v>
      </c>
    </row>
    <row r="33" spans="6:13" x14ac:dyDescent="0.35">
      <c r="F33" s="18" t="s">
        <v>51</v>
      </c>
      <c r="G33" s="15">
        <v>110874.08</v>
      </c>
      <c r="H33" s="16">
        <v>598054</v>
      </c>
      <c r="K33" s="24" t="s">
        <v>175</v>
      </c>
      <c r="L33" s="4">
        <v>204124.96000000002</v>
      </c>
      <c r="M33" s="5">
        <v>415727</v>
      </c>
    </row>
    <row r="34" spans="6:13" x14ac:dyDescent="0.35">
      <c r="F34" s="18" t="s">
        <v>73</v>
      </c>
      <c r="G34" s="15">
        <v>46486.000000000007</v>
      </c>
      <c r="H34" s="16">
        <v>347699</v>
      </c>
      <c r="K34" s="24" t="s">
        <v>142</v>
      </c>
      <c r="L34" s="4">
        <v>172731.51999999999</v>
      </c>
      <c r="M34" s="5">
        <v>284522</v>
      </c>
    </row>
    <row r="35" spans="6:13" x14ac:dyDescent="0.35">
      <c r="F35" s="8" t="s">
        <v>124</v>
      </c>
      <c r="G35" s="4">
        <v>678.5</v>
      </c>
      <c r="H35" s="5">
        <v>2832</v>
      </c>
      <c r="K35" s="24" t="s">
        <v>222</v>
      </c>
      <c r="L35" s="4">
        <v>112619.51999999999</v>
      </c>
      <c r="M35" s="5">
        <v>259089</v>
      </c>
    </row>
    <row r="36" spans="6:13" x14ac:dyDescent="0.35">
      <c r="F36" s="8" t="s">
        <v>135</v>
      </c>
      <c r="G36" s="4">
        <v>487</v>
      </c>
      <c r="H36" s="5">
        <v>2151</v>
      </c>
      <c r="K36" s="24" t="s">
        <v>221</v>
      </c>
      <c r="L36" s="4">
        <v>54941.120000000003</v>
      </c>
      <c r="M36" s="5">
        <v>117017</v>
      </c>
    </row>
    <row r="37" spans="6:13" x14ac:dyDescent="0.35">
      <c r="F37" s="8" t="s">
        <v>108</v>
      </c>
      <c r="G37" s="4">
        <v>6.2</v>
      </c>
      <c r="H37" s="5">
        <v>89</v>
      </c>
      <c r="K37" s="24" t="s">
        <v>224</v>
      </c>
      <c r="L37" s="4">
        <v>25195.040000000001</v>
      </c>
      <c r="M37" s="5">
        <v>68511</v>
      </c>
    </row>
    <row r="38" spans="6:13" x14ac:dyDescent="0.35">
      <c r="F38" s="3" t="s">
        <v>245</v>
      </c>
      <c r="G38" s="4">
        <v>231223331.35000002</v>
      </c>
      <c r="H38" s="5">
        <v>446046299</v>
      </c>
      <c r="K38" s="24" t="s">
        <v>212</v>
      </c>
      <c r="L38" s="4">
        <v>3178.2400000000002</v>
      </c>
      <c r="M38" s="5">
        <v>9122</v>
      </c>
    </row>
    <row r="39" spans="6:13" x14ac:dyDescent="0.35">
      <c r="K39" s="24" t="s">
        <v>188</v>
      </c>
      <c r="L39" s="4">
        <v>3013.92</v>
      </c>
      <c r="M39" s="5">
        <v>11725</v>
      </c>
    </row>
    <row r="40" spans="6:13" x14ac:dyDescent="0.35">
      <c r="K40" s="24" t="s">
        <v>182</v>
      </c>
      <c r="L40" s="4">
        <v>1763.84</v>
      </c>
      <c r="M40" s="5">
        <v>8465</v>
      </c>
    </row>
    <row r="41" spans="6:13" x14ac:dyDescent="0.35">
      <c r="K41" s="24" t="s">
        <v>215</v>
      </c>
      <c r="L41" s="4">
        <v>696.8</v>
      </c>
      <c r="M41" s="5">
        <v>2662</v>
      </c>
    </row>
    <row r="42" spans="6:13" x14ac:dyDescent="0.35">
      <c r="K42" s="8" t="s">
        <v>92</v>
      </c>
      <c r="L42" s="4">
        <v>17405144.640000001</v>
      </c>
      <c r="M42" s="5">
        <v>28537961</v>
      </c>
    </row>
    <row r="43" spans="6:13" x14ac:dyDescent="0.35">
      <c r="K43" s="24" t="s">
        <v>225</v>
      </c>
      <c r="L43" s="4">
        <v>13997108.32</v>
      </c>
      <c r="M43" s="5">
        <v>21350393</v>
      </c>
    </row>
    <row r="44" spans="6:13" x14ac:dyDescent="0.35">
      <c r="K44" s="24" t="s">
        <v>163</v>
      </c>
      <c r="L44" s="4">
        <v>1120878.72</v>
      </c>
      <c r="M44" s="5">
        <v>2784074</v>
      </c>
    </row>
    <row r="45" spans="6:13" x14ac:dyDescent="0.35">
      <c r="K45" s="24" t="s">
        <v>218</v>
      </c>
      <c r="L45" s="4">
        <v>1069714.8799999999</v>
      </c>
      <c r="M45" s="5">
        <v>1838390</v>
      </c>
    </row>
    <row r="46" spans="6:13" x14ac:dyDescent="0.35">
      <c r="K46" s="24" t="s">
        <v>191</v>
      </c>
      <c r="L46" s="4">
        <v>533759.19999999995</v>
      </c>
      <c r="M46" s="5">
        <v>974742</v>
      </c>
    </row>
    <row r="47" spans="6:13" x14ac:dyDescent="0.35">
      <c r="K47" s="24" t="s">
        <v>140</v>
      </c>
      <c r="L47" s="4">
        <v>190473.92</v>
      </c>
      <c r="M47" s="5">
        <v>316798</v>
      </c>
    </row>
    <row r="48" spans="6:13" x14ac:dyDescent="0.35">
      <c r="K48" s="24" t="s">
        <v>234</v>
      </c>
      <c r="L48" s="4">
        <v>147253.6</v>
      </c>
      <c r="M48" s="5">
        <v>631896</v>
      </c>
    </row>
    <row r="49" spans="11:13" x14ac:dyDescent="0.35">
      <c r="K49" s="24" t="s">
        <v>151</v>
      </c>
      <c r="L49" s="4">
        <v>134806.88</v>
      </c>
      <c r="M49" s="5">
        <v>283548</v>
      </c>
    </row>
    <row r="50" spans="11:13" x14ac:dyDescent="0.35">
      <c r="K50" s="24" t="s">
        <v>161</v>
      </c>
      <c r="L50" s="4">
        <v>119936.95999999999</v>
      </c>
      <c r="M50" s="5">
        <v>113980</v>
      </c>
    </row>
    <row r="51" spans="11:13" x14ac:dyDescent="0.35">
      <c r="K51" s="24" t="s">
        <v>177</v>
      </c>
      <c r="L51" s="4">
        <v>64631.839999999997</v>
      </c>
      <c r="M51" s="5">
        <v>194068</v>
      </c>
    </row>
    <row r="52" spans="11:13" x14ac:dyDescent="0.35">
      <c r="K52" s="24" t="s">
        <v>187</v>
      </c>
      <c r="L52" s="4">
        <v>15113.28</v>
      </c>
      <c r="M52" s="5">
        <v>29139</v>
      </c>
    </row>
    <row r="53" spans="11:13" x14ac:dyDescent="0.35">
      <c r="K53" s="24" t="s">
        <v>175</v>
      </c>
      <c r="L53" s="4">
        <v>8652.8000000000011</v>
      </c>
      <c r="M53" s="5">
        <v>13278</v>
      </c>
    </row>
    <row r="54" spans="11:13" x14ac:dyDescent="0.35">
      <c r="K54" s="24" t="s">
        <v>212</v>
      </c>
      <c r="L54" s="4">
        <v>2142.4</v>
      </c>
      <c r="M54" s="5">
        <v>6520</v>
      </c>
    </row>
    <row r="55" spans="11:13" x14ac:dyDescent="0.35">
      <c r="K55" s="24" t="s">
        <v>172</v>
      </c>
      <c r="L55" s="4">
        <v>588.64</v>
      </c>
      <c r="M55" s="5">
        <v>903</v>
      </c>
    </row>
    <row r="56" spans="11:13" x14ac:dyDescent="0.35">
      <c r="K56" s="24" t="s">
        <v>215</v>
      </c>
      <c r="L56" s="4">
        <v>83.2</v>
      </c>
      <c r="M56" s="5">
        <v>232</v>
      </c>
    </row>
    <row r="57" spans="11:13" x14ac:dyDescent="0.35">
      <c r="K57" s="8" t="s">
        <v>51</v>
      </c>
      <c r="L57" s="4">
        <v>9452266.0700000003</v>
      </c>
      <c r="M57" s="5">
        <v>19217176</v>
      </c>
    </row>
    <row r="58" spans="11:13" x14ac:dyDescent="0.35">
      <c r="K58" s="24" t="s">
        <v>197</v>
      </c>
      <c r="L58" s="4">
        <v>5320019.38</v>
      </c>
      <c r="M58" s="5">
        <v>12006140</v>
      </c>
    </row>
    <row r="59" spans="11:13" x14ac:dyDescent="0.35">
      <c r="K59" s="24" t="s">
        <v>191</v>
      </c>
      <c r="L59" s="4">
        <v>1834125.28</v>
      </c>
      <c r="M59" s="5">
        <v>1813865</v>
      </c>
    </row>
    <row r="60" spans="11:13" x14ac:dyDescent="0.35">
      <c r="K60" s="24" t="s">
        <v>140</v>
      </c>
      <c r="L60" s="4">
        <v>954722.08</v>
      </c>
      <c r="M60" s="5">
        <v>1507641</v>
      </c>
    </row>
    <row r="61" spans="11:13" x14ac:dyDescent="0.35">
      <c r="K61" s="24" t="s">
        <v>225</v>
      </c>
      <c r="L61" s="4">
        <v>371785.44</v>
      </c>
      <c r="M61" s="5">
        <v>1946558</v>
      </c>
    </row>
    <row r="62" spans="11:13" x14ac:dyDescent="0.35">
      <c r="K62" s="24" t="s">
        <v>213</v>
      </c>
      <c r="L62" s="4">
        <v>263590.59999999998</v>
      </c>
      <c r="M62" s="5">
        <v>422774</v>
      </c>
    </row>
    <row r="63" spans="11:13" x14ac:dyDescent="0.35">
      <c r="K63" s="24" t="s">
        <v>211</v>
      </c>
      <c r="L63" s="4">
        <v>143024.96000000002</v>
      </c>
      <c r="M63" s="5">
        <v>175711</v>
      </c>
    </row>
    <row r="64" spans="11:13" x14ac:dyDescent="0.35">
      <c r="K64" s="24" t="s">
        <v>175</v>
      </c>
      <c r="L64" s="4">
        <v>110768.31999999999</v>
      </c>
      <c r="M64" s="5">
        <v>262830</v>
      </c>
    </row>
    <row r="65" spans="11:13" x14ac:dyDescent="0.35">
      <c r="K65" s="24" t="s">
        <v>218</v>
      </c>
      <c r="L65" s="4">
        <v>102995.36</v>
      </c>
      <c r="M65" s="5">
        <v>176300</v>
      </c>
    </row>
    <row r="66" spans="11:13" x14ac:dyDescent="0.35">
      <c r="K66" s="24" t="s">
        <v>173</v>
      </c>
      <c r="L66" s="4">
        <v>70948.800000000003</v>
      </c>
      <c r="M66" s="5">
        <v>78114</v>
      </c>
    </row>
    <row r="67" spans="11:13" x14ac:dyDescent="0.35">
      <c r="K67" s="24" t="s">
        <v>68</v>
      </c>
      <c r="L67" s="4">
        <v>62077.599999999999</v>
      </c>
      <c r="M67" s="5">
        <v>172321</v>
      </c>
    </row>
    <row r="68" spans="11:13" x14ac:dyDescent="0.35">
      <c r="K68" s="24" t="s">
        <v>184</v>
      </c>
      <c r="L68" s="4">
        <v>41333.760000000002</v>
      </c>
      <c r="M68" s="5">
        <v>63145</v>
      </c>
    </row>
    <row r="69" spans="11:13" x14ac:dyDescent="0.35">
      <c r="K69" s="24" t="s">
        <v>177</v>
      </c>
      <c r="L69" s="4">
        <v>40187.68</v>
      </c>
      <c r="M69" s="5">
        <v>130981</v>
      </c>
    </row>
    <row r="70" spans="11:13" x14ac:dyDescent="0.35">
      <c r="K70" s="24" t="s">
        <v>161</v>
      </c>
      <c r="L70" s="4">
        <v>31229.64</v>
      </c>
      <c r="M70" s="5">
        <v>118433</v>
      </c>
    </row>
    <row r="71" spans="11:13" x14ac:dyDescent="0.35">
      <c r="K71" s="24" t="s">
        <v>237</v>
      </c>
      <c r="L71" s="4">
        <v>30280.639999999999</v>
      </c>
      <c r="M71" s="5">
        <v>71821</v>
      </c>
    </row>
    <row r="72" spans="11:13" x14ac:dyDescent="0.35">
      <c r="K72" s="24" t="s">
        <v>151</v>
      </c>
      <c r="L72" s="4">
        <v>28202.720000000001</v>
      </c>
      <c r="M72" s="5">
        <v>64671</v>
      </c>
    </row>
    <row r="73" spans="11:13" x14ac:dyDescent="0.35">
      <c r="K73" s="24" t="s">
        <v>232</v>
      </c>
      <c r="L73" s="4">
        <v>19992.96</v>
      </c>
      <c r="M73" s="5">
        <v>130758</v>
      </c>
    </row>
    <row r="74" spans="11:13" x14ac:dyDescent="0.35">
      <c r="K74" s="24" t="s">
        <v>212</v>
      </c>
      <c r="L74" s="4">
        <v>10046.400000000001</v>
      </c>
      <c r="M74" s="5">
        <v>38082</v>
      </c>
    </row>
    <row r="75" spans="11:13" x14ac:dyDescent="0.35">
      <c r="K75" s="24" t="s">
        <v>215</v>
      </c>
      <c r="L75" s="4">
        <v>6744.14</v>
      </c>
      <c r="M75" s="5">
        <v>9803</v>
      </c>
    </row>
    <row r="76" spans="11:13" x14ac:dyDescent="0.35">
      <c r="K76" s="24" t="s">
        <v>121</v>
      </c>
      <c r="L76" s="4">
        <v>5466.24</v>
      </c>
      <c r="M76" s="5">
        <v>19138</v>
      </c>
    </row>
    <row r="77" spans="11:13" x14ac:dyDescent="0.35">
      <c r="K77" s="24" t="s">
        <v>181</v>
      </c>
      <c r="L77" s="4">
        <v>2743.52</v>
      </c>
      <c r="M77" s="5">
        <v>2363</v>
      </c>
    </row>
    <row r="78" spans="11:13" x14ac:dyDescent="0.35">
      <c r="K78" s="24" t="s">
        <v>164</v>
      </c>
      <c r="L78" s="4">
        <v>1726.4</v>
      </c>
      <c r="M78" s="5">
        <v>5384</v>
      </c>
    </row>
    <row r="79" spans="11:13" x14ac:dyDescent="0.35">
      <c r="K79" s="24" t="s">
        <v>49</v>
      </c>
      <c r="L79" s="4">
        <v>254.15</v>
      </c>
      <c r="M79" s="5">
        <v>343</v>
      </c>
    </row>
    <row r="80" spans="11:13" x14ac:dyDescent="0.35">
      <c r="K80" s="6" t="s">
        <v>40</v>
      </c>
      <c r="L80" s="4">
        <v>6008841.9699999988</v>
      </c>
      <c r="M80" s="5">
        <v>17474531</v>
      </c>
    </row>
    <row r="81" spans="11:13" x14ac:dyDescent="0.35">
      <c r="K81" s="17" t="s">
        <v>27</v>
      </c>
      <c r="L81" s="15">
        <v>4717505.1099999994</v>
      </c>
      <c r="M81" s="16">
        <v>13864156</v>
      </c>
    </row>
    <row r="82" spans="11:13" x14ac:dyDescent="0.35">
      <c r="K82" s="18" t="s">
        <v>51</v>
      </c>
      <c r="L82" s="15">
        <v>4570067.5</v>
      </c>
      <c r="M82" s="16">
        <v>13248653</v>
      </c>
    </row>
    <row r="83" spans="11:13" x14ac:dyDescent="0.35">
      <c r="K83" s="24" t="s">
        <v>242</v>
      </c>
      <c r="L83" s="4">
        <v>2249040</v>
      </c>
      <c r="M83" s="5">
        <v>4576927</v>
      </c>
    </row>
    <row r="84" spans="11:13" x14ac:dyDescent="0.35">
      <c r="K84" s="24" t="s">
        <v>224</v>
      </c>
      <c r="L84" s="4">
        <v>1215352.5</v>
      </c>
      <c r="M84" s="5">
        <v>5254359</v>
      </c>
    </row>
    <row r="85" spans="11:13" x14ac:dyDescent="0.35">
      <c r="K85" s="24" t="s">
        <v>227</v>
      </c>
      <c r="L85" s="4">
        <v>329735</v>
      </c>
      <c r="M85" s="5">
        <v>785805</v>
      </c>
    </row>
    <row r="86" spans="11:13" x14ac:dyDescent="0.35">
      <c r="K86" s="24" t="s">
        <v>197</v>
      </c>
      <c r="L86" s="4">
        <v>242300</v>
      </c>
      <c r="M86" s="5">
        <v>938991</v>
      </c>
    </row>
    <row r="87" spans="11:13" x14ac:dyDescent="0.35">
      <c r="K87" s="24" t="s">
        <v>172</v>
      </c>
      <c r="L87" s="4">
        <v>240892.5</v>
      </c>
      <c r="M87" s="5">
        <v>310093</v>
      </c>
    </row>
    <row r="88" spans="11:13" x14ac:dyDescent="0.35">
      <c r="K88" s="24" t="s">
        <v>211</v>
      </c>
      <c r="L88" s="4">
        <v>87562.5</v>
      </c>
      <c r="M88" s="5">
        <v>720000</v>
      </c>
    </row>
    <row r="89" spans="11:13" x14ac:dyDescent="0.35">
      <c r="K89" s="24" t="s">
        <v>191</v>
      </c>
      <c r="L89" s="4">
        <v>72477.5</v>
      </c>
      <c r="M89" s="5">
        <v>231916</v>
      </c>
    </row>
    <row r="90" spans="11:13" x14ac:dyDescent="0.35">
      <c r="K90" s="24" t="s">
        <v>173</v>
      </c>
      <c r="L90" s="4">
        <v>43505</v>
      </c>
      <c r="M90" s="5">
        <v>100064</v>
      </c>
    </row>
    <row r="91" spans="11:13" x14ac:dyDescent="0.35">
      <c r="K91" s="24" t="s">
        <v>123</v>
      </c>
      <c r="L91" s="4">
        <v>42327.5</v>
      </c>
      <c r="M91" s="5">
        <v>147250</v>
      </c>
    </row>
    <row r="92" spans="11:13" x14ac:dyDescent="0.35">
      <c r="K92" s="24" t="s">
        <v>225</v>
      </c>
      <c r="L92" s="4">
        <v>40450</v>
      </c>
      <c r="M92" s="5">
        <v>144075</v>
      </c>
    </row>
    <row r="93" spans="11:13" x14ac:dyDescent="0.35">
      <c r="K93" s="24" t="s">
        <v>151</v>
      </c>
      <c r="L93" s="4">
        <v>6102.5</v>
      </c>
      <c r="M93" s="5">
        <v>38328</v>
      </c>
    </row>
    <row r="94" spans="11:13" x14ac:dyDescent="0.35">
      <c r="K94" s="24" t="s">
        <v>177</v>
      </c>
      <c r="L94" s="4">
        <v>167.5</v>
      </c>
      <c r="M94" s="5">
        <v>217</v>
      </c>
    </row>
    <row r="95" spans="11:13" x14ac:dyDescent="0.35">
      <c r="K95" s="24" t="s">
        <v>213</v>
      </c>
      <c r="L95" s="4">
        <v>127.5</v>
      </c>
      <c r="M95" s="5">
        <v>558</v>
      </c>
    </row>
    <row r="96" spans="11:13" x14ac:dyDescent="0.35">
      <c r="K96" s="24" t="s">
        <v>175</v>
      </c>
      <c r="L96" s="4">
        <v>27.5</v>
      </c>
      <c r="M96" s="5">
        <v>70</v>
      </c>
    </row>
    <row r="97" spans="11:13" x14ac:dyDescent="0.35">
      <c r="K97" s="18" t="s">
        <v>108</v>
      </c>
      <c r="L97" s="15">
        <v>147437.60999999999</v>
      </c>
      <c r="M97" s="16">
        <v>615503</v>
      </c>
    </row>
    <row r="98" spans="11:13" x14ac:dyDescent="0.35">
      <c r="K98" s="24" t="s">
        <v>242</v>
      </c>
      <c r="L98" s="4">
        <v>65880</v>
      </c>
      <c r="M98" s="5">
        <v>309194</v>
      </c>
    </row>
    <row r="99" spans="11:13" x14ac:dyDescent="0.35">
      <c r="K99" s="24" t="s">
        <v>227</v>
      </c>
      <c r="L99" s="4">
        <v>22554.75</v>
      </c>
      <c r="M99" s="5">
        <v>92791</v>
      </c>
    </row>
    <row r="100" spans="11:13" x14ac:dyDescent="0.35">
      <c r="K100" s="24" t="s">
        <v>172</v>
      </c>
      <c r="L100" s="4">
        <v>22525.47</v>
      </c>
      <c r="M100" s="5">
        <v>66466</v>
      </c>
    </row>
    <row r="101" spans="11:13" x14ac:dyDescent="0.35">
      <c r="K101" s="24" t="s">
        <v>225</v>
      </c>
      <c r="L101" s="4">
        <v>13300.44</v>
      </c>
      <c r="M101" s="5">
        <v>59952</v>
      </c>
    </row>
    <row r="102" spans="11:13" x14ac:dyDescent="0.35">
      <c r="K102" s="24" t="s">
        <v>213</v>
      </c>
      <c r="L102" s="4">
        <v>13035.09</v>
      </c>
      <c r="M102" s="5">
        <v>46052</v>
      </c>
    </row>
    <row r="103" spans="11:13" x14ac:dyDescent="0.35">
      <c r="K103" s="24" t="s">
        <v>197</v>
      </c>
      <c r="L103" s="4">
        <v>10141.86</v>
      </c>
      <c r="M103" s="5">
        <v>41048</v>
      </c>
    </row>
    <row r="104" spans="11:13" x14ac:dyDescent="0.35">
      <c r="K104" s="17" t="s">
        <v>35</v>
      </c>
      <c r="L104" s="15">
        <v>1094137.2</v>
      </c>
      <c r="M104" s="16">
        <v>3229841</v>
      </c>
    </row>
    <row r="105" spans="11:13" x14ac:dyDescent="0.35">
      <c r="K105" s="18" t="s">
        <v>108</v>
      </c>
      <c r="L105" s="15">
        <v>1094137.2</v>
      </c>
      <c r="M105" s="16">
        <v>3229841</v>
      </c>
    </row>
    <row r="106" spans="11:13" x14ac:dyDescent="0.35">
      <c r="K106" s="24" t="s">
        <v>227</v>
      </c>
      <c r="L106" s="4">
        <v>420703.4</v>
      </c>
      <c r="M106" s="5">
        <v>1385531</v>
      </c>
    </row>
    <row r="107" spans="11:13" x14ac:dyDescent="0.35">
      <c r="K107" s="24" t="s">
        <v>164</v>
      </c>
      <c r="L107" s="4">
        <v>273205.40000000002</v>
      </c>
      <c r="M107" s="5">
        <v>723056</v>
      </c>
    </row>
    <row r="108" spans="11:13" x14ac:dyDescent="0.35">
      <c r="K108" s="24" t="s">
        <v>225</v>
      </c>
      <c r="L108" s="4">
        <v>168337</v>
      </c>
      <c r="M108" s="5">
        <v>551642</v>
      </c>
    </row>
    <row r="109" spans="11:13" x14ac:dyDescent="0.35">
      <c r="K109" s="24" t="s">
        <v>218</v>
      </c>
      <c r="L109" s="4">
        <v>101051.6</v>
      </c>
      <c r="M109" s="5">
        <v>316241</v>
      </c>
    </row>
    <row r="110" spans="11:13" x14ac:dyDescent="0.35">
      <c r="K110" s="24" t="s">
        <v>123</v>
      </c>
      <c r="L110" s="4">
        <v>50944.4</v>
      </c>
      <c r="M110" s="5">
        <v>37662</v>
      </c>
    </row>
    <row r="111" spans="11:13" x14ac:dyDescent="0.35">
      <c r="K111" s="24" t="s">
        <v>172</v>
      </c>
      <c r="L111" s="4">
        <v>33477.599999999999</v>
      </c>
      <c r="M111" s="5">
        <v>62098</v>
      </c>
    </row>
    <row r="112" spans="11:13" x14ac:dyDescent="0.35">
      <c r="K112" s="24" t="s">
        <v>107</v>
      </c>
      <c r="L112" s="4">
        <v>25719.200000000001</v>
      </c>
      <c r="M112" s="5">
        <v>81861</v>
      </c>
    </row>
    <row r="113" spans="11:13" x14ac:dyDescent="0.35">
      <c r="K113" s="24" t="s">
        <v>151</v>
      </c>
      <c r="L113" s="4">
        <v>12201.8</v>
      </c>
      <c r="M113" s="5">
        <v>46924</v>
      </c>
    </row>
    <row r="114" spans="11:13" x14ac:dyDescent="0.35">
      <c r="K114" s="24" t="s">
        <v>197</v>
      </c>
      <c r="L114" s="4">
        <v>7742.8</v>
      </c>
      <c r="M114" s="5">
        <v>22654</v>
      </c>
    </row>
    <row r="115" spans="11:13" x14ac:dyDescent="0.35">
      <c r="K115" s="24" t="s">
        <v>187</v>
      </c>
      <c r="L115" s="4">
        <v>754</v>
      </c>
      <c r="M115" s="5">
        <v>2172</v>
      </c>
    </row>
    <row r="116" spans="11:13" x14ac:dyDescent="0.35">
      <c r="K116" s="17" t="s">
        <v>37</v>
      </c>
      <c r="L116" s="15">
        <v>197199.65999999995</v>
      </c>
      <c r="M116" s="16">
        <v>380534</v>
      </c>
    </row>
    <row r="117" spans="11:13" x14ac:dyDescent="0.35">
      <c r="K117" s="18" t="s">
        <v>51</v>
      </c>
      <c r="L117" s="15">
        <v>161499.65999999997</v>
      </c>
      <c r="M117" s="16">
        <v>287920</v>
      </c>
    </row>
    <row r="118" spans="11:13" x14ac:dyDescent="0.35">
      <c r="K118" s="24" t="s">
        <v>161</v>
      </c>
      <c r="L118" s="4">
        <v>91039.76</v>
      </c>
      <c r="M118" s="5">
        <v>123517</v>
      </c>
    </row>
    <row r="119" spans="11:13" x14ac:dyDescent="0.35">
      <c r="K119" s="24" t="s">
        <v>175</v>
      </c>
      <c r="L119" s="4">
        <v>70459.899999999994</v>
      </c>
      <c r="M119" s="5">
        <v>164403</v>
      </c>
    </row>
    <row r="120" spans="11:13" x14ac:dyDescent="0.35">
      <c r="K120" s="18" t="s">
        <v>92</v>
      </c>
      <c r="L120" s="15">
        <v>26510.82</v>
      </c>
      <c r="M120" s="16">
        <v>59129</v>
      </c>
    </row>
    <row r="121" spans="11:13" x14ac:dyDescent="0.35">
      <c r="K121" s="24" t="s">
        <v>177</v>
      </c>
      <c r="L121" s="4">
        <v>22336.3</v>
      </c>
      <c r="M121" s="5">
        <v>41982</v>
      </c>
    </row>
    <row r="122" spans="11:13" x14ac:dyDescent="0.35">
      <c r="K122" s="24" t="s">
        <v>175</v>
      </c>
      <c r="L122" s="4">
        <v>2770.32</v>
      </c>
      <c r="M122" s="5">
        <v>14003</v>
      </c>
    </row>
    <row r="123" spans="11:13" x14ac:dyDescent="0.35">
      <c r="K123" s="24" t="s">
        <v>68</v>
      </c>
      <c r="L123" s="4">
        <v>1335.18</v>
      </c>
      <c r="M123" s="5">
        <v>3055</v>
      </c>
    </row>
    <row r="124" spans="11:13" x14ac:dyDescent="0.35">
      <c r="K124" s="24" t="s">
        <v>215</v>
      </c>
      <c r="L124" s="4">
        <v>69.02</v>
      </c>
      <c r="M124" s="5">
        <v>89</v>
      </c>
    </row>
    <row r="125" spans="11:13" x14ac:dyDescent="0.35">
      <c r="K125" s="18" t="s">
        <v>135</v>
      </c>
      <c r="L125" s="15">
        <v>9189.18</v>
      </c>
      <c r="M125" s="16">
        <v>33485</v>
      </c>
    </row>
    <row r="126" spans="11:13" x14ac:dyDescent="0.35">
      <c r="K126" s="24" t="s">
        <v>213</v>
      </c>
      <c r="L126" s="4">
        <v>4857.58</v>
      </c>
      <c r="M126" s="5">
        <v>23727</v>
      </c>
    </row>
    <row r="127" spans="11:13" x14ac:dyDescent="0.35">
      <c r="K127" s="24" t="s">
        <v>175</v>
      </c>
      <c r="L127" s="4">
        <v>4207.84</v>
      </c>
      <c r="M127" s="5">
        <v>9191</v>
      </c>
    </row>
    <row r="128" spans="11:13" x14ac:dyDescent="0.35">
      <c r="K128" s="24" t="s">
        <v>123</v>
      </c>
      <c r="L128" s="4">
        <v>123.76</v>
      </c>
      <c r="M128" s="5">
        <v>567</v>
      </c>
    </row>
    <row r="129" spans="11:13" x14ac:dyDescent="0.35">
      <c r="K129" s="14" t="s">
        <v>26</v>
      </c>
      <c r="L129" s="15">
        <v>1331946.99</v>
      </c>
      <c r="M129" s="16">
        <v>11032723</v>
      </c>
    </row>
    <row r="130" spans="11:13" x14ac:dyDescent="0.35">
      <c r="K130" s="17" t="s">
        <v>27</v>
      </c>
      <c r="L130" s="15">
        <v>830114.02</v>
      </c>
      <c r="M130" s="16">
        <v>6683258</v>
      </c>
    </row>
    <row r="131" spans="11:13" x14ac:dyDescent="0.35">
      <c r="K131" s="18" t="s">
        <v>92</v>
      </c>
      <c r="L131" s="15">
        <v>755387.27</v>
      </c>
      <c r="M131" s="16">
        <v>6210781</v>
      </c>
    </row>
    <row r="132" spans="11:13" x14ac:dyDescent="0.35">
      <c r="K132" s="24" t="s">
        <v>151</v>
      </c>
      <c r="L132" s="4">
        <v>553908.96</v>
      </c>
      <c r="M132" s="5">
        <v>5944720</v>
      </c>
    </row>
    <row r="133" spans="11:13" x14ac:dyDescent="0.35">
      <c r="K133" s="24" t="s">
        <v>164</v>
      </c>
      <c r="L133" s="4">
        <v>145684</v>
      </c>
      <c r="M133" s="5">
        <v>124823</v>
      </c>
    </row>
    <row r="134" spans="11:13" x14ac:dyDescent="0.35">
      <c r="K134" s="24" t="s">
        <v>172</v>
      </c>
      <c r="L134" s="4">
        <v>30293.56</v>
      </c>
      <c r="M134" s="5">
        <v>62887</v>
      </c>
    </row>
    <row r="135" spans="11:13" x14ac:dyDescent="0.35">
      <c r="K135" s="24" t="s">
        <v>242</v>
      </c>
      <c r="L135" s="4">
        <v>21129.02</v>
      </c>
      <c r="M135" s="5">
        <v>69029</v>
      </c>
    </row>
    <row r="136" spans="11:13" x14ac:dyDescent="0.35">
      <c r="K136" s="24" t="s">
        <v>173</v>
      </c>
      <c r="L136" s="4">
        <v>4371.7299999999996</v>
      </c>
      <c r="M136" s="5">
        <v>9322</v>
      </c>
    </row>
    <row r="137" spans="11:13" x14ac:dyDescent="0.35">
      <c r="K137" s="8" t="s">
        <v>73</v>
      </c>
      <c r="L137" s="4">
        <v>29695.599999999999</v>
      </c>
      <c r="M137" s="5">
        <v>309331</v>
      </c>
    </row>
    <row r="138" spans="11:13" x14ac:dyDescent="0.35">
      <c r="K138" s="24" t="s">
        <v>68</v>
      </c>
      <c r="L138" s="4">
        <v>29596.6</v>
      </c>
      <c r="M138" s="5">
        <v>305961</v>
      </c>
    </row>
    <row r="139" spans="11:13" x14ac:dyDescent="0.35">
      <c r="K139" s="24" t="s">
        <v>225</v>
      </c>
      <c r="L139" s="4">
        <v>99</v>
      </c>
      <c r="M139" s="5">
        <v>3370</v>
      </c>
    </row>
    <row r="140" spans="11:13" x14ac:dyDescent="0.35">
      <c r="K140" s="8" t="s">
        <v>51</v>
      </c>
      <c r="L140" s="4">
        <v>28790.200000000004</v>
      </c>
      <c r="M140" s="5">
        <v>58293</v>
      </c>
    </row>
    <row r="141" spans="11:13" x14ac:dyDescent="0.35">
      <c r="K141" s="24" t="s">
        <v>223</v>
      </c>
      <c r="L141" s="4">
        <v>22102.800000000003</v>
      </c>
      <c r="M141" s="5">
        <v>49068</v>
      </c>
    </row>
    <row r="142" spans="11:13" x14ac:dyDescent="0.35">
      <c r="K142" s="24" t="s">
        <v>173</v>
      </c>
      <c r="L142" s="4">
        <v>5220</v>
      </c>
      <c r="M142" s="5">
        <v>6599</v>
      </c>
    </row>
    <row r="143" spans="11:13" x14ac:dyDescent="0.35">
      <c r="K143" s="24" t="s">
        <v>175</v>
      </c>
      <c r="L143" s="4">
        <v>1467.4</v>
      </c>
      <c r="M143" s="5">
        <v>2626</v>
      </c>
    </row>
    <row r="144" spans="11:13" x14ac:dyDescent="0.35">
      <c r="K144" s="8" t="s">
        <v>108</v>
      </c>
      <c r="L144" s="4">
        <v>13504.449999999999</v>
      </c>
      <c r="M144" s="5">
        <v>83245</v>
      </c>
    </row>
    <row r="145" spans="11:13" x14ac:dyDescent="0.35">
      <c r="K145" s="24" t="s">
        <v>242</v>
      </c>
      <c r="L145" s="4">
        <v>5193.3999999999996</v>
      </c>
      <c r="M145" s="5">
        <v>27795</v>
      </c>
    </row>
    <row r="146" spans="11:13" x14ac:dyDescent="0.35">
      <c r="K146" s="24" t="s">
        <v>172</v>
      </c>
      <c r="L146" s="4">
        <v>4912.8</v>
      </c>
      <c r="M146" s="5">
        <v>15380</v>
      </c>
    </row>
    <row r="147" spans="11:13" x14ac:dyDescent="0.35">
      <c r="K147" s="24" t="s">
        <v>213</v>
      </c>
      <c r="L147" s="4">
        <v>1800.9</v>
      </c>
      <c r="M147" s="5">
        <v>19291</v>
      </c>
    </row>
    <row r="148" spans="11:13" x14ac:dyDescent="0.35">
      <c r="K148" s="24" t="s">
        <v>123</v>
      </c>
      <c r="L148" s="4">
        <v>1582.4</v>
      </c>
      <c r="M148" s="5">
        <v>20676</v>
      </c>
    </row>
    <row r="149" spans="11:13" x14ac:dyDescent="0.35">
      <c r="K149" s="24" t="s">
        <v>177</v>
      </c>
      <c r="L149" s="4">
        <v>13.8</v>
      </c>
      <c r="M149" s="5">
        <v>65</v>
      </c>
    </row>
    <row r="150" spans="11:13" x14ac:dyDescent="0.35">
      <c r="K150" s="24" t="s">
        <v>161</v>
      </c>
      <c r="L150" s="4">
        <v>1.1499999999999999</v>
      </c>
      <c r="M150" s="5">
        <v>38</v>
      </c>
    </row>
    <row r="151" spans="11:13" x14ac:dyDescent="0.35">
      <c r="K151" s="8" t="s">
        <v>124</v>
      </c>
      <c r="L151" s="4">
        <v>2058.5</v>
      </c>
      <c r="M151" s="5">
        <v>20488</v>
      </c>
    </row>
    <row r="152" spans="11:13" x14ac:dyDescent="0.35">
      <c r="K152" s="24" t="s">
        <v>213</v>
      </c>
      <c r="L152" s="4">
        <v>861.35</v>
      </c>
      <c r="M152" s="5">
        <v>6645</v>
      </c>
    </row>
    <row r="153" spans="11:13" x14ac:dyDescent="0.35">
      <c r="K153" s="24" t="s">
        <v>225</v>
      </c>
      <c r="L153" s="4">
        <v>588.79999999999995</v>
      </c>
      <c r="M153" s="5">
        <v>6083</v>
      </c>
    </row>
    <row r="154" spans="11:13" x14ac:dyDescent="0.35">
      <c r="K154" s="24" t="s">
        <v>177</v>
      </c>
      <c r="L154" s="4">
        <v>400.2</v>
      </c>
      <c r="M154" s="5">
        <v>5394</v>
      </c>
    </row>
    <row r="155" spans="11:13" x14ac:dyDescent="0.35">
      <c r="K155" s="24" t="s">
        <v>123</v>
      </c>
      <c r="L155" s="4">
        <v>123.05</v>
      </c>
      <c r="M155" s="5">
        <v>1422</v>
      </c>
    </row>
    <row r="156" spans="11:13" x14ac:dyDescent="0.35">
      <c r="K156" s="24" t="s">
        <v>151</v>
      </c>
      <c r="L156" s="4">
        <v>85.1</v>
      </c>
      <c r="M156" s="5">
        <v>944</v>
      </c>
    </row>
    <row r="157" spans="11:13" x14ac:dyDescent="0.35">
      <c r="K157" s="8" t="s">
        <v>135</v>
      </c>
      <c r="L157" s="4">
        <v>678</v>
      </c>
      <c r="M157" s="5">
        <v>1120</v>
      </c>
    </row>
    <row r="158" spans="11:13" x14ac:dyDescent="0.35">
      <c r="K158" s="24" t="s">
        <v>197</v>
      </c>
      <c r="L158" s="4">
        <v>678</v>
      </c>
      <c r="M158" s="5">
        <v>1120</v>
      </c>
    </row>
    <row r="159" spans="11:13" x14ac:dyDescent="0.35">
      <c r="K159" s="7" t="s">
        <v>35</v>
      </c>
      <c r="L159" s="4">
        <v>501832.97</v>
      </c>
      <c r="M159" s="5">
        <v>4349465</v>
      </c>
    </row>
    <row r="160" spans="11:13" x14ac:dyDescent="0.35">
      <c r="K160" s="18" t="s">
        <v>153</v>
      </c>
      <c r="L160" s="15">
        <v>173296.08000000002</v>
      </c>
      <c r="M160" s="16">
        <v>2332795</v>
      </c>
    </row>
    <row r="161" spans="11:13" x14ac:dyDescent="0.35">
      <c r="K161" s="24" t="s">
        <v>225</v>
      </c>
      <c r="L161" s="4">
        <v>107378.88</v>
      </c>
      <c r="M161" s="5">
        <v>2034432</v>
      </c>
    </row>
    <row r="162" spans="11:13" x14ac:dyDescent="0.35">
      <c r="K162" s="24" t="s">
        <v>151</v>
      </c>
      <c r="L162" s="4">
        <v>30946</v>
      </c>
      <c r="M162" s="5">
        <v>114677</v>
      </c>
    </row>
    <row r="163" spans="11:13" x14ac:dyDescent="0.35">
      <c r="K163" s="24" t="s">
        <v>175</v>
      </c>
      <c r="L163" s="4">
        <v>30592</v>
      </c>
      <c r="M163" s="5">
        <v>118516</v>
      </c>
    </row>
    <row r="164" spans="11:13" x14ac:dyDescent="0.35">
      <c r="K164" s="24" t="s">
        <v>237</v>
      </c>
      <c r="L164" s="4">
        <v>3471.88</v>
      </c>
      <c r="M164" s="5">
        <v>54280</v>
      </c>
    </row>
    <row r="165" spans="11:13" x14ac:dyDescent="0.35">
      <c r="K165" s="24" t="s">
        <v>236</v>
      </c>
      <c r="L165" s="4">
        <v>490.68</v>
      </c>
      <c r="M165" s="5">
        <v>6297</v>
      </c>
    </row>
    <row r="166" spans="11:13" x14ac:dyDescent="0.35">
      <c r="K166" s="24" t="s">
        <v>213</v>
      </c>
      <c r="L166" s="4">
        <v>416.64</v>
      </c>
      <c r="M166" s="5">
        <v>4593</v>
      </c>
    </row>
    <row r="167" spans="11:13" x14ac:dyDescent="0.35">
      <c r="K167" s="18" t="s">
        <v>92</v>
      </c>
      <c r="L167" s="15">
        <v>170005.11</v>
      </c>
      <c r="M167" s="16">
        <v>1065845</v>
      </c>
    </row>
    <row r="168" spans="11:13" x14ac:dyDescent="0.35">
      <c r="K168" s="24" t="s">
        <v>227</v>
      </c>
      <c r="L168" s="4">
        <v>65666.559999999998</v>
      </c>
      <c r="M168" s="5">
        <v>487405</v>
      </c>
    </row>
    <row r="169" spans="11:13" x14ac:dyDescent="0.35">
      <c r="K169" s="24" t="s">
        <v>206</v>
      </c>
      <c r="L169" s="4">
        <v>40704.86</v>
      </c>
      <c r="M169" s="5">
        <v>171102</v>
      </c>
    </row>
    <row r="170" spans="11:13" x14ac:dyDescent="0.35">
      <c r="K170" s="24" t="s">
        <v>187</v>
      </c>
      <c r="L170" s="4">
        <v>37835.79</v>
      </c>
      <c r="M170" s="5">
        <v>191702</v>
      </c>
    </row>
    <row r="171" spans="11:13" x14ac:dyDescent="0.35">
      <c r="K171" s="24" t="s">
        <v>197</v>
      </c>
      <c r="L171" s="4">
        <v>14830.12</v>
      </c>
      <c r="M171" s="5">
        <v>124731</v>
      </c>
    </row>
    <row r="172" spans="11:13" x14ac:dyDescent="0.35">
      <c r="K172" s="24" t="s">
        <v>218</v>
      </c>
      <c r="L172" s="4">
        <v>9243.4</v>
      </c>
      <c r="M172" s="5">
        <v>74616</v>
      </c>
    </row>
    <row r="173" spans="11:13" x14ac:dyDescent="0.35">
      <c r="K173" s="24" t="s">
        <v>151</v>
      </c>
      <c r="L173" s="4">
        <v>1279.1600000000001</v>
      </c>
      <c r="M173" s="5">
        <v>10966</v>
      </c>
    </row>
    <row r="174" spans="11:13" x14ac:dyDescent="0.35">
      <c r="K174" s="24" t="s">
        <v>225</v>
      </c>
      <c r="L174" s="4">
        <v>445.22</v>
      </c>
      <c r="M174" s="5">
        <v>5323</v>
      </c>
    </row>
    <row r="175" spans="11:13" x14ac:dyDescent="0.35">
      <c r="K175" s="18" t="s">
        <v>51</v>
      </c>
      <c r="L175" s="15">
        <v>110874.08</v>
      </c>
      <c r="M175" s="16">
        <v>598054</v>
      </c>
    </row>
    <row r="176" spans="11:13" x14ac:dyDescent="0.35">
      <c r="K176" s="24" t="s">
        <v>177</v>
      </c>
      <c r="L176" s="4">
        <v>54305.200000000004</v>
      </c>
      <c r="M176" s="5">
        <v>339001</v>
      </c>
    </row>
    <row r="177" spans="11:13" x14ac:dyDescent="0.35">
      <c r="K177" s="24" t="s">
        <v>212</v>
      </c>
      <c r="L177" s="4">
        <v>43377.04</v>
      </c>
      <c r="M177" s="5">
        <v>125802</v>
      </c>
    </row>
    <row r="178" spans="11:13" x14ac:dyDescent="0.35">
      <c r="K178" s="24" t="s">
        <v>151</v>
      </c>
      <c r="L178" s="4">
        <v>4982.2</v>
      </c>
      <c r="M178" s="5">
        <v>47147</v>
      </c>
    </row>
    <row r="179" spans="11:13" x14ac:dyDescent="0.35">
      <c r="K179" s="24" t="s">
        <v>197</v>
      </c>
      <c r="L179" s="4">
        <v>4352.32</v>
      </c>
      <c r="M179" s="5">
        <v>36199</v>
      </c>
    </row>
    <row r="180" spans="11:13" x14ac:dyDescent="0.35">
      <c r="K180" s="24" t="s">
        <v>68</v>
      </c>
      <c r="L180" s="4">
        <v>3519.44</v>
      </c>
      <c r="M180" s="5">
        <v>48015</v>
      </c>
    </row>
    <row r="181" spans="11:13" x14ac:dyDescent="0.35">
      <c r="K181" s="24" t="s">
        <v>175</v>
      </c>
      <c r="L181" s="4">
        <v>246.24</v>
      </c>
      <c r="M181" s="5">
        <v>827</v>
      </c>
    </row>
    <row r="182" spans="11:13" x14ac:dyDescent="0.35">
      <c r="K182" s="24" t="s">
        <v>161</v>
      </c>
      <c r="L182" s="4">
        <v>91.64</v>
      </c>
      <c r="M182" s="5">
        <v>1063</v>
      </c>
    </row>
    <row r="183" spans="11:13" x14ac:dyDescent="0.35">
      <c r="K183" s="18" t="s">
        <v>73</v>
      </c>
      <c r="L183" s="15">
        <v>46486</v>
      </c>
      <c r="M183" s="16">
        <v>347699</v>
      </c>
    </row>
    <row r="184" spans="11:13" x14ac:dyDescent="0.35">
      <c r="K184" s="24" t="s">
        <v>68</v>
      </c>
      <c r="L184" s="4">
        <v>23096.7</v>
      </c>
      <c r="M184" s="5">
        <v>219503</v>
      </c>
    </row>
    <row r="185" spans="11:13" x14ac:dyDescent="0.35">
      <c r="K185" s="24" t="s">
        <v>225</v>
      </c>
      <c r="L185" s="4">
        <v>8544.8000000000011</v>
      </c>
      <c r="M185" s="5">
        <v>67693</v>
      </c>
    </row>
    <row r="186" spans="11:13" x14ac:dyDescent="0.35">
      <c r="K186" s="24" t="s">
        <v>212</v>
      </c>
      <c r="L186" s="4">
        <v>7387.6</v>
      </c>
      <c r="M186" s="5">
        <v>12610</v>
      </c>
    </row>
    <row r="187" spans="11:13" x14ac:dyDescent="0.35">
      <c r="K187" s="24" t="s">
        <v>227</v>
      </c>
      <c r="L187" s="4">
        <v>3986.4</v>
      </c>
      <c r="M187" s="5">
        <v>22773</v>
      </c>
    </row>
    <row r="188" spans="11:13" x14ac:dyDescent="0.35">
      <c r="K188" s="24" t="s">
        <v>197</v>
      </c>
      <c r="L188" s="4">
        <v>1922.8</v>
      </c>
      <c r="M188" s="5">
        <v>13057</v>
      </c>
    </row>
    <row r="189" spans="11:13" x14ac:dyDescent="0.35">
      <c r="K189" s="24" t="s">
        <v>218</v>
      </c>
      <c r="L189" s="4">
        <v>1547.7</v>
      </c>
      <c r="M189" s="5">
        <v>12063</v>
      </c>
    </row>
    <row r="190" spans="11:13" x14ac:dyDescent="0.35">
      <c r="K190" s="8" t="s">
        <v>124</v>
      </c>
      <c r="L190" s="4">
        <v>678.5</v>
      </c>
      <c r="M190" s="5">
        <v>2832</v>
      </c>
    </row>
    <row r="191" spans="11:13" x14ac:dyDescent="0.35">
      <c r="K191" s="24" t="s">
        <v>225</v>
      </c>
      <c r="L191" s="4">
        <v>678.5</v>
      </c>
      <c r="M191" s="5">
        <v>2832</v>
      </c>
    </row>
    <row r="192" spans="11:13" x14ac:dyDescent="0.35">
      <c r="K192" s="8" t="s">
        <v>135</v>
      </c>
      <c r="L192" s="4">
        <v>487</v>
      </c>
      <c r="M192" s="5">
        <v>2151</v>
      </c>
    </row>
    <row r="193" spans="11:13" x14ac:dyDescent="0.35">
      <c r="K193" s="24" t="s">
        <v>225</v>
      </c>
      <c r="L193" s="4">
        <v>487</v>
      </c>
      <c r="M193" s="5">
        <v>2151</v>
      </c>
    </row>
    <row r="194" spans="11:13" x14ac:dyDescent="0.35">
      <c r="K194" s="8" t="s">
        <v>108</v>
      </c>
      <c r="L194" s="4">
        <v>6.2</v>
      </c>
      <c r="M194" s="5">
        <v>89</v>
      </c>
    </row>
    <row r="195" spans="11:13" x14ac:dyDescent="0.35">
      <c r="K195" s="24" t="s">
        <v>151</v>
      </c>
      <c r="L195" s="4">
        <v>6.2</v>
      </c>
      <c r="M195" s="5">
        <v>89</v>
      </c>
    </row>
    <row r="196" spans="11:13" x14ac:dyDescent="0.35">
      <c r="K196" s="3" t="s">
        <v>245</v>
      </c>
      <c r="L196" s="4">
        <v>231223331.34999999</v>
      </c>
      <c r="M196" s="5">
        <v>446046299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53"/>
  <sheetViews>
    <sheetView zoomScale="68" zoomScaleNormal="68" workbookViewId="0">
      <selection activeCell="A14" sqref="A14"/>
    </sheetView>
  </sheetViews>
  <sheetFormatPr defaultRowHeight="14.5" x14ac:dyDescent="0.35"/>
  <cols>
    <col min="1" max="1" width="23.54296875" bestFit="1" customWidth="1"/>
    <col min="2" max="2" width="16.453125" bestFit="1" customWidth="1"/>
    <col min="3" max="3" width="14.08984375" customWidth="1"/>
    <col min="4" max="4" width="13.1796875" style="4" bestFit="1" customWidth="1"/>
    <col min="6" max="6" width="32.6328125" bestFit="1" customWidth="1"/>
    <col min="7" max="7" width="16.81640625" bestFit="1" customWidth="1"/>
    <col min="8" max="8" width="11.90625" bestFit="1" customWidth="1"/>
    <col min="9" max="9" width="13.1796875" style="4" bestFit="1" customWidth="1"/>
    <col min="11" max="11" width="32.6328125" bestFit="1" customWidth="1"/>
    <col min="12" max="12" width="16.81640625" bestFit="1" customWidth="1"/>
    <col min="13" max="13" width="11.90625" bestFit="1" customWidth="1"/>
    <col min="14" max="14" width="13.179687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t="s">
        <v>248</v>
      </c>
      <c r="F3" s="2" t="s">
        <v>244</v>
      </c>
      <c r="G3" t="s">
        <v>246</v>
      </c>
      <c r="H3" t="s">
        <v>247</v>
      </c>
      <c r="I3" t="s">
        <v>248</v>
      </c>
      <c r="K3" s="2" t="s">
        <v>244</v>
      </c>
      <c r="L3" t="s">
        <v>246</v>
      </c>
      <c r="M3" t="s">
        <v>247</v>
      </c>
      <c r="N3" t="s">
        <v>248</v>
      </c>
    </row>
    <row r="4" spans="1:14" x14ac:dyDescent="0.35">
      <c r="A4" s="3" t="s">
        <v>54</v>
      </c>
      <c r="B4" s="4">
        <v>78824987.450000003</v>
      </c>
      <c r="C4" s="5">
        <v>126135207</v>
      </c>
      <c r="D4" s="4">
        <f>0.8*GETPIVOTDATA("Sum of Live weight",$A$3,"Species Group","Small pelagics")</f>
        <v>63059989.960000008</v>
      </c>
      <c r="F4" s="3" t="s">
        <v>54</v>
      </c>
      <c r="G4" s="4">
        <v>78824987.450000018</v>
      </c>
      <c r="H4" s="5">
        <v>126135207</v>
      </c>
      <c r="K4" s="3" t="s">
        <v>54</v>
      </c>
      <c r="L4" s="4">
        <v>78824987.449999973</v>
      </c>
      <c r="M4" s="5">
        <v>126135207</v>
      </c>
    </row>
    <row r="5" spans="1:14" x14ac:dyDescent="0.35">
      <c r="A5" s="13" t="s">
        <v>50</v>
      </c>
      <c r="B5" s="11">
        <v>37324800.259999998</v>
      </c>
      <c r="C5" s="12">
        <v>63658424</v>
      </c>
      <c r="F5" s="6" t="s">
        <v>50</v>
      </c>
      <c r="G5" s="4">
        <v>37324800.260000005</v>
      </c>
      <c r="H5" s="5">
        <v>63658424</v>
      </c>
      <c r="K5" s="6" t="s">
        <v>50</v>
      </c>
      <c r="L5" s="4">
        <v>37324800.260000013</v>
      </c>
      <c r="M5" s="5">
        <v>63658424</v>
      </c>
    </row>
    <row r="6" spans="1:14" x14ac:dyDescent="0.35">
      <c r="A6" s="7" t="s">
        <v>27</v>
      </c>
      <c r="B6" s="4">
        <v>194871.6</v>
      </c>
      <c r="C6" s="5">
        <v>182753</v>
      </c>
      <c r="F6" s="7" t="s">
        <v>27</v>
      </c>
      <c r="G6" s="4">
        <v>194871.6</v>
      </c>
      <c r="H6" s="5">
        <v>182753</v>
      </c>
      <c r="I6" s="4">
        <f>0.8*GETPIVOTDATA("Sum of Live weight",$F$3,"Presentation","Other cuts","Preservation","Frozen","Species Group","Small pelagics")</f>
        <v>155897.28</v>
      </c>
      <c r="K6" s="27" t="s">
        <v>27</v>
      </c>
      <c r="L6" s="11">
        <v>194871.6</v>
      </c>
      <c r="M6" s="12">
        <v>182753</v>
      </c>
    </row>
    <row r="7" spans="1:14" x14ac:dyDescent="0.35">
      <c r="A7" s="7" t="s">
        <v>35</v>
      </c>
      <c r="B7" s="4">
        <v>207.36</v>
      </c>
      <c r="C7" s="5">
        <v>1496</v>
      </c>
      <c r="F7" s="10" t="s">
        <v>98</v>
      </c>
      <c r="G7" s="11">
        <v>194871.6</v>
      </c>
      <c r="H7" s="12">
        <v>182753</v>
      </c>
      <c r="K7" s="10" t="s">
        <v>98</v>
      </c>
      <c r="L7" s="11">
        <v>194871.6</v>
      </c>
      <c r="M7" s="12">
        <v>182753</v>
      </c>
      <c r="N7" s="4">
        <f>0.8*GETPIVOTDATA("Sum of Live weight",$K$3,"Presentation","Other cuts","Preservation","Frozen","Species ","Herring","Species Group","Small pelagics")</f>
        <v>155897.28</v>
      </c>
    </row>
    <row r="8" spans="1:14" x14ac:dyDescent="0.35">
      <c r="A8" s="7" t="s">
        <v>37</v>
      </c>
      <c r="B8" s="4">
        <v>37129721.299999997</v>
      </c>
      <c r="C8" s="5">
        <v>63474175</v>
      </c>
      <c r="F8" s="7" t="s">
        <v>35</v>
      </c>
      <c r="G8" s="4">
        <v>207.36</v>
      </c>
      <c r="H8" s="5">
        <v>1496</v>
      </c>
      <c r="I8" s="4">
        <f>0.8*GETPIVOTDATA("Sum of Live weight",$F$3,"Presentation","Other cuts","Preservation","Live/Fresh","Species Group","Small pelagics")</f>
        <v>165.88800000000003</v>
      </c>
      <c r="K8" s="25" t="s">
        <v>204</v>
      </c>
      <c r="L8" s="11">
        <v>194871.6</v>
      </c>
      <c r="M8" s="12">
        <v>182753</v>
      </c>
    </row>
    <row r="9" spans="1:14" x14ac:dyDescent="0.35">
      <c r="A9" s="13" t="s">
        <v>40</v>
      </c>
      <c r="B9" s="11">
        <v>16463728.180000002</v>
      </c>
      <c r="C9" s="12">
        <v>39711247</v>
      </c>
      <c r="F9" s="10" t="s">
        <v>98</v>
      </c>
      <c r="G9" s="11">
        <v>207.36</v>
      </c>
      <c r="H9" s="12">
        <v>1496</v>
      </c>
      <c r="K9" s="27" t="s">
        <v>35</v>
      </c>
      <c r="L9" s="11">
        <v>207.36</v>
      </c>
      <c r="M9" s="12">
        <v>1496</v>
      </c>
    </row>
    <row r="10" spans="1:14" x14ac:dyDescent="0.35">
      <c r="A10" s="7" t="s">
        <v>27</v>
      </c>
      <c r="B10" s="4">
        <v>2587961.6599999997</v>
      </c>
      <c r="C10" s="5">
        <v>3128110</v>
      </c>
      <c r="F10" s="7" t="s">
        <v>37</v>
      </c>
      <c r="G10" s="4">
        <v>37129721.300000004</v>
      </c>
      <c r="H10" s="5">
        <v>63474175</v>
      </c>
      <c r="I10" s="4">
        <f>0.8*GETPIVOTDATA("Sum of Live weight",$F$3,"Presentation","Other cuts","Preservation","Prepared/Preserved","Species Group","Small pelagics")</f>
        <v>29703777.040000007</v>
      </c>
      <c r="K10" s="10" t="s">
        <v>98</v>
      </c>
      <c r="L10" s="11">
        <v>207.36</v>
      </c>
      <c r="M10" s="12">
        <v>1496</v>
      </c>
      <c r="N10" s="4">
        <f>0.8*GETPIVOTDATA("Sum of Live weight",$K$3,"Presentation","Other cuts","Preservation","Live/Fresh","Species ","Herring","Species Group","Small pelagics")</f>
        <v>165.88800000000003</v>
      </c>
    </row>
    <row r="11" spans="1:14" x14ac:dyDescent="0.35">
      <c r="A11" s="7" t="s">
        <v>37</v>
      </c>
      <c r="B11" s="4">
        <v>13875766.520000001</v>
      </c>
      <c r="C11" s="5">
        <v>36583137</v>
      </c>
      <c r="F11" s="10" t="s">
        <v>91</v>
      </c>
      <c r="G11" s="11">
        <v>27467689.150000002</v>
      </c>
      <c r="H11" s="12">
        <v>36587780</v>
      </c>
      <c r="K11" s="25" t="s">
        <v>191</v>
      </c>
      <c r="L11" s="11">
        <v>207.36</v>
      </c>
      <c r="M11" s="12">
        <v>1496</v>
      </c>
    </row>
    <row r="12" spans="1:14" x14ac:dyDescent="0.35">
      <c r="A12" s="13" t="s">
        <v>36</v>
      </c>
      <c r="B12" s="11">
        <v>12768248.450000001</v>
      </c>
      <c r="C12" s="12">
        <v>8994074</v>
      </c>
      <c r="F12" s="10" t="s">
        <v>115</v>
      </c>
      <c r="G12" s="11">
        <v>3570699.24</v>
      </c>
      <c r="H12" s="12">
        <v>14815998</v>
      </c>
      <c r="K12" s="27" t="s">
        <v>37</v>
      </c>
      <c r="L12" s="11">
        <v>37129721.300000012</v>
      </c>
      <c r="M12" s="12">
        <v>63474175</v>
      </c>
    </row>
    <row r="13" spans="1:14" x14ac:dyDescent="0.35">
      <c r="A13" s="7" t="s">
        <v>83</v>
      </c>
      <c r="B13" s="4">
        <v>12768248.450000001</v>
      </c>
      <c r="C13" s="5">
        <v>8994074</v>
      </c>
      <c r="F13" s="8" t="s">
        <v>98</v>
      </c>
      <c r="G13" s="4">
        <v>3005931.6699999995</v>
      </c>
      <c r="H13" s="5">
        <v>6850601</v>
      </c>
      <c r="K13" s="10" t="s">
        <v>91</v>
      </c>
      <c r="L13" s="11">
        <v>27467689.150000002</v>
      </c>
      <c r="M13" s="12">
        <v>36587780</v>
      </c>
      <c r="N13" s="4">
        <f>0.8*GETPIVOTDATA("Sum of Live weight",$K$3,"Presentation","Other cuts","Preservation","Prepared/Preserved","Species ","Sardine","Species Group","Small pelagics")</f>
        <v>21974151.320000004</v>
      </c>
    </row>
    <row r="14" spans="1:14" x14ac:dyDescent="0.35">
      <c r="A14" s="6" t="s">
        <v>26</v>
      </c>
      <c r="B14" s="4">
        <v>12268210.560000001</v>
      </c>
      <c r="C14" s="5">
        <v>13771462</v>
      </c>
      <c r="F14" s="8" t="s">
        <v>53</v>
      </c>
      <c r="G14" s="4">
        <v>1697479.41</v>
      </c>
      <c r="H14" s="5">
        <v>2774333</v>
      </c>
      <c r="K14" s="25" t="s">
        <v>196</v>
      </c>
      <c r="L14" s="11">
        <v>16048633.480000002</v>
      </c>
      <c r="M14" s="12">
        <v>21173505</v>
      </c>
    </row>
    <row r="15" spans="1:14" x14ac:dyDescent="0.35">
      <c r="A15" s="7" t="s">
        <v>100</v>
      </c>
      <c r="B15" s="4">
        <v>44325.630000000005</v>
      </c>
      <c r="C15" s="5">
        <v>108190</v>
      </c>
      <c r="F15" s="8" t="s">
        <v>112</v>
      </c>
      <c r="G15" s="4">
        <v>1387921.83</v>
      </c>
      <c r="H15" s="5">
        <v>2445463</v>
      </c>
      <c r="K15" s="25" t="s">
        <v>161</v>
      </c>
      <c r="L15" s="11">
        <v>4225695.76</v>
      </c>
      <c r="M15" s="12">
        <v>5530551</v>
      </c>
    </row>
    <row r="16" spans="1:14" x14ac:dyDescent="0.35">
      <c r="A16" s="7" t="s">
        <v>27</v>
      </c>
      <c r="B16" s="4">
        <v>5537768.8200000003</v>
      </c>
      <c r="C16" s="5">
        <v>6224763</v>
      </c>
      <c r="F16" s="6" t="s">
        <v>40</v>
      </c>
      <c r="G16" s="4">
        <v>16463728.180000002</v>
      </c>
      <c r="H16" s="5">
        <v>39711247</v>
      </c>
      <c r="K16" s="24" t="s">
        <v>234</v>
      </c>
      <c r="L16" s="4">
        <v>4213139.04</v>
      </c>
      <c r="M16" s="5">
        <v>3540801</v>
      </c>
    </row>
    <row r="17" spans="1:13" x14ac:dyDescent="0.35">
      <c r="A17" s="7" t="s">
        <v>35</v>
      </c>
      <c r="B17" s="4">
        <v>6607838.2000000002</v>
      </c>
      <c r="C17" s="5">
        <v>7270459</v>
      </c>
      <c r="F17" s="7" t="s">
        <v>27</v>
      </c>
      <c r="G17" s="4">
        <v>2587961.66</v>
      </c>
      <c r="H17" s="5">
        <v>3128110</v>
      </c>
      <c r="I17" s="4">
        <f>0.8*GETPIVOTDATA("Sum of Live weight",$F$3,"Presentation","Fillet","Preservation","Frozen","Species Group","Small pelagics")</f>
        <v>2070369.3280000002</v>
      </c>
      <c r="K17" s="24" t="s">
        <v>213</v>
      </c>
      <c r="L17" s="4">
        <v>1968495.76</v>
      </c>
      <c r="M17" s="5">
        <v>4747599</v>
      </c>
    </row>
    <row r="18" spans="1:13" x14ac:dyDescent="0.35">
      <c r="A18" s="7" t="s">
        <v>110</v>
      </c>
      <c r="B18" s="4">
        <v>78277.91</v>
      </c>
      <c r="C18" s="5">
        <v>168050</v>
      </c>
      <c r="F18" s="10" t="s">
        <v>112</v>
      </c>
      <c r="G18" s="11">
        <v>2002356.2000000002</v>
      </c>
      <c r="H18" s="12">
        <v>1987153</v>
      </c>
      <c r="K18" s="24" t="s">
        <v>225</v>
      </c>
      <c r="L18" s="4">
        <v>241259.15</v>
      </c>
      <c r="M18" s="5">
        <v>508276</v>
      </c>
    </row>
    <row r="19" spans="1:13" x14ac:dyDescent="0.35">
      <c r="A19" s="3" t="s">
        <v>245</v>
      </c>
      <c r="B19" s="4">
        <v>78824987.450000003</v>
      </c>
      <c r="C19" s="5">
        <v>126135207</v>
      </c>
      <c r="F19" s="8" t="s">
        <v>98</v>
      </c>
      <c r="G19" s="4">
        <v>585605.46</v>
      </c>
      <c r="H19" s="5">
        <v>1140957</v>
      </c>
      <c r="K19" s="24" t="s">
        <v>211</v>
      </c>
      <c r="L19" s="4">
        <v>185978.65</v>
      </c>
      <c r="M19" s="5">
        <v>156753</v>
      </c>
    </row>
    <row r="20" spans="1:13" x14ac:dyDescent="0.35">
      <c r="F20" s="7" t="s">
        <v>37</v>
      </c>
      <c r="G20" s="4">
        <v>13875766.520000001</v>
      </c>
      <c r="H20" s="5">
        <v>36583137</v>
      </c>
      <c r="I20" s="4">
        <f>0.8*GETPIVOTDATA("Sum of Live weight",$F$3,"Presentation","Fillet","Preservation","Prepared/Preserved","Species Group","Small pelagics")</f>
        <v>11100613.216000002</v>
      </c>
      <c r="K20" s="24" t="s">
        <v>173</v>
      </c>
      <c r="L20" s="4">
        <v>158605.92000000001</v>
      </c>
      <c r="M20" s="5">
        <v>88635</v>
      </c>
    </row>
    <row r="21" spans="1:13" x14ac:dyDescent="0.35">
      <c r="F21" s="10" t="s">
        <v>112</v>
      </c>
      <c r="G21" s="11">
        <v>13875766.520000001</v>
      </c>
      <c r="H21" s="12">
        <v>36583137</v>
      </c>
      <c r="K21" s="24" t="s">
        <v>197</v>
      </c>
      <c r="L21" s="4">
        <v>120718.39999999999</v>
      </c>
      <c r="M21" s="5">
        <v>223601</v>
      </c>
    </row>
    <row r="22" spans="1:13" x14ac:dyDescent="0.35">
      <c r="F22" s="6" t="s">
        <v>36</v>
      </c>
      <c r="G22" s="4">
        <v>12768248.450000001</v>
      </c>
      <c r="H22" s="5">
        <v>8994074</v>
      </c>
      <c r="K22" s="24" t="s">
        <v>195</v>
      </c>
      <c r="L22" s="4">
        <v>120384</v>
      </c>
      <c r="M22" s="5">
        <v>165710</v>
      </c>
    </row>
    <row r="23" spans="1:13" x14ac:dyDescent="0.35">
      <c r="F23" s="7" t="s">
        <v>83</v>
      </c>
      <c r="G23" s="4">
        <v>12768248.450000001</v>
      </c>
      <c r="H23" s="5">
        <v>8994074</v>
      </c>
      <c r="I23" s="4">
        <f>0.8*GETPIVOTDATA("Sum of Live weight",$F$3,"Presentation","Unspecified","Preservation","Smoked","Species Group","Small pelagics")</f>
        <v>10214598.760000002</v>
      </c>
      <c r="K23" s="24" t="s">
        <v>212</v>
      </c>
      <c r="L23" s="4">
        <v>43235.83</v>
      </c>
      <c r="M23" s="5">
        <v>80707</v>
      </c>
    </row>
    <row r="24" spans="1:13" x14ac:dyDescent="0.35">
      <c r="F24" s="10" t="s">
        <v>112</v>
      </c>
      <c r="G24" s="11">
        <v>11711510.720000001</v>
      </c>
      <c r="H24" s="12">
        <v>8206430</v>
      </c>
      <c r="K24" s="24" t="s">
        <v>181</v>
      </c>
      <c r="L24" s="4">
        <v>40500.020000000004</v>
      </c>
      <c r="M24" s="5">
        <v>109432</v>
      </c>
    </row>
    <row r="25" spans="1:13" x14ac:dyDescent="0.35">
      <c r="F25" s="8" t="s">
        <v>98</v>
      </c>
      <c r="G25" s="4">
        <v>1056737.7299999997</v>
      </c>
      <c r="H25" s="5">
        <v>787644</v>
      </c>
      <c r="K25" s="24" t="s">
        <v>163</v>
      </c>
      <c r="L25" s="4">
        <v>36537.379999999997</v>
      </c>
      <c r="M25" s="5">
        <v>67106</v>
      </c>
    </row>
    <row r="26" spans="1:13" x14ac:dyDescent="0.35">
      <c r="F26" s="14" t="s">
        <v>26</v>
      </c>
      <c r="G26" s="15">
        <v>12268210.559999999</v>
      </c>
      <c r="H26" s="16">
        <v>13771462</v>
      </c>
      <c r="K26" s="24" t="s">
        <v>151</v>
      </c>
      <c r="L26" s="4">
        <v>24490.62</v>
      </c>
      <c r="M26" s="5">
        <v>60177</v>
      </c>
    </row>
    <row r="27" spans="1:13" x14ac:dyDescent="0.35">
      <c r="F27" s="17" t="s">
        <v>100</v>
      </c>
      <c r="G27" s="15">
        <v>44325.630000000005</v>
      </c>
      <c r="H27" s="16">
        <v>108190</v>
      </c>
      <c r="K27" s="24" t="s">
        <v>175</v>
      </c>
      <c r="L27" s="4">
        <v>9931.68</v>
      </c>
      <c r="M27" s="5">
        <v>59493</v>
      </c>
    </row>
    <row r="28" spans="1:13" x14ac:dyDescent="0.35">
      <c r="F28" s="18" t="s">
        <v>115</v>
      </c>
      <c r="G28" s="15">
        <v>44325.630000000005</v>
      </c>
      <c r="H28" s="16">
        <v>108190</v>
      </c>
      <c r="K28" s="24" t="s">
        <v>123</v>
      </c>
      <c r="L28" s="4">
        <v>9202.27</v>
      </c>
      <c r="M28" s="5">
        <v>23194</v>
      </c>
    </row>
    <row r="29" spans="1:13" x14ac:dyDescent="0.35">
      <c r="F29" s="17" t="s">
        <v>27</v>
      </c>
      <c r="G29" s="15">
        <v>5537768.8200000003</v>
      </c>
      <c r="H29" s="16">
        <v>6224763</v>
      </c>
      <c r="K29" s="24" t="s">
        <v>186</v>
      </c>
      <c r="L29" s="4">
        <v>8086.21</v>
      </c>
      <c r="M29" s="5">
        <v>12567</v>
      </c>
    </row>
    <row r="30" spans="1:13" x14ac:dyDescent="0.35">
      <c r="F30" s="18" t="s">
        <v>144</v>
      </c>
      <c r="G30" s="15">
        <v>3449584</v>
      </c>
      <c r="H30" s="16">
        <v>2775410</v>
      </c>
      <c r="K30" s="24" t="s">
        <v>188</v>
      </c>
      <c r="L30" s="4">
        <v>6957.6100000000006</v>
      </c>
      <c r="M30" s="5">
        <v>25819</v>
      </c>
    </row>
    <row r="31" spans="1:13" x14ac:dyDescent="0.35">
      <c r="F31" s="18" t="s">
        <v>112</v>
      </c>
      <c r="G31" s="15">
        <v>676748</v>
      </c>
      <c r="H31" s="16">
        <v>941691</v>
      </c>
      <c r="K31" s="24" t="s">
        <v>177</v>
      </c>
      <c r="L31" s="4">
        <v>2616.6799999999998</v>
      </c>
      <c r="M31" s="5">
        <v>8629</v>
      </c>
    </row>
    <row r="32" spans="1:13" x14ac:dyDescent="0.35">
      <c r="F32" s="18" t="s">
        <v>98</v>
      </c>
      <c r="G32" s="15">
        <v>495962</v>
      </c>
      <c r="H32" s="16">
        <v>458511</v>
      </c>
      <c r="K32" s="24" t="s">
        <v>68</v>
      </c>
      <c r="L32" s="4">
        <v>2008.49</v>
      </c>
      <c r="M32" s="5">
        <v>2801</v>
      </c>
    </row>
    <row r="33" spans="6:14" x14ac:dyDescent="0.35">
      <c r="F33" s="18" t="s">
        <v>91</v>
      </c>
      <c r="G33" s="15">
        <v>388767.12</v>
      </c>
      <c r="H33" s="16">
        <v>455886</v>
      </c>
      <c r="K33" s="24" t="s">
        <v>215</v>
      </c>
      <c r="L33" s="4">
        <v>856.9</v>
      </c>
      <c r="M33" s="5">
        <v>1273</v>
      </c>
    </row>
    <row r="34" spans="6:14" x14ac:dyDescent="0.35">
      <c r="F34" s="18" t="s">
        <v>74</v>
      </c>
      <c r="G34" s="15">
        <v>384661.7</v>
      </c>
      <c r="H34" s="16">
        <v>1380987</v>
      </c>
      <c r="K34" s="24" t="s">
        <v>164</v>
      </c>
      <c r="L34" s="4">
        <v>355.3</v>
      </c>
      <c r="M34" s="5">
        <v>1151</v>
      </c>
    </row>
    <row r="35" spans="6:14" x14ac:dyDescent="0.35">
      <c r="F35" s="18" t="s">
        <v>155</v>
      </c>
      <c r="G35" s="15">
        <v>122149</v>
      </c>
      <c r="H35" s="16">
        <v>168622</v>
      </c>
      <c r="K35" s="10" t="s">
        <v>115</v>
      </c>
      <c r="L35" s="11">
        <v>3570699.24</v>
      </c>
      <c r="M35" s="12">
        <v>14815998</v>
      </c>
      <c r="N35" s="4">
        <f>0.8*GETPIVOTDATA("Sum of Live weight",$K$3,"Presentation","Other cuts","Preservation","Prepared/Preserved","Species ","Anchovy","Species Group","Small pelagics")</f>
        <v>2856559.3920000005</v>
      </c>
    </row>
    <row r="36" spans="6:14" x14ac:dyDescent="0.35">
      <c r="F36" s="18" t="s">
        <v>115</v>
      </c>
      <c r="G36" s="15">
        <v>19897</v>
      </c>
      <c r="H36" s="16">
        <v>43656</v>
      </c>
      <c r="K36" s="25" t="s">
        <v>225</v>
      </c>
      <c r="L36" s="11">
        <v>1469935.33</v>
      </c>
      <c r="M36" s="12">
        <v>7372265</v>
      </c>
    </row>
    <row r="37" spans="6:14" x14ac:dyDescent="0.35">
      <c r="F37" s="17" t="s">
        <v>35</v>
      </c>
      <c r="G37" s="15">
        <v>6607838.2000000002</v>
      </c>
      <c r="H37" s="16">
        <v>7270459</v>
      </c>
      <c r="K37" s="25" t="s">
        <v>151</v>
      </c>
      <c r="L37" s="11">
        <v>1185331.3999999999</v>
      </c>
      <c r="M37" s="12">
        <v>4051611</v>
      </c>
    </row>
    <row r="38" spans="6:14" x14ac:dyDescent="0.35">
      <c r="F38" s="18" t="s">
        <v>112</v>
      </c>
      <c r="G38" s="15">
        <v>4844718</v>
      </c>
      <c r="H38" s="16">
        <v>6049351</v>
      </c>
      <c r="K38" s="25" t="s">
        <v>196</v>
      </c>
      <c r="L38" s="11">
        <v>261342</v>
      </c>
      <c r="M38" s="12">
        <v>974148</v>
      </c>
    </row>
    <row r="39" spans="6:14" x14ac:dyDescent="0.35">
      <c r="F39" s="18" t="s">
        <v>98</v>
      </c>
      <c r="G39" s="15">
        <v>1758146</v>
      </c>
      <c r="H39" s="16">
        <v>1189210</v>
      </c>
      <c r="K39" s="24" t="s">
        <v>210</v>
      </c>
      <c r="L39" s="4">
        <v>231204</v>
      </c>
      <c r="M39" s="5">
        <v>817452</v>
      </c>
    </row>
    <row r="40" spans="6:14" x14ac:dyDescent="0.35">
      <c r="F40" s="18" t="s">
        <v>144</v>
      </c>
      <c r="G40" s="15">
        <v>2285.6999999999998</v>
      </c>
      <c r="H40" s="16">
        <v>9935</v>
      </c>
      <c r="K40" s="24" t="s">
        <v>177</v>
      </c>
      <c r="L40" s="4">
        <v>218908.75</v>
      </c>
      <c r="M40" s="5">
        <v>1038864</v>
      </c>
    </row>
    <row r="41" spans="6:14" x14ac:dyDescent="0.35">
      <c r="F41" s="18" t="s">
        <v>74</v>
      </c>
      <c r="G41" s="15">
        <v>1462.5</v>
      </c>
      <c r="H41" s="16">
        <v>12941</v>
      </c>
      <c r="K41" s="24" t="s">
        <v>197</v>
      </c>
      <c r="L41" s="4">
        <v>120683.3</v>
      </c>
      <c r="M41" s="5">
        <v>317840</v>
      </c>
    </row>
    <row r="42" spans="6:14" x14ac:dyDescent="0.35">
      <c r="F42" s="18" t="s">
        <v>115</v>
      </c>
      <c r="G42" s="15">
        <v>753</v>
      </c>
      <c r="H42" s="16">
        <v>7506</v>
      </c>
      <c r="K42" s="24" t="s">
        <v>175</v>
      </c>
      <c r="L42" s="4">
        <v>43893.77</v>
      </c>
      <c r="M42" s="5">
        <v>121326</v>
      </c>
    </row>
    <row r="43" spans="6:14" x14ac:dyDescent="0.35">
      <c r="F43" s="18" t="s">
        <v>91</v>
      </c>
      <c r="G43" s="15">
        <v>473</v>
      </c>
      <c r="H43" s="16">
        <v>1516</v>
      </c>
      <c r="K43" s="24" t="s">
        <v>237</v>
      </c>
      <c r="L43" s="4">
        <v>30457</v>
      </c>
      <c r="M43" s="5">
        <v>94327</v>
      </c>
    </row>
    <row r="44" spans="6:14" x14ac:dyDescent="0.35">
      <c r="F44" s="17" t="s">
        <v>110</v>
      </c>
      <c r="G44" s="15">
        <v>78277.91</v>
      </c>
      <c r="H44" s="16">
        <v>168050</v>
      </c>
      <c r="K44" s="24" t="s">
        <v>109</v>
      </c>
      <c r="L44" s="4">
        <v>3256</v>
      </c>
      <c r="M44" s="5">
        <v>9683</v>
      </c>
    </row>
    <row r="45" spans="6:14" x14ac:dyDescent="0.35">
      <c r="F45" s="18" t="s">
        <v>98</v>
      </c>
      <c r="G45" s="15">
        <v>61249.919999999998</v>
      </c>
      <c r="H45" s="16">
        <v>64377</v>
      </c>
      <c r="K45" s="24" t="s">
        <v>215</v>
      </c>
      <c r="L45" s="4">
        <v>2915.36</v>
      </c>
      <c r="M45" s="5">
        <v>2906</v>
      </c>
    </row>
    <row r="46" spans="6:14" x14ac:dyDescent="0.35">
      <c r="F46" s="18" t="s">
        <v>115</v>
      </c>
      <c r="G46" s="15">
        <v>17027.989999999998</v>
      </c>
      <c r="H46" s="16">
        <v>103673</v>
      </c>
      <c r="K46" s="24" t="s">
        <v>164</v>
      </c>
      <c r="L46" s="4">
        <v>1263.5</v>
      </c>
      <c r="M46" s="5">
        <v>4690</v>
      </c>
    </row>
    <row r="47" spans="6:14" x14ac:dyDescent="0.35">
      <c r="F47" s="3" t="s">
        <v>245</v>
      </c>
      <c r="G47" s="4">
        <v>78824987.450000018</v>
      </c>
      <c r="H47" s="5">
        <v>126135207</v>
      </c>
      <c r="K47" s="24" t="s">
        <v>188</v>
      </c>
      <c r="L47" s="4">
        <v>776</v>
      </c>
      <c r="M47" s="5">
        <v>7609</v>
      </c>
    </row>
    <row r="48" spans="6:14" x14ac:dyDescent="0.35">
      <c r="K48" s="24" t="s">
        <v>172</v>
      </c>
      <c r="L48" s="4">
        <v>698.25</v>
      </c>
      <c r="M48" s="5">
        <v>3075</v>
      </c>
    </row>
    <row r="49" spans="11:13" x14ac:dyDescent="0.35">
      <c r="K49" s="24" t="s">
        <v>220</v>
      </c>
      <c r="L49" s="4">
        <v>34.58</v>
      </c>
      <c r="M49" s="5">
        <v>202</v>
      </c>
    </row>
    <row r="50" spans="11:13" x14ac:dyDescent="0.35">
      <c r="K50" s="8" t="s">
        <v>98</v>
      </c>
      <c r="L50" s="4">
        <v>3005931.67</v>
      </c>
      <c r="M50" s="5">
        <v>6850601</v>
      </c>
    </row>
    <row r="51" spans="11:13" x14ac:dyDescent="0.35">
      <c r="K51" s="24" t="s">
        <v>161</v>
      </c>
      <c r="L51" s="4">
        <v>1187462.57</v>
      </c>
      <c r="M51" s="5">
        <v>2344915</v>
      </c>
    </row>
    <row r="52" spans="11:13" x14ac:dyDescent="0.35">
      <c r="K52" s="24" t="s">
        <v>212</v>
      </c>
      <c r="L52" s="4">
        <v>877313.22</v>
      </c>
      <c r="M52" s="5">
        <v>2039599</v>
      </c>
    </row>
    <row r="53" spans="11:13" x14ac:dyDescent="0.35">
      <c r="K53" s="24" t="s">
        <v>175</v>
      </c>
      <c r="L53" s="4">
        <v>370672.33</v>
      </c>
      <c r="M53" s="5">
        <v>1220037</v>
      </c>
    </row>
    <row r="54" spans="11:13" x14ac:dyDescent="0.35">
      <c r="K54" s="24" t="s">
        <v>123</v>
      </c>
      <c r="L54" s="4">
        <v>264020.96000000002</v>
      </c>
      <c r="M54" s="5">
        <v>580152</v>
      </c>
    </row>
    <row r="55" spans="11:13" x14ac:dyDescent="0.35">
      <c r="K55" s="24" t="s">
        <v>215</v>
      </c>
      <c r="L55" s="4">
        <v>85428.56</v>
      </c>
      <c r="M55" s="5">
        <v>139943</v>
      </c>
    </row>
    <row r="56" spans="11:13" x14ac:dyDescent="0.35">
      <c r="K56" s="24" t="s">
        <v>230</v>
      </c>
      <c r="L56" s="4">
        <v>80824.100000000006</v>
      </c>
      <c r="M56" s="5">
        <v>131858</v>
      </c>
    </row>
    <row r="57" spans="11:13" x14ac:dyDescent="0.35">
      <c r="K57" s="24" t="s">
        <v>181</v>
      </c>
      <c r="L57" s="4">
        <v>64133.93</v>
      </c>
      <c r="M57" s="5">
        <v>191931</v>
      </c>
    </row>
    <row r="58" spans="11:13" x14ac:dyDescent="0.35">
      <c r="K58" s="24" t="s">
        <v>182</v>
      </c>
      <c r="L58" s="4">
        <v>42010.710000000006</v>
      </c>
      <c r="M58" s="5">
        <v>103727</v>
      </c>
    </row>
    <row r="59" spans="11:13" x14ac:dyDescent="0.35">
      <c r="K59" s="24" t="s">
        <v>151</v>
      </c>
      <c r="L59" s="4">
        <v>19241.11</v>
      </c>
      <c r="M59" s="5">
        <v>60772</v>
      </c>
    </row>
    <row r="60" spans="11:13" x14ac:dyDescent="0.35">
      <c r="K60" s="24" t="s">
        <v>143</v>
      </c>
      <c r="L60" s="4">
        <v>9943.08</v>
      </c>
      <c r="M60" s="5">
        <v>12997</v>
      </c>
    </row>
    <row r="61" spans="11:13" x14ac:dyDescent="0.35">
      <c r="K61" s="24" t="s">
        <v>225</v>
      </c>
      <c r="L61" s="4">
        <v>3509.87</v>
      </c>
      <c r="M61" s="5">
        <v>17416</v>
      </c>
    </row>
    <row r="62" spans="11:13" x14ac:dyDescent="0.35">
      <c r="K62" s="24" t="s">
        <v>188</v>
      </c>
      <c r="L62" s="4">
        <v>1074.6400000000001</v>
      </c>
      <c r="M62" s="5">
        <v>6421</v>
      </c>
    </row>
    <row r="63" spans="11:13" x14ac:dyDescent="0.35">
      <c r="K63" s="24" t="s">
        <v>97</v>
      </c>
      <c r="L63" s="4">
        <v>214.13</v>
      </c>
      <c r="M63" s="5">
        <v>635</v>
      </c>
    </row>
    <row r="64" spans="11:13" x14ac:dyDescent="0.35">
      <c r="K64" s="24" t="s">
        <v>197</v>
      </c>
      <c r="L64" s="4">
        <v>81.13</v>
      </c>
      <c r="M64" s="5">
        <v>195</v>
      </c>
    </row>
    <row r="65" spans="11:13" x14ac:dyDescent="0.35">
      <c r="K65" s="24" t="s">
        <v>213</v>
      </c>
      <c r="L65" s="4">
        <v>1.33</v>
      </c>
      <c r="M65" s="5">
        <v>3</v>
      </c>
    </row>
    <row r="66" spans="11:13" x14ac:dyDescent="0.35">
      <c r="K66" s="8" t="s">
        <v>53</v>
      </c>
      <c r="L66" s="4">
        <v>1697479.41</v>
      </c>
      <c r="M66" s="5">
        <v>2774333</v>
      </c>
    </row>
    <row r="67" spans="11:13" x14ac:dyDescent="0.35">
      <c r="K67" s="24" t="s">
        <v>161</v>
      </c>
      <c r="L67" s="4">
        <v>863577.22</v>
      </c>
      <c r="M67" s="5">
        <v>1203800</v>
      </c>
    </row>
    <row r="68" spans="11:13" x14ac:dyDescent="0.35">
      <c r="K68" s="24" t="s">
        <v>212</v>
      </c>
      <c r="L68" s="4">
        <v>381248.12</v>
      </c>
      <c r="M68" s="5">
        <v>878317</v>
      </c>
    </row>
    <row r="69" spans="11:13" x14ac:dyDescent="0.35">
      <c r="K69" s="24" t="s">
        <v>181</v>
      </c>
      <c r="L69" s="4">
        <v>244450.14</v>
      </c>
      <c r="M69" s="5">
        <v>490080</v>
      </c>
    </row>
    <row r="70" spans="11:13" x14ac:dyDescent="0.35">
      <c r="K70" s="24" t="s">
        <v>215</v>
      </c>
      <c r="L70" s="4">
        <v>117570.64</v>
      </c>
      <c r="M70" s="5">
        <v>84577</v>
      </c>
    </row>
    <row r="71" spans="11:13" x14ac:dyDescent="0.35">
      <c r="K71" s="24" t="s">
        <v>197</v>
      </c>
      <c r="L71" s="4">
        <v>63385.52</v>
      </c>
      <c r="M71" s="5">
        <v>67513</v>
      </c>
    </row>
    <row r="72" spans="11:13" x14ac:dyDescent="0.35">
      <c r="K72" s="24" t="s">
        <v>68</v>
      </c>
      <c r="L72" s="4">
        <v>11874.5</v>
      </c>
      <c r="M72" s="5">
        <v>16861</v>
      </c>
    </row>
    <row r="73" spans="11:13" x14ac:dyDescent="0.35">
      <c r="K73" s="24" t="s">
        <v>49</v>
      </c>
      <c r="L73" s="4">
        <v>9088.2000000000007</v>
      </c>
      <c r="M73" s="5">
        <v>10515</v>
      </c>
    </row>
    <row r="74" spans="11:13" x14ac:dyDescent="0.35">
      <c r="K74" s="24" t="s">
        <v>175</v>
      </c>
      <c r="L74" s="4">
        <v>4029.85</v>
      </c>
      <c r="M74" s="5">
        <v>13237</v>
      </c>
    </row>
    <row r="75" spans="11:13" x14ac:dyDescent="0.35">
      <c r="K75" s="24" t="s">
        <v>204</v>
      </c>
      <c r="L75" s="4">
        <v>678.81</v>
      </c>
      <c r="M75" s="5">
        <v>3074</v>
      </c>
    </row>
    <row r="76" spans="11:13" x14ac:dyDescent="0.35">
      <c r="K76" s="24" t="s">
        <v>172</v>
      </c>
      <c r="L76" s="4">
        <v>632.05999999999995</v>
      </c>
      <c r="M76" s="5">
        <v>2580</v>
      </c>
    </row>
    <row r="77" spans="11:13" x14ac:dyDescent="0.35">
      <c r="K77" s="24" t="s">
        <v>177</v>
      </c>
      <c r="L77" s="4">
        <v>482.46</v>
      </c>
      <c r="M77" s="5">
        <v>1375</v>
      </c>
    </row>
    <row r="78" spans="11:13" x14ac:dyDescent="0.35">
      <c r="K78" s="24" t="s">
        <v>188</v>
      </c>
      <c r="L78" s="4">
        <v>461.89</v>
      </c>
      <c r="M78" s="5">
        <v>2404</v>
      </c>
    </row>
    <row r="79" spans="11:13" x14ac:dyDescent="0.35">
      <c r="K79" s="8" t="s">
        <v>112</v>
      </c>
      <c r="L79" s="4">
        <v>1387921.8299999998</v>
      </c>
      <c r="M79" s="5">
        <v>2445463</v>
      </c>
    </row>
    <row r="80" spans="11:13" x14ac:dyDescent="0.35">
      <c r="K80" s="24" t="s">
        <v>161</v>
      </c>
      <c r="L80" s="4">
        <v>844434.2</v>
      </c>
      <c r="M80" s="5">
        <v>1751460</v>
      </c>
    </row>
    <row r="81" spans="11:14" x14ac:dyDescent="0.35">
      <c r="K81" s="24" t="s">
        <v>109</v>
      </c>
      <c r="L81" s="4">
        <v>331814.5</v>
      </c>
      <c r="M81" s="5">
        <v>240046</v>
      </c>
    </row>
    <row r="82" spans="11:14" x14ac:dyDescent="0.35">
      <c r="K82" s="24" t="s">
        <v>197</v>
      </c>
      <c r="L82" s="4">
        <v>64387.64</v>
      </c>
      <c r="M82" s="5">
        <v>128711</v>
      </c>
    </row>
    <row r="83" spans="11:14" x14ac:dyDescent="0.35">
      <c r="K83" s="24" t="s">
        <v>212</v>
      </c>
      <c r="L83" s="4">
        <v>55749.27</v>
      </c>
      <c r="M83" s="5">
        <v>128515</v>
      </c>
    </row>
    <row r="84" spans="11:14" x14ac:dyDescent="0.35">
      <c r="K84" s="24" t="s">
        <v>175</v>
      </c>
      <c r="L84" s="4">
        <v>53210</v>
      </c>
      <c r="M84" s="5">
        <v>98511</v>
      </c>
    </row>
    <row r="85" spans="11:14" x14ac:dyDescent="0.35">
      <c r="K85" s="24" t="s">
        <v>151</v>
      </c>
      <c r="L85" s="4">
        <v>16408.400000000001</v>
      </c>
      <c r="M85" s="5">
        <v>34350</v>
      </c>
    </row>
    <row r="86" spans="11:14" x14ac:dyDescent="0.35">
      <c r="K86" s="24" t="s">
        <v>181</v>
      </c>
      <c r="L86" s="4">
        <v>8452.4</v>
      </c>
      <c r="M86" s="5">
        <v>18017</v>
      </c>
    </row>
    <row r="87" spans="11:14" x14ac:dyDescent="0.35">
      <c r="K87" s="24" t="s">
        <v>123</v>
      </c>
      <c r="L87" s="4">
        <v>8209.2999999999993</v>
      </c>
      <c r="M87" s="5">
        <v>36284</v>
      </c>
    </row>
    <row r="88" spans="11:14" x14ac:dyDescent="0.35">
      <c r="K88" s="24" t="s">
        <v>215</v>
      </c>
      <c r="L88" s="4">
        <v>4326.2199999999993</v>
      </c>
      <c r="M88" s="5">
        <v>7459</v>
      </c>
    </row>
    <row r="89" spans="11:14" x14ac:dyDescent="0.35">
      <c r="K89" s="24" t="s">
        <v>224</v>
      </c>
      <c r="L89" s="4">
        <v>816</v>
      </c>
      <c r="M89" s="5">
        <v>1133</v>
      </c>
    </row>
    <row r="90" spans="11:14" x14ac:dyDescent="0.35">
      <c r="K90" s="24" t="s">
        <v>225</v>
      </c>
      <c r="L90" s="4">
        <v>113.9</v>
      </c>
      <c r="M90" s="5">
        <v>977</v>
      </c>
    </row>
    <row r="91" spans="11:14" x14ac:dyDescent="0.35">
      <c r="K91" s="6" t="s">
        <v>40</v>
      </c>
      <c r="L91" s="4">
        <v>16463728.180000002</v>
      </c>
      <c r="M91" s="5">
        <v>39711247</v>
      </c>
    </row>
    <row r="92" spans="11:14" x14ac:dyDescent="0.35">
      <c r="K92" s="27" t="s">
        <v>27</v>
      </c>
      <c r="L92" s="11">
        <v>2587961.66</v>
      </c>
      <c r="M92" s="12">
        <v>3128110</v>
      </c>
    </row>
    <row r="93" spans="11:14" x14ac:dyDescent="0.35">
      <c r="K93" s="10" t="s">
        <v>112</v>
      </c>
      <c r="L93" s="11">
        <v>2002356.2</v>
      </c>
      <c r="M93" s="12">
        <v>1987153</v>
      </c>
      <c r="N93" s="4">
        <f>0.8*GETPIVOTDATA("Sum of Live weight",$K$3,"Presentation","Fillet","Preservation","Frozen","Species ","Mackerel","Species Group","Small pelagics")</f>
        <v>1601884.96</v>
      </c>
    </row>
    <row r="94" spans="11:14" x14ac:dyDescent="0.35">
      <c r="K94" s="25" t="s">
        <v>170</v>
      </c>
      <c r="L94" s="11">
        <v>589732</v>
      </c>
      <c r="M94" s="12">
        <v>629717</v>
      </c>
    </row>
    <row r="95" spans="11:14" x14ac:dyDescent="0.35">
      <c r="K95" s="25" t="s">
        <v>175</v>
      </c>
      <c r="L95" s="11">
        <v>505505</v>
      </c>
      <c r="M95" s="12">
        <v>176056</v>
      </c>
    </row>
    <row r="96" spans="11:14" x14ac:dyDescent="0.35">
      <c r="K96" s="25" t="s">
        <v>109</v>
      </c>
      <c r="L96" s="11">
        <v>437769.80000000005</v>
      </c>
      <c r="M96" s="12">
        <v>599302</v>
      </c>
    </row>
    <row r="97" spans="11:13" x14ac:dyDescent="0.35">
      <c r="K97" s="24" t="s">
        <v>212</v>
      </c>
      <c r="L97" s="4">
        <v>245650.6</v>
      </c>
      <c r="M97" s="5">
        <v>326581</v>
      </c>
    </row>
    <row r="98" spans="11:13" x14ac:dyDescent="0.35">
      <c r="K98" s="24" t="s">
        <v>181</v>
      </c>
      <c r="L98" s="4">
        <v>111696</v>
      </c>
      <c r="M98" s="5">
        <v>98006</v>
      </c>
    </row>
    <row r="99" spans="11:13" x14ac:dyDescent="0.35">
      <c r="K99" s="24" t="s">
        <v>182</v>
      </c>
      <c r="L99" s="4">
        <v>66159.600000000006</v>
      </c>
      <c r="M99" s="5">
        <v>81894</v>
      </c>
    </row>
    <row r="100" spans="11:13" x14ac:dyDescent="0.35">
      <c r="K100" s="24" t="s">
        <v>204</v>
      </c>
      <c r="L100" s="4">
        <v>33189</v>
      </c>
      <c r="M100" s="5">
        <v>48786</v>
      </c>
    </row>
    <row r="101" spans="11:13" x14ac:dyDescent="0.35">
      <c r="K101" s="24" t="s">
        <v>123</v>
      </c>
      <c r="L101" s="4">
        <v>7293</v>
      </c>
      <c r="M101" s="5">
        <v>12281</v>
      </c>
    </row>
    <row r="102" spans="11:13" x14ac:dyDescent="0.35">
      <c r="K102" s="24" t="s">
        <v>161</v>
      </c>
      <c r="L102" s="4">
        <v>2366</v>
      </c>
      <c r="M102" s="5">
        <v>8863</v>
      </c>
    </row>
    <row r="103" spans="11:13" x14ac:dyDescent="0.35">
      <c r="K103" s="24" t="s">
        <v>197</v>
      </c>
      <c r="L103" s="4">
        <v>1757.6</v>
      </c>
      <c r="M103" s="5">
        <v>3176</v>
      </c>
    </row>
    <row r="104" spans="11:13" x14ac:dyDescent="0.35">
      <c r="K104" s="24" t="s">
        <v>224</v>
      </c>
      <c r="L104" s="4">
        <v>1237.5999999999999</v>
      </c>
      <c r="M104" s="5">
        <v>2491</v>
      </c>
    </row>
    <row r="105" spans="11:13" x14ac:dyDescent="0.35">
      <c r="K105" s="8" t="s">
        <v>98</v>
      </c>
      <c r="L105" s="4">
        <v>585605.46</v>
      </c>
      <c r="M105" s="5">
        <v>1140957</v>
      </c>
    </row>
    <row r="106" spans="11:13" x14ac:dyDescent="0.35">
      <c r="K106" s="24" t="s">
        <v>182</v>
      </c>
      <c r="L106" s="4">
        <v>449382.96</v>
      </c>
      <c r="M106" s="5">
        <v>869687</v>
      </c>
    </row>
    <row r="107" spans="11:13" x14ac:dyDescent="0.35">
      <c r="K107" s="24" t="s">
        <v>197</v>
      </c>
      <c r="L107" s="4">
        <v>71956.639999999999</v>
      </c>
      <c r="M107" s="5">
        <v>138242</v>
      </c>
    </row>
    <row r="108" spans="11:13" x14ac:dyDescent="0.35">
      <c r="K108" s="24" t="s">
        <v>212</v>
      </c>
      <c r="L108" s="4">
        <v>39356.720000000001</v>
      </c>
      <c r="M108" s="5">
        <v>66514</v>
      </c>
    </row>
    <row r="109" spans="11:13" x14ac:dyDescent="0.35">
      <c r="K109" s="24" t="s">
        <v>181</v>
      </c>
      <c r="L109" s="4">
        <v>17615.240000000002</v>
      </c>
      <c r="M109" s="5">
        <v>42246</v>
      </c>
    </row>
    <row r="110" spans="11:13" x14ac:dyDescent="0.35">
      <c r="K110" s="24" t="s">
        <v>175</v>
      </c>
      <c r="L110" s="4">
        <v>3235.72</v>
      </c>
      <c r="M110" s="5">
        <v>12228</v>
      </c>
    </row>
    <row r="111" spans="11:13" x14ac:dyDescent="0.35">
      <c r="K111" s="24" t="s">
        <v>220</v>
      </c>
      <c r="L111" s="4">
        <v>3079.1</v>
      </c>
      <c r="M111" s="5">
        <v>8464</v>
      </c>
    </row>
    <row r="112" spans="11:13" x14ac:dyDescent="0.35">
      <c r="K112" s="24" t="s">
        <v>123</v>
      </c>
      <c r="L112" s="4">
        <v>856.08</v>
      </c>
      <c r="M112" s="5">
        <v>3196</v>
      </c>
    </row>
    <row r="113" spans="11:14" x14ac:dyDescent="0.35">
      <c r="K113" s="24" t="s">
        <v>215</v>
      </c>
      <c r="L113" s="4">
        <v>123</v>
      </c>
      <c r="M113" s="5">
        <v>380</v>
      </c>
    </row>
    <row r="114" spans="11:14" x14ac:dyDescent="0.35">
      <c r="K114" s="27" t="s">
        <v>37</v>
      </c>
      <c r="L114" s="11">
        <v>13875766.520000001</v>
      </c>
      <c r="M114" s="12">
        <v>36583137</v>
      </c>
    </row>
    <row r="115" spans="11:14" x14ac:dyDescent="0.35">
      <c r="K115" s="10" t="s">
        <v>112</v>
      </c>
      <c r="L115" s="11">
        <v>13875766.520000001</v>
      </c>
      <c r="M115" s="12">
        <v>36583137</v>
      </c>
      <c r="N115" s="4">
        <f>0.8*GETPIVOTDATA("Sum of Live weight",$K$3,"Presentation","Fillet","Preservation","Prepared/Preserved","Species ","Mackerel","Species Group","Small pelagics")</f>
        <v>11100613.216000002</v>
      </c>
    </row>
    <row r="116" spans="11:14" x14ac:dyDescent="0.35">
      <c r="K116" s="25" t="s">
        <v>123</v>
      </c>
      <c r="L116" s="11">
        <v>7112017.6600000001</v>
      </c>
      <c r="M116" s="12">
        <v>18070748</v>
      </c>
    </row>
    <row r="117" spans="11:14" x14ac:dyDescent="0.35">
      <c r="K117" s="25" t="s">
        <v>181</v>
      </c>
      <c r="L117" s="11">
        <v>2532939.31</v>
      </c>
      <c r="M117" s="12">
        <v>6525316</v>
      </c>
    </row>
    <row r="118" spans="11:14" x14ac:dyDescent="0.35">
      <c r="K118" s="25" t="s">
        <v>161</v>
      </c>
      <c r="L118" s="11">
        <v>2472379.36</v>
      </c>
      <c r="M118" s="12">
        <v>7575393</v>
      </c>
    </row>
    <row r="119" spans="11:14" x14ac:dyDescent="0.35">
      <c r="K119" s="24" t="s">
        <v>212</v>
      </c>
      <c r="L119" s="4">
        <v>797339.95</v>
      </c>
      <c r="M119" s="5">
        <v>2183364</v>
      </c>
    </row>
    <row r="120" spans="11:14" x14ac:dyDescent="0.35">
      <c r="K120" s="24" t="s">
        <v>213</v>
      </c>
      <c r="L120" s="4">
        <v>425454.92</v>
      </c>
      <c r="M120" s="5">
        <v>1020154</v>
      </c>
    </row>
    <row r="121" spans="11:14" x14ac:dyDescent="0.35">
      <c r="K121" s="24" t="s">
        <v>109</v>
      </c>
      <c r="L121" s="4">
        <v>214391.76</v>
      </c>
      <c r="M121" s="5">
        <v>123373</v>
      </c>
    </row>
    <row r="122" spans="11:14" x14ac:dyDescent="0.35">
      <c r="K122" s="24" t="s">
        <v>175</v>
      </c>
      <c r="L122" s="4">
        <v>182394.19</v>
      </c>
      <c r="M122" s="5">
        <v>722191</v>
      </c>
    </row>
    <row r="123" spans="11:14" x14ac:dyDescent="0.35">
      <c r="K123" s="24" t="s">
        <v>151</v>
      </c>
      <c r="L123" s="4">
        <v>64887.13</v>
      </c>
      <c r="M123" s="5">
        <v>169255</v>
      </c>
    </row>
    <row r="124" spans="11:14" x14ac:dyDescent="0.35">
      <c r="K124" s="24" t="s">
        <v>197</v>
      </c>
      <c r="L124" s="4">
        <v>61214.45</v>
      </c>
      <c r="M124" s="5">
        <v>158303</v>
      </c>
    </row>
    <row r="125" spans="11:14" x14ac:dyDescent="0.35">
      <c r="K125" s="24" t="s">
        <v>225</v>
      </c>
      <c r="L125" s="4">
        <v>3018.18</v>
      </c>
      <c r="M125" s="5">
        <v>12199</v>
      </c>
    </row>
    <row r="126" spans="11:14" x14ac:dyDescent="0.35">
      <c r="K126" s="24" t="s">
        <v>177</v>
      </c>
      <c r="L126" s="4">
        <v>2816.22</v>
      </c>
      <c r="M126" s="5">
        <v>2246</v>
      </c>
    </row>
    <row r="127" spans="11:14" x14ac:dyDescent="0.35">
      <c r="K127" s="24" t="s">
        <v>188</v>
      </c>
      <c r="L127" s="4">
        <v>2756.38</v>
      </c>
      <c r="M127" s="5">
        <v>11910</v>
      </c>
    </row>
    <row r="128" spans="11:14" x14ac:dyDescent="0.35">
      <c r="K128" s="24" t="s">
        <v>215</v>
      </c>
      <c r="L128" s="4">
        <v>2137.41</v>
      </c>
      <c r="M128" s="5">
        <v>3458</v>
      </c>
    </row>
    <row r="129" spans="11:14" x14ac:dyDescent="0.35">
      <c r="K129" s="24" t="s">
        <v>183</v>
      </c>
      <c r="L129" s="4">
        <v>2019.6</v>
      </c>
      <c r="M129" s="5">
        <v>5227</v>
      </c>
    </row>
    <row r="130" spans="11:14" x14ac:dyDescent="0.35">
      <c r="K130" s="6" t="s">
        <v>36</v>
      </c>
      <c r="L130" s="4">
        <v>12768248.450000001</v>
      </c>
      <c r="M130" s="5">
        <v>8994074</v>
      </c>
    </row>
    <row r="131" spans="11:14" x14ac:dyDescent="0.35">
      <c r="K131" s="27" t="s">
        <v>83</v>
      </c>
      <c r="L131" s="11">
        <v>12768248.450000001</v>
      </c>
      <c r="M131" s="12">
        <v>8994074</v>
      </c>
    </row>
    <row r="132" spans="11:14" x14ac:dyDescent="0.35">
      <c r="K132" s="10" t="s">
        <v>112</v>
      </c>
      <c r="L132" s="11">
        <v>11711510.720000001</v>
      </c>
      <c r="M132" s="12">
        <v>8206430</v>
      </c>
      <c r="N132" s="4">
        <f>0.8*GETPIVOTDATA("Sum of Live weight",$K$3,"Presentation","Unspecified","Preservation","Smoked","Species ","Mackerel","Species Group","Small pelagics")</f>
        <v>9369208.5760000013</v>
      </c>
    </row>
    <row r="133" spans="11:14" x14ac:dyDescent="0.35">
      <c r="K133" s="25" t="s">
        <v>197</v>
      </c>
      <c r="L133" s="11">
        <v>11392856.800000001</v>
      </c>
      <c r="M133" s="12">
        <v>7465743</v>
      </c>
    </row>
    <row r="134" spans="11:14" x14ac:dyDescent="0.35">
      <c r="K134" s="24" t="s">
        <v>182</v>
      </c>
      <c r="L134" s="4">
        <v>164904.48000000001</v>
      </c>
      <c r="M134" s="5">
        <v>437785</v>
      </c>
    </row>
    <row r="135" spans="11:14" x14ac:dyDescent="0.35">
      <c r="K135" s="24" t="s">
        <v>212</v>
      </c>
      <c r="L135" s="4">
        <v>109792.8</v>
      </c>
      <c r="M135" s="5">
        <v>231465</v>
      </c>
    </row>
    <row r="136" spans="11:14" x14ac:dyDescent="0.35">
      <c r="K136" s="24" t="s">
        <v>215</v>
      </c>
      <c r="L136" s="4">
        <v>16217.76</v>
      </c>
      <c r="M136" s="5">
        <v>13310</v>
      </c>
    </row>
    <row r="137" spans="11:14" x14ac:dyDescent="0.35">
      <c r="K137" s="24" t="s">
        <v>175</v>
      </c>
      <c r="L137" s="4">
        <v>11471.2</v>
      </c>
      <c r="M137" s="5">
        <v>26553</v>
      </c>
    </row>
    <row r="138" spans="11:14" x14ac:dyDescent="0.35">
      <c r="K138" s="24" t="s">
        <v>181</v>
      </c>
      <c r="L138" s="4">
        <v>11327.68</v>
      </c>
      <c r="M138" s="5">
        <v>19637</v>
      </c>
    </row>
    <row r="139" spans="11:14" x14ac:dyDescent="0.35">
      <c r="K139" s="24" t="s">
        <v>164</v>
      </c>
      <c r="L139" s="4">
        <v>2080</v>
      </c>
      <c r="M139" s="5">
        <v>3414</v>
      </c>
    </row>
    <row r="140" spans="11:14" x14ac:dyDescent="0.35">
      <c r="K140" s="24" t="s">
        <v>177</v>
      </c>
      <c r="L140" s="4">
        <v>1768</v>
      </c>
      <c r="M140" s="5">
        <v>2543</v>
      </c>
    </row>
    <row r="141" spans="11:14" x14ac:dyDescent="0.35">
      <c r="K141" s="24" t="s">
        <v>220</v>
      </c>
      <c r="L141" s="4">
        <v>407.68</v>
      </c>
      <c r="M141" s="5">
        <v>369</v>
      </c>
    </row>
    <row r="142" spans="11:14" x14ac:dyDescent="0.35">
      <c r="K142" s="24" t="s">
        <v>163</v>
      </c>
      <c r="L142" s="4">
        <v>378.56</v>
      </c>
      <c r="M142" s="5">
        <v>1574</v>
      </c>
    </row>
    <row r="143" spans="11:14" x14ac:dyDescent="0.35">
      <c r="K143" s="24" t="s">
        <v>225</v>
      </c>
      <c r="L143" s="4">
        <v>305.76</v>
      </c>
      <c r="M143" s="5">
        <v>4037</v>
      </c>
    </row>
    <row r="144" spans="11:14" x14ac:dyDescent="0.35">
      <c r="K144" s="8" t="s">
        <v>98</v>
      </c>
      <c r="L144" s="4">
        <v>1056737.7299999997</v>
      </c>
      <c r="M144" s="5">
        <v>787644</v>
      </c>
    </row>
    <row r="145" spans="11:13" x14ac:dyDescent="0.35">
      <c r="K145" s="24" t="s">
        <v>197</v>
      </c>
      <c r="L145" s="4">
        <v>933592.57</v>
      </c>
      <c r="M145" s="5">
        <v>462191</v>
      </c>
    </row>
    <row r="146" spans="11:13" x14ac:dyDescent="0.35">
      <c r="K146" s="24" t="s">
        <v>212</v>
      </c>
      <c r="L146" s="4">
        <v>90878.29</v>
      </c>
      <c r="M146" s="5">
        <v>277972</v>
      </c>
    </row>
    <row r="147" spans="11:13" x14ac:dyDescent="0.35">
      <c r="K147" s="24" t="s">
        <v>181</v>
      </c>
      <c r="L147" s="4">
        <v>20168.830000000002</v>
      </c>
      <c r="M147" s="5">
        <v>26446</v>
      </c>
    </row>
    <row r="148" spans="11:13" x14ac:dyDescent="0.35">
      <c r="K148" s="24" t="s">
        <v>102</v>
      </c>
      <c r="L148" s="4">
        <v>10389.4</v>
      </c>
      <c r="M148" s="5">
        <v>19111</v>
      </c>
    </row>
    <row r="149" spans="11:13" x14ac:dyDescent="0.35">
      <c r="K149" s="24" t="s">
        <v>215</v>
      </c>
      <c r="L149" s="4">
        <v>1350.26</v>
      </c>
      <c r="M149" s="5">
        <v>1090</v>
      </c>
    </row>
    <row r="150" spans="11:13" x14ac:dyDescent="0.35">
      <c r="K150" s="24" t="s">
        <v>175</v>
      </c>
      <c r="L150" s="4">
        <v>358.38</v>
      </c>
      <c r="M150" s="5">
        <v>834</v>
      </c>
    </row>
    <row r="151" spans="11:13" x14ac:dyDescent="0.35">
      <c r="K151" s="14" t="s">
        <v>26</v>
      </c>
      <c r="L151" s="15">
        <v>12268210.560000002</v>
      </c>
      <c r="M151" s="16">
        <v>13771462</v>
      </c>
    </row>
    <row r="152" spans="11:13" x14ac:dyDescent="0.35">
      <c r="K152" s="17" t="s">
        <v>100</v>
      </c>
      <c r="L152" s="15">
        <v>44325.630000000005</v>
      </c>
      <c r="M152" s="16">
        <v>108190</v>
      </c>
    </row>
    <row r="153" spans="11:13" x14ac:dyDescent="0.35">
      <c r="K153" s="18" t="s">
        <v>115</v>
      </c>
      <c r="L153" s="15">
        <v>44325.630000000005</v>
      </c>
      <c r="M153" s="16">
        <v>108190</v>
      </c>
    </row>
    <row r="154" spans="11:13" x14ac:dyDescent="0.35">
      <c r="K154" s="24" t="s">
        <v>234</v>
      </c>
      <c r="L154" s="4">
        <v>19913.400000000001</v>
      </c>
      <c r="M154" s="5">
        <v>42777</v>
      </c>
    </row>
    <row r="155" spans="11:13" x14ac:dyDescent="0.35">
      <c r="K155" s="24" t="s">
        <v>109</v>
      </c>
      <c r="L155" s="4">
        <v>9117.5400000000009</v>
      </c>
      <c r="M155" s="5">
        <v>20277</v>
      </c>
    </row>
    <row r="156" spans="11:13" x14ac:dyDescent="0.35">
      <c r="K156" s="24" t="s">
        <v>224</v>
      </c>
      <c r="L156" s="4">
        <v>8388.27</v>
      </c>
      <c r="M156" s="5">
        <v>29815</v>
      </c>
    </row>
    <row r="157" spans="11:13" x14ac:dyDescent="0.35">
      <c r="K157" s="24" t="s">
        <v>177</v>
      </c>
      <c r="L157" s="4">
        <v>6733.26</v>
      </c>
      <c r="M157" s="5">
        <v>14511</v>
      </c>
    </row>
    <row r="158" spans="11:13" x14ac:dyDescent="0.35">
      <c r="K158" s="24" t="s">
        <v>181</v>
      </c>
      <c r="L158" s="4">
        <v>173.16</v>
      </c>
      <c r="M158" s="5">
        <v>810</v>
      </c>
    </row>
    <row r="159" spans="11:13" x14ac:dyDescent="0.35">
      <c r="K159" s="17" t="s">
        <v>27</v>
      </c>
      <c r="L159" s="15">
        <v>5537768.8200000003</v>
      </c>
      <c r="M159" s="16">
        <v>6224763</v>
      </c>
    </row>
    <row r="160" spans="11:13" x14ac:dyDescent="0.35">
      <c r="K160" s="18" t="s">
        <v>144</v>
      </c>
      <c r="L160" s="15">
        <v>3449584</v>
      </c>
      <c r="M160" s="16">
        <v>2775410</v>
      </c>
    </row>
    <row r="161" spans="11:13" x14ac:dyDescent="0.35">
      <c r="K161" s="24" t="s">
        <v>175</v>
      </c>
      <c r="L161" s="4">
        <v>1084346</v>
      </c>
      <c r="M161" s="5">
        <v>936169</v>
      </c>
    </row>
    <row r="162" spans="11:13" x14ac:dyDescent="0.35">
      <c r="K162" s="24" t="s">
        <v>197</v>
      </c>
      <c r="L162" s="4">
        <v>933853</v>
      </c>
      <c r="M162" s="5">
        <v>721958</v>
      </c>
    </row>
    <row r="163" spans="11:13" x14ac:dyDescent="0.35">
      <c r="K163" s="24" t="s">
        <v>230</v>
      </c>
      <c r="L163" s="4">
        <v>858261</v>
      </c>
      <c r="M163" s="5">
        <v>498565</v>
      </c>
    </row>
    <row r="164" spans="11:13" x14ac:dyDescent="0.35">
      <c r="K164" s="24" t="s">
        <v>143</v>
      </c>
      <c r="L164" s="4">
        <v>471624</v>
      </c>
      <c r="M164" s="5">
        <v>534683</v>
      </c>
    </row>
    <row r="165" spans="11:13" x14ac:dyDescent="0.35">
      <c r="K165" s="24" t="s">
        <v>181</v>
      </c>
      <c r="L165" s="4">
        <v>101500</v>
      </c>
      <c r="M165" s="5">
        <v>84035</v>
      </c>
    </row>
    <row r="166" spans="11:13" x14ac:dyDescent="0.35">
      <c r="K166" s="18" t="s">
        <v>112</v>
      </c>
      <c r="L166" s="15">
        <v>676748</v>
      </c>
      <c r="M166" s="16">
        <v>941691</v>
      </c>
    </row>
    <row r="167" spans="11:13" x14ac:dyDescent="0.35">
      <c r="K167" s="24" t="s">
        <v>175</v>
      </c>
      <c r="L167" s="4">
        <v>277398</v>
      </c>
      <c r="M167" s="5">
        <v>394486</v>
      </c>
    </row>
    <row r="168" spans="11:13" x14ac:dyDescent="0.35">
      <c r="K168" s="24" t="s">
        <v>213</v>
      </c>
      <c r="L168" s="4">
        <v>203506</v>
      </c>
      <c r="M168" s="5">
        <v>222279</v>
      </c>
    </row>
    <row r="169" spans="11:13" x14ac:dyDescent="0.35">
      <c r="K169" s="24" t="s">
        <v>204</v>
      </c>
      <c r="L169" s="4">
        <v>89870</v>
      </c>
      <c r="M169" s="5">
        <v>179759</v>
      </c>
    </row>
    <row r="170" spans="11:13" x14ac:dyDescent="0.35">
      <c r="K170" s="24" t="s">
        <v>197</v>
      </c>
      <c r="L170" s="4">
        <v>29640</v>
      </c>
      <c r="M170" s="5">
        <v>36658</v>
      </c>
    </row>
    <row r="171" spans="11:13" x14ac:dyDescent="0.35">
      <c r="K171" s="24" t="s">
        <v>170</v>
      </c>
      <c r="L171" s="4">
        <v>26043</v>
      </c>
      <c r="M171" s="5">
        <v>38143</v>
      </c>
    </row>
    <row r="172" spans="11:13" x14ac:dyDescent="0.35">
      <c r="K172" s="24" t="s">
        <v>192</v>
      </c>
      <c r="L172" s="4">
        <v>23010</v>
      </c>
      <c r="M172" s="5">
        <v>19378</v>
      </c>
    </row>
    <row r="173" spans="11:13" x14ac:dyDescent="0.35">
      <c r="K173" s="24" t="s">
        <v>172</v>
      </c>
      <c r="L173" s="4">
        <v>17520</v>
      </c>
      <c r="M173" s="5">
        <v>29564</v>
      </c>
    </row>
    <row r="174" spans="11:13" x14ac:dyDescent="0.35">
      <c r="K174" s="24" t="s">
        <v>229</v>
      </c>
      <c r="L174" s="4">
        <v>7200</v>
      </c>
      <c r="M174" s="5">
        <v>15821</v>
      </c>
    </row>
    <row r="175" spans="11:13" x14ac:dyDescent="0.35">
      <c r="K175" s="24" t="s">
        <v>151</v>
      </c>
      <c r="L175" s="4">
        <v>2271</v>
      </c>
      <c r="M175" s="5">
        <v>4450</v>
      </c>
    </row>
    <row r="176" spans="11:13" x14ac:dyDescent="0.35">
      <c r="K176" s="24" t="s">
        <v>161</v>
      </c>
      <c r="L176" s="4">
        <v>288</v>
      </c>
      <c r="M176" s="5">
        <v>1131</v>
      </c>
    </row>
    <row r="177" spans="11:13" x14ac:dyDescent="0.35">
      <c r="K177" s="24" t="s">
        <v>220</v>
      </c>
      <c r="L177" s="4">
        <v>2</v>
      </c>
      <c r="M177" s="5">
        <v>22</v>
      </c>
    </row>
    <row r="178" spans="11:13" x14ac:dyDescent="0.35">
      <c r="K178" s="18" t="s">
        <v>98</v>
      </c>
      <c r="L178" s="15">
        <v>495962</v>
      </c>
      <c r="M178" s="16">
        <v>458511</v>
      </c>
    </row>
    <row r="179" spans="11:13" x14ac:dyDescent="0.35">
      <c r="K179" s="24" t="s">
        <v>204</v>
      </c>
      <c r="L179" s="4">
        <v>407876</v>
      </c>
      <c r="M179" s="5">
        <v>334293</v>
      </c>
    </row>
    <row r="180" spans="11:13" x14ac:dyDescent="0.35">
      <c r="K180" s="24" t="s">
        <v>215</v>
      </c>
      <c r="L180" s="4">
        <v>39595</v>
      </c>
      <c r="M180" s="5">
        <v>58506</v>
      </c>
    </row>
    <row r="181" spans="11:13" x14ac:dyDescent="0.35">
      <c r="K181" s="24" t="s">
        <v>147</v>
      </c>
      <c r="L181" s="4">
        <v>22400</v>
      </c>
      <c r="M181" s="5">
        <v>7707</v>
      </c>
    </row>
    <row r="182" spans="11:13" x14ac:dyDescent="0.35">
      <c r="K182" s="24" t="s">
        <v>123</v>
      </c>
      <c r="L182" s="4">
        <v>20769</v>
      </c>
      <c r="M182" s="5">
        <v>35277</v>
      </c>
    </row>
    <row r="183" spans="11:13" x14ac:dyDescent="0.35">
      <c r="K183" s="24" t="s">
        <v>212</v>
      </c>
      <c r="L183" s="4">
        <v>5322</v>
      </c>
      <c r="M183" s="5">
        <v>22728</v>
      </c>
    </row>
    <row r="184" spans="11:13" x14ac:dyDescent="0.35">
      <c r="K184" s="18" t="s">
        <v>91</v>
      </c>
      <c r="L184" s="15">
        <v>388767.12</v>
      </c>
      <c r="M184" s="16">
        <v>455886</v>
      </c>
    </row>
    <row r="185" spans="11:13" x14ac:dyDescent="0.35">
      <c r="K185" s="24" t="s">
        <v>213</v>
      </c>
      <c r="L185" s="4">
        <v>281112.44</v>
      </c>
      <c r="M185" s="5">
        <v>338698</v>
      </c>
    </row>
    <row r="186" spans="11:13" x14ac:dyDescent="0.35">
      <c r="K186" s="24" t="s">
        <v>225</v>
      </c>
      <c r="L186" s="4">
        <v>66151.679999999993</v>
      </c>
      <c r="M186" s="5">
        <v>56448</v>
      </c>
    </row>
    <row r="187" spans="11:13" x14ac:dyDescent="0.35">
      <c r="K187" s="24" t="s">
        <v>172</v>
      </c>
      <c r="L187" s="4">
        <v>39571</v>
      </c>
      <c r="M187" s="5">
        <v>59383</v>
      </c>
    </row>
    <row r="188" spans="11:13" x14ac:dyDescent="0.35">
      <c r="K188" s="24" t="s">
        <v>196</v>
      </c>
      <c r="L188" s="4">
        <v>1932</v>
      </c>
      <c r="M188" s="5">
        <v>1357</v>
      </c>
    </row>
    <row r="189" spans="11:13" x14ac:dyDescent="0.35">
      <c r="K189" s="18" t="s">
        <v>74</v>
      </c>
      <c r="L189" s="15">
        <v>384661.7</v>
      </c>
      <c r="M189" s="16">
        <v>1380987</v>
      </c>
    </row>
    <row r="190" spans="11:13" x14ac:dyDescent="0.35">
      <c r="K190" s="24" t="s">
        <v>107</v>
      </c>
      <c r="L190" s="4">
        <v>159586.70000000001</v>
      </c>
      <c r="M190" s="5">
        <v>107669</v>
      </c>
    </row>
    <row r="191" spans="11:13" x14ac:dyDescent="0.35">
      <c r="K191" s="24" t="s">
        <v>197</v>
      </c>
      <c r="L191" s="4">
        <v>116374</v>
      </c>
      <c r="M191" s="5">
        <v>653796</v>
      </c>
    </row>
    <row r="192" spans="11:13" x14ac:dyDescent="0.35">
      <c r="K192" s="24" t="s">
        <v>68</v>
      </c>
      <c r="L192" s="4">
        <v>42901</v>
      </c>
      <c r="M192" s="5">
        <v>531515</v>
      </c>
    </row>
    <row r="193" spans="11:13" x14ac:dyDescent="0.35">
      <c r="K193" s="24" t="s">
        <v>175</v>
      </c>
      <c r="L193" s="4">
        <v>28762</v>
      </c>
      <c r="M193" s="5">
        <v>49914</v>
      </c>
    </row>
    <row r="194" spans="11:13" x14ac:dyDescent="0.35">
      <c r="K194" s="24" t="s">
        <v>225</v>
      </c>
      <c r="L194" s="4">
        <v>21600</v>
      </c>
      <c r="M194" s="5">
        <v>15311</v>
      </c>
    </row>
    <row r="195" spans="11:13" x14ac:dyDescent="0.35">
      <c r="K195" s="24" t="s">
        <v>201</v>
      </c>
      <c r="L195" s="4">
        <v>12260</v>
      </c>
      <c r="M195" s="5">
        <v>14100</v>
      </c>
    </row>
    <row r="196" spans="11:13" x14ac:dyDescent="0.35">
      <c r="K196" s="24" t="s">
        <v>123</v>
      </c>
      <c r="L196" s="4">
        <v>3178</v>
      </c>
      <c r="M196" s="5">
        <v>8682</v>
      </c>
    </row>
    <row r="197" spans="11:13" x14ac:dyDescent="0.35">
      <c r="K197" s="18" t="s">
        <v>155</v>
      </c>
      <c r="L197" s="15">
        <v>122149</v>
      </c>
      <c r="M197" s="16">
        <v>168622</v>
      </c>
    </row>
    <row r="198" spans="11:13" x14ac:dyDescent="0.35">
      <c r="K198" s="24" t="s">
        <v>204</v>
      </c>
      <c r="L198" s="4">
        <v>51800</v>
      </c>
      <c r="M198" s="5">
        <v>78258</v>
      </c>
    </row>
    <row r="199" spans="11:13" x14ac:dyDescent="0.35">
      <c r="K199" s="24" t="s">
        <v>175</v>
      </c>
      <c r="L199" s="4">
        <v>39582</v>
      </c>
      <c r="M199" s="5">
        <v>17069</v>
      </c>
    </row>
    <row r="200" spans="11:13" x14ac:dyDescent="0.35">
      <c r="K200" s="24" t="s">
        <v>213</v>
      </c>
      <c r="L200" s="4">
        <v>26730</v>
      </c>
      <c r="M200" s="5">
        <v>43980</v>
      </c>
    </row>
    <row r="201" spans="11:13" x14ac:dyDescent="0.35">
      <c r="K201" s="24" t="s">
        <v>151</v>
      </c>
      <c r="L201" s="4">
        <v>2100</v>
      </c>
      <c r="M201" s="5">
        <v>13923</v>
      </c>
    </row>
    <row r="202" spans="11:13" x14ac:dyDescent="0.35">
      <c r="K202" s="24" t="s">
        <v>197</v>
      </c>
      <c r="L202" s="4">
        <v>1263</v>
      </c>
      <c r="M202" s="5">
        <v>7587</v>
      </c>
    </row>
    <row r="203" spans="11:13" x14ac:dyDescent="0.35">
      <c r="K203" s="24" t="s">
        <v>161</v>
      </c>
      <c r="L203" s="4">
        <v>674</v>
      </c>
      <c r="M203" s="5">
        <v>7805</v>
      </c>
    </row>
    <row r="204" spans="11:13" x14ac:dyDescent="0.35">
      <c r="K204" s="18" t="s">
        <v>115</v>
      </c>
      <c r="L204" s="15">
        <v>19897</v>
      </c>
      <c r="M204" s="16">
        <v>43656</v>
      </c>
    </row>
    <row r="205" spans="11:13" x14ac:dyDescent="0.35">
      <c r="K205" s="24" t="s">
        <v>213</v>
      </c>
      <c r="L205" s="4">
        <v>8794</v>
      </c>
      <c r="M205" s="5">
        <v>16611</v>
      </c>
    </row>
    <row r="206" spans="11:13" x14ac:dyDescent="0.35">
      <c r="K206" s="24" t="s">
        <v>172</v>
      </c>
      <c r="L206" s="4">
        <v>5000</v>
      </c>
      <c r="M206" s="5">
        <v>13778</v>
      </c>
    </row>
    <row r="207" spans="11:13" x14ac:dyDescent="0.35">
      <c r="K207" s="24" t="s">
        <v>225</v>
      </c>
      <c r="L207" s="4">
        <v>2400</v>
      </c>
      <c r="M207" s="5">
        <v>5446</v>
      </c>
    </row>
    <row r="208" spans="11:13" x14ac:dyDescent="0.35">
      <c r="K208" s="24" t="s">
        <v>204</v>
      </c>
      <c r="L208" s="4">
        <v>2400</v>
      </c>
      <c r="M208" s="5">
        <v>1752</v>
      </c>
    </row>
    <row r="209" spans="11:13" x14ac:dyDescent="0.35">
      <c r="K209" s="24" t="s">
        <v>151</v>
      </c>
      <c r="L209" s="4">
        <v>1285</v>
      </c>
      <c r="M209" s="5">
        <v>6009</v>
      </c>
    </row>
    <row r="210" spans="11:13" x14ac:dyDescent="0.35">
      <c r="K210" s="24" t="s">
        <v>175</v>
      </c>
      <c r="L210" s="4">
        <v>18</v>
      </c>
      <c r="M210" s="5">
        <v>60</v>
      </c>
    </row>
    <row r="211" spans="11:13" x14ac:dyDescent="0.35">
      <c r="K211" s="17" t="s">
        <v>35</v>
      </c>
      <c r="L211" s="15">
        <v>6607838.2000000002</v>
      </c>
      <c r="M211" s="16">
        <v>7270459</v>
      </c>
    </row>
    <row r="212" spans="11:13" x14ac:dyDescent="0.35">
      <c r="K212" s="18" t="s">
        <v>112</v>
      </c>
      <c r="L212" s="15">
        <v>4844718</v>
      </c>
      <c r="M212" s="16">
        <v>6049351</v>
      </c>
    </row>
    <row r="213" spans="11:13" x14ac:dyDescent="0.35">
      <c r="K213" s="24" t="s">
        <v>123</v>
      </c>
      <c r="L213" s="4">
        <v>2270810</v>
      </c>
      <c r="M213" s="5">
        <v>2789492</v>
      </c>
    </row>
    <row r="214" spans="11:13" x14ac:dyDescent="0.35">
      <c r="K214" s="24" t="s">
        <v>175</v>
      </c>
      <c r="L214" s="4">
        <v>1348200</v>
      </c>
      <c r="M214" s="5">
        <v>1578377</v>
      </c>
    </row>
    <row r="215" spans="11:13" x14ac:dyDescent="0.35">
      <c r="K215" s="24" t="s">
        <v>230</v>
      </c>
      <c r="L215" s="4">
        <v>1063826</v>
      </c>
      <c r="M215" s="5">
        <v>1397231</v>
      </c>
    </row>
    <row r="216" spans="11:13" x14ac:dyDescent="0.35">
      <c r="K216" s="24" t="s">
        <v>215</v>
      </c>
      <c r="L216" s="4">
        <v>96306</v>
      </c>
      <c r="M216" s="5">
        <v>146254</v>
      </c>
    </row>
    <row r="217" spans="11:13" x14ac:dyDescent="0.35">
      <c r="K217" s="24" t="s">
        <v>197</v>
      </c>
      <c r="L217" s="4">
        <v>31124</v>
      </c>
      <c r="M217" s="5">
        <v>67155</v>
      </c>
    </row>
    <row r="218" spans="11:13" x14ac:dyDescent="0.35">
      <c r="K218" s="24" t="s">
        <v>151</v>
      </c>
      <c r="L218" s="4">
        <v>23506</v>
      </c>
      <c r="M218" s="5">
        <v>46971</v>
      </c>
    </row>
    <row r="219" spans="11:13" x14ac:dyDescent="0.35">
      <c r="K219" s="24" t="s">
        <v>225</v>
      </c>
      <c r="L219" s="4">
        <v>10467</v>
      </c>
      <c r="M219" s="5">
        <v>18313</v>
      </c>
    </row>
    <row r="220" spans="11:13" x14ac:dyDescent="0.35">
      <c r="K220" s="24" t="s">
        <v>161</v>
      </c>
      <c r="L220" s="4">
        <v>477</v>
      </c>
      <c r="M220" s="5">
        <v>5287</v>
      </c>
    </row>
    <row r="221" spans="11:13" x14ac:dyDescent="0.35">
      <c r="K221" s="24" t="s">
        <v>213</v>
      </c>
      <c r="L221" s="4">
        <v>2</v>
      </c>
      <c r="M221" s="5">
        <v>271</v>
      </c>
    </row>
    <row r="222" spans="11:13" x14ac:dyDescent="0.35">
      <c r="K222" s="18" t="s">
        <v>98</v>
      </c>
      <c r="L222" s="15">
        <v>1758146</v>
      </c>
      <c r="M222" s="16">
        <v>1189210</v>
      </c>
    </row>
    <row r="223" spans="11:13" x14ac:dyDescent="0.35">
      <c r="K223" s="24" t="s">
        <v>204</v>
      </c>
      <c r="L223" s="4">
        <v>901454</v>
      </c>
      <c r="M223" s="5">
        <v>559389</v>
      </c>
    </row>
    <row r="224" spans="11:13" x14ac:dyDescent="0.35">
      <c r="K224" s="24" t="s">
        <v>230</v>
      </c>
      <c r="L224" s="4">
        <v>409698</v>
      </c>
      <c r="M224" s="5">
        <v>243549</v>
      </c>
    </row>
    <row r="225" spans="11:13" x14ac:dyDescent="0.35">
      <c r="K225" s="24" t="s">
        <v>175</v>
      </c>
      <c r="L225" s="4">
        <v>379593</v>
      </c>
      <c r="M225" s="5">
        <v>158177</v>
      </c>
    </row>
    <row r="226" spans="11:13" x14ac:dyDescent="0.35">
      <c r="K226" s="24" t="s">
        <v>212</v>
      </c>
      <c r="L226" s="4">
        <v>66271</v>
      </c>
      <c r="M226" s="5">
        <v>223490</v>
      </c>
    </row>
    <row r="227" spans="11:13" x14ac:dyDescent="0.35">
      <c r="K227" s="24" t="s">
        <v>151</v>
      </c>
      <c r="L227" s="4">
        <v>733</v>
      </c>
      <c r="M227" s="5">
        <v>3833</v>
      </c>
    </row>
    <row r="228" spans="11:13" x14ac:dyDescent="0.35">
      <c r="K228" s="24" t="s">
        <v>123</v>
      </c>
      <c r="L228" s="4">
        <v>397</v>
      </c>
      <c r="M228" s="5">
        <v>772</v>
      </c>
    </row>
    <row r="229" spans="11:13" x14ac:dyDescent="0.35">
      <c r="K229" s="18" t="s">
        <v>144</v>
      </c>
      <c r="L229" s="15">
        <v>2285.6999999999998</v>
      </c>
      <c r="M229" s="16">
        <v>9935</v>
      </c>
    </row>
    <row r="230" spans="11:13" x14ac:dyDescent="0.35">
      <c r="K230" s="24" t="s">
        <v>212</v>
      </c>
      <c r="L230" s="4">
        <v>2285.6999999999998</v>
      </c>
      <c r="M230" s="5">
        <v>9935</v>
      </c>
    </row>
    <row r="231" spans="11:13" x14ac:dyDescent="0.35">
      <c r="K231" s="18" t="s">
        <v>74</v>
      </c>
      <c r="L231" s="15">
        <v>1462.5</v>
      </c>
      <c r="M231" s="16">
        <v>12941</v>
      </c>
    </row>
    <row r="232" spans="11:13" x14ac:dyDescent="0.35">
      <c r="K232" s="24" t="s">
        <v>151</v>
      </c>
      <c r="L232" s="4">
        <v>754.65</v>
      </c>
      <c r="M232" s="5">
        <v>7564</v>
      </c>
    </row>
    <row r="233" spans="11:13" x14ac:dyDescent="0.35">
      <c r="K233" s="24" t="s">
        <v>161</v>
      </c>
      <c r="L233" s="4">
        <v>670.41</v>
      </c>
      <c r="M233" s="5">
        <v>5077</v>
      </c>
    </row>
    <row r="234" spans="11:13" x14ac:dyDescent="0.35">
      <c r="K234" s="24" t="s">
        <v>230</v>
      </c>
      <c r="L234" s="4">
        <v>37.44</v>
      </c>
      <c r="M234" s="5">
        <v>300</v>
      </c>
    </row>
    <row r="235" spans="11:13" x14ac:dyDescent="0.35">
      <c r="K235" s="18" t="s">
        <v>115</v>
      </c>
      <c r="L235" s="15">
        <v>753</v>
      </c>
      <c r="M235" s="16">
        <v>7506</v>
      </c>
    </row>
    <row r="236" spans="11:13" x14ac:dyDescent="0.35">
      <c r="K236" s="24" t="s">
        <v>151</v>
      </c>
      <c r="L236" s="4">
        <v>732</v>
      </c>
      <c r="M236" s="5">
        <v>6906</v>
      </c>
    </row>
    <row r="237" spans="11:13" x14ac:dyDescent="0.35">
      <c r="K237" s="24" t="s">
        <v>161</v>
      </c>
      <c r="L237" s="4">
        <v>18</v>
      </c>
      <c r="M237" s="5">
        <v>511</v>
      </c>
    </row>
    <row r="238" spans="11:13" x14ac:dyDescent="0.35">
      <c r="K238" s="24" t="s">
        <v>177</v>
      </c>
      <c r="L238" s="4">
        <v>3</v>
      </c>
      <c r="M238" s="5">
        <v>89</v>
      </c>
    </row>
    <row r="239" spans="11:13" x14ac:dyDescent="0.35">
      <c r="K239" s="18" t="s">
        <v>91</v>
      </c>
      <c r="L239" s="15">
        <v>473</v>
      </c>
      <c r="M239" s="16">
        <v>1516</v>
      </c>
    </row>
    <row r="240" spans="11:13" x14ac:dyDescent="0.35">
      <c r="K240" s="24" t="s">
        <v>151</v>
      </c>
      <c r="L240" s="4">
        <v>442</v>
      </c>
      <c r="M240" s="5">
        <v>1291</v>
      </c>
    </row>
    <row r="241" spans="11:13" x14ac:dyDescent="0.35">
      <c r="K241" s="24" t="s">
        <v>220</v>
      </c>
      <c r="L241" s="4">
        <v>31</v>
      </c>
      <c r="M241" s="5">
        <v>225</v>
      </c>
    </row>
    <row r="242" spans="11:13" x14ac:dyDescent="0.35">
      <c r="K242" s="17" t="s">
        <v>110</v>
      </c>
      <c r="L242" s="15">
        <v>78277.91</v>
      </c>
      <c r="M242" s="16">
        <v>168050</v>
      </c>
    </row>
    <row r="243" spans="11:13" x14ac:dyDescent="0.35">
      <c r="K243" s="18" t="s">
        <v>98</v>
      </c>
      <c r="L243" s="15">
        <v>61249.919999999998</v>
      </c>
      <c r="M243" s="16">
        <v>64377</v>
      </c>
    </row>
    <row r="244" spans="11:13" x14ac:dyDescent="0.35">
      <c r="K244" s="24" t="s">
        <v>197</v>
      </c>
      <c r="L244" s="4">
        <v>33702.639999999999</v>
      </c>
      <c r="M244" s="5">
        <v>37791</v>
      </c>
    </row>
    <row r="245" spans="11:13" x14ac:dyDescent="0.35">
      <c r="K245" s="24" t="s">
        <v>181</v>
      </c>
      <c r="L245" s="4">
        <v>22079.58</v>
      </c>
      <c r="M245" s="5">
        <v>20245</v>
      </c>
    </row>
    <row r="246" spans="11:13" x14ac:dyDescent="0.35">
      <c r="K246" s="24" t="s">
        <v>212</v>
      </c>
      <c r="L246" s="4">
        <v>5467.7</v>
      </c>
      <c r="M246" s="5">
        <v>6341</v>
      </c>
    </row>
    <row r="247" spans="11:13" x14ac:dyDescent="0.35">
      <c r="K247" s="18" t="s">
        <v>115</v>
      </c>
      <c r="L247" s="15">
        <v>17027.989999999998</v>
      </c>
      <c r="M247" s="16">
        <v>103673</v>
      </c>
    </row>
    <row r="248" spans="11:13" x14ac:dyDescent="0.35">
      <c r="K248" s="24" t="s">
        <v>225</v>
      </c>
      <c r="L248" s="4">
        <v>5056.66</v>
      </c>
      <c r="M248" s="5">
        <v>40220</v>
      </c>
    </row>
    <row r="249" spans="11:13" x14ac:dyDescent="0.35">
      <c r="K249" s="24" t="s">
        <v>177</v>
      </c>
      <c r="L249" s="4">
        <v>4885.09</v>
      </c>
      <c r="M249" s="5">
        <v>42112</v>
      </c>
    </row>
    <row r="250" spans="11:13" x14ac:dyDescent="0.35">
      <c r="K250" s="24" t="s">
        <v>161</v>
      </c>
      <c r="L250" s="4">
        <v>3407.46</v>
      </c>
      <c r="M250" s="5">
        <v>16114</v>
      </c>
    </row>
    <row r="251" spans="11:13" x14ac:dyDescent="0.35">
      <c r="K251" s="24" t="s">
        <v>172</v>
      </c>
      <c r="L251" s="4">
        <v>3399.48</v>
      </c>
      <c r="M251" s="5">
        <v>3834</v>
      </c>
    </row>
    <row r="252" spans="11:13" x14ac:dyDescent="0.35">
      <c r="K252" s="24" t="s">
        <v>151</v>
      </c>
      <c r="L252" s="4">
        <v>279.3</v>
      </c>
      <c r="M252" s="5">
        <v>1393</v>
      </c>
    </row>
    <row r="253" spans="11:13" x14ac:dyDescent="0.35">
      <c r="K253" s="3" t="s">
        <v>245</v>
      </c>
      <c r="L253" s="4">
        <v>78824987.449999973</v>
      </c>
      <c r="M253" s="5">
        <v>126135207</v>
      </c>
    </row>
  </sheetData>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25"/>
  <sheetViews>
    <sheetView zoomScale="70" zoomScaleNormal="70" workbookViewId="0">
      <selection activeCell="P1" sqref="P1"/>
    </sheetView>
  </sheetViews>
  <sheetFormatPr defaultRowHeight="14.5" x14ac:dyDescent="0.35"/>
  <cols>
    <col min="1" max="1" width="48.453125" bestFit="1" customWidth="1"/>
    <col min="2" max="2" width="16.453125" bestFit="1" customWidth="1"/>
    <col min="3" max="3" width="11.90625" bestFit="1" customWidth="1"/>
    <col min="4" max="4" width="13.1796875" style="4" bestFit="1" customWidth="1"/>
    <col min="5" max="5" width="11.90625" customWidth="1"/>
    <col min="6" max="6" width="48.453125" bestFit="1" customWidth="1"/>
    <col min="7" max="7" width="16.453125" bestFit="1" customWidth="1"/>
    <col min="8" max="8" width="11.90625" bestFit="1" customWidth="1"/>
    <col min="9" max="9" width="13.1796875" style="4" bestFit="1" customWidth="1"/>
    <col min="11" max="11" width="48.453125" bestFit="1" customWidth="1"/>
    <col min="12" max="12" width="16.453125" bestFit="1" customWidth="1"/>
    <col min="13" max="13" width="11.90625" bestFit="1" customWidth="1"/>
    <col min="14" max="14" width="13.179687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s="4" t="s">
        <v>248</v>
      </c>
      <c r="F3" s="2" t="s">
        <v>244</v>
      </c>
      <c r="G3" t="s">
        <v>246</v>
      </c>
      <c r="H3" t="s">
        <v>247</v>
      </c>
      <c r="I3" s="4" t="s">
        <v>248</v>
      </c>
      <c r="K3" s="2" t="s">
        <v>244</v>
      </c>
      <c r="L3" t="s">
        <v>246</v>
      </c>
      <c r="M3" t="s">
        <v>247</v>
      </c>
      <c r="N3" s="4" t="s">
        <v>248</v>
      </c>
    </row>
    <row r="4" spans="1:14" x14ac:dyDescent="0.35">
      <c r="A4" s="3" t="s">
        <v>39</v>
      </c>
      <c r="B4" s="4">
        <v>33831009.960000001</v>
      </c>
      <c r="C4" s="5">
        <v>49988232</v>
      </c>
      <c r="D4" s="4">
        <f>0.8*GETPIVOTDATA("Sum of Live weight",$A$3,"Species Group","Bivalves and other molluscs and aquatic invertebrates")</f>
        <v>27064807.968000002</v>
      </c>
      <c r="E4" s="5"/>
      <c r="F4" s="3" t="s">
        <v>39</v>
      </c>
      <c r="G4" s="4">
        <v>33831009.960000001</v>
      </c>
      <c r="H4" s="5">
        <v>49988232</v>
      </c>
      <c r="K4" s="3" t="s">
        <v>39</v>
      </c>
      <c r="L4" s="4">
        <v>33831009.960000001</v>
      </c>
      <c r="M4" s="5">
        <v>49988232</v>
      </c>
    </row>
    <row r="5" spans="1:14" x14ac:dyDescent="0.35">
      <c r="A5" s="13" t="s">
        <v>26</v>
      </c>
      <c r="B5" s="11">
        <v>24563828.280000001</v>
      </c>
      <c r="C5" s="12">
        <v>32879899</v>
      </c>
      <c r="E5" s="5"/>
      <c r="F5" s="6" t="s">
        <v>26</v>
      </c>
      <c r="G5" s="4">
        <v>24563828.280000001</v>
      </c>
      <c r="H5" s="5">
        <v>32879899</v>
      </c>
      <c r="K5" s="6" t="s">
        <v>26</v>
      </c>
      <c r="L5" s="4">
        <v>24563828.279999994</v>
      </c>
      <c r="M5" s="5">
        <v>32879899</v>
      </c>
    </row>
    <row r="6" spans="1:14" x14ac:dyDescent="0.35">
      <c r="A6" s="7" t="s">
        <v>27</v>
      </c>
      <c r="B6" s="4">
        <v>19492104.5</v>
      </c>
      <c r="C6" s="5">
        <v>17818637</v>
      </c>
      <c r="E6" s="5"/>
      <c r="F6" s="7" t="s">
        <v>27</v>
      </c>
      <c r="G6" s="4">
        <v>19492104.5</v>
      </c>
      <c r="H6" s="5">
        <v>17818637</v>
      </c>
      <c r="I6" s="4">
        <f>0.8*GETPIVOTDATA("Sum of Live weight",$F$3,"Presentation","Whole/Gutted","Preservation","Frozen","Species Group","Bivalves and other molluscs and aquatic invertebrates")</f>
        <v>15593683.600000001</v>
      </c>
      <c r="K6" s="7" t="s">
        <v>27</v>
      </c>
      <c r="L6" s="4">
        <v>19492104.5</v>
      </c>
      <c r="M6" s="5">
        <v>17818637</v>
      </c>
    </row>
    <row r="7" spans="1:14" x14ac:dyDescent="0.35">
      <c r="A7" s="7" t="s">
        <v>36</v>
      </c>
      <c r="B7" s="4">
        <v>3098363.78</v>
      </c>
      <c r="C7" s="5">
        <v>8030950</v>
      </c>
      <c r="E7" s="5"/>
      <c r="F7" s="10" t="s">
        <v>136</v>
      </c>
      <c r="G7" s="11">
        <v>9583690.5</v>
      </c>
      <c r="H7" s="12">
        <v>2258109</v>
      </c>
      <c r="K7" s="10" t="s">
        <v>136</v>
      </c>
      <c r="L7" s="11">
        <v>9583690.5</v>
      </c>
      <c r="M7" s="12">
        <v>2258109</v>
      </c>
      <c r="N7" s="4">
        <f>0.8*GETPIVOTDATA("Sum of Live weight",$K$3,"Presentation","Whole/Gutted","Preservation","Frozen","Species ","Mussel Mytilus spp","Species Group","Bivalves and other molluscs and aquatic invertebrates")</f>
        <v>7666952.4000000004</v>
      </c>
    </row>
    <row r="8" spans="1:14" x14ac:dyDescent="0.35">
      <c r="A8" s="7" t="s">
        <v>35</v>
      </c>
      <c r="B8" s="4">
        <v>1973360</v>
      </c>
      <c r="C8" s="5">
        <v>7030312</v>
      </c>
      <c r="E8" s="5"/>
      <c r="F8" s="10" t="s">
        <v>80</v>
      </c>
      <c r="G8" s="11">
        <v>4406112.8</v>
      </c>
      <c r="H8" s="12">
        <v>11454141</v>
      </c>
      <c r="K8" s="25" t="s">
        <v>123</v>
      </c>
      <c r="L8" s="11">
        <v>6715017</v>
      </c>
      <c r="M8" s="12">
        <v>1406102</v>
      </c>
    </row>
    <row r="9" spans="1:14" x14ac:dyDescent="0.35">
      <c r="A9" s="13" t="s">
        <v>36</v>
      </c>
      <c r="B9" s="11">
        <v>9267181.6799999978</v>
      </c>
      <c r="C9" s="12">
        <v>17108333</v>
      </c>
      <c r="E9" s="5"/>
      <c r="F9" s="10" t="s">
        <v>82</v>
      </c>
      <c r="G9" s="11">
        <v>2780149.2</v>
      </c>
      <c r="H9" s="12">
        <v>770273</v>
      </c>
      <c r="K9" s="25" t="s">
        <v>151</v>
      </c>
      <c r="L9" s="11">
        <v>1918570.5</v>
      </c>
      <c r="M9" s="12">
        <v>482368</v>
      </c>
    </row>
    <row r="10" spans="1:14" x14ac:dyDescent="0.35">
      <c r="A10" s="7" t="s">
        <v>37</v>
      </c>
      <c r="B10" s="4">
        <v>7758960.6799999978</v>
      </c>
      <c r="C10" s="5">
        <v>12702735</v>
      </c>
      <c r="E10" s="5"/>
      <c r="F10" s="8" t="s">
        <v>81</v>
      </c>
      <c r="G10" s="4">
        <v>2623590</v>
      </c>
      <c r="H10" s="5">
        <v>2605788</v>
      </c>
      <c r="K10" s="24" t="s">
        <v>175</v>
      </c>
      <c r="L10" s="4">
        <v>710559</v>
      </c>
      <c r="M10" s="5">
        <v>239972</v>
      </c>
    </row>
    <row r="11" spans="1:14" x14ac:dyDescent="0.35">
      <c r="A11" s="7" t="s">
        <v>36</v>
      </c>
      <c r="B11" s="4">
        <v>983920</v>
      </c>
      <c r="C11" s="5">
        <v>738782</v>
      </c>
      <c r="E11" s="5"/>
      <c r="F11" s="8" t="s">
        <v>152</v>
      </c>
      <c r="G11" s="4">
        <v>87598</v>
      </c>
      <c r="H11" s="5">
        <v>629516</v>
      </c>
      <c r="K11" s="24" t="s">
        <v>197</v>
      </c>
      <c r="L11" s="4">
        <v>155119.5</v>
      </c>
      <c r="M11" s="5">
        <v>92762</v>
      </c>
    </row>
    <row r="12" spans="1:14" x14ac:dyDescent="0.35">
      <c r="A12" s="7" t="s">
        <v>27</v>
      </c>
      <c r="B12" s="4">
        <v>390953</v>
      </c>
      <c r="C12" s="5">
        <v>1757071</v>
      </c>
      <c r="E12" s="5"/>
      <c r="F12" s="8" t="s">
        <v>90</v>
      </c>
      <c r="G12" s="4">
        <v>10425</v>
      </c>
      <c r="H12" s="5">
        <v>49504</v>
      </c>
      <c r="K12" s="24" t="s">
        <v>225</v>
      </c>
      <c r="L12" s="4">
        <v>84424.5</v>
      </c>
      <c r="M12" s="5">
        <v>36905</v>
      </c>
    </row>
    <row r="13" spans="1:14" x14ac:dyDescent="0.35">
      <c r="A13" s="7" t="s">
        <v>35</v>
      </c>
      <c r="B13" s="4">
        <v>133348</v>
      </c>
      <c r="C13" s="5">
        <v>1909745</v>
      </c>
      <c r="E13" s="5"/>
      <c r="F13" s="8" t="s">
        <v>103</v>
      </c>
      <c r="G13" s="4">
        <v>527</v>
      </c>
      <c r="H13" s="5">
        <v>50733</v>
      </c>
      <c r="K13" s="10" t="s">
        <v>80</v>
      </c>
      <c r="L13" s="11">
        <v>4406112.8</v>
      </c>
      <c r="M13" s="12">
        <v>11454141</v>
      </c>
      <c r="N13" s="4">
        <f>0.8*GETPIVOTDATA("Sum of Live weight",$K$3,"Presentation","Whole/Gutted","Preservation","Frozen","Species ","Scallop","Species Group","Bivalves and other molluscs and aquatic invertebrates")</f>
        <v>3524890.24</v>
      </c>
    </row>
    <row r="14" spans="1:14" x14ac:dyDescent="0.35">
      <c r="A14" s="3" t="s">
        <v>29</v>
      </c>
      <c r="B14" s="4">
        <v>129345031.72999996</v>
      </c>
      <c r="C14" s="5">
        <v>730332964</v>
      </c>
      <c r="D14" s="4">
        <f>0.8*GETPIVOTDATA("Sum of Live weight",$A$3,"Species Group","Crustaceans")</f>
        <v>103476025.38399997</v>
      </c>
      <c r="E14" s="5"/>
      <c r="F14" s="8" t="s">
        <v>226</v>
      </c>
      <c r="G14" s="4">
        <v>12</v>
      </c>
      <c r="H14" s="5">
        <v>573</v>
      </c>
      <c r="K14" s="25" t="s">
        <v>239</v>
      </c>
      <c r="L14" s="11">
        <v>1644941.2</v>
      </c>
      <c r="M14" s="12">
        <v>3543862</v>
      </c>
    </row>
    <row r="15" spans="1:14" x14ac:dyDescent="0.35">
      <c r="A15" s="13" t="s">
        <v>26</v>
      </c>
      <c r="B15" s="11">
        <v>69766031.469999954</v>
      </c>
      <c r="C15" s="12">
        <v>423644416</v>
      </c>
      <c r="E15" s="5"/>
      <c r="F15" s="7" t="s">
        <v>36</v>
      </c>
      <c r="G15" s="4">
        <v>3098363.7800000003</v>
      </c>
      <c r="H15" s="5">
        <v>8030950</v>
      </c>
      <c r="I15" s="4">
        <f>0.8*GETPIVOTDATA("Sum of Live weight",$F$3,"Presentation","Whole/Gutted","Preservation","Unspecified","Species Group","Bivalves and other molluscs and aquatic invertebrates")</f>
        <v>2478691.0240000002</v>
      </c>
      <c r="K15" s="25" t="s">
        <v>151</v>
      </c>
      <c r="L15" s="11">
        <v>1224595.1000000001</v>
      </c>
      <c r="M15" s="12">
        <v>3670066</v>
      </c>
    </row>
    <row r="16" spans="1:14" x14ac:dyDescent="0.35">
      <c r="A16" s="7" t="s">
        <v>27</v>
      </c>
      <c r="B16" s="4">
        <v>65351953.319999948</v>
      </c>
      <c r="C16" s="5">
        <v>386660612</v>
      </c>
      <c r="E16" s="5"/>
      <c r="F16" s="10" t="s">
        <v>80</v>
      </c>
      <c r="G16" s="11">
        <v>2263856.08</v>
      </c>
      <c r="H16" s="12">
        <v>5173866</v>
      </c>
      <c r="K16" s="25" t="s">
        <v>102</v>
      </c>
      <c r="L16" s="11">
        <v>1202948</v>
      </c>
      <c r="M16" s="12">
        <v>3295283</v>
      </c>
    </row>
    <row r="17" spans="1:14" x14ac:dyDescent="0.35">
      <c r="A17" s="7" t="s">
        <v>35</v>
      </c>
      <c r="B17" s="4">
        <v>2807020.4999999995</v>
      </c>
      <c r="C17" s="5">
        <v>25905639</v>
      </c>
      <c r="E17" s="5"/>
      <c r="F17" s="10" t="s">
        <v>81</v>
      </c>
      <c r="G17" s="11">
        <v>358938</v>
      </c>
      <c r="H17" s="12">
        <v>1844162</v>
      </c>
      <c r="K17" s="24" t="s">
        <v>197</v>
      </c>
      <c r="L17" s="4">
        <v>274227.36</v>
      </c>
      <c r="M17" s="5">
        <v>705029</v>
      </c>
    </row>
    <row r="18" spans="1:14" x14ac:dyDescent="0.35">
      <c r="A18" s="7" t="s">
        <v>36</v>
      </c>
      <c r="B18" s="4">
        <v>1607057.6500000001</v>
      </c>
      <c r="C18" s="5">
        <v>11078165</v>
      </c>
      <c r="E18" s="5"/>
      <c r="F18" s="8" t="s">
        <v>136</v>
      </c>
      <c r="G18" s="4">
        <v>182515.5</v>
      </c>
      <c r="H18" s="5">
        <v>111948</v>
      </c>
      <c r="K18" s="24" t="s">
        <v>123</v>
      </c>
      <c r="L18" s="4">
        <v>33575.699999999997</v>
      </c>
      <c r="M18" s="5">
        <v>201854</v>
      </c>
    </row>
    <row r="19" spans="1:14" x14ac:dyDescent="0.35">
      <c r="A19" s="13" t="s">
        <v>36</v>
      </c>
      <c r="B19" s="11">
        <v>59131620.160000011</v>
      </c>
      <c r="C19" s="12">
        <v>304562642</v>
      </c>
      <c r="E19" s="5"/>
      <c r="F19" s="8" t="s">
        <v>90</v>
      </c>
      <c r="G19" s="4">
        <v>148605</v>
      </c>
      <c r="H19" s="5">
        <v>99212</v>
      </c>
      <c r="K19" s="24" t="s">
        <v>225</v>
      </c>
      <c r="L19" s="4">
        <v>22833.62</v>
      </c>
      <c r="M19" s="5">
        <v>29388</v>
      </c>
    </row>
    <row r="20" spans="1:14" x14ac:dyDescent="0.35">
      <c r="A20" s="7" t="s">
        <v>37</v>
      </c>
      <c r="B20" s="4">
        <v>57709302.24000001</v>
      </c>
      <c r="C20" s="5">
        <v>295381785</v>
      </c>
      <c r="E20" s="5"/>
      <c r="F20" s="8" t="s">
        <v>152</v>
      </c>
      <c r="G20" s="4">
        <v>93384</v>
      </c>
      <c r="H20" s="5">
        <v>552077</v>
      </c>
      <c r="K20" s="24" t="s">
        <v>68</v>
      </c>
      <c r="L20" s="4">
        <v>2991.82</v>
      </c>
      <c r="M20" s="5">
        <v>8659</v>
      </c>
    </row>
    <row r="21" spans="1:14" x14ac:dyDescent="0.35">
      <c r="A21" s="7" t="s">
        <v>27</v>
      </c>
      <c r="B21" s="4">
        <v>1330900.9200000002</v>
      </c>
      <c r="C21" s="5">
        <v>8061760</v>
      </c>
      <c r="E21" s="5"/>
      <c r="F21" s="8" t="s">
        <v>82</v>
      </c>
      <c r="G21" s="4">
        <v>43907.599999999991</v>
      </c>
      <c r="H21" s="5">
        <v>67669</v>
      </c>
      <c r="K21" s="10" t="s">
        <v>82</v>
      </c>
      <c r="L21" s="11">
        <v>2780149.2</v>
      </c>
      <c r="M21" s="12">
        <v>770273</v>
      </c>
      <c r="N21" s="4">
        <f>0.8*GETPIVOTDATA("Sum of Live weight",$K$3,"Presentation","Whole/Gutted","Preservation","Frozen","Species ","Clam","Species Group","Bivalves and other molluscs and aquatic invertebrates")</f>
        <v>2224119.3600000003</v>
      </c>
    </row>
    <row r="22" spans="1:14" x14ac:dyDescent="0.35">
      <c r="A22" s="7" t="s">
        <v>36</v>
      </c>
      <c r="B22" s="4">
        <v>85014</v>
      </c>
      <c r="C22" s="5">
        <v>988603</v>
      </c>
      <c r="E22" s="5"/>
      <c r="F22" s="8" t="s">
        <v>38</v>
      </c>
      <c r="G22" s="4">
        <v>7153.6</v>
      </c>
      <c r="H22" s="5">
        <v>181758</v>
      </c>
      <c r="K22" s="25" t="s">
        <v>123</v>
      </c>
      <c r="L22" s="11">
        <v>2235640</v>
      </c>
      <c r="M22" s="12">
        <v>348845</v>
      </c>
    </row>
    <row r="23" spans="1:14" x14ac:dyDescent="0.35">
      <c r="A23" s="7" t="s">
        <v>35</v>
      </c>
      <c r="B23" s="4">
        <v>6403</v>
      </c>
      <c r="C23" s="5">
        <v>130494</v>
      </c>
      <c r="E23" s="5"/>
      <c r="F23" s="8" t="s">
        <v>103</v>
      </c>
      <c r="G23" s="4">
        <v>4</v>
      </c>
      <c r="H23" s="5">
        <v>258</v>
      </c>
      <c r="K23" s="24" t="s">
        <v>197</v>
      </c>
      <c r="L23" s="4">
        <v>286495.24</v>
      </c>
      <c r="M23" s="5">
        <v>186951</v>
      </c>
    </row>
    <row r="24" spans="1:14" x14ac:dyDescent="0.35">
      <c r="A24" s="6" t="s">
        <v>50</v>
      </c>
      <c r="B24" s="4">
        <v>447380.1</v>
      </c>
      <c r="C24" s="5">
        <v>2125906</v>
      </c>
      <c r="E24" s="5"/>
      <c r="F24" s="7" t="s">
        <v>35</v>
      </c>
      <c r="G24" s="4">
        <v>1973360</v>
      </c>
      <c r="H24" s="5">
        <v>7030312</v>
      </c>
      <c r="I24" s="4">
        <f>0.8*GETPIVOTDATA("Sum of Live weight",$F$3,"Presentation","Whole/Gutted","Preservation","Live/Fresh","Species Group","Bivalves and other molluscs and aquatic invertebrates")</f>
        <v>1578688</v>
      </c>
      <c r="K24" s="24" t="s">
        <v>225</v>
      </c>
      <c r="L24" s="4">
        <v>123960</v>
      </c>
      <c r="M24" s="5">
        <v>70197</v>
      </c>
    </row>
    <row r="25" spans="1:14" x14ac:dyDescent="0.35">
      <c r="A25" s="7" t="s">
        <v>27</v>
      </c>
      <c r="B25" s="4">
        <v>447380.1</v>
      </c>
      <c r="C25" s="5">
        <v>1827682</v>
      </c>
      <c r="E25" s="5"/>
      <c r="F25" s="10" t="s">
        <v>82</v>
      </c>
      <c r="G25" s="11">
        <v>1261716</v>
      </c>
      <c r="H25" s="12">
        <v>3326775</v>
      </c>
      <c r="K25" s="24" t="s">
        <v>68</v>
      </c>
      <c r="L25" s="4">
        <v>73315</v>
      </c>
      <c r="M25" s="5">
        <v>36500</v>
      </c>
    </row>
    <row r="26" spans="1:14" x14ac:dyDescent="0.35">
      <c r="A26" s="7" t="s">
        <v>105</v>
      </c>
      <c r="B26" s="4">
        <v>0</v>
      </c>
      <c r="C26" s="5">
        <v>298224</v>
      </c>
      <c r="E26" s="5"/>
      <c r="F26" s="10" t="s">
        <v>136</v>
      </c>
      <c r="G26" s="11">
        <v>466415</v>
      </c>
      <c r="H26" s="12">
        <v>859923</v>
      </c>
      <c r="K26" s="24" t="s">
        <v>161</v>
      </c>
      <c r="L26" s="4">
        <v>46870</v>
      </c>
      <c r="M26" s="5">
        <v>41341</v>
      </c>
    </row>
    <row r="27" spans="1:14" x14ac:dyDescent="0.35">
      <c r="A27" s="3" t="s">
        <v>245</v>
      </c>
      <c r="B27" s="4">
        <v>163176041.68999997</v>
      </c>
      <c r="C27" s="5">
        <v>780321196</v>
      </c>
      <c r="E27" s="5"/>
      <c r="F27" s="8" t="s">
        <v>80</v>
      </c>
      <c r="G27" s="4">
        <v>128531</v>
      </c>
      <c r="H27" s="5">
        <v>2099396</v>
      </c>
      <c r="K27" s="24" t="s">
        <v>102</v>
      </c>
      <c r="L27" s="4">
        <v>8500</v>
      </c>
      <c r="M27" s="5">
        <v>76507</v>
      </c>
    </row>
    <row r="28" spans="1:14" x14ac:dyDescent="0.35">
      <c r="F28" s="8" t="s">
        <v>103</v>
      </c>
      <c r="G28" s="4">
        <v>63047</v>
      </c>
      <c r="H28" s="5">
        <v>557898</v>
      </c>
      <c r="K28" s="24" t="s">
        <v>151</v>
      </c>
      <c r="L28" s="4">
        <v>4560</v>
      </c>
      <c r="M28" s="5">
        <v>7968</v>
      </c>
    </row>
    <row r="29" spans="1:14" x14ac:dyDescent="0.35">
      <c r="F29" s="8" t="s">
        <v>81</v>
      </c>
      <c r="G29" s="4">
        <v>44151</v>
      </c>
      <c r="H29" s="5">
        <v>114180</v>
      </c>
      <c r="K29" s="24" t="s">
        <v>177</v>
      </c>
      <c r="L29" s="4">
        <v>783.96</v>
      </c>
      <c r="M29" s="5">
        <v>935</v>
      </c>
    </row>
    <row r="30" spans="1:14" x14ac:dyDescent="0.35">
      <c r="F30" s="8" t="s">
        <v>152</v>
      </c>
      <c r="G30" s="4">
        <v>9420</v>
      </c>
      <c r="H30" s="5">
        <v>70412</v>
      </c>
      <c r="K30" s="24" t="s">
        <v>213</v>
      </c>
      <c r="L30" s="4">
        <v>25</v>
      </c>
      <c r="M30" s="5">
        <v>1029</v>
      </c>
    </row>
    <row r="31" spans="1:14" x14ac:dyDescent="0.35">
      <c r="F31" s="8" t="s">
        <v>226</v>
      </c>
      <c r="G31" s="4">
        <v>80</v>
      </c>
      <c r="H31" s="5">
        <v>1728</v>
      </c>
      <c r="K31" s="8" t="s">
        <v>81</v>
      </c>
      <c r="L31" s="4">
        <v>2623590</v>
      </c>
      <c r="M31" s="5">
        <v>2605788</v>
      </c>
    </row>
    <row r="32" spans="1:14" x14ac:dyDescent="0.35">
      <c r="F32" s="6" t="s">
        <v>36</v>
      </c>
      <c r="G32" s="4">
        <v>9267181.6799999997</v>
      </c>
      <c r="H32" s="5">
        <v>17108333</v>
      </c>
      <c r="K32" s="24" t="s">
        <v>201</v>
      </c>
      <c r="L32" s="4">
        <v>2122789.5</v>
      </c>
      <c r="M32" s="5">
        <v>2399327</v>
      </c>
    </row>
    <row r="33" spans="6:14" x14ac:dyDescent="0.35">
      <c r="F33" s="7" t="s">
        <v>37</v>
      </c>
      <c r="G33" s="4">
        <v>7758960.6799999988</v>
      </c>
      <c r="H33" s="5">
        <v>12702735</v>
      </c>
      <c r="I33" s="4">
        <f>0.8*GETPIVOTDATA("Sum of Live weight",$F$3,"Presentation","Unspecified","Preservation","Prepared/Preserved","Species Group","Bivalves and other molluscs and aquatic invertebrates")</f>
        <v>6207168.5439999998</v>
      </c>
      <c r="K33" s="24" t="s">
        <v>175</v>
      </c>
      <c r="L33" s="4">
        <v>380371.5</v>
      </c>
      <c r="M33" s="5">
        <v>142966</v>
      </c>
    </row>
    <row r="34" spans="6:14" x14ac:dyDescent="0.35">
      <c r="F34" s="10" t="s">
        <v>81</v>
      </c>
      <c r="G34" s="11">
        <v>6171916.589999998</v>
      </c>
      <c r="H34" s="12">
        <v>7085783</v>
      </c>
      <c r="K34" s="24" t="s">
        <v>197</v>
      </c>
      <c r="L34" s="4">
        <v>87160.5</v>
      </c>
      <c r="M34" s="5">
        <v>27122</v>
      </c>
    </row>
    <row r="35" spans="6:14" x14ac:dyDescent="0.35">
      <c r="F35" s="8" t="s">
        <v>82</v>
      </c>
      <c r="G35" s="4">
        <v>773195.36</v>
      </c>
      <c r="H35" s="5">
        <v>1531623</v>
      </c>
      <c r="K35" s="24" t="s">
        <v>68</v>
      </c>
      <c r="L35" s="4">
        <v>18144</v>
      </c>
      <c r="M35" s="5">
        <v>20702</v>
      </c>
    </row>
    <row r="36" spans="6:14" x14ac:dyDescent="0.35">
      <c r="F36" s="8" t="s">
        <v>43</v>
      </c>
      <c r="G36" s="4">
        <v>582604.84000000008</v>
      </c>
      <c r="H36" s="5">
        <v>3514517</v>
      </c>
      <c r="K36" s="24" t="s">
        <v>123</v>
      </c>
      <c r="L36" s="4">
        <v>11934</v>
      </c>
      <c r="M36" s="5">
        <v>12301</v>
      </c>
    </row>
    <row r="37" spans="6:14" x14ac:dyDescent="0.35">
      <c r="F37" s="8" t="s">
        <v>80</v>
      </c>
      <c r="G37" s="4">
        <v>175032.41</v>
      </c>
      <c r="H37" s="5">
        <v>198132</v>
      </c>
      <c r="K37" s="24" t="s">
        <v>151</v>
      </c>
      <c r="L37" s="4">
        <v>3019.5</v>
      </c>
      <c r="M37" s="5">
        <v>3210</v>
      </c>
    </row>
    <row r="38" spans="6:14" x14ac:dyDescent="0.35">
      <c r="F38" s="8" t="s">
        <v>152</v>
      </c>
      <c r="G38" s="4">
        <v>51635.12</v>
      </c>
      <c r="H38" s="5">
        <v>240686</v>
      </c>
      <c r="K38" s="24" t="s">
        <v>177</v>
      </c>
      <c r="L38" s="4">
        <v>171</v>
      </c>
      <c r="M38" s="5">
        <v>160</v>
      </c>
    </row>
    <row r="39" spans="6:14" x14ac:dyDescent="0.35">
      <c r="F39" s="8" t="s">
        <v>38</v>
      </c>
      <c r="G39" s="4">
        <v>3537.36</v>
      </c>
      <c r="H39" s="5">
        <v>106701</v>
      </c>
      <c r="K39" s="8" t="s">
        <v>152</v>
      </c>
      <c r="L39" s="4">
        <v>87598</v>
      </c>
      <c r="M39" s="5">
        <v>629516</v>
      </c>
    </row>
    <row r="40" spans="6:14" x14ac:dyDescent="0.35">
      <c r="F40" s="8" t="s">
        <v>90</v>
      </c>
      <c r="G40" s="4">
        <v>871</v>
      </c>
      <c r="H40" s="5">
        <v>7042</v>
      </c>
      <c r="K40" s="8" t="s">
        <v>90</v>
      </c>
      <c r="L40" s="4">
        <v>10425</v>
      </c>
      <c r="M40" s="5">
        <v>49504</v>
      </c>
    </row>
    <row r="41" spans="6:14" x14ac:dyDescent="0.35">
      <c r="F41" s="8" t="s">
        <v>103</v>
      </c>
      <c r="G41" s="4">
        <v>168</v>
      </c>
      <c r="H41" s="5">
        <v>18251</v>
      </c>
      <c r="K41" s="8" t="s">
        <v>103</v>
      </c>
      <c r="L41" s="4">
        <v>527</v>
      </c>
      <c r="M41" s="5">
        <v>50733</v>
      </c>
    </row>
    <row r="42" spans="6:14" x14ac:dyDescent="0.35">
      <c r="F42" s="7" t="s">
        <v>36</v>
      </c>
      <c r="G42" s="4">
        <v>983920</v>
      </c>
      <c r="H42" s="5">
        <v>738782</v>
      </c>
      <c r="I42" s="4">
        <f>0.8*GETPIVOTDATA("Sum of Live weight",$F$3,"Presentation","Unspecified","Preservation","Unspecified","Species Group","Bivalves and other molluscs and aquatic invertebrates")</f>
        <v>787136</v>
      </c>
      <c r="K42" s="8" t="s">
        <v>226</v>
      </c>
      <c r="L42" s="4">
        <v>12</v>
      </c>
      <c r="M42" s="5">
        <v>573</v>
      </c>
    </row>
    <row r="43" spans="6:14" x14ac:dyDescent="0.35">
      <c r="F43" s="10" t="s">
        <v>43</v>
      </c>
      <c r="G43" s="11">
        <v>983920</v>
      </c>
      <c r="H43" s="12">
        <v>738782</v>
      </c>
      <c r="K43" s="7" t="s">
        <v>36</v>
      </c>
      <c r="L43" s="4">
        <v>3098363.7800000003</v>
      </c>
      <c r="M43" s="5">
        <v>8030950</v>
      </c>
    </row>
    <row r="44" spans="6:14" x14ac:dyDescent="0.35">
      <c r="F44" s="7" t="s">
        <v>27</v>
      </c>
      <c r="G44" s="4">
        <v>390953</v>
      </c>
      <c r="H44" s="5">
        <v>1757071</v>
      </c>
      <c r="I44" s="4">
        <f>0.8*GETPIVOTDATA("Sum of Live weight",$F$3,"Presentation","Unspecified","Preservation","Frozen","Species Group","Bivalves and other molluscs and aquatic invertebrates")</f>
        <v>312762.40000000002</v>
      </c>
      <c r="K44" s="10" t="s">
        <v>80</v>
      </c>
      <c r="L44" s="11">
        <v>2263856.08</v>
      </c>
      <c r="M44" s="12">
        <v>5173866</v>
      </c>
      <c r="N44" s="4">
        <f>0.8*GETPIVOTDATA("Sum of Live weight",$K$3,"Presentation","Whole/Gutted","Preservation","Unspecified","Species ","Scallop","Species Group","Bivalves and other molluscs and aquatic invertebrates")</f>
        <v>1811084.8640000001</v>
      </c>
    </row>
    <row r="45" spans="6:14" x14ac:dyDescent="0.35">
      <c r="F45" s="10" t="s">
        <v>43</v>
      </c>
      <c r="G45" s="11">
        <v>390953</v>
      </c>
      <c r="H45" s="12">
        <v>1757071</v>
      </c>
      <c r="K45" s="25" t="s">
        <v>151</v>
      </c>
      <c r="L45" s="11">
        <v>1191932.3799999999</v>
      </c>
      <c r="M45" s="12">
        <v>2980874</v>
      </c>
    </row>
    <row r="46" spans="6:14" x14ac:dyDescent="0.35">
      <c r="F46" s="7" t="s">
        <v>35</v>
      </c>
      <c r="G46" s="4">
        <v>133348</v>
      </c>
      <c r="H46" s="5">
        <v>1909745</v>
      </c>
      <c r="I46" s="4">
        <f>0.8*GETPIVOTDATA("Sum of Live weight",$F$3,"Presentation","Unspecified","Preservation","Live/Fresh","Species Group","Bivalves and other molluscs and aquatic invertebrates")</f>
        <v>106678.40000000001</v>
      </c>
      <c r="K46" s="25" t="s">
        <v>239</v>
      </c>
      <c r="L46" s="11">
        <v>983369.56</v>
      </c>
      <c r="M46" s="12">
        <v>2112191</v>
      </c>
    </row>
    <row r="47" spans="6:14" x14ac:dyDescent="0.35">
      <c r="F47" s="10" t="s">
        <v>43</v>
      </c>
      <c r="G47" s="11">
        <v>133348</v>
      </c>
      <c r="H47" s="12">
        <v>1909745</v>
      </c>
      <c r="K47" s="24" t="s">
        <v>197</v>
      </c>
      <c r="L47" s="4">
        <v>60962.22</v>
      </c>
      <c r="M47" s="5">
        <v>23795</v>
      </c>
    </row>
    <row r="48" spans="6:14" x14ac:dyDescent="0.35">
      <c r="F48" s="3" t="s">
        <v>29</v>
      </c>
      <c r="G48" s="4">
        <v>129345031.73000002</v>
      </c>
      <c r="H48" s="5">
        <v>730332964</v>
      </c>
      <c r="K48" s="24" t="s">
        <v>123</v>
      </c>
      <c r="L48" s="4">
        <v>16196.88</v>
      </c>
      <c r="M48" s="5">
        <v>16137</v>
      </c>
    </row>
    <row r="49" spans="6:14" x14ac:dyDescent="0.35">
      <c r="F49" s="6" t="s">
        <v>26</v>
      </c>
      <c r="G49" s="4">
        <v>69766031.469999984</v>
      </c>
      <c r="H49" s="5">
        <v>423644416</v>
      </c>
      <c r="K49" s="24" t="s">
        <v>161</v>
      </c>
      <c r="L49" s="4">
        <v>4030.56</v>
      </c>
      <c r="M49" s="5">
        <v>1330</v>
      </c>
    </row>
    <row r="50" spans="6:14" x14ac:dyDescent="0.35">
      <c r="F50" s="7" t="s">
        <v>27</v>
      </c>
      <c r="G50" s="4">
        <v>65351953.319999993</v>
      </c>
      <c r="H50" s="5">
        <v>386660612</v>
      </c>
      <c r="I50" s="4">
        <f>0.8*GETPIVOTDATA("Sum of Live weight",$F$3,"Presentation","Whole/Gutted","Preservation","Frozen","Species Group","Crustaceans")</f>
        <v>52281562.655999996</v>
      </c>
      <c r="K50" s="24" t="s">
        <v>177</v>
      </c>
      <c r="L50" s="4">
        <v>3937.26</v>
      </c>
      <c r="M50" s="5">
        <v>37007</v>
      </c>
    </row>
    <row r="51" spans="6:14" x14ac:dyDescent="0.35">
      <c r="F51" s="10" t="s">
        <v>56</v>
      </c>
      <c r="G51" s="11">
        <v>42244186.709999993</v>
      </c>
      <c r="H51" s="12">
        <v>265702189</v>
      </c>
      <c r="K51" s="24" t="s">
        <v>175</v>
      </c>
      <c r="L51" s="4">
        <v>3427.22</v>
      </c>
      <c r="M51" s="5">
        <v>2532</v>
      </c>
    </row>
    <row r="52" spans="6:14" x14ac:dyDescent="0.35">
      <c r="F52" s="10" t="s">
        <v>28</v>
      </c>
      <c r="G52" s="11">
        <v>10414051.32</v>
      </c>
      <c r="H52" s="12">
        <v>73919713</v>
      </c>
      <c r="K52" s="10" t="s">
        <v>81</v>
      </c>
      <c r="L52" s="11">
        <v>358938</v>
      </c>
      <c r="M52" s="12">
        <v>1844162</v>
      </c>
      <c r="N52" s="4">
        <f>0.8*GETPIVOTDATA("Sum of Live weight",$K$3,"Presentation","Whole/Gutted","Preservation","Unspecified","Species ","Mussel, other","Species Group","Bivalves and other molluscs and aquatic invertebrates")</f>
        <v>287150.40000000002</v>
      </c>
    </row>
    <row r="53" spans="6:14" x14ac:dyDescent="0.35">
      <c r="F53" s="8" t="s">
        <v>57</v>
      </c>
      <c r="G53" s="4">
        <v>4426863.1499999985</v>
      </c>
      <c r="H53" s="5">
        <v>16542825</v>
      </c>
      <c r="K53" s="25" t="s">
        <v>201</v>
      </c>
      <c r="L53" s="11">
        <v>265567.5</v>
      </c>
      <c r="M53" s="12">
        <v>1772313</v>
      </c>
    </row>
    <row r="54" spans="6:14" x14ac:dyDescent="0.35">
      <c r="F54" s="8" t="s">
        <v>116</v>
      </c>
      <c r="G54" s="4">
        <v>3673461.5999999996</v>
      </c>
      <c r="H54" s="5">
        <v>6141132</v>
      </c>
      <c r="K54" s="24" t="s">
        <v>225</v>
      </c>
      <c r="L54" s="4">
        <v>92862</v>
      </c>
      <c r="M54" s="5">
        <v>69492</v>
      </c>
    </row>
    <row r="55" spans="6:14" x14ac:dyDescent="0.35">
      <c r="F55" s="8" t="s">
        <v>71</v>
      </c>
      <c r="G55" s="4">
        <v>2559494.2799999998</v>
      </c>
      <c r="H55" s="5">
        <v>8292964</v>
      </c>
      <c r="K55" s="24" t="s">
        <v>151</v>
      </c>
      <c r="L55" s="4">
        <v>499.5</v>
      </c>
      <c r="M55" s="5">
        <v>2344</v>
      </c>
    </row>
    <row r="56" spans="6:14" x14ac:dyDescent="0.35">
      <c r="F56" s="8" t="s">
        <v>88</v>
      </c>
      <c r="G56" s="4">
        <v>957112</v>
      </c>
      <c r="H56" s="5">
        <v>4371503</v>
      </c>
      <c r="K56" s="24" t="s">
        <v>212</v>
      </c>
      <c r="L56" s="4">
        <v>9</v>
      </c>
      <c r="M56" s="5">
        <v>13</v>
      </c>
    </row>
    <row r="57" spans="6:14" x14ac:dyDescent="0.35">
      <c r="F57" s="8" t="s">
        <v>72</v>
      </c>
      <c r="G57" s="4">
        <v>581866.26</v>
      </c>
      <c r="H57" s="5">
        <v>4826029</v>
      </c>
      <c r="K57" s="8" t="s">
        <v>136</v>
      </c>
      <c r="L57" s="4">
        <v>182515.5</v>
      </c>
      <c r="M57" s="5">
        <v>111948</v>
      </c>
    </row>
    <row r="58" spans="6:14" x14ac:dyDescent="0.35">
      <c r="F58" s="8" t="s">
        <v>70</v>
      </c>
      <c r="G58" s="4">
        <v>297692</v>
      </c>
      <c r="H58" s="5">
        <v>4010916</v>
      </c>
      <c r="K58" s="24" t="s">
        <v>225</v>
      </c>
      <c r="L58" s="4">
        <v>161055</v>
      </c>
      <c r="M58" s="5">
        <v>94786</v>
      </c>
    </row>
    <row r="59" spans="6:14" x14ac:dyDescent="0.35">
      <c r="F59" s="8" t="s">
        <v>69</v>
      </c>
      <c r="G59" s="4">
        <v>196250</v>
      </c>
      <c r="H59" s="5">
        <v>2835216</v>
      </c>
      <c r="K59" s="24" t="s">
        <v>161</v>
      </c>
      <c r="L59" s="4">
        <v>11340</v>
      </c>
      <c r="M59" s="5">
        <v>9236</v>
      </c>
    </row>
    <row r="60" spans="6:14" x14ac:dyDescent="0.35">
      <c r="F60" s="8" t="s">
        <v>198</v>
      </c>
      <c r="G60" s="4">
        <v>976</v>
      </c>
      <c r="H60" s="5">
        <v>18125</v>
      </c>
      <c r="K60" s="24" t="s">
        <v>123</v>
      </c>
      <c r="L60" s="4">
        <v>5670</v>
      </c>
      <c r="M60" s="5">
        <v>3628</v>
      </c>
    </row>
    <row r="61" spans="6:14" x14ac:dyDescent="0.35">
      <c r="F61" s="7" t="s">
        <v>35</v>
      </c>
      <c r="G61" s="4">
        <v>2807020.5</v>
      </c>
      <c r="H61" s="5">
        <v>25905639</v>
      </c>
      <c r="I61" s="4">
        <f>0.8*GETPIVOTDATA("Sum of Live weight",$F$3,"Presentation","Whole/Gutted","Preservation","Live/Fresh","Species Group","Crustaceans")</f>
        <v>2245616.4</v>
      </c>
      <c r="K61" s="24" t="s">
        <v>177</v>
      </c>
      <c r="L61" s="4">
        <v>4450.5</v>
      </c>
      <c r="M61" s="5">
        <v>4298</v>
      </c>
    </row>
    <row r="62" spans="6:14" x14ac:dyDescent="0.35">
      <c r="F62" s="10" t="s">
        <v>70</v>
      </c>
      <c r="G62" s="11">
        <v>1232238</v>
      </c>
      <c r="H62" s="12">
        <v>15705377</v>
      </c>
      <c r="K62" s="8" t="s">
        <v>90</v>
      </c>
      <c r="L62" s="4">
        <v>148605</v>
      </c>
      <c r="M62" s="5">
        <v>99212</v>
      </c>
    </row>
    <row r="63" spans="6:14" x14ac:dyDescent="0.35">
      <c r="F63" s="10" t="s">
        <v>57</v>
      </c>
      <c r="G63" s="11">
        <v>550020</v>
      </c>
      <c r="H63" s="12">
        <v>2916465</v>
      </c>
      <c r="K63" s="8" t="s">
        <v>152</v>
      </c>
      <c r="L63" s="4">
        <v>93384</v>
      </c>
      <c r="M63" s="5">
        <v>552077</v>
      </c>
    </row>
    <row r="64" spans="6:14" x14ac:dyDescent="0.35">
      <c r="F64" s="10" t="s">
        <v>72</v>
      </c>
      <c r="G64" s="11">
        <v>410233.75</v>
      </c>
      <c r="H64" s="12">
        <v>2553081</v>
      </c>
      <c r="K64" s="8" t="s">
        <v>82</v>
      </c>
      <c r="L64" s="4">
        <v>43907.6</v>
      </c>
      <c r="M64" s="5">
        <v>67669</v>
      </c>
    </row>
    <row r="65" spans="6:14" x14ac:dyDescent="0.35">
      <c r="F65" s="8" t="s">
        <v>116</v>
      </c>
      <c r="G65" s="4">
        <v>337726</v>
      </c>
      <c r="H65" s="5">
        <v>2029553</v>
      </c>
      <c r="K65" s="24" t="s">
        <v>197</v>
      </c>
      <c r="L65" s="4">
        <v>42667.28</v>
      </c>
      <c r="M65" s="5">
        <v>62100</v>
      </c>
    </row>
    <row r="66" spans="6:14" x14ac:dyDescent="0.35">
      <c r="F66" s="8" t="s">
        <v>28</v>
      </c>
      <c r="G66" s="4">
        <v>143925.95000000001</v>
      </c>
      <c r="H66" s="5">
        <v>1455674</v>
      </c>
      <c r="K66" s="24" t="s">
        <v>151</v>
      </c>
      <c r="L66" s="4">
        <v>794.24</v>
      </c>
      <c r="M66" s="5">
        <v>4046</v>
      </c>
    </row>
    <row r="67" spans="6:14" x14ac:dyDescent="0.35">
      <c r="F67" s="8" t="s">
        <v>71</v>
      </c>
      <c r="G67" s="4">
        <v>112069.79999999999</v>
      </c>
      <c r="H67" s="5">
        <v>978726</v>
      </c>
      <c r="K67" s="24" t="s">
        <v>177</v>
      </c>
      <c r="L67" s="4">
        <v>399.84</v>
      </c>
      <c r="M67" s="5">
        <v>1150</v>
      </c>
    </row>
    <row r="68" spans="6:14" x14ac:dyDescent="0.35">
      <c r="F68" s="8" t="s">
        <v>88</v>
      </c>
      <c r="G68" s="4">
        <v>17873</v>
      </c>
      <c r="H68" s="5">
        <v>187016</v>
      </c>
      <c r="K68" s="24" t="s">
        <v>230</v>
      </c>
      <c r="L68" s="4">
        <v>46.24</v>
      </c>
      <c r="M68" s="5">
        <v>373</v>
      </c>
    </row>
    <row r="69" spans="6:14" x14ac:dyDescent="0.35">
      <c r="F69" s="8" t="s">
        <v>69</v>
      </c>
      <c r="G69" s="4">
        <v>2934</v>
      </c>
      <c r="H69" s="5">
        <v>79747</v>
      </c>
      <c r="K69" s="8" t="s">
        <v>38</v>
      </c>
      <c r="L69" s="4">
        <v>7153.6</v>
      </c>
      <c r="M69" s="5">
        <v>181758</v>
      </c>
    </row>
    <row r="70" spans="6:14" x14ac:dyDescent="0.35">
      <c r="F70" s="7" t="s">
        <v>36</v>
      </c>
      <c r="G70" s="4">
        <v>1607057.6500000001</v>
      </c>
      <c r="H70" s="5">
        <v>11078165</v>
      </c>
      <c r="I70" s="4">
        <f>0.8*GETPIVOTDATA("Sum of Live weight",$F$3,"Presentation","Whole/Gutted","Preservation","Unspecified","Species Group","Crustaceans")</f>
        <v>1285646.1200000001</v>
      </c>
      <c r="K70" s="24" t="s">
        <v>34</v>
      </c>
      <c r="L70" s="4">
        <v>7153.6</v>
      </c>
      <c r="M70" s="5">
        <v>181758</v>
      </c>
    </row>
    <row r="71" spans="6:14" x14ac:dyDescent="0.35">
      <c r="F71" s="10" t="s">
        <v>116</v>
      </c>
      <c r="G71" s="11">
        <v>1414868</v>
      </c>
      <c r="H71" s="12">
        <v>8882331</v>
      </c>
      <c r="K71" s="8" t="s">
        <v>103</v>
      </c>
      <c r="L71" s="4">
        <v>4</v>
      </c>
      <c r="M71" s="5">
        <v>258</v>
      </c>
    </row>
    <row r="72" spans="6:14" x14ac:dyDescent="0.35">
      <c r="F72" s="8" t="s">
        <v>28</v>
      </c>
      <c r="G72" s="4">
        <v>93888.3</v>
      </c>
      <c r="H72" s="5">
        <v>881027</v>
      </c>
      <c r="K72" s="7" t="s">
        <v>35</v>
      </c>
      <c r="L72" s="4">
        <v>1973360</v>
      </c>
      <c r="M72" s="5">
        <v>7030312</v>
      </c>
    </row>
    <row r="73" spans="6:14" x14ac:dyDescent="0.35">
      <c r="F73" s="8" t="s">
        <v>88</v>
      </c>
      <c r="G73" s="4">
        <v>29605</v>
      </c>
      <c r="H73" s="5">
        <v>483056</v>
      </c>
      <c r="K73" s="10" t="s">
        <v>82</v>
      </c>
      <c r="L73" s="11">
        <v>1261716</v>
      </c>
      <c r="M73" s="12">
        <v>3326775</v>
      </c>
      <c r="N73" s="4">
        <f>0.8*GETPIVOTDATA("Sum of Live weight",$K$3,"Presentation","Whole/Gutted","Preservation","Live/Fresh","Species ","Clam","Species Group","Bivalves and other molluscs and aquatic invertebrates")</f>
        <v>1009372.8</v>
      </c>
    </row>
    <row r="74" spans="6:14" x14ac:dyDescent="0.35">
      <c r="F74" s="8" t="s">
        <v>72</v>
      </c>
      <c r="G74" s="4">
        <v>28263.55</v>
      </c>
      <c r="H74" s="5">
        <v>257952</v>
      </c>
      <c r="K74" s="25" t="s">
        <v>151</v>
      </c>
      <c r="L74" s="11">
        <v>922960</v>
      </c>
      <c r="M74" s="12">
        <v>2229390</v>
      </c>
    </row>
    <row r="75" spans="6:14" x14ac:dyDescent="0.35">
      <c r="F75" s="8" t="s">
        <v>57</v>
      </c>
      <c r="G75" s="4">
        <v>26918</v>
      </c>
      <c r="H75" s="5">
        <v>434393</v>
      </c>
      <c r="K75" s="25" t="s">
        <v>197</v>
      </c>
      <c r="L75" s="11">
        <v>155703</v>
      </c>
      <c r="M75" s="12">
        <v>488008</v>
      </c>
    </row>
    <row r="76" spans="6:14" x14ac:dyDescent="0.35">
      <c r="F76" s="8" t="s">
        <v>71</v>
      </c>
      <c r="G76" s="4">
        <v>13514.800000000001</v>
      </c>
      <c r="H76" s="5">
        <v>139406</v>
      </c>
      <c r="K76" s="24" t="s">
        <v>225</v>
      </c>
      <c r="L76" s="4">
        <v>149066</v>
      </c>
      <c r="M76" s="5">
        <v>432833</v>
      </c>
    </row>
    <row r="77" spans="6:14" x14ac:dyDescent="0.35">
      <c r="F77" s="6" t="s">
        <v>36</v>
      </c>
      <c r="G77" s="4">
        <v>59131620.160000019</v>
      </c>
      <c r="H77" s="5">
        <v>304562642</v>
      </c>
      <c r="K77" s="24" t="s">
        <v>201</v>
      </c>
      <c r="L77" s="4">
        <v>30798</v>
      </c>
      <c r="M77" s="5">
        <v>150973</v>
      </c>
    </row>
    <row r="78" spans="6:14" x14ac:dyDescent="0.35">
      <c r="F78" s="7" t="s">
        <v>37</v>
      </c>
      <c r="G78" s="4">
        <v>57709302.240000024</v>
      </c>
      <c r="H78" s="5">
        <v>295381785</v>
      </c>
      <c r="I78" s="4">
        <f>0.8*GETPIVOTDATA("Sum of Live weight",$F$3,"Presentation","Unspecified","Preservation","Prepared/Preserved","Species Group","Crustaceans")</f>
        <v>46167441.792000026</v>
      </c>
      <c r="K78" s="24" t="s">
        <v>177</v>
      </c>
      <c r="L78" s="4">
        <v>2646</v>
      </c>
      <c r="M78" s="5">
        <v>8229</v>
      </c>
    </row>
    <row r="79" spans="6:14" x14ac:dyDescent="0.35">
      <c r="F79" s="10" t="s">
        <v>28</v>
      </c>
      <c r="G79" s="11">
        <v>55115393.040000021</v>
      </c>
      <c r="H79" s="12">
        <v>276106051</v>
      </c>
      <c r="K79" s="24" t="s">
        <v>102</v>
      </c>
      <c r="L79" s="4">
        <v>316</v>
      </c>
      <c r="M79" s="5">
        <v>15327</v>
      </c>
    </row>
    <row r="80" spans="6:14" x14ac:dyDescent="0.35">
      <c r="F80" s="8" t="s">
        <v>57</v>
      </c>
      <c r="G80" s="4">
        <v>1114552.7999999998</v>
      </c>
      <c r="H80" s="5">
        <v>7975730</v>
      </c>
      <c r="K80" s="24" t="s">
        <v>175</v>
      </c>
      <c r="L80" s="4">
        <v>192</v>
      </c>
      <c r="M80" s="5">
        <v>708</v>
      </c>
    </row>
    <row r="81" spans="6:14" x14ac:dyDescent="0.35">
      <c r="F81" s="8" t="s">
        <v>60</v>
      </c>
      <c r="G81" s="4">
        <v>928329.59999999986</v>
      </c>
      <c r="H81" s="5">
        <v>4548668</v>
      </c>
      <c r="K81" s="24" t="s">
        <v>173</v>
      </c>
      <c r="L81" s="4">
        <v>35</v>
      </c>
      <c r="M81" s="5">
        <v>1307</v>
      </c>
    </row>
    <row r="82" spans="6:14" x14ac:dyDescent="0.35">
      <c r="F82" s="8" t="s">
        <v>69</v>
      </c>
      <c r="G82" s="4">
        <v>551026.80000000005</v>
      </c>
      <c r="H82" s="5">
        <v>6751336</v>
      </c>
      <c r="K82" s="10" t="s">
        <v>136</v>
      </c>
      <c r="L82" s="11">
        <v>466415</v>
      </c>
      <c r="M82" s="12">
        <v>859923</v>
      </c>
      <c r="N82" s="4">
        <f>0.8*GETPIVOTDATA("Sum of Live weight",$K$3,"Presentation","Whole/Gutted","Preservation","Live/Fresh","Species ","Mussel Mytilus spp","Species Group","Bivalves and other molluscs and aquatic invertebrates")</f>
        <v>373132</v>
      </c>
    </row>
    <row r="83" spans="6:14" x14ac:dyDescent="0.35">
      <c r="F83" s="7" t="s">
        <v>27</v>
      </c>
      <c r="G83" s="4">
        <v>1330900.9200000002</v>
      </c>
      <c r="H83" s="5">
        <v>8061760</v>
      </c>
      <c r="I83" s="4">
        <f>0.8*GETPIVOTDATA("Sum of Live weight",$F$3,"Presentation","Unspecified","Preservation","Frozen","Species Group","Crustaceans")</f>
        <v>1064720.7360000003</v>
      </c>
      <c r="K83" s="25" t="s">
        <v>175</v>
      </c>
      <c r="L83" s="11">
        <v>285890</v>
      </c>
      <c r="M83" s="12">
        <v>523019</v>
      </c>
    </row>
    <row r="84" spans="6:14" x14ac:dyDescent="0.35">
      <c r="F84" s="10" t="s">
        <v>60</v>
      </c>
      <c r="G84" s="11">
        <v>854288.82000000007</v>
      </c>
      <c r="H84" s="12">
        <v>2418206</v>
      </c>
      <c r="K84" s="25" t="s">
        <v>197</v>
      </c>
      <c r="L84" s="11">
        <v>180502</v>
      </c>
      <c r="M84" s="12">
        <v>336721</v>
      </c>
    </row>
    <row r="85" spans="6:14" x14ac:dyDescent="0.35">
      <c r="F85" s="8" t="s">
        <v>70</v>
      </c>
      <c r="G85" s="4">
        <v>476612.10000000003</v>
      </c>
      <c r="H85" s="5">
        <v>5643554</v>
      </c>
      <c r="K85" s="24" t="s">
        <v>151</v>
      </c>
      <c r="L85" s="4">
        <v>17</v>
      </c>
      <c r="M85" s="5">
        <v>140</v>
      </c>
    </row>
    <row r="86" spans="6:14" x14ac:dyDescent="0.35">
      <c r="F86" s="7" t="s">
        <v>36</v>
      </c>
      <c r="G86" s="4">
        <v>85014</v>
      </c>
      <c r="H86" s="5">
        <v>988603</v>
      </c>
      <c r="I86" s="4">
        <f>0.8*GETPIVOTDATA("Sum of Live weight",$F$3,"Presentation","Unspecified","Preservation","Unspecified","Species Group","Crustaceans")</f>
        <v>68011.199999999997</v>
      </c>
      <c r="K86" s="24" t="s">
        <v>230</v>
      </c>
      <c r="L86" s="4">
        <v>6</v>
      </c>
      <c r="M86" s="5">
        <v>43</v>
      </c>
    </row>
    <row r="87" spans="6:14" x14ac:dyDescent="0.35">
      <c r="F87" s="10" t="s">
        <v>60</v>
      </c>
      <c r="G87" s="11">
        <v>85014</v>
      </c>
      <c r="H87" s="12">
        <v>988603</v>
      </c>
      <c r="K87" s="8" t="s">
        <v>80</v>
      </c>
      <c r="L87" s="4">
        <v>128531</v>
      </c>
      <c r="M87" s="5">
        <v>2099396</v>
      </c>
    </row>
    <row r="88" spans="6:14" x14ac:dyDescent="0.35">
      <c r="F88" s="7" t="s">
        <v>35</v>
      </c>
      <c r="G88" s="4">
        <v>6403</v>
      </c>
      <c r="H88" s="5">
        <v>130494</v>
      </c>
      <c r="I88" s="4">
        <f>0.8*GETPIVOTDATA("Sum of Live weight",$F$3,"Presentation","Unspecified","Preservation","Live/Fresh","Species Group","Crustaceans")</f>
        <v>5122.4000000000005</v>
      </c>
      <c r="K88" s="24" t="s">
        <v>197</v>
      </c>
      <c r="L88" s="4">
        <v>108210</v>
      </c>
      <c r="M88" s="5">
        <v>1753058</v>
      </c>
    </row>
    <row r="89" spans="6:14" x14ac:dyDescent="0.35">
      <c r="F89" s="10" t="s">
        <v>60</v>
      </c>
      <c r="G89" s="11">
        <v>4918</v>
      </c>
      <c r="H89" s="12">
        <v>65096</v>
      </c>
      <c r="K89" s="24" t="s">
        <v>151</v>
      </c>
      <c r="L89" s="4">
        <v>18504</v>
      </c>
      <c r="M89" s="5">
        <v>324545</v>
      </c>
    </row>
    <row r="90" spans="6:14" x14ac:dyDescent="0.35">
      <c r="F90" s="8" t="s">
        <v>70</v>
      </c>
      <c r="G90" s="4">
        <v>1485</v>
      </c>
      <c r="H90" s="5">
        <v>65398</v>
      </c>
      <c r="K90" s="24" t="s">
        <v>204</v>
      </c>
      <c r="L90" s="4">
        <v>1365</v>
      </c>
      <c r="M90" s="5">
        <v>12387</v>
      </c>
    </row>
    <row r="91" spans="6:14" x14ac:dyDescent="0.35">
      <c r="F91" s="6" t="s">
        <v>50</v>
      </c>
      <c r="G91" s="4">
        <v>447380.1</v>
      </c>
      <c r="H91" s="5">
        <v>2125906</v>
      </c>
      <c r="K91" s="24" t="s">
        <v>175</v>
      </c>
      <c r="L91" s="4">
        <v>373</v>
      </c>
      <c r="M91" s="5">
        <v>8582</v>
      </c>
    </row>
    <row r="92" spans="6:14" x14ac:dyDescent="0.35">
      <c r="F92" s="7" t="s">
        <v>27</v>
      </c>
      <c r="G92" s="4">
        <v>447380.1</v>
      </c>
      <c r="H92" s="5">
        <v>1827682</v>
      </c>
      <c r="K92" s="24" t="s">
        <v>225</v>
      </c>
      <c r="L92" s="4">
        <v>79</v>
      </c>
      <c r="M92" s="5">
        <v>824</v>
      </c>
    </row>
    <row r="93" spans="6:14" x14ac:dyDescent="0.35">
      <c r="F93" s="18" t="s">
        <v>69</v>
      </c>
      <c r="G93" s="15">
        <v>447380.1</v>
      </c>
      <c r="H93" s="16">
        <v>1827682</v>
      </c>
      <c r="K93" s="8" t="s">
        <v>103</v>
      </c>
      <c r="L93" s="4">
        <v>63047</v>
      </c>
      <c r="M93" s="5">
        <v>557898</v>
      </c>
    </row>
    <row r="94" spans="6:14" x14ac:dyDescent="0.35">
      <c r="F94" s="7" t="s">
        <v>105</v>
      </c>
      <c r="G94" s="4">
        <v>0</v>
      </c>
      <c r="H94" s="5">
        <v>298224</v>
      </c>
      <c r="K94" s="8" t="s">
        <v>81</v>
      </c>
      <c r="L94" s="4">
        <v>44151</v>
      </c>
      <c r="M94" s="5">
        <v>114180</v>
      </c>
    </row>
    <row r="95" spans="6:14" x14ac:dyDescent="0.35">
      <c r="F95" s="8" t="s">
        <v>69</v>
      </c>
      <c r="G95" s="4">
        <v>0</v>
      </c>
      <c r="H95" s="5">
        <v>298224</v>
      </c>
      <c r="K95" s="24" t="s">
        <v>123</v>
      </c>
      <c r="L95" s="4">
        <v>44151</v>
      </c>
      <c r="M95" s="5">
        <v>114180</v>
      </c>
    </row>
    <row r="96" spans="6:14" x14ac:dyDescent="0.35">
      <c r="F96" s="3" t="s">
        <v>245</v>
      </c>
      <c r="G96" s="4">
        <v>163176041.69000006</v>
      </c>
      <c r="H96" s="5">
        <v>780321196</v>
      </c>
      <c r="K96" s="8" t="s">
        <v>152</v>
      </c>
      <c r="L96" s="4">
        <v>9420</v>
      </c>
      <c r="M96" s="5">
        <v>70412</v>
      </c>
    </row>
    <row r="97" spans="11:14" x14ac:dyDescent="0.35">
      <c r="K97" s="8" t="s">
        <v>226</v>
      </c>
      <c r="L97" s="4">
        <v>80</v>
      </c>
      <c r="M97" s="5">
        <v>1728</v>
      </c>
    </row>
    <row r="98" spans="11:14" x14ac:dyDescent="0.35">
      <c r="K98" s="6" t="s">
        <v>36</v>
      </c>
      <c r="L98" s="4">
        <v>9267181.6799999997</v>
      </c>
      <c r="M98" s="5">
        <v>17108333</v>
      </c>
    </row>
    <row r="99" spans="11:14" x14ac:dyDescent="0.35">
      <c r="K99" s="7" t="s">
        <v>37</v>
      </c>
      <c r="L99" s="4">
        <v>7758960.6799999997</v>
      </c>
      <c r="M99" s="5">
        <v>12702735</v>
      </c>
    </row>
    <row r="100" spans="11:14" x14ac:dyDescent="0.35">
      <c r="K100" s="10" t="s">
        <v>81</v>
      </c>
      <c r="L100" s="11">
        <v>6171916.5899999999</v>
      </c>
      <c r="M100" s="12">
        <v>7085783</v>
      </c>
      <c r="N100" s="4">
        <f>0.8*GETPIVOTDATA("Sum of Live weight",$K$3,"Presentation","Unspecified","Preservation","Prepared/Preserved","Species ","Mussel, other","Species Group","Bivalves and other molluscs and aquatic invertebrates")</f>
        <v>4937533.2719999999</v>
      </c>
    </row>
    <row r="101" spans="11:14" x14ac:dyDescent="0.35">
      <c r="K101" s="25" t="s">
        <v>107</v>
      </c>
      <c r="L101" s="11">
        <v>3812087.7</v>
      </c>
      <c r="M101" s="12">
        <v>3215722</v>
      </c>
    </row>
    <row r="102" spans="11:14" x14ac:dyDescent="0.35">
      <c r="K102" s="25" t="s">
        <v>151</v>
      </c>
      <c r="L102" s="11">
        <v>860514.39</v>
      </c>
      <c r="M102" s="12">
        <v>1968130</v>
      </c>
    </row>
    <row r="103" spans="11:14" x14ac:dyDescent="0.35">
      <c r="K103" s="24" t="s">
        <v>197</v>
      </c>
      <c r="L103" s="4">
        <v>714017.7</v>
      </c>
      <c r="M103" s="5">
        <v>470170</v>
      </c>
    </row>
    <row r="104" spans="11:14" x14ac:dyDescent="0.35">
      <c r="K104" s="24" t="s">
        <v>123</v>
      </c>
      <c r="L104" s="4">
        <v>392379.57</v>
      </c>
      <c r="M104" s="5">
        <v>622489</v>
      </c>
    </row>
    <row r="105" spans="11:14" x14ac:dyDescent="0.35">
      <c r="K105" s="24" t="s">
        <v>225</v>
      </c>
      <c r="L105" s="4">
        <v>202603.86000000002</v>
      </c>
      <c r="M105" s="5">
        <v>243104</v>
      </c>
    </row>
    <row r="106" spans="11:14" x14ac:dyDescent="0.35">
      <c r="K106" s="24" t="s">
        <v>175</v>
      </c>
      <c r="L106" s="4">
        <v>61340.22</v>
      </c>
      <c r="M106" s="5">
        <v>43147</v>
      </c>
    </row>
    <row r="107" spans="11:14" x14ac:dyDescent="0.35">
      <c r="K107" s="24" t="s">
        <v>224</v>
      </c>
      <c r="L107" s="4">
        <v>59038.2</v>
      </c>
      <c r="M107" s="5">
        <v>145823</v>
      </c>
    </row>
    <row r="108" spans="11:14" x14ac:dyDescent="0.35">
      <c r="K108" s="24" t="s">
        <v>177</v>
      </c>
      <c r="L108" s="4">
        <v>50871.509999999995</v>
      </c>
      <c r="M108" s="5">
        <v>336356</v>
      </c>
    </row>
    <row r="109" spans="11:14" x14ac:dyDescent="0.35">
      <c r="K109" s="24" t="s">
        <v>213</v>
      </c>
      <c r="L109" s="4">
        <v>18306.539999999997</v>
      </c>
      <c r="M109" s="5">
        <v>26150</v>
      </c>
    </row>
    <row r="110" spans="11:14" x14ac:dyDescent="0.35">
      <c r="K110" s="24" t="s">
        <v>201</v>
      </c>
      <c r="L110" s="4">
        <v>501.12</v>
      </c>
      <c r="M110" s="5">
        <v>13226</v>
      </c>
    </row>
    <row r="111" spans="11:14" x14ac:dyDescent="0.35">
      <c r="K111" s="24" t="s">
        <v>188</v>
      </c>
      <c r="L111" s="4">
        <v>193.14</v>
      </c>
      <c r="M111" s="5">
        <v>1071</v>
      </c>
    </row>
    <row r="112" spans="11:14" x14ac:dyDescent="0.35">
      <c r="K112" s="24" t="s">
        <v>68</v>
      </c>
      <c r="L112" s="4">
        <v>62.64</v>
      </c>
      <c r="M112" s="5">
        <v>395</v>
      </c>
    </row>
    <row r="113" spans="11:13" x14ac:dyDescent="0.35">
      <c r="K113" s="8" t="s">
        <v>82</v>
      </c>
      <c r="L113" s="4">
        <v>773195.3600000001</v>
      </c>
      <c r="M113" s="5">
        <v>1531623</v>
      </c>
    </row>
    <row r="114" spans="11:13" x14ac:dyDescent="0.35">
      <c r="K114" s="24" t="s">
        <v>242</v>
      </c>
      <c r="L114" s="4">
        <v>551828.16</v>
      </c>
      <c r="M114" s="5">
        <v>717687</v>
      </c>
    </row>
    <row r="115" spans="11:13" x14ac:dyDescent="0.35">
      <c r="K115" s="24" t="s">
        <v>197</v>
      </c>
      <c r="L115" s="4">
        <v>145906.23999999999</v>
      </c>
      <c r="M115" s="5">
        <v>486820</v>
      </c>
    </row>
    <row r="116" spans="11:13" x14ac:dyDescent="0.35">
      <c r="K116" s="24" t="s">
        <v>177</v>
      </c>
      <c r="L116" s="4">
        <v>45324.72</v>
      </c>
      <c r="M116" s="5">
        <v>136141</v>
      </c>
    </row>
    <row r="117" spans="11:13" x14ac:dyDescent="0.35">
      <c r="K117" s="24" t="s">
        <v>123</v>
      </c>
      <c r="L117" s="4">
        <v>14482.64</v>
      </c>
      <c r="M117" s="5">
        <v>66677</v>
      </c>
    </row>
    <row r="118" spans="11:13" x14ac:dyDescent="0.35">
      <c r="K118" s="24" t="s">
        <v>151</v>
      </c>
      <c r="L118" s="4">
        <v>10148.32</v>
      </c>
      <c r="M118" s="5">
        <v>92938</v>
      </c>
    </row>
    <row r="119" spans="11:13" x14ac:dyDescent="0.35">
      <c r="K119" s="24" t="s">
        <v>234</v>
      </c>
      <c r="L119" s="4">
        <v>3253.12</v>
      </c>
      <c r="M119" s="5">
        <v>26603</v>
      </c>
    </row>
    <row r="120" spans="11:13" x14ac:dyDescent="0.35">
      <c r="K120" s="24" t="s">
        <v>68</v>
      </c>
      <c r="L120" s="4">
        <v>1142.4000000000001</v>
      </c>
      <c r="M120" s="5">
        <v>2751</v>
      </c>
    </row>
    <row r="121" spans="11:13" x14ac:dyDescent="0.35">
      <c r="K121" s="24" t="s">
        <v>225</v>
      </c>
      <c r="L121" s="4">
        <v>1101.5999999999999</v>
      </c>
      <c r="M121" s="5">
        <v>1847</v>
      </c>
    </row>
    <row r="122" spans="11:13" x14ac:dyDescent="0.35">
      <c r="K122" s="24" t="s">
        <v>213</v>
      </c>
      <c r="L122" s="4">
        <v>8.16</v>
      </c>
      <c r="M122" s="5">
        <v>159</v>
      </c>
    </row>
    <row r="123" spans="11:13" x14ac:dyDescent="0.35">
      <c r="K123" s="8" t="s">
        <v>43</v>
      </c>
      <c r="L123" s="4">
        <v>582604.84</v>
      </c>
      <c r="M123" s="5">
        <v>3514517</v>
      </c>
    </row>
    <row r="124" spans="11:13" x14ac:dyDescent="0.35">
      <c r="K124" s="24" t="s">
        <v>123</v>
      </c>
      <c r="L124" s="4">
        <v>261435</v>
      </c>
      <c r="M124" s="5">
        <v>1736939</v>
      </c>
    </row>
    <row r="125" spans="11:13" x14ac:dyDescent="0.35">
      <c r="K125" s="24" t="s">
        <v>177</v>
      </c>
      <c r="L125" s="4">
        <v>115244.2</v>
      </c>
      <c r="M125" s="5">
        <v>692296</v>
      </c>
    </row>
    <row r="126" spans="11:13" x14ac:dyDescent="0.35">
      <c r="K126" s="24" t="s">
        <v>109</v>
      </c>
      <c r="L126" s="4">
        <v>86958.399999999994</v>
      </c>
      <c r="M126" s="5">
        <v>257162</v>
      </c>
    </row>
    <row r="127" spans="11:13" x14ac:dyDescent="0.35">
      <c r="K127" s="24" t="s">
        <v>225</v>
      </c>
      <c r="L127" s="4">
        <v>68582.8</v>
      </c>
      <c r="M127" s="5">
        <v>595285</v>
      </c>
    </row>
    <row r="128" spans="11:13" x14ac:dyDescent="0.35">
      <c r="K128" s="24" t="s">
        <v>173</v>
      </c>
      <c r="L128" s="4">
        <v>16946.919999999998</v>
      </c>
      <c r="M128" s="5">
        <v>67182</v>
      </c>
    </row>
    <row r="129" spans="11:13" x14ac:dyDescent="0.35">
      <c r="K129" s="24" t="s">
        <v>197</v>
      </c>
      <c r="L129" s="4">
        <v>9889.92</v>
      </c>
      <c r="M129" s="5">
        <v>61230</v>
      </c>
    </row>
    <row r="130" spans="11:13" x14ac:dyDescent="0.35">
      <c r="K130" s="24" t="s">
        <v>172</v>
      </c>
      <c r="L130" s="4">
        <v>8911.2000000000007</v>
      </c>
      <c r="M130" s="5">
        <v>29596</v>
      </c>
    </row>
    <row r="131" spans="11:13" x14ac:dyDescent="0.35">
      <c r="K131" s="24" t="s">
        <v>175</v>
      </c>
      <c r="L131" s="4">
        <v>5901.68</v>
      </c>
      <c r="M131" s="5">
        <v>10900</v>
      </c>
    </row>
    <row r="132" spans="11:13" x14ac:dyDescent="0.35">
      <c r="K132" s="24" t="s">
        <v>224</v>
      </c>
      <c r="L132" s="4">
        <v>3133.44</v>
      </c>
      <c r="M132" s="5">
        <v>22079</v>
      </c>
    </row>
    <row r="133" spans="11:13" x14ac:dyDescent="0.35">
      <c r="K133" s="24" t="s">
        <v>204</v>
      </c>
      <c r="L133" s="4">
        <v>2121.6</v>
      </c>
      <c r="M133" s="5">
        <v>4415</v>
      </c>
    </row>
    <row r="134" spans="11:13" x14ac:dyDescent="0.35">
      <c r="K134" s="24" t="s">
        <v>107</v>
      </c>
      <c r="L134" s="4">
        <v>2080.8000000000002</v>
      </c>
      <c r="M134" s="5">
        <v>25542</v>
      </c>
    </row>
    <row r="135" spans="11:13" x14ac:dyDescent="0.35">
      <c r="K135" s="24" t="s">
        <v>151</v>
      </c>
      <c r="L135" s="4">
        <v>622.88</v>
      </c>
      <c r="M135" s="5">
        <v>3590</v>
      </c>
    </row>
    <row r="136" spans="11:13" x14ac:dyDescent="0.35">
      <c r="K136" s="24" t="s">
        <v>213</v>
      </c>
      <c r="L136" s="4">
        <v>608</v>
      </c>
      <c r="M136" s="5">
        <v>5322</v>
      </c>
    </row>
    <row r="137" spans="11:13" x14ac:dyDescent="0.35">
      <c r="K137" s="24" t="s">
        <v>164</v>
      </c>
      <c r="L137" s="4">
        <v>168</v>
      </c>
      <c r="M137" s="5">
        <v>2979</v>
      </c>
    </row>
    <row r="138" spans="11:13" x14ac:dyDescent="0.35">
      <c r="K138" s="8" t="s">
        <v>80</v>
      </c>
      <c r="L138" s="4">
        <v>175032.41</v>
      </c>
      <c r="M138" s="5">
        <v>198132</v>
      </c>
    </row>
    <row r="139" spans="11:13" x14ac:dyDescent="0.35">
      <c r="K139" s="24" t="s">
        <v>151</v>
      </c>
      <c r="L139" s="4">
        <v>148743.74</v>
      </c>
      <c r="M139" s="5">
        <v>157092</v>
      </c>
    </row>
    <row r="140" spans="11:13" x14ac:dyDescent="0.35">
      <c r="K140" s="24" t="s">
        <v>225</v>
      </c>
      <c r="L140" s="4">
        <v>19725.04</v>
      </c>
      <c r="M140" s="5">
        <v>30094</v>
      </c>
    </row>
    <row r="141" spans="11:13" x14ac:dyDescent="0.35">
      <c r="K141" s="24" t="s">
        <v>68</v>
      </c>
      <c r="L141" s="4">
        <v>6488.5</v>
      </c>
      <c r="M141" s="5">
        <v>10772</v>
      </c>
    </row>
    <row r="142" spans="11:13" x14ac:dyDescent="0.35">
      <c r="K142" s="24" t="s">
        <v>188</v>
      </c>
      <c r="L142" s="4">
        <v>75.13</v>
      </c>
      <c r="M142" s="5">
        <v>174</v>
      </c>
    </row>
    <row r="143" spans="11:13" x14ac:dyDescent="0.35">
      <c r="K143" s="8" t="s">
        <v>152</v>
      </c>
      <c r="L143" s="4">
        <v>51635.12</v>
      </c>
      <c r="M143" s="5">
        <v>240686</v>
      </c>
    </row>
    <row r="144" spans="11:13" x14ac:dyDescent="0.35">
      <c r="K144" s="8" t="s">
        <v>38</v>
      </c>
      <c r="L144" s="4">
        <v>3537.36</v>
      </c>
      <c r="M144" s="5">
        <v>106701</v>
      </c>
    </row>
    <row r="145" spans="11:14" x14ac:dyDescent="0.35">
      <c r="K145" s="24" t="s">
        <v>107</v>
      </c>
      <c r="L145" s="4">
        <v>2080.8000000000002</v>
      </c>
      <c r="M145" s="5">
        <v>58084</v>
      </c>
    </row>
    <row r="146" spans="11:14" x14ac:dyDescent="0.35">
      <c r="K146" s="24" t="s">
        <v>34</v>
      </c>
      <c r="L146" s="4">
        <v>1456.56</v>
      </c>
      <c r="M146" s="5">
        <v>48617</v>
      </c>
    </row>
    <row r="147" spans="11:14" x14ac:dyDescent="0.35">
      <c r="K147" s="8" t="s">
        <v>90</v>
      </c>
      <c r="L147" s="4">
        <v>871</v>
      </c>
      <c r="M147" s="5">
        <v>7042</v>
      </c>
    </row>
    <row r="148" spans="11:14" x14ac:dyDescent="0.35">
      <c r="K148" s="8" t="s">
        <v>103</v>
      </c>
      <c r="L148" s="4">
        <v>168</v>
      </c>
      <c r="M148" s="5">
        <v>18251</v>
      </c>
    </row>
    <row r="149" spans="11:14" x14ac:dyDescent="0.35">
      <c r="K149" s="7" t="s">
        <v>36</v>
      </c>
      <c r="L149" s="4">
        <v>983920</v>
      </c>
      <c r="M149" s="5">
        <v>738782</v>
      </c>
    </row>
    <row r="150" spans="11:14" x14ac:dyDescent="0.35">
      <c r="K150" s="10" t="s">
        <v>43</v>
      </c>
      <c r="L150" s="11">
        <v>983920</v>
      </c>
      <c r="M150" s="12">
        <v>738782</v>
      </c>
      <c r="N150" s="4">
        <f>0.8*GETPIVOTDATA("Sum of Live weight",$K$3,"Presentation","Unspecified","Preservation","Unspecified","Species ","Molluscs and aquatic invertebrates, other","Species Group","Bivalves and other molluscs and aquatic invertebrates")</f>
        <v>787136</v>
      </c>
    </row>
    <row r="151" spans="11:14" x14ac:dyDescent="0.35">
      <c r="K151" s="25" t="s">
        <v>109</v>
      </c>
      <c r="L151" s="11">
        <v>602310</v>
      </c>
      <c r="M151" s="12">
        <v>473578</v>
      </c>
    </row>
    <row r="152" spans="11:14" x14ac:dyDescent="0.35">
      <c r="K152" s="25" t="s">
        <v>123</v>
      </c>
      <c r="L152" s="11">
        <v>217545</v>
      </c>
      <c r="M152" s="12">
        <v>149410</v>
      </c>
    </row>
    <row r="153" spans="11:14" x14ac:dyDescent="0.35">
      <c r="K153" s="24" t="s">
        <v>197</v>
      </c>
      <c r="L153" s="4">
        <v>91660</v>
      </c>
      <c r="M153" s="5">
        <v>40173</v>
      </c>
    </row>
    <row r="154" spans="11:14" x14ac:dyDescent="0.35">
      <c r="K154" s="24" t="s">
        <v>204</v>
      </c>
      <c r="L154" s="4">
        <v>50780</v>
      </c>
      <c r="M154" s="5">
        <v>52946</v>
      </c>
    </row>
    <row r="155" spans="11:14" x14ac:dyDescent="0.35">
      <c r="K155" s="24" t="s">
        <v>225</v>
      </c>
      <c r="L155" s="4">
        <v>19800</v>
      </c>
      <c r="M155" s="5">
        <v>16865</v>
      </c>
    </row>
    <row r="156" spans="11:14" x14ac:dyDescent="0.35">
      <c r="K156" s="24" t="s">
        <v>181</v>
      </c>
      <c r="L156" s="4">
        <v>1770</v>
      </c>
      <c r="M156" s="5">
        <v>5295</v>
      </c>
    </row>
    <row r="157" spans="11:14" x14ac:dyDescent="0.35">
      <c r="K157" s="24" t="s">
        <v>175</v>
      </c>
      <c r="L157" s="4">
        <v>55</v>
      </c>
      <c r="M157" s="5">
        <v>515</v>
      </c>
    </row>
    <row r="158" spans="11:14" x14ac:dyDescent="0.35">
      <c r="K158" s="7" t="s">
        <v>27</v>
      </c>
      <c r="L158" s="4">
        <v>390953</v>
      </c>
      <c r="M158" s="5">
        <v>1757071</v>
      </c>
    </row>
    <row r="159" spans="11:14" x14ac:dyDescent="0.35">
      <c r="K159" s="10" t="s">
        <v>43</v>
      </c>
      <c r="L159" s="11">
        <v>390953</v>
      </c>
      <c r="M159" s="12">
        <v>1757071</v>
      </c>
      <c r="N159" s="4">
        <f>0.8*GETPIVOTDATA("Sum of Live weight",$K$3,"Presentation","Unspecified","Preservation","Frozen","Species ","Molluscs and aquatic invertebrates, other","Species Group","Bivalves and other molluscs and aquatic invertebrates")</f>
        <v>312762.40000000002</v>
      </c>
    </row>
    <row r="160" spans="11:14" x14ac:dyDescent="0.35">
      <c r="K160" s="25" t="s">
        <v>175</v>
      </c>
      <c r="L160" s="11">
        <v>138469</v>
      </c>
      <c r="M160" s="12">
        <v>313526</v>
      </c>
    </row>
    <row r="161" spans="11:14" x14ac:dyDescent="0.35">
      <c r="K161" s="25" t="s">
        <v>151</v>
      </c>
      <c r="L161" s="11">
        <v>92164</v>
      </c>
      <c r="M161" s="12">
        <v>460893</v>
      </c>
    </row>
    <row r="162" spans="11:14" x14ac:dyDescent="0.35">
      <c r="K162" s="25" t="s">
        <v>210</v>
      </c>
      <c r="L162" s="11">
        <v>73322</v>
      </c>
      <c r="M162" s="12">
        <v>635275</v>
      </c>
    </row>
    <row r="163" spans="11:14" x14ac:dyDescent="0.35">
      <c r="K163" s="24" t="s">
        <v>109</v>
      </c>
      <c r="L163" s="4">
        <v>59028</v>
      </c>
      <c r="M163" s="5">
        <v>212592</v>
      </c>
    </row>
    <row r="164" spans="11:14" x14ac:dyDescent="0.35">
      <c r="K164" s="24" t="s">
        <v>197</v>
      </c>
      <c r="L164" s="4">
        <v>19805</v>
      </c>
      <c r="M164" s="5">
        <v>63714</v>
      </c>
    </row>
    <row r="165" spans="11:14" x14ac:dyDescent="0.35">
      <c r="K165" s="24" t="s">
        <v>123</v>
      </c>
      <c r="L165" s="4">
        <v>6462</v>
      </c>
      <c r="M165" s="5">
        <v>32347</v>
      </c>
    </row>
    <row r="166" spans="11:14" x14ac:dyDescent="0.35">
      <c r="K166" s="24" t="s">
        <v>161</v>
      </c>
      <c r="L166" s="4">
        <v>1260</v>
      </c>
      <c r="M166" s="5">
        <v>3607</v>
      </c>
    </row>
    <row r="167" spans="11:14" x14ac:dyDescent="0.35">
      <c r="K167" s="24" t="s">
        <v>102</v>
      </c>
      <c r="L167" s="4">
        <v>383</v>
      </c>
      <c r="M167" s="5">
        <v>34871</v>
      </c>
    </row>
    <row r="168" spans="11:14" x14ac:dyDescent="0.35">
      <c r="K168" s="24" t="s">
        <v>225</v>
      </c>
      <c r="L168" s="4">
        <v>60</v>
      </c>
      <c r="M168" s="5">
        <v>246</v>
      </c>
    </row>
    <row r="169" spans="11:14" x14ac:dyDescent="0.35">
      <c r="K169" s="7" t="s">
        <v>35</v>
      </c>
      <c r="L169" s="4">
        <v>133348</v>
      </c>
      <c r="M169" s="5">
        <v>1909745</v>
      </c>
    </row>
    <row r="170" spans="11:14" x14ac:dyDescent="0.35">
      <c r="K170" s="10" t="s">
        <v>43</v>
      </c>
      <c r="L170" s="11">
        <v>133348</v>
      </c>
      <c r="M170" s="12">
        <v>1909745</v>
      </c>
      <c r="N170" s="4">
        <f>0.8*GETPIVOTDATA("Sum of Live weight",$K$3,"Presentation","Unspecified","Preservation","Live/Fresh","Species ","Molluscs and aquatic invertebrates, other","Species Group","Bivalves and other molluscs and aquatic invertebrates")</f>
        <v>106678.40000000001</v>
      </c>
    </row>
    <row r="171" spans="11:14" x14ac:dyDescent="0.35">
      <c r="K171" s="25" t="s">
        <v>34</v>
      </c>
      <c r="L171" s="11">
        <v>46119</v>
      </c>
      <c r="M171" s="12">
        <v>1009703</v>
      </c>
    </row>
    <row r="172" spans="11:14" x14ac:dyDescent="0.35">
      <c r="K172" s="25" t="s">
        <v>219</v>
      </c>
      <c r="L172" s="11">
        <v>22984</v>
      </c>
      <c r="M172" s="12">
        <v>144628</v>
      </c>
    </row>
    <row r="173" spans="11:14" x14ac:dyDescent="0.35">
      <c r="K173" s="25" t="s">
        <v>242</v>
      </c>
      <c r="L173" s="11">
        <v>20875</v>
      </c>
      <c r="M173" s="12">
        <v>247602</v>
      </c>
    </row>
    <row r="174" spans="11:14" x14ac:dyDescent="0.35">
      <c r="K174" s="25" t="s">
        <v>102</v>
      </c>
      <c r="L174" s="11">
        <v>8695</v>
      </c>
      <c r="M174" s="12">
        <v>66237</v>
      </c>
    </row>
    <row r="175" spans="11:14" x14ac:dyDescent="0.35">
      <c r="K175" s="25" t="s">
        <v>173</v>
      </c>
      <c r="L175" s="11">
        <v>8153</v>
      </c>
      <c r="M175" s="12">
        <v>72123</v>
      </c>
    </row>
    <row r="176" spans="11:14" x14ac:dyDescent="0.35">
      <c r="K176" s="24" t="s">
        <v>149</v>
      </c>
      <c r="L176" s="4">
        <v>6538</v>
      </c>
      <c r="M176" s="5">
        <v>56678</v>
      </c>
    </row>
    <row r="177" spans="11:13" x14ac:dyDescent="0.35">
      <c r="K177" s="24" t="s">
        <v>235</v>
      </c>
      <c r="L177" s="4">
        <v>5662</v>
      </c>
      <c r="M177" s="5">
        <v>67656</v>
      </c>
    </row>
    <row r="178" spans="11:13" x14ac:dyDescent="0.35">
      <c r="K178" s="24" t="s">
        <v>186</v>
      </c>
      <c r="L178" s="4">
        <v>5347</v>
      </c>
      <c r="M178" s="5">
        <v>42760</v>
      </c>
    </row>
    <row r="179" spans="11:13" x14ac:dyDescent="0.35">
      <c r="K179" s="24" t="s">
        <v>239</v>
      </c>
      <c r="L179" s="4">
        <v>2806</v>
      </c>
      <c r="M179" s="5">
        <v>45328</v>
      </c>
    </row>
    <row r="180" spans="11:13" x14ac:dyDescent="0.35">
      <c r="K180" s="24" t="s">
        <v>211</v>
      </c>
      <c r="L180" s="4">
        <v>1832</v>
      </c>
      <c r="M180" s="5">
        <v>30530</v>
      </c>
    </row>
    <row r="181" spans="11:13" x14ac:dyDescent="0.35">
      <c r="K181" s="24" t="s">
        <v>193</v>
      </c>
      <c r="L181" s="4">
        <v>1037</v>
      </c>
      <c r="M181" s="5">
        <v>49097</v>
      </c>
    </row>
    <row r="182" spans="11:13" x14ac:dyDescent="0.35">
      <c r="K182" s="24" t="s">
        <v>184</v>
      </c>
      <c r="L182" s="4">
        <v>638</v>
      </c>
      <c r="M182" s="5">
        <v>7310</v>
      </c>
    </row>
    <row r="183" spans="11:13" x14ac:dyDescent="0.35">
      <c r="K183" s="24" t="s">
        <v>189</v>
      </c>
      <c r="L183" s="4">
        <v>520</v>
      </c>
      <c r="M183" s="5">
        <v>6660</v>
      </c>
    </row>
    <row r="184" spans="11:13" x14ac:dyDescent="0.35">
      <c r="K184" s="24" t="s">
        <v>227</v>
      </c>
      <c r="L184" s="4">
        <v>504</v>
      </c>
      <c r="M184" s="5">
        <v>9863</v>
      </c>
    </row>
    <row r="185" spans="11:13" x14ac:dyDescent="0.35">
      <c r="K185" s="24" t="s">
        <v>197</v>
      </c>
      <c r="L185" s="4">
        <v>315</v>
      </c>
      <c r="M185" s="5">
        <v>1375</v>
      </c>
    </row>
    <row r="186" spans="11:13" x14ac:dyDescent="0.35">
      <c r="K186" s="24" t="s">
        <v>232</v>
      </c>
      <c r="L186" s="4">
        <v>296</v>
      </c>
      <c r="M186" s="5">
        <v>34422</v>
      </c>
    </row>
    <row r="187" spans="11:13" x14ac:dyDescent="0.35">
      <c r="K187" s="24" t="s">
        <v>217</v>
      </c>
      <c r="L187" s="4">
        <v>290</v>
      </c>
      <c r="M187" s="5">
        <v>2685</v>
      </c>
    </row>
    <row r="188" spans="11:13" x14ac:dyDescent="0.35">
      <c r="K188" s="24" t="s">
        <v>95</v>
      </c>
      <c r="L188" s="4">
        <v>188</v>
      </c>
      <c r="M188" s="5">
        <v>3151</v>
      </c>
    </row>
    <row r="189" spans="11:13" x14ac:dyDescent="0.35">
      <c r="K189" s="24" t="s">
        <v>139</v>
      </c>
      <c r="L189" s="4">
        <v>186</v>
      </c>
      <c r="M189" s="5">
        <v>2560</v>
      </c>
    </row>
    <row r="190" spans="11:13" x14ac:dyDescent="0.35">
      <c r="K190" s="24" t="s">
        <v>180</v>
      </c>
      <c r="L190" s="4">
        <v>115</v>
      </c>
      <c r="M190" s="5">
        <v>1007</v>
      </c>
    </row>
    <row r="191" spans="11:13" x14ac:dyDescent="0.35">
      <c r="K191" s="24" t="s">
        <v>168</v>
      </c>
      <c r="L191" s="4">
        <v>96</v>
      </c>
      <c r="M191" s="5">
        <v>2419</v>
      </c>
    </row>
    <row r="192" spans="11:13" x14ac:dyDescent="0.35">
      <c r="K192" s="24" t="s">
        <v>203</v>
      </c>
      <c r="L192" s="4">
        <v>60</v>
      </c>
      <c r="M192" s="5">
        <v>3445</v>
      </c>
    </row>
    <row r="193" spans="11:14" x14ac:dyDescent="0.35">
      <c r="K193" s="24" t="s">
        <v>151</v>
      </c>
      <c r="L193" s="4">
        <v>46</v>
      </c>
      <c r="M193" s="5">
        <v>620</v>
      </c>
    </row>
    <row r="194" spans="11:14" x14ac:dyDescent="0.35">
      <c r="K194" s="24" t="s">
        <v>234</v>
      </c>
      <c r="L194" s="4">
        <v>40</v>
      </c>
      <c r="M194" s="5">
        <v>1788</v>
      </c>
    </row>
    <row r="195" spans="11:14" x14ac:dyDescent="0.35">
      <c r="K195" s="24" t="s">
        <v>212</v>
      </c>
      <c r="L195" s="4">
        <v>3</v>
      </c>
      <c r="M195" s="5">
        <v>34</v>
      </c>
    </row>
    <row r="196" spans="11:14" x14ac:dyDescent="0.35">
      <c r="K196" s="24" t="s">
        <v>225</v>
      </c>
      <c r="L196" s="4">
        <v>2</v>
      </c>
      <c r="M196" s="5">
        <v>11</v>
      </c>
    </row>
    <row r="197" spans="11:14" x14ac:dyDescent="0.35">
      <c r="K197" s="24" t="s">
        <v>161</v>
      </c>
      <c r="L197" s="4">
        <v>1</v>
      </c>
      <c r="M197" s="5">
        <v>53</v>
      </c>
    </row>
    <row r="198" spans="11:14" x14ac:dyDescent="0.35">
      <c r="K198" s="3" t="s">
        <v>29</v>
      </c>
      <c r="L198" s="4">
        <v>129345031.72999997</v>
      </c>
      <c r="M198" s="5">
        <v>730332964</v>
      </c>
    </row>
    <row r="199" spans="11:14" x14ac:dyDescent="0.35">
      <c r="K199" s="6" t="s">
        <v>26</v>
      </c>
      <c r="L199" s="4">
        <v>69766031.469999969</v>
      </c>
      <c r="M199" s="5">
        <v>423644416</v>
      </c>
    </row>
    <row r="200" spans="11:14" x14ac:dyDescent="0.35">
      <c r="K200" s="7" t="s">
        <v>27</v>
      </c>
      <c r="L200" s="4">
        <v>65351953.319999993</v>
      </c>
      <c r="M200" s="5">
        <v>386660612</v>
      </c>
    </row>
    <row r="201" spans="11:14" x14ac:dyDescent="0.35">
      <c r="K201" s="10" t="s">
        <v>56</v>
      </c>
      <c r="L201" s="11">
        <v>42244186.709999993</v>
      </c>
      <c r="M201" s="12">
        <v>265702189</v>
      </c>
      <c r="N201" s="4">
        <f>0.8*GETPIVOTDATA("Sum of Live weight",$K$3,"Presentation","Whole/Gutted","Preservation","Frozen","Species ","Shrimp, warmwater","Species Group","Crustaceans")</f>
        <v>33795349.367999993</v>
      </c>
    </row>
    <row r="202" spans="11:14" x14ac:dyDescent="0.35">
      <c r="K202" s="25" t="s">
        <v>242</v>
      </c>
      <c r="L202" s="11">
        <v>13417423.800000001</v>
      </c>
      <c r="M202" s="12">
        <v>89546103</v>
      </c>
    </row>
    <row r="203" spans="11:14" x14ac:dyDescent="0.35">
      <c r="K203" s="25" t="s">
        <v>172</v>
      </c>
      <c r="L203" s="11">
        <v>12845286.189999999</v>
      </c>
      <c r="M203" s="12">
        <v>74010726</v>
      </c>
    </row>
    <row r="204" spans="11:14" x14ac:dyDescent="0.35">
      <c r="K204" s="25" t="s">
        <v>140</v>
      </c>
      <c r="L204" s="11">
        <v>4695253.75</v>
      </c>
      <c r="M204" s="12">
        <v>24518470</v>
      </c>
    </row>
    <row r="205" spans="11:14" x14ac:dyDescent="0.35">
      <c r="K205" s="25" t="s">
        <v>234</v>
      </c>
      <c r="L205" s="11">
        <v>2905489.51</v>
      </c>
      <c r="M205" s="12">
        <v>19966990</v>
      </c>
    </row>
    <row r="206" spans="11:14" x14ac:dyDescent="0.35">
      <c r="K206" s="24" t="s">
        <v>167</v>
      </c>
      <c r="L206" s="4">
        <v>2393370.3199999998</v>
      </c>
      <c r="M206" s="5">
        <v>17975783</v>
      </c>
    </row>
    <row r="207" spans="11:14" x14ac:dyDescent="0.35">
      <c r="K207" s="24" t="s">
        <v>55</v>
      </c>
      <c r="L207" s="4">
        <v>1330063.46</v>
      </c>
      <c r="M207" s="5">
        <v>9839259</v>
      </c>
    </row>
    <row r="208" spans="11:14" x14ac:dyDescent="0.35">
      <c r="K208" s="24" t="s">
        <v>202</v>
      </c>
      <c r="L208" s="4">
        <v>784080</v>
      </c>
      <c r="M208" s="5">
        <v>6153991</v>
      </c>
    </row>
    <row r="209" spans="11:13" x14ac:dyDescent="0.35">
      <c r="K209" s="24" t="s">
        <v>197</v>
      </c>
      <c r="L209" s="4">
        <v>658138.36</v>
      </c>
      <c r="M209" s="5">
        <v>3845975</v>
      </c>
    </row>
    <row r="210" spans="11:13" x14ac:dyDescent="0.35">
      <c r="K210" s="24" t="s">
        <v>173</v>
      </c>
      <c r="L210" s="4">
        <v>571031.67000000004</v>
      </c>
      <c r="M210" s="5">
        <v>4188873</v>
      </c>
    </row>
    <row r="211" spans="11:13" x14ac:dyDescent="0.35">
      <c r="K211" s="24" t="s">
        <v>68</v>
      </c>
      <c r="L211" s="4">
        <v>500873.45</v>
      </c>
      <c r="M211" s="5">
        <v>3046665</v>
      </c>
    </row>
    <row r="212" spans="11:13" x14ac:dyDescent="0.35">
      <c r="K212" s="24" t="s">
        <v>109</v>
      </c>
      <c r="L212" s="4">
        <v>448123.5</v>
      </c>
      <c r="M212" s="5">
        <v>1879885</v>
      </c>
    </row>
    <row r="213" spans="11:13" x14ac:dyDescent="0.35">
      <c r="K213" s="24" t="s">
        <v>225</v>
      </c>
      <c r="L213" s="4">
        <v>393485.95</v>
      </c>
      <c r="M213" s="5">
        <v>2395718</v>
      </c>
    </row>
    <row r="214" spans="11:13" x14ac:dyDescent="0.35">
      <c r="K214" s="24" t="s">
        <v>217</v>
      </c>
      <c r="L214" s="4">
        <v>310853.84000000003</v>
      </c>
      <c r="M214" s="5">
        <v>1467715</v>
      </c>
    </row>
    <row r="215" spans="11:13" x14ac:dyDescent="0.35">
      <c r="K215" s="24" t="s">
        <v>151</v>
      </c>
      <c r="L215" s="4">
        <v>255795.21</v>
      </c>
      <c r="M215" s="5">
        <v>2040216</v>
      </c>
    </row>
    <row r="216" spans="11:13" x14ac:dyDescent="0.35">
      <c r="K216" s="24" t="s">
        <v>123</v>
      </c>
      <c r="L216" s="4">
        <v>211781.46</v>
      </c>
      <c r="M216" s="5">
        <v>1355080</v>
      </c>
    </row>
    <row r="217" spans="11:13" x14ac:dyDescent="0.35">
      <c r="K217" s="24" t="s">
        <v>211</v>
      </c>
      <c r="L217" s="4">
        <v>179297.80000000002</v>
      </c>
      <c r="M217" s="5">
        <v>1067543</v>
      </c>
    </row>
    <row r="218" spans="11:13" x14ac:dyDescent="0.35">
      <c r="K218" s="24" t="s">
        <v>175</v>
      </c>
      <c r="L218" s="4">
        <v>136517.04</v>
      </c>
      <c r="M218" s="5">
        <v>1111297</v>
      </c>
    </row>
    <row r="219" spans="11:13" x14ac:dyDescent="0.35">
      <c r="K219" s="24" t="s">
        <v>192</v>
      </c>
      <c r="L219" s="4">
        <v>76084.800000000003</v>
      </c>
      <c r="M219" s="5">
        <v>448011</v>
      </c>
    </row>
    <row r="220" spans="11:13" x14ac:dyDescent="0.35">
      <c r="K220" s="24" t="s">
        <v>161</v>
      </c>
      <c r="L220" s="4">
        <v>52943.55</v>
      </c>
      <c r="M220" s="5">
        <v>411848</v>
      </c>
    </row>
    <row r="221" spans="11:13" x14ac:dyDescent="0.35">
      <c r="K221" s="24" t="s">
        <v>174</v>
      </c>
      <c r="L221" s="4">
        <v>25410</v>
      </c>
      <c r="M221" s="5">
        <v>70034</v>
      </c>
    </row>
    <row r="222" spans="11:13" x14ac:dyDescent="0.35">
      <c r="K222" s="24" t="s">
        <v>227</v>
      </c>
      <c r="L222" s="4">
        <v>24016.080000000002</v>
      </c>
      <c r="M222" s="5">
        <v>161720</v>
      </c>
    </row>
    <row r="223" spans="11:13" x14ac:dyDescent="0.35">
      <c r="K223" s="24" t="s">
        <v>239</v>
      </c>
      <c r="L223" s="4">
        <v>15929.65</v>
      </c>
      <c r="M223" s="5">
        <v>100353</v>
      </c>
    </row>
    <row r="224" spans="11:13" x14ac:dyDescent="0.35">
      <c r="K224" s="24" t="s">
        <v>213</v>
      </c>
      <c r="L224" s="4">
        <v>12061.28</v>
      </c>
      <c r="M224" s="5">
        <v>92815</v>
      </c>
    </row>
    <row r="225" spans="11:14" x14ac:dyDescent="0.35">
      <c r="K225" s="24" t="s">
        <v>99</v>
      </c>
      <c r="L225" s="4">
        <v>537.24</v>
      </c>
      <c r="M225" s="5">
        <v>1271</v>
      </c>
    </row>
    <row r="226" spans="11:14" x14ac:dyDescent="0.35">
      <c r="K226" s="24" t="s">
        <v>177</v>
      </c>
      <c r="L226" s="4">
        <v>338.8</v>
      </c>
      <c r="M226" s="5">
        <v>5848</v>
      </c>
    </row>
    <row r="227" spans="11:14" x14ac:dyDescent="0.35">
      <c r="K227" s="10" t="s">
        <v>28</v>
      </c>
      <c r="L227" s="11">
        <v>10414051.319999998</v>
      </c>
      <c r="M227" s="12">
        <v>73919713</v>
      </c>
      <c r="N227" s="4">
        <f>0.8*GETPIVOTDATA("Sum of Live weight",$K$3,"Presentation","Whole/Gutted","Preservation","Frozen","Species ","Shrimp, miscellaneous","Species Group","Crustaceans")</f>
        <v>8331241.0559999989</v>
      </c>
    </row>
    <row r="228" spans="11:14" x14ac:dyDescent="0.35">
      <c r="K228" s="25" t="s">
        <v>55</v>
      </c>
      <c r="L228" s="11">
        <v>4243189.5</v>
      </c>
      <c r="M228" s="12">
        <v>41222358</v>
      </c>
    </row>
    <row r="229" spans="11:14" x14ac:dyDescent="0.35">
      <c r="K229" s="25" t="s">
        <v>172</v>
      </c>
      <c r="L229" s="11">
        <v>2740350.1799999997</v>
      </c>
      <c r="M229" s="12">
        <v>12641254</v>
      </c>
    </row>
    <row r="230" spans="11:14" x14ac:dyDescent="0.35">
      <c r="K230" s="25" t="s">
        <v>123</v>
      </c>
      <c r="L230" s="11">
        <v>1086229.74</v>
      </c>
      <c r="M230" s="12">
        <v>6886578</v>
      </c>
    </row>
    <row r="231" spans="11:14" x14ac:dyDescent="0.35">
      <c r="K231" s="24" t="s">
        <v>225</v>
      </c>
      <c r="L231" s="4">
        <v>675400.98</v>
      </c>
      <c r="M231" s="5">
        <v>4113644</v>
      </c>
    </row>
    <row r="232" spans="11:14" x14ac:dyDescent="0.35">
      <c r="K232" s="24" t="s">
        <v>24</v>
      </c>
      <c r="L232" s="4">
        <v>425255.28</v>
      </c>
      <c r="M232" s="5">
        <v>2266415</v>
      </c>
    </row>
    <row r="233" spans="11:14" x14ac:dyDescent="0.35">
      <c r="K233" s="24" t="s">
        <v>242</v>
      </c>
      <c r="L233" s="4">
        <v>399866.04</v>
      </c>
      <c r="M233" s="5">
        <v>2041901</v>
      </c>
    </row>
    <row r="234" spans="11:14" x14ac:dyDescent="0.35">
      <c r="K234" s="24" t="s">
        <v>68</v>
      </c>
      <c r="L234" s="4">
        <v>278379.12</v>
      </c>
      <c r="M234" s="5">
        <v>1623833</v>
      </c>
    </row>
    <row r="235" spans="11:14" x14ac:dyDescent="0.35">
      <c r="K235" s="24" t="s">
        <v>161</v>
      </c>
      <c r="L235" s="4">
        <v>182757.54</v>
      </c>
      <c r="M235" s="5">
        <v>854260</v>
      </c>
    </row>
    <row r="236" spans="11:14" x14ac:dyDescent="0.35">
      <c r="K236" s="24" t="s">
        <v>175</v>
      </c>
      <c r="L236" s="4">
        <v>119873.7</v>
      </c>
      <c r="M236" s="5">
        <v>580977</v>
      </c>
    </row>
    <row r="237" spans="11:14" x14ac:dyDescent="0.35">
      <c r="K237" s="24" t="s">
        <v>151</v>
      </c>
      <c r="L237" s="4">
        <v>69442.98</v>
      </c>
      <c r="M237" s="5">
        <v>565688</v>
      </c>
    </row>
    <row r="238" spans="11:14" x14ac:dyDescent="0.35">
      <c r="K238" s="24" t="s">
        <v>197</v>
      </c>
      <c r="L238" s="4">
        <v>68187.179999999993</v>
      </c>
      <c r="M238" s="5">
        <v>540210</v>
      </c>
    </row>
    <row r="239" spans="11:14" x14ac:dyDescent="0.35">
      <c r="K239" s="24" t="s">
        <v>234</v>
      </c>
      <c r="L239" s="4">
        <v>31853.16</v>
      </c>
      <c r="M239" s="5">
        <v>131488</v>
      </c>
    </row>
    <row r="240" spans="11:14" x14ac:dyDescent="0.35">
      <c r="K240" s="24" t="s">
        <v>177</v>
      </c>
      <c r="L240" s="4">
        <v>23287.5</v>
      </c>
      <c r="M240" s="5">
        <v>190267</v>
      </c>
    </row>
    <row r="241" spans="11:13" x14ac:dyDescent="0.35">
      <c r="K241" s="24" t="s">
        <v>109</v>
      </c>
      <c r="L241" s="4">
        <v>22959.06</v>
      </c>
      <c r="M241" s="5">
        <v>76291</v>
      </c>
    </row>
    <row r="242" spans="11:13" x14ac:dyDescent="0.35">
      <c r="K242" s="24" t="s">
        <v>99</v>
      </c>
      <c r="L242" s="4">
        <v>16837.38</v>
      </c>
      <c r="M242" s="5">
        <v>43582</v>
      </c>
    </row>
    <row r="243" spans="11:13" x14ac:dyDescent="0.35">
      <c r="K243" s="24" t="s">
        <v>173</v>
      </c>
      <c r="L243" s="4">
        <v>15028.2</v>
      </c>
      <c r="M243" s="5">
        <v>70639</v>
      </c>
    </row>
    <row r="244" spans="11:13" x14ac:dyDescent="0.35">
      <c r="K244" s="24" t="s">
        <v>207</v>
      </c>
      <c r="L244" s="4">
        <v>8942.4</v>
      </c>
      <c r="M244" s="5">
        <v>26939</v>
      </c>
    </row>
    <row r="245" spans="11:13" x14ac:dyDescent="0.35">
      <c r="K245" s="24" t="s">
        <v>230</v>
      </c>
      <c r="L245" s="4">
        <v>5754.6</v>
      </c>
      <c r="M245" s="5">
        <v>37741</v>
      </c>
    </row>
    <row r="246" spans="11:13" x14ac:dyDescent="0.35">
      <c r="K246" s="24" t="s">
        <v>34</v>
      </c>
      <c r="L246" s="4">
        <v>425.04</v>
      </c>
      <c r="M246" s="5">
        <v>3455</v>
      </c>
    </row>
    <row r="247" spans="11:13" x14ac:dyDescent="0.35">
      <c r="K247" s="24" t="s">
        <v>213</v>
      </c>
      <c r="L247" s="4">
        <v>31.74</v>
      </c>
      <c r="M247" s="5">
        <v>2193</v>
      </c>
    </row>
    <row r="248" spans="11:13" x14ac:dyDescent="0.35">
      <c r="K248" s="8" t="s">
        <v>57</v>
      </c>
      <c r="L248" s="4">
        <v>4426863.1499999994</v>
      </c>
      <c r="M248" s="5">
        <v>16542825</v>
      </c>
    </row>
    <row r="249" spans="11:13" x14ac:dyDescent="0.35">
      <c r="K249" s="24" t="s">
        <v>123</v>
      </c>
      <c r="L249" s="4">
        <v>1643615.17</v>
      </c>
      <c r="M249" s="5">
        <v>5425351</v>
      </c>
    </row>
    <row r="250" spans="11:13" x14ac:dyDescent="0.35">
      <c r="K250" s="24" t="s">
        <v>175</v>
      </c>
      <c r="L250" s="4">
        <v>807909.03</v>
      </c>
      <c r="M250" s="5">
        <v>2492276</v>
      </c>
    </row>
    <row r="251" spans="11:13" x14ac:dyDescent="0.35">
      <c r="K251" s="24" t="s">
        <v>109</v>
      </c>
      <c r="L251" s="4">
        <v>263802.42</v>
      </c>
      <c r="M251" s="5">
        <v>363504</v>
      </c>
    </row>
    <row r="252" spans="11:13" x14ac:dyDescent="0.35">
      <c r="K252" s="24" t="s">
        <v>55</v>
      </c>
      <c r="L252" s="4">
        <v>225863.52</v>
      </c>
      <c r="M252" s="5">
        <v>1642132</v>
      </c>
    </row>
    <row r="253" spans="11:13" x14ac:dyDescent="0.35">
      <c r="K253" s="24" t="s">
        <v>242</v>
      </c>
      <c r="L253" s="4">
        <v>220135.91999999998</v>
      </c>
      <c r="M253" s="5">
        <v>756840</v>
      </c>
    </row>
    <row r="254" spans="11:13" x14ac:dyDescent="0.35">
      <c r="K254" s="24" t="s">
        <v>172</v>
      </c>
      <c r="L254" s="4">
        <v>169696.91999999998</v>
      </c>
      <c r="M254" s="5">
        <v>322116</v>
      </c>
    </row>
    <row r="255" spans="11:13" x14ac:dyDescent="0.35">
      <c r="K255" s="24" t="s">
        <v>68</v>
      </c>
      <c r="L255" s="4">
        <v>148446.54</v>
      </c>
      <c r="M255" s="5">
        <v>625379</v>
      </c>
    </row>
    <row r="256" spans="11:13" x14ac:dyDescent="0.35">
      <c r="K256" s="24" t="s">
        <v>234</v>
      </c>
      <c r="L256" s="4">
        <v>134000.04</v>
      </c>
      <c r="M256" s="5">
        <v>978528</v>
      </c>
    </row>
    <row r="257" spans="11:13" x14ac:dyDescent="0.35">
      <c r="K257" s="24" t="s">
        <v>197</v>
      </c>
      <c r="L257" s="4">
        <v>123927.94</v>
      </c>
      <c r="M257" s="5">
        <v>909415</v>
      </c>
    </row>
    <row r="258" spans="11:13" x14ac:dyDescent="0.35">
      <c r="K258" s="24" t="s">
        <v>102</v>
      </c>
      <c r="L258" s="4">
        <v>110537.52</v>
      </c>
      <c r="M258" s="5">
        <v>361564</v>
      </c>
    </row>
    <row r="259" spans="11:13" x14ac:dyDescent="0.35">
      <c r="K259" s="24" t="s">
        <v>173</v>
      </c>
      <c r="L259" s="4">
        <v>104446.14</v>
      </c>
      <c r="M259" s="5">
        <v>802898</v>
      </c>
    </row>
    <row r="260" spans="11:13" x14ac:dyDescent="0.35">
      <c r="K260" s="24" t="s">
        <v>227</v>
      </c>
      <c r="L260" s="4">
        <v>100307.82</v>
      </c>
      <c r="M260" s="5">
        <v>379290</v>
      </c>
    </row>
    <row r="261" spans="11:13" x14ac:dyDescent="0.35">
      <c r="K261" s="24" t="s">
        <v>204</v>
      </c>
      <c r="L261" s="4">
        <v>92286.32</v>
      </c>
      <c r="M261" s="5">
        <v>496286</v>
      </c>
    </row>
    <row r="262" spans="11:13" x14ac:dyDescent="0.35">
      <c r="K262" s="24" t="s">
        <v>161</v>
      </c>
      <c r="L262" s="4">
        <v>91613.34</v>
      </c>
      <c r="M262" s="5">
        <v>142714</v>
      </c>
    </row>
    <row r="263" spans="11:13" x14ac:dyDescent="0.35">
      <c r="K263" s="24" t="s">
        <v>225</v>
      </c>
      <c r="L263" s="4">
        <v>63231.69</v>
      </c>
      <c r="M263" s="5">
        <v>96590</v>
      </c>
    </row>
    <row r="264" spans="11:13" x14ac:dyDescent="0.35">
      <c r="K264" s="24" t="s">
        <v>151</v>
      </c>
      <c r="L264" s="4">
        <v>61681.3</v>
      </c>
      <c r="M264" s="5">
        <v>463797</v>
      </c>
    </row>
    <row r="265" spans="11:13" x14ac:dyDescent="0.35">
      <c r="K265" s="24" t="s">
        <v>99</v>
      </c>
      <c r="L265" s="4">
        <v>28638</v>
      </c>
      <c r="M265" s="5">
        <v>210750</v>
      </c>
    </row>
    <row r="266" spans="11:13" x14ac:dyDescent="0.35">
      <c r="K266" s="24" t="s">
        <v>236</v>
      </c>
      <c r="L266" s="4">
        <v>24845.4</v>
      </c>
      <c r="M266" s="5">
        <v>34443</v>
      </c>
    </row>
    <row r="267" spans="11:13" x14ac:dyDescent="0.35">
      <c r="K267" s="24" t="s">
        <v>207</v>
      </c>
      <c r="L267" s="4">
        <v>5418</v>
      </c>
      <c r="M267" s="5">
        <v>7651</v>
      </c>
    </row>
    <row r="268" spans="11:13" x14ac:dyDescent="0.35">
      <c r="K268" s="24" t="s">
        <v>216</v>
      </c>
      <c r="L268" s="4">
        <v>3168</v>
      </c>
      <c r="M268" s="5">
        <v>28070</v>
      </c>
    </row>
    <row r="269" spans="11:13" x14ac:dyDescent="0.35">
      <c r="K269" s="24" t="s">
        <v>224</v>
      </c>
      <c r="L269" s="4">
        <v>1893.72</v>
      </c>
      <c r="M269" s="5">
        <v>3116</v>
      </c>
    </row>
    <row r="270" spans="11:13" x14ac:dyDescent="0.35">
      <c r="K270" s="24" t="s">
        <v>177</v>
      </c>
      <c r="L270" s="4">
        <v>1398.4</v>
      </c>
      <c r="M270" s="5">
        <v>115</v>
      </c>
    </row>
    <row r="271" spans="11:13" x14ac:dyDescent="0.35">
      <c r="K271" s="8" t="s">
        <v>116</v>
      </c>
      <c r="L271" s="4">
        <v>3673461.6</v>
      </c>
      <c r="M271" s="5">
        <v>6141132</v>
      </c>
    </row>
    <row r="272" spans="11:13" x14ac:dyDescent="0.35">
      <c r="K272" s="24" t="s">
        <v>175</v>
      </c>
      <c r="L272" s="4">
        <v>1264701.6000000001</v>
      </c>
      <c r="M272" s="5">
        <v>3215421</v>
      </c>
    </row>
    <row r="273" spans="11:13" x14ac:dyDescent="0.35">
      <c r="K273" s="24" t="s">
        <v>242</v>
      </c>
      <c r="L273" s="4">
        <v>1162752</v>
      </c>
      <c r="M273" s="5">
        <v>689423</v>
      </c>
    </row>
    <row r="274" spans="11:13" x14ac:dyDescent="0.35">
      <c r="K274" s="24" t="s">
        <v>172</v>
      </c>
      <c r="L274" s="4">
        <v>790320</v>
      </c>
      <c r="M274" s="5">
        <v>688444</v>
      </c>
    </row>
    <row r="275" spans="11:13" x14ac:dyDescent="0.35">
      <c r="K275" s="24" t="s">
        <v>123</v>
      </c>
      <c r="L275" s="4">
        <v>386976</v>
      </c>
      <c r="M275" s="5">
        <v>1316589</v>
      </c>
    </row>
    <row r="276" spans="11:13" x14ac:dyDescent="0.35">
      <c r="K276" s="24" t="s">
        <v>109</v>
      </c>
      <c r="L276" s="4">
        <v>46382.400000000001</v>
      </c>
      <c r="M276" s="5">
        <v>135069</v>
      </c>
    </row>
    <row r="277" spans="11:13" x14ac:dyDescent="0.35">
      <c r="K277" s="24" t="s">
        <v>151</v>
      </c>
      <c r="L277" s="4">
        <v>11848.8</v>
      </c>
      <c r="M277" s="5">
        <v>54133</v>
      </c>
    </row>
    <row r="278" spans="11:13" x14ac:dyDescent="0.35">
      <c r="K278" s="24" t="s">
        <v>197</v>
      </c>
      <c r="L278" s="4">
        <v>7687.2</v>
      </c>
      <c r="M278" s="5">
        <v>26769</v>
      </c>
    </row>
    <row r="279" spans="11:13" x14ac:dyDescent="0.35">
      <c r="K279" s="24" t="s">
        <v>177</v>
      </c>
      <c r="L279" s="4">
        <v>2793.6</v>
      </c>
      <c r="M279" s="5">
        <v>15284</v>
      </c>
    </row>
    <row r="280" spans="11:13" x14ac:dyDescent="0.35">
      <c r="K280" s="8" t="s">
        <v>71</v>
      </c>
      <c r="L280" s="4">
        <v>2559494.2800000003</v>
      </c>
      <c r="M280" s="5">
        <v>8292964</v>
      </c>
    </row>
    <row r="281" spans="11:13" x14ac:dyDescent="0.35">
      <c r="K281" s="24" t="s">
        <v>123</v>
      </c>
      <c r="L281" s="4">
        <v>1089535.3</v>
      </c>
      <c r="M281" s="5">
        <v>4016140</v>
      </c>
    </row>
    <row r="282" spans="11:13" x14ac:dyDescent="0.35">
      <c r="K282" s="24" t="s">
        <v>151</v>
      </c>
      <c r="L282" s="4">
        <v>519365.07</v>
      </c>
      <c r="M282" s="5">
        <v>652210</v>
      </c>
    </row>
    <row r="283" spans="11:13" x14ac:dyDescent="0.35">
      <c r="K283" s="24" t="s">
        <v>102</v>
      </c>
      <c r="L283" s="4">
        <v>336156.73</v>
      </c>
      <c r="M283" s="5">
        <v>791285</v>
      </c>
    </row>
    <row r="284" spans="11:13" x14ac:dyDescent="0.35">
      <c r="K284" s="24" t="s">
        <v>225</v>
      </c>
      <c r="L284" s="4">
        <v>216923.35</v>
      </c>
      <c r="M284" s="5">
        <v>984702</v>
      </c>
    </row>
    <row r="285" spans="11:13" x14ac:dyDescent="0.35">
      <c r="K285" s="24" t="s">
        <v>175</v>
      </c>
      <c r="L285" s="4">
        <v>111297.69</v>
      </c>
      <c r="M285" s="5">
        <v>479342</v>
      </c>
    </row>
    <row r="286" spans="11:13" x14ac:dyDescent="0.35">
      <c r="K286" s="24" t="s">
        <v>170</v>
      </c>
      <c r="L286" s="4">
        <v>101473.47</v>
      </c>
      <c r="M286" s="5">
        <v>506353</v>
      </c>
    </row>
    <row r="287" spans="11:13" x14ac:dyDescent="0.35">
      <c r="K287" s="24" t="s">
        <v>161</v>
      </c>
      <c r="L287" s="4">
        <v>97514.48</v>
      </c>
      <c r="M287" s="5">
        <v>429590</v>
      </c>
    </row>
    <row r="288" spans="11:13" x14ac:dyDescent="0.35">
      <c r="K288" s="24" t="s">
        <v>68</v>
      </c>
      <c r="L288" s="4">
        <v>25375.21</v>
      </c>
      <c r="M288" s="5">
        <v>106616</v>
      </c>
    </row>
    <row r="289" spans="11:13" x14ac:dyDescent="0.35">
      <c r="K289" s="24" t="s">
        <v>197</v>
      </c>
      <c r="L289" s="4">
        <v>25341.4</v>
      </c>
      <c r="M289" s="5">
        <v>210002</v>
      </c>
    </row>
    <row r="290" spans="11:13" x14ac:dyDescent="0.35">
      <c r="K290" s="24" t="s">
        <v>230</v>
      </c>
      <c r="L290" s="4">
        <v>15971.2</v>
      </c>
      <c r="M290" s="5">
        <v>46660</v>
      </c>
    </row>
    <row r="291" spans="11:13" x14ac:dyDescent="0.35">
      <c r="K291" s="24" t="s">
        <v>204</v>
      </c>
      <c r="L291" s="4">
        <v>12099.15</v>
      </c>
      <c r="M291" s="5">
        <v>36175</v>
      </c>
    </row>
    <row r="292" spans="11:13" x14ac:dyDescent="0.35">
      <c r="K292" s="24" t="s">
        <v>216</v>
      </c>
      <c r="L292" s="4">
        <v>8372</v>
      </c>
      <c r="M292" s="5">
        <v>33368</v>
      </c>
    </row>
    <row r="293" spans="11:13" x14ac:dyDescent="0.35">
      <c r="K293" s="24" t="s">
        <v>177</v>
      </c>
      <c r="L293" s="4">
        <v>69.23</v>
      </c>
      <c r="M293" s="5">
        <v>521</v>
      </c>
    </row>
    <row r="294" spans="11:13" x14ac:dyDescent="0.35">
      <c r="K294" s="8" t="s">
        <v>88</v>
      </c>
      <c r="L294" s="4">
        <v>957112</v>
      </c>
      <c r="M294" s="5">
        <v>4371503</v>
      </c>
    </row>
    <row r="295" spans="11:13" x14ac:dyDescent="0.35">
      <c r="K295" s="24" t="s">
        <v>109</v>
      </c>
      <c r="L295" s="4">
        <v>476400</v>
      </c>
      <c r="M295" s="5">
        <v>3894924</v>
      </c>
    </row>
    <row r="296" spans="11:13" x14ac:dyDescent="0.35">
      <c r="K296" s="24" t="s">
        <v>225</v>
      </c>
      <c r="L296" s="4">
        <v>461654</v>
      </c>
      <c r="M296" s="5">
        <v>385814</v>
      </c>
    </row>
    <row r="297" spans="11:13" x14ac:dyDescent="0.35">
      <c r="K297" s="24" t="s">
        <v>197</v>
      </c>
      <c r="L297" s="4">
        <v>10406</v>
      </c>
      <c r="M297" s="5">
        <v>62894</v>
      </c>
    </row>
    <row r="298" spans="11:13" x14ac:dyDescent="0.35">
      <c r="K298" s="24" t="s">
        <v>68</v>
      </c>
      <c r="L298" s="4">
        <v>5880</v>
      </c>
      <c r="M298" s="5">
        <v>13889</v>
      </c>
    </row>
    <row r="299" spans="11:13" x14ac:dyDescent="0.35">
      <c r="K299" s="24" t="s">
        <v>151</v>
      </c>
      <c r="L299" s="4">
        <v>2354</v>
      </c>
      <c r="M299" s="5">
        <v>12714</v>
      </c>
    </row>
    <row r="300" spans="11:13" x14ac:dyDescent="0.35">
      <c r="K300" s="24" t="s">
        <v>213</v>
      </c>
      <c r="L300" s="4">
        <v>408</v>
      </c>
      <c r="M300" s="5">
        <v>1172</v>
      </c>
    </row>
    <row r="301" spans="11:13" x14ac:dyDescent="0.35">
      <c r="K301" s="24" t="s">
        <v>230</v>
      </c>
      <c r="L301" s="4">
        <v>10</v>
      </c>
      <c r="M301" s="5">
        <v>96</v>
      </c>
    </row>
    <row r="302" spans="11:13" x14ac:dyDescent="0.35">
      <c r="K302" s="8" t="s">
        <v>72</v>
      </c>
      <c r="L302" s="4">
        <v>581866.25999999989</v>
      </c>
      <c r="M302" s="5">
        <v>4826029</v>
      </c>
    </row>
    <row r="303" spans="11:13" x14ac:dyDescent="0.35">
      <c r="K303" s="24" t="s">
        <v>123</v>
      </c>
      <c r="L303" s="4">
        <v>505165.08</v>
      </c>
      <c r="M303" s="5">
        <v>3780004</v>
      </c>
    </row>
    <row r="304" spans="11:13" x14ac:dyDescent="0.35">
      <c r="K304" s="24" t="s">
        <v>197</v>
      </c>
      <c r="L304" s="4">
        <v>46383.439999999995</v>
      </c>
      <c r="M304" s="5">
        <v>790772</v>
      </c>
    </row>
    <row r="305" spans="11:13" x14ac:dyDescent="0.35">
      <c r="K305" s="24" t="s">
        <v>68</v>
      </c>
      <c r="L305" s="4">
        <v>20620.5</v>
      </c>
      <c r="M305" s="5">
        <v>118161</v>
      </c>
    </row>
    <row r="306" spans="11:13" x14ac:dyDescent="0.35">
      <c r="K306" s="24" t="s">
        <v>151</v>
      </c>
      <c r="L306" s="4">
        <v>4413.2000000000007</v>
      </c>
      <c r="M306" s="5">
        <v>75068</v>
      </c>
    </row>
    <row r="307" spans="11:13" x14ac:dyDescent="0.35">
      <c r="K307" s="24" t="s">
        <v>175</v>
      </c>
      <c r="L307" s="4">
        <v>2315.16</v>
      </c>
      <c r="M307" s="5">
        <v>17469</v>
      </c>
    </row>
    <row r="308" spans="11:13" x14ac:dyDescent="0.35">
      <c r="K308" s="24" t="s">
        <v>161</v>
      </c>
      <c r="L308" s="4">
        <v>1865.58</v>
      </c>
      <c r="M308" s="5">
        <v>33446</v>
      </c>
    </row>
    <row r="309" spans="11:13" x14ac:dyDescent="0.35">
      <c r="K309" s="24" t="s">
        <v>225</v>
      </c>
      <c r="L309" s="4">
        <v>975.86</v>
      </c>
      <c r="M309" s="5">
        <v>8192</v>
      </c>
    </row>
    <row r="310" spans="11:13" x14ac:dyDescent="0.35">
      <c r="K310" s="24" t="s">
        <v>230</v>
      </c>
      <c r="L310" s="4">
        <v>127.44</v>
      </c>
      <c r="M310" s="5">
        <v>2917</v>
      </c>
    </row>
    <row r="311" spans="11:13" x14ac:dyDescent="0.35">
      <c r="K311" s="8" t="s">
        <v>70</v>
      </c>
      <c r="L311" s="4">
        <v>297692</v>
      </c>
      <c r="M311" s="5">
        <v>4010916</v>
      </c>
    </row>
    <row r="312" spans="11:13" x14ac:dyDescent="0.35">
      <c r="K312" s="24" t="s">
        <v>102</v>
      </c>
      <c r="L312" s="4">
        <v>166098</v>
      </c>
      <c r="M312" s="5">
        <v>1916271</v>
      </c>
    </row>
    <row r="313" spans="11:13" x14ac:dyDescent="0.35">
      <c r="K313" s="24" t="s">
        <v>161</v>
      </c>
      <c r="L313" s="4">
        <v>61042</v>
      </c>
      <c r="M313" s="5">
        <v>839021</v>
      </c>
    </row>
    <row r="314" spans="11:13" x14ac:dyDescent="0.35">
      <c r="K314" s="24" t="s">
        <v>239</v>
      </c>
      <c r="L314" s="4">
        <v>30080</v>
      </c>
      <c r="M314" s="5">
        <v>409536</v>
      </c>
    </row>
    <row r="315" spans="11:13" x14ac:dyDescent="0.35">
      <c r="K315" s="24" t="s">
        <v>151</v>
      </c>
      <c r="L315" s="4">
        <v>17289</v>
      </c>
      <c r="M315" s="5">
        <v>390385</v>
      </c>
    </row>
    <row r="316" spans="11:13" x14ac:dyDescent="0.35">
      <c r="K316" s="24" t="s">
        <v>225</v>
      </c>
      <c r="L316" s="4">
        <v>12200</v>
      </c>
      <c r="M316" s="5">
        <v>323115</v>
      </c>
    </row>
    <row r="317" spans="11:13" x14ac:dyDescent="0.35">
      <c r="K317" s="24" t="s">
        <v>123</v>
      </c>
      <c r="L317" s="4">
        <v>7542</v>
      </c>
      <c r="M317" s="5">
        <v>85839</v>
      </c>
    </row>
    <row r="318" spans="11:13" x14ac:dyDescent="0.35">
      <c r="K318" s="24" t="s">
        <v>68</v>
      </c>
      <c r="L318" s="4">
        <v>3093</v>
      </c>
      <c r="M318" s="5">
        <v>36374</v>
      </c>
    </row>
    <row r="319" spans="11:13" x14ac:dyDescent="0.35">
      <c r="K319" s="24" t="s">
        <v>177</v>
      </c>
      <c r="L319" s="4">
        <v>199</v>
      </c>
      <c r="M319" s="5">
        <v>8574</v>
      </c>
    </row>
    <row r="320" spans="11:13" x14ac:dyDescent="0.35">
      <c r="K320" s="24" t="s">
        <v>175</v>
      </c>
      <c r="L320" s="4">
        <v>149</v>
      </c>
      <c r="M320" s="5">
        <v>1801</v>
      </c>
    </row>
    <row r="321" spans="11:14" x14ac:dyDescent="0.35">
      <c r="K321" s="8" t="s">
        <v>69</v>
      </c>
      <c r="L321" s="4">
        <v>196250</v>
      </c>
      <c r="M321" s="5">
        <v>2835216</v>
      </c>
    </row>
    <row r="322" spans="11:14" x14ac:dyDescent="0.35">
      <c r="K322" s="24" t="s">
        <v>68</v>
      </c>
      <c r="L322" s="4">
        <v>116780</v>
      </c>
      <c r="M322" s="5">
        <v>1302952</v>
      </c>
    </row>
    <row r="323" spans="11:14" x14ac:dyDescent="0.35">
      <c r="K323" s="24" t="s">
        <v>228</v>
      </c>
      <c r="L323" s="4">
        <v>25172</v>
      </c>
      <c r="M323" s="5">
        <v>608614</v>
      </c>
    </row>
    <row r="324" spans="11:14" x14ac:dyDescent="0.35">
      <c r="K324" s="24" t="s">
        <v>230</v>
      </c>
      <c r="L324" s="4">
        <v>20461</v>
      </c>
      <c r="M324" s="5">
        <v>157617</v>
      </c>
    </row>
    <row r="325" spans="11:14" x14ac:dyDescent="0.35">
      <c r="K325" s="24" t="s">
        <v>151</v>
      </c>
      <c r="L325" s="4">
        <v>19788</v>
      </c>
      <c r="M325" s="5">
        <v>570998</v>
      </c>
    </row>
    <row r="326" spans="11:14" x14ac:dyDescent="0.35">
      <c r="K326" s="24" t="s">
        <v>197</v>
      </c>
      <c r="L326" s="4">
        <v>6367</v>
      </c>
      <c r="M326" s="5">
        <v>77658</v>
      </c>
    </row>
    <row r="327" spans="11:14" x14ac:dyDescent="0.35">
      <c r="K327" s="24" t="s">
        <v>161</v>
      </c>
      <c r="L327" s="4">
        <v>3502</v>
      </c>
      <c r="M327" s="5">
        <v>11956</v>
      </c>
    </row>
    <row r="328" spans="11:14" x14ac:dyDescent="0.35">
      <c r="K328" s="24" t="s">
        <v>225</v>
      </c>
      <c r="L328" s="4">
        <v>2182</v>
      </c>
      <c r="M328" s="5">
        <v>15325</v>
      </c>
    </row>
    <row r="329" spans="11:14" x14ac:dyDescent="0.35">
      <c r="K329" s="24" t="s">
        <v>223</v>
      </c>
      <c r="L329" s="4">
        <v>1998</v>
      </c>
      <c r="M329" s="5">
        <v>90096</v>
      </c>
    </row>
    <row r="330" spans="11:14" x14ac:dyDescent="0.35">
      <c r="K330" s="8" t="s">
        <v>198</v>
      </c>
      <c r="L330" s="4">
        <v>976</v>
      </c>
      <c r="M330" s="5">
        <v>18125</v>
      </c>
    </row>
    <row r="331" spans="11:14" x14ac:dyDescent="0.35">
      <c r="K331" s="24" t="s">
        <v>197</v>
      </c>
      <c r="L331" s="4">
        <v>976</v>
      </c>
      <c r="M331" s="5">
        <v>18125</v>
      </c>
    </row>
    <row r="332" spans="11:14" x14ac:dyDescent="0.35">
      <c r="K332" s="7" t="s">
        <v>35</v>
      </c>
      <c r="L332" s="4">
        <v>2807020.5</v>
      </c>
      <c r="M332" s="5">
        <v>25905639</v>
      </c>
    </row>
    <row r="333" spans="11:14" x14ac:dyDescent="0.35">
      <c r="K333" s="10" t="s">
        <v>70</v>
      </c>
      <c r="L333" s="11">
        <v>1232238</v>
      </c>
      <c r="M333" s="12">
        <v>15705377</v>
      </c>
      <c r="N333" s="4">
        <f>0.8*GETPIVOTDATA("Sum of Live weight",$K$3,"Presentation","Whole/Gutted","Preservation","Live/Fresh","Species ","Lobster Homarus spp","Species Group","Crustaceans")</f>
        <v>985790.4</v>
      </c>
    </row>
    <row r="334" spans="11:14" x14ac:dyDescent="0.35">
      <c r="K334" s="25" t="s">
        <v>102</v>
      </c>
      <c r="L334" s="11">
        <v>1069111</v>
      </c>
      <c r="M334" s="12">
        <v>13519621</v>
      </c>
    </row>
    <row r="335" spans="11:14" x14ac:dyDescent="0.35">
      <c r="K335" s="24" t="s">
        <v>239</v>
      </c>
      <c r="L335" s="4">
        <v>160958</v>
      </c>
      <c r="M335" s="5">
        <v>2153086</v>
      </c>
    </row>
    <row r="336" spans="11:14" x14ac:dyDescent="0.35">
      <c r="K336" s="24" t="s">
        <v>223</v>
      </c>
      <c r="L336" s="4">
        <v>1904</v>
      </c>
      <c r="M336" s="5">
        <v>27653</v>
      </c>
    </row>
    <row r="337" spans="11:14" x14ac:dyDescent="0.35">
      <c r="K337" s="24" t="s">
        <v>225</v>
      </c>
      <c r="L337" s="4">
        <v>265</v>
      </c>
      <c r="M337" s="5">
        <v>5017</v>
      </c>
    </row>
    <row r="338" spans="11:14" x14ac:dyDescent="0.35">
      <c r="K338" s="10" t="s">
        <v>57</v>
      </c>
      <c r="L338" s="11">
        <v>550020</v>
      </c>
      <c r="M338" s="12">
        <v>2916465</v>
      </c>
      <c r="N338" s="4">
        <f>0.8*GETPIVOTDATA("Sum of Live weight",$K$3,"Presentation","Whole/Gutted","Preservation","Live/Fresh","Species ","Crab","Species Group","Crustaceans")</f>
        <v>440016</v>
      </c>
    </row>
    <row r="339" spans="11:14" x14ac:dyDescent="0.35">
      <c r="K339" s="25" t="s">
        <v>175</v>
      </c>
      <c r="L339" s="11">
        <v>357584</v>
      </c>
      <c r="M339" s="12">
        <v>1001089</v>
      </c>
    </row>
    <row r="340" spans="11:14" x14ac:dyDescent="0.35">
      <c r="K340" s="25" t="s">
        <v>227</v>
      </c>
      <c r="L340" s="11">
        <v>124401</v>
      </c>
      <c r="M340" s="12">
        <v>1124557</v>
      </c>
    </row>
    <row r="341" spans="11:14" x14ac:dyDescent="0.35">
      <c r="K341" s="24" t="s">
        <v>123</v>
      </c>
      <c r="L341" s="4">
        <v>16144</v>
      </c>
      <c r="M341" s="5">
        <v>154218</v>
      </c>
    </row>
    <row r="342" spans="11:14" x14ac:dyDescent="0.35">
      <c r="K342" s="24" t="s">
        <v>172</v>
      </c>
      <c r="L342" s="4">
        <v>12252</v>
      </c>
      <c r="M342" s="5">
        <v>65510</v>
      </c>
    </row>
    <row r="343" spans="11:14" x14ac:dyDescent="0.35">
      <c r="K343" s="24" t="s">
        <v>204</v>
      </c>
      <c r="L343" s="4">
        <v>11063</v>
      </c>
      <c r="M343" s="5">
        <v>321456</v>
      </c>
    </row>
    <row r="344" spans="11:14" x14ac:dyDescent="0.35">
      <c r="K344" s="24" t="s">
        <v>236</v>
      </c>
      <c r="L344" s="4">
        <v>9710</v>
      </c>
      <c r="M344" s="5">
        <v>38557</v>
      </c>
    </row>
    <row r="345" spans="11:14" x14ac:dyDescent="0.35">
      <c r="K345" s="24" t="s">
        <v>109</v>
      </c>
      <c r="L345" s="4">
        <v>7200</v>
      </c>
      <c r="M345" s="5">
        <v>27873</v>
      </c>
    </row>
    <row r="346" spans="11:14" x14ac:dyDescent="0.35">
      <c r="K346" s="24" t="s">
        <v>151</v>
      </c>
      <c r="L346" s="4">
        <v>6292</v>
      </c>
      <c r="M346" s="5">
        <v>71968</v>
      </c>
    </row>
    <row r="347" spans="11:14" x14ac:dyDescent="0.35">
      <c r="K347" s="24" t="s">
        <v>102</v>
      </c>
      <c r="L347" s="4">
        <v>4743</v>
      </c>
      <c r="M347" s="5">
        <v>105261</v>
      </c>
    </row>
    <row r="348" spans="11:14" x14ac:dyDescent="0.35">
      <c r="K348" s="24" t="s">
        <v>107</v>
      </c>
      <c r="L348" s="4">
        <v>611</v>
      </c>
      <c r="M348" s="5">
        <v>5801</v>
      </c>
    </row>
    <row r="349" spans="11:14" x14ac:dyDescent="0.35">
      <c r="K349" s="24" t="s">
        <v>230</v>
      </c>
      <c r="L349" s="4">
        <v>20</v>
      </c>
      <c r="M349" s="5">
        <v>175</v>
      </c>
    </row>
    <row r="350" spans="11:14" x14ac:dyDescent="0.35">
      <c r="K350" s="10" t="s">
        <v>72</v>
      </c>
      <c r="L350" s="11">
        <v>410233.75</v>
      </c>
      <c r="M350" s="12">
        <v>2553081</v>
      </c>
      <c r="N350" s="4">
        <f>0.8*GETPIVOTDATA("Sum of Live weight",$K$3,"Presentation","Whole/Gutted","Preservation","Live/Fresh","Species ","Shrimp Crangon spp","Species Group","Crustaceans")</f>
        <v>328187</v>
      </c>
    </row>
    <row r="351" spans="11:14" x14ac:dyDescent="0.35">
      <c r="K351" s="25" t="s">
        <v>123</v>
      </c>
      <c r="L351" s="11">
        <v>383949.35</v>
      </c>
      <c r="M351" s="12">
        <v>2146032</v>
      </c>
    </row>
    <row r="352" spans="11:14" x14ac:dyDescent="0.35">
      <c r="K352" s="24" t="s">
        <v>197</v>
      </c>
      <c r="L352" s="4">
        <v>24776.75</v>
      </c>
      <c r="M352" s="5">
        <v>391798</v>
      </c>
    </row>
    <row r="353" spans="11:13" x14ac:dyDescent="0.35">
      <c r="K353" s="24" t="s">
        <v>213</v>
      </c>
      <c r="L353" s="4">
        <v>1308.7</v>
      </c>
      <c r="M353" s="5">
        <v>12164</v>
      </c>
    </row>
    <row r="354" spans="11:13" x14ac:dyDescent="0.35">
      <c r="K354" s="24" t="s">
        <v>175</v>
      </c>
      <c r="L354" s="4">
        <v>198.95</v>
      </c>
      <c r="M354" s="5">
        <v>3087</v>
      </c>
    </row>
    <row r="355" spans="11:13" x14ac:dyDescent="0.35">
      <c r="K355" s="8" t="s">
        <v>116</v>
      </c>
      <c r="L355" s="4">
        <v>337726</v>
      </c>
      <c r="M355" s="5">
        <v>2029553</v>
      </c>
    </row>
    <row r="356" spans="11:13" x14ac:dyDescent="0.35">
      <c r="K356" s="24" t="s">
        <v>175</v>
      </c>
      <c r="L356" s="4">
        <v>337026</v>
      </c>
      <c r="M356" s="5">
        <v>2023188</v>
      </c>
    </row>
    <row r="357" spans="11:13" x14ac:dyDescent="0.35">
      <c r="K357" s="24" t="s">
        <v>123</v>
      </c>
      <c r="L357" s="4">
        <v>460</v>
      </c>
      <c r="M357" s="5">
        <v>3097</v>
      </c>
    </row>
    <row r="358" spans="11:13" x14ac:dyDescent="0.35">
      <c r="K358" s="24" t="s">
        <v>147</v>
      </c>
      <c r="L358" s="4">
        <v>209</v>
      </c>
      <c r="M358" s="5">
        <v>2134</v>
      </c>
    </row>
    <row r="359" spans="11:13" x14ac:dyDescent="0.35">
      <c r="K359" s="24" t="s">
        <v>196</v>
      </c>
      <c r="L359" s="4">
        <v>31</v>
      </c>
      <c r="M359" s="5">
        <v>1134</v>
      </c>
    </row>
    <row r="360" spans="11:13" x14ac:dyDescent="0.35">
      <c r="K360" s="8" t="s">
        <v>28</v>
      </c>
      <c r="L360" s="4">
        <v>143925.94999999998</v>
      </c>
      <c r="M360" s="5">
        <v>1455674</v>
      </c>
    </row>
    <row r="361" spans="11:13" x14ac:dyDescent="0.35">
      <c r="K361" s="24" t="s">
        <v>151</v>
      </c>
      <c r="L361" s="4">
        <v>126048.05</v>
      </c>
      <c r="M361" s="5">
        <v>1254106</v>
      </c>
    </row>
    <row r="362" spans="11:13" x14ac:dyDescent="0.35">
      <c r="K362" s="24" t="s">
        <v>197</v>
      </c>
      <c r="L362" s="4">
        <v>8458.25</v>
      </c>
      <c r="M362" s="5">
        <v>114843</v>
      </c>
    </row>
    <row r="363" spans="11:13" x14ac:dyDescent="0.35">
      <c r="K363" s="24" t="s">
        <v>239</v>
      </c>
      <c r="L363" s="4">
        <v>4204.3999999999996</v>
      </c>
      <c r="M363" s="5">
        <v>44280</v>
      </c>
    </row>
    <row r="364" spans="11:13" x14ac:dyDescent="0.35">
      <c r="K364" s="24" t="s">
        <v>227</v>
      </c>
      <c r="L364" s="4">
        <v>3657</v>
      </c>
      <c r="M364" s="5">
        <v>17520</v>
      </c>
    </row>
    <row r="365" spans="11:13" x14ac:dyDescent="0.35">
      <c r="K365" s="24" t="s">
        <v>109</v>
      </c>
      <c r="L365" s="4">
        <v>902.75</v>
      </c>
      <c r="M365" s="5">
        <v>13695</v>
      </c>
    </row>
    <row r="366" spans="11:13" x14ac:dyDescent="0.35">
      <c r="K366" s="24" t="s">
        <v>173</v>
      </c>
      <c r="L366" s="4">
        <v>294.39999999999998</v>
      </c>
      <c r="M366" s="5">
        <v>4243</v>
      </c>
    </row>
    <row r="367" spans="11:13" x14ac:dyDescent="0.35">
      <c r="K367" s="24" t="s">
        <v>217</v>
      </c>
      <c r="L367" s="4">
        <v>278.3</v>
      </c>
      <c r="M367" s="5">
        <v>5885</v>
      </c>
    </row>
    <row r="368" spans="11:13" x14ac:dyDescent="0.35">
      <c r="K368" s="24" t="s">
        <v>184</v>
      </c>
      <c r="L368" s="4">
        <v>82.8</v>
      </c>
      <c r="M368" s="5">
        <v>1102</v>
      </c>
    </row>
    <row r="369" spans="11:14" x14ac:dyDescent="0.35">
      <c r="K369" s="8" t="s">
        <v>71</v>
      </c>
      <c r="L369" s="4">
        <v>112069.8</v>
      </c>
      <c r="M369" s="5">
        <v>978726</v>
      </c>
    </row>
    <row r="370" spans="11:14" x14ac:dyDescent="0.35">
      <c r="K370" s="24" t="s">
        <v>123</v>
      </c>
      <c r="L370" s="4">
        <v>112066.35</v>
      </c>
      <c r="M370" s="5">
        <v>978612</v>
      </c>
    </row>
    <row r="371" spans="11:14" x14ac:dyDescent="0.35">
      <c r="K371" s="24" t="s">
        <v>213</v>
      </c>
      <c r="L371" s="4">
        <v>3.45</v>
      </c>
      <c r="M371" s="5">
        <v>114</v>
      </c>
    </row>
    <row r="372" spans="11:14" x14ac:dyDescent="0.35">
      <c r="K372" s="8" t="s">
        <v>88</v>
      </c>
      <c r="L372" s="4">
        <v>17873</v>
      </c>
      <c r="M372" s="5">
        <v>187016</v>
      </c>
    </row>
    <row r="373" spans="11:14" x14ac:dyDescent="0.35">
      <c r="K373" s="24" t="s">
        <v>123</v>
      </c>
      <c r="L373" s="4">
        <v>17375</v>
      </c>
      <c r="M373" s="5">
        <v>179528</v>
      </c>
    </row>
    <row r="374" spans="11:14" x14ac:dyDescent="0.35">
      <c r="K374" s="24" t="s">
        <v>197</v>
      </c>
      <c r="L374" s="4">
        <v>423</v>
      </c>
      <c r="M374" s="5">
        <v>6605</v>
      </c>
    </row>
    <row r="375" spans="11:14" x14ac:dyDescent="0.35">
      <c r="K375" s="24" t="s">
        <v>151</v>
      </c>
      <c r="L375" s="4">
        <v>75</v>
      </c>
      <c r="M375" s="5">
        <v>883</v>
      </c>
    </row>
    <row r="376" spans="11:14" x14ac:dyDescent="0.35">
      <c r="K376" s="8" t="s">
        <v>69</v>
      </c>
      <c r="L376" s="4">
        <v>2934</v>
      </c>
      <c r="M376" s="5">
        <v>79747</v>
      </c>
    </row>
    <row r="377" spans="11:14" x14ac:dyDescent="0.35">
      <c r="K377" s="24" t="s">
        <v>161</v>
      </c>
      <c r="L377" s="4">
        <v>2934</v>
      </c>
      <c r="M377" s="5">
        <v>79747</v>
      </c>
    </row>
    <row r="378" spans="11:14" x14ac:dyDescent="0.35">
      <c r="K378" s="7" t="s">
        <v>36</v>
      </c>
      <c r="L378" s="4">
        <v>1607057.6500000004</v>
      </c>
      <c r="M378" s="5">
        <v>11078165</v>
      </c>
    </row>
    <row r="379" spans="11:14" x14ac:dyDescent="0.35">
      <c r="K379" s="10" t="s">
        <v>116</v>
      </c>
      <c r="L379" s="11">
        <v>1414868</v>
      </c>
      <c r="M379" s="12">
        <v>8882331</v>
      </c>
      <c r="N379" s="4">
        <f>0.8*GETPIVOTDATA("Sum of Live weight",$K$3,"Presentation","Whole/Gutted","Preservation","Unspecified","Species ","Lobster, Norway","Species Group","Crustaceans")</f>
        <v>1131894.4000000001</v>
      </c>
    </row>
    <row r="380" spans="11:14" x14ac:dyDescent="0.35">
      <c r="K380" s="25" t="s">
        <v>175</v>
      </c>
      <c r="L380" s="11">
        <v>1397379</v>
      </c>
      <c r="M380" s="12">
        <v>8779150</v>
      </c>
    </row>
    <row r="381" spans="11:14" x14ac:dyDescent="0.35">
      <c r="K381" s="24" t="s">
        <v>197</v>
      </c>
      <c r="L381" s="4">
        <v>17489</v>
      </c>
      <c r="M381" s="5">
        <v>103181</v>
      </c>
    </row>
    <row r="382" spans="11:14" x14ac:dyDescent="0.35">
      <c r="K382" s="8" t="s">
        <v>28</v>
      </c>
      <c r="L382" s="4">
        <v>93888.3</v>
      </c>
      <c r="M382" s="5">
        <v>881027</v>
      </c>
    </row>
    <row r="383" spans="11:14" x14ac:dyDescent="0.35">
      <c r="K383" s="24" t="s">
        <v>109</v>
      </c>
      <c r="L383" s="4">
        <v>31144.3</v>
      </c>
      <c r="M383" s="5">
        <v>342905</v>
      </c>
    </row>
    <row r="384" spans="11:14" x14ac:dyDescent="0.35">
      <c r="K384" s="24" t="s">
        <v>151</v>
      </c>
      <c r="L384" s="4">
        <v>21275</v>
      </c>
      <c r="M384" s="5">
        <v>135458</v>
      </c>
    </row>
    <row r="385" spans="11:13" x14ac:dyDescent="0.35">
      <c r="K385" s="24" t="s">
        <v>234</v>
      </c>
      <c r="L385" s="4">
        <v>9325.3499999999985</v>
      </c>
      <c r="M385" s="5">
        <v>198463</v>
      </c>
    </row>
    <row r="386" spans="11:13" x14ac:dyDescent="0.35">
      <c r="K386" s="24" t="s">
        <v>242</v>
      </c>
      <c r="L386" s="4">
        <v>7808.5</v>
      </c>
      <c r="M386" s="5">
        <v>70599</v>
      </c>
    </row>
    <row r="387" spans="11:13" x14ac:dyDescent="0.35">
      <c r="K387" s="24" t="s">
        <v>175</v>
      </c>
      <c r="L387" s="4">
        <v>7552.05</v>
      </c>
      <c r="M387" s="5">
        <v>54591</v>
      </c>
    </row>
    <row r="388" spans="11:13" x14ac:dyDescent="0.35">
      <c r="K388" s="24" t="s">
        <v>99</v>
      </c>
      <c r="L388" s="4">
        <v>5589</v>
      </c>
      <c r="M388" s="5">
        <v>17198</v>
      </c>
    </row>
    <row r="389" spans="11:13" x14ac:dyDescent="0.35">
      <c r="K389" s="24" t="s">
        <v>224</v>
      </c>
      <c r="L389" s="4">
        <v>4743.75</v>
      </c>
      <c r="M389" s="5">
        <v>13727</v>
      </c>
    </row>
    <row r="390" spans="11:13" x14ac:dyDescent="0.35">
      <c r="K390" s="24" t="s">
        <v>172</v>
      </c>
      <c r="L390" s="4">
        <v>2785.3</v>
      </c>
      <c r="M390" s="5">
        <v>3331</v>
      </c>
    </row>
    <row r="391" spans="11:13" x14ac:dyDescent="0.35">
      <c r="K391" s="24" t="s">
        <v>239</v>
      </c>
      <c r="L391" s="4">
        <v>2072.3000000000002</v>
      </c>
      <c r="M391" s="5">
        <v>41317</v>
      </c>
    </row>
    <row r="392" spans="11:13" x14ac:dyDescent="0.35">
      <c r="K392" s="24" t="s">
        <v>213</v>
      </c>
      <c r="L392" s="4">
        <v>1520.3</v>
      </c>
      <c r="M392" s="5">
        <v>3335</v>
      </c>
    </row>
    <row r="393" spans="11:13" x14ac:dyDescent="0.35">
      <c r="K393" s="24" t="s">
        <v>197</v>
      </c>
      <c r="L393" s="4">
        <v>72.45</v>
      </c>
      <c r="M393" s="5">
        <v>103</v>
      </c>
    </row>
    <row r="394" spans="11:13" x14ac:dyDescent="0.35">
      <c r="K394" s="8" t="s">
        <v>88</v>
      </c>
      <c r="L394" s="4">
        <v>29605</v>
      </c>
      <c r="M394" s="5">
        <v>483056</v>
      </c>
    </row>
    <row r="395" spans="11:13" x14ac:dyDescent="0.35">
      <c r="K395" s="24" t="s">
        <v>123</v>
      </c>
      <c r="L395" s="4">
        <v>20355</v>
      </c>
      <c r="M395" s="5">
        <v>338308</v>
      </c>
    </row>
    <row r="396" spans="11:13" x14ac:dyDescent="0.35">
      <c r="K396" s="24" t="s">
        <v>197</v>
      </c>
      <c r="L396" s="4">
        <v>8888</v>
      </c>
      <c r="M396" s="5">
        <v>143830</v>
      </c>
    </row>
    <row r="397" spans="11:13" x14ac:dyDescent="0.35">
      <c r="K397" s="24" t="s">
        <v>175</v>
      </c>
      <c r="L397" s="4">
        <v>362</v>
      </c>
      <c r="M397" s="5">
        <v>918</v>
      </c>
    </row>
    <row r="398" spans="11:13" x14ac:dyDescent="0.35">
      <c r="K398" s="8" t="s">
        <v>72</v>
      </c>
      <c r="L398" s="4">
        <v>28263.55</v>
      </c>
      <c r="M398" s="5">
        <v>257952</v>
      </c>
    </row>
    <row r="399" spans="11:13" x14ac:dyDescent="0.35">
      <c r="K399" s="24" t="s">
        <v>197</v>
      </c>
      <c r="L399" s="4">
        <v>27125.05</v>
      </c>
      <c r="M399" s="5">
        <v>248068</v>
      </c>
    </row>
    <row r="400" spans="11:13" x14ac:dyDescent="0.35">
      <c r="K400" s="24" t="s">
        <v>177</v>
      </c>
      <c r="L400" s="4">
        <v>1138.5</v>
      </c>
      <c r="M400" s="5">
        <v>9884</v>
      </c>
    </row>
    <row r="401" spans="11:14" x14ac:dyDescent="0.35">
      <c r="K401" s="8" t="s">
        <v>57</v>
      </c>
      <c r="L401" s="4">
        <v>26918</v>
      </c>
      <c r="M401" s="5">
        <v>434393</v>
      </c>
    </row>
    <row r="402" spans="11:14" x14ac:dyDescent="0.35">
      <c r="K402" s="24" t="s">
        <v>173</v>
      </c>
      <c r="L402" s="4">
        <v>26002</v>
      </c>
      <c r="M402" s="5">
        <v>361292</v>
      </c>
    </row>
    <row r="403" spans="11:14" x14ac:dyDescent="0.35">
      <c r="K403" s="24" t="s">
        <v>197</v>
      </c>
      <c r="L403" s="4">
        <v>773</v>
      </c>
      <c r="M403" s="5">
        <v>72561</v>
      </c>
    </row>
    <row r="404" spans="11:14" x14ac:dyDescent="0.35">
      <c r="K404" s="24" t="s">
        <v>177</v>
      </c>
      <c r="L404" s="4">
        <v>143</v>
      </c>
      <c r="M404" s="5">
        <v>540</v>
      </c>
    </row>
    <row r="405" spans="11:14" x14ac:dyDescent="0.35">
      <c r="K405" s="8" t="s">
        <v>71</v>
      </c>
      <c r="L405" s="4">
        <v>13514.800000000001</v>
      </c>
      <c r="M405" s="5">
        <v>139406</v>
      </c>
    </row>
    <row r="406" spans="11:14" x14ac:dyDescent="0.35">
      <c r="K406" s="24" t="s">
        <v>123</v>
      </c>
      <c r="L406" s="4">
        <v>11307.95</v>
      </c>
      <c r="M406" s="5">
        <v>129981</v>
      </c>
    </row>
    <row r="407" spans="11:14" x14ac:dyDescent="0.35">
      <c r="K407" s="24" t="s">
        <v>197</v>
      </c>
      <c r="L407" s="4">
        <v>1114.3499999999999</v>
      </c>
      <c r="M407" s="5">
        <v>3423</v>
      </c>
    </row>
    <row r="408" spans="11:14" x14ac:dyDescent="0.35">
      <c r="K408" s="24" t="s">
        <v>213</v>
      </c>
      <c r="L408" s="4">
        <v>1071.8</v>
      </c>
      <c r="M408" s="5">
        <v>4915</v>
      </c>
    </row>
    <row r="409" spans="11:14" x14ac:dyDescent="0.35">
      <c r="K409" s="24" t="s">
        <v>239</v>
      </c>
      <c r="L409" s="4">
        <v>20.7</v>
      </c>
      <c r="M409" s="5">
        <v>1087</v>
      </c>
    </row>
    <row r="410" spans="11:14" x14ac:dyDescent="0.35">
      <c r="K410" s="6" t="s">
        <v>36</v>
      </c>
      <c r="L410" s="4">
        <v>59131620.160000004</v>
      </c>
      <c r="M410" s="5">
        <v>304562642</v>
      </c>
    </row>
    <row r="411" spans="11:14" x14ac:dyDescent="0.35">
      <c r="K411" s="7" t="s">
        <v>37</v>
      </c>
      <c r="L411" s="4">
        <v>57709302.240000002</v>
      </c>
      <c r="M411" s="5">
        <v>295381785</v>
      </c>
    </row>
    <row r="412" spans="11:14" x14ac:dyDescent="0.35">
      <c r="K412" s="10" t="s">
        <v>28</v>
      </c>
      <c r="L412" s="11">
        <v>55115393.039999999</v>
      </c>
      <c r="M412" s="12">
        <v>276106051</v>
      </c>
      <c r="N412" s="4">
        <f>0.8*GETPIVOTDATA("Sum of Live weight",$K$3,"Presentation","Unspecified","Preservation","Prepared/Preserved","Species ","Shrimp, miscellaneous","Species Group","Crustaceans")</f>
        <v>44092314.432000004</v>
      </c>
    </row>
    <row r="413" spans="11:14" x14ac:dyDescent="0.35">
      <c r="K413" s="25" t="s">
        <v>242</v>
      </c>
      <c r="L413" s="11">
        <v>13370664.220000001</v>
      </c>
      <c r="M413" s="12">
        <v>70799862</v>
      </c>
    </row>
    <row r="414" spans="11:14" x14ac:dyDescent="0.35">
      <c r="K414" s="25" t="s">
        <v>123</v>
      </c>
      <c r="L414" s="11">
        <v>8330444.4000000004</v>
      </c>
      <c r="M414" s="12">
        <v>37637285</v>
      </c>
    </row>
    <row r="415" spans="11:14" x14ac:dyDescent="0.35">
      <c r="K415" s="25" t="s">
        <v>170</v>
      </c>
      <c r="L415" s="11">
        <v>7225906.96</v>
      </c>
      <c r="M415" s="12">
        <v>33991332</v>
      </c>
    </row>
    <row r="416" spans="11:14" x14ac:dyDescent="0.35">
      <c r="K416" s="25" t="s">
        <v>102</v>
      </c>
      <c r="L416" s="11">
        <v>5863257.7799999993</v>
      </c>
      <c r="M416" s="12">
        <v>32457153</v>
      </c>
    </row>
    <row r="417" spans="11:13" x14ac:dyDescent="0.35">
      <c r="K417" s="25" t="s">
        <v>204</v>
      </c>
      <c r="L417" s="11">
        <v>4179984.58</v>
      </c>
      <c r="M417" s="12">
        <v>20040154</v>
      </c>
    </row>
    <row r="418" spans="11:13" x14ac:dyDescent="0.35">
      <c r="K418" s="25" t="s">
        <v>173</v>
      </c>
      <c r="L418" s="11">
        <v>3910466.9800000004</v>
      </c>
      <c r="M418" s="12">
        <v>14791962</v>
      </c>
    </row>
    <row r="419" spans="11:13" x14ac:dyDescent="0.35">
      <c r="K419" s="25" t="s">
        <v>167</v>
      </c>
      <c r="L419" s="11">
        <v>2884108.9000000004</v>
      </c>
      <c r="M419" s="12">
        <v>18518046</v>
      </c>
    </row>
    <row r="420" spans="11:13" x14ac:dyDescent="0.35">
      <c r="K420" s="24" t="s">
        <v>234</v>
      </c>
      <c r="L420" s="4">
        <v>1839578.7999999998</v>
      </c>
      <c r="M420" s="5">
        <v>10809205</v>
      </c>
    </row>
    <row r="421" spans="11:13" x14ac:dyDescent="0.35">
      <c r="K421" s="24" t="s">
        <v>172</v>
      </c>
      <c r="L421" s="4">
        <v>1533464.84</v>
      </c>
      <c r="M421" s="5">
        <v>6305209</v>
      </c>
    </row>
    <row r="422" spans="11:13" x14ac:dyDescent="0.35">
      <c r="K422" s="24" t="s">
        <v>216</v>
      </c>
      <c r="L422" s="4">
        <v>1391295.8</v>
      </c>
      <c r="M422" s="5">
        <v>5527314</v>
      </c>
    </row>
    <row r="423" spans="11:13" x14ac:dyDescent="0.35">
      <c r="K423" s="24" t="s">
        <v>161</v>
      </c>
      <c r="L423" s="4">
        <v>934005.6399999999</v>
      </c>
      <c r="M423" s="5">
        <v>5158941</v>
      </c>
    </row>
    <row r="424" spans="11:13" x14ac:dyDescent="0.35">
      <c r="K424" s="24" t="s">
        <v>197</v>
      </c>
      <c r="L424" s="4">
        <v>932848.61999999988</v>
      </c>
      <c r="M424" s="5">
        <v>6581223</v>
      </c>
    </row>
    <row r="425" spans="11:13" x14ac:dyDescent="0.35">
      <c r="K425" s="24" t="s">
        <v>151</v>
      </c>
      <c r="L425" s="4">
        <v>719956.94</v>
      </c>
      <c r="M425" s="5">
        <v>4591407</v>
      </c>
    </row>
    <row r="426" spans="11:13" x14ac:dyDescent="0.35">
      <c r="K426" s="24" t="s">
        <v>109</v>
      </c>
      <c r="L426" s="4">
        <v>554670.74</v>
      </c>
      <c r="M426" s="5">
        <v>2304362</v>
      </c>
    </row>
    <row r="427" spans="11:13" x14ac:dyDescent="0.35">
      <c r="K427" s="24" t="s">
        <v>55</v>
      </c>
      <c r="L427" s="4">
        <v>316708.08</v>
      </c>
      <c r="M427" s="5">
        <v>1296261</v>
      </c>
    </row>
    <row r="428" spans="11:13" x14ac:dyDescent="0.35">
      <c r="K428" s="24" t="s">
        <v>99</v>
      </c>
      <c r="L428" s="4">
        <v>193302.02</v>
      </c>
      <c r="M428" s="5">
        <v>738194</v>
      </c>
    </row>
    <row r="429" spans="11:13" x14ac:dyDescent="0.35">
      <c r="K429" s="24" t="s">
        <v>165</v>
      </c>
      <c r="L429" s="4">
        <v>177520.4</v>
      </c>
      <c r="M429" s="5">
        <v>816038</v>
      </c>
    </row>
    <row r="430" spans="11:13" x14ac:dyDescent="0.35">
      <c r="K430" s="24" t="s">
        <v>225</v>
      </c>
      <c r="L430" s="4">
        <v>163325.74</v>
      </c>
      <c r="M430" s="5">
        <v>1069065</v>
      </c>
    </row>
    <row r="431" spans="11:13" x14ac:dyDescent="0.35">
      <c r="K431" s="24" t="s">
        <v>175</v>
      </c>
      <c r="L431" s="4">
        <v>125764.92000000001</v>
      </c>
      <c r="M431" s="5">
        <v>553500</v>
      </c>
    </row>
    <row r="432" spans="11:13" x14ac:dyDescent="0.35">
      <c r="K432" s="24" t="s">
        <v>186</v>
      </c>
      <c r="L432" s="4">
        <v>99495.42</v>
      </c>
      <c r="M432" s="5">
        <v>532804</v>
      </c>
    </row>
    <row r="433" spans="11:13" x14ac:dyDescent="0.35">
      <c r="K433" s="24" t="s">
        <v>213</v>
      </c>
      <c r="L433" s="4">
        <v>98755.06</v>
      </c>
      <c r="M433" s="5">
        <v>388124</v>
      </c>
    </row>
    <row r="434" spans="11:13" x14ac:dyDescent="0.35">
      <c r="K434" s="24" t="s">
        <v>211</v>
      </c>
      <c r="L434" s="4">
        <v>71964.320000000007</v>
      </c>
      <c r="M434" s="5">
        <v>152943</v>
      </c>
    </row>
    <row r="435" spans="11:13" x14ac:dyDescent="0.35">
      <c r="K435" s="24" t="s">
        <v>181</v>
      </c>
      <c r="L435" s="4">
        <v>69056</v>
      </c>
      <c r="M435" s="5">
        <v>282880</v>
      </c>
    </row>
    <row r="436" spans="11:13" x14ac:dyDescent="0.35">
      <c r="K436" s="24" t="s">
        <v>230</v>
      </c>
      <c r="L436" s="4">
        <v>67789.42</v>
      </c>
      <c r="M436" s="5">
        <v>453058</v>
      </c>
    </row>
    <row r="437" spans="11:13" x14ac:dyDescent="0.35">
      <c r="K437" s="24" t="s">
        <v>68</v>
      </c>
      <c r="L437" s="4">
        <v>25411.279999999999</v>
      </c>
      <c r="M437" s="5">
        <v>182747</v>
      </c>
    </row>
    <row r="438" spans="11:13" x14ac:dyDescent="0.35">
      <c r="K438" s="24" t="s">
        <v>239</v>
      </c>
      <c r="L438" s="4">
        <v>21221.440000000002</v>
      </c>
      <c r="M438" s="5">
        <v>99057</v>
      </c>
    </row>
    <row r="439" spans="11:13" x14ac:dyDescent="0.35">
      <c r="K439" s="24" t="s">
        <v>237</v>
      </c>
      <c r="L439" s="4">
        <v>10210.66</v>
      </c>
      <c r="M439" s="5">
        <v>6550</v>
      </c>
    </row>
    <row r="440" spans="11:13" x14ac:dyDescent="0.35">
      <c r="K440" s="24" t="s">
        <v>212</v>
      </c>
      <c r="L440" s="4">
        <v>2322.34</v>
      </c>
      <c r="M440" s="5">
        <v>10877</v>
      </c>
    </row>
    <row r="441" spans="11:13" x14ac:dyDescent="0.35">
      <c r="K441" s="24" t="s">
        <v>140</v>
      </c>
      <c r="L441" s="4">
        <v>1721.42</v>
      </c>
      <c r="M441" s="5">
        <v>7466</v>
      </c>
    </row>
    <row r="442" spans="11:13" x14ac:dyDescent="0.35">
      <c r="K442" s="24" t="s">
        <v>179</v>
      </c>
      <c r="L442" s="4">
        <v>164.34</v>
      </c>
      <c r="M442" s="5">
        <v>3010</v>
      </c>
    </row>
    <row r="443" spans="11:13" x14ac:dyDescent="0.35">
      <c r="K443" s="24" t="s">
        <v>177</v>
      </c>
      <c r="L443" s="4">
        <v>3.32</v>
      </c>
      <c r="M443" s="5">
        <v>14</v>
      </c>
    </row>
    <row r="444" spans="11:13" x14ac:dyDescent="0.35">
      <c r="K444" s="24" t="s">
        <v>122</v>
      </c>
      <c r="L444" s="4">
        <v>1.66</v>
      </c>
      <c r="M444" s="5">
        <v>8</v>
      </c>
    </row>
    <row r="445" spans="11:13" x14ac:dyDescent="0.35">
      <c r="K445" s="8" t="s">
        <v>57</v>
      </c>
      <c r="L445" s="4">
        <v>1114552.7999999998</v>
      </c>
      <c r="M445" s="5">
        <v>7975730</v>
      </c>
    </row>
    <row r="446" spans="11:13" x14ac:dyDescent="0.35">
      <c r="K446" s="24" t="s">
        <v>242</v>
      </c>
      <c r="L446" s="4">
        <v>489605.39999999997</v>
      </c>
      <c r="M446" s="5">
        <v>2776315</v>
      </c>
    </row>
    <row r="447" spans="11:13" x14ac:dyDescent="0.35">
      <c r="K447" s="24" t="s">
        <v>173</v>
      </c>
      <c r="L447" s="4">
        <v>442969.2</v>
      </c>
      <c r="M447" s="5">
        <v>3736506</v>
      </c>
    </row>
    <row r="448" spans="11:13" x14ac:dyDescent="0.35">
      <c r="K448" s="24" t="s">
        <v>151</v>
      </c>
      <c r="L448" s="4">
        <v>75520.800000000003</v>
      </c>
      <c r="M448" s="5">
        <v>612257</v>
      </c>
    </row>
    <row r="449" spans="11:13" x14ac:dyDescent="0.35">
      <c r="K449" s="24" t="s">
        <v>175</v>
      </c>
      <c r="L449" s="4">
        <v>35231.4</v>
      </c>
      <c r="M449" s="5">
        <v>107327</v>
      </c>
    </row>
    <row r="450" spans="11:13" x14ac:dyDescent="0.35">
      <c r="K450" s="24" t="s">
        <v>234</v>
      </c>
      <c r="L450" s="4">
        <v>27466.199999999997</v>
      </c>
      <c r="M450" s="5">
        <v>195240</v>
      </c>
    </row>
    <row r="451" spans="11:13" x14ac:dyDescent="0.35">
      <c r="K451" s="24" t="s">
        <v>197</v>
      </c>
      <c r="L451" s="4">
        <v>12992.4</v>
      </c>
      <c r="M451" s="5">
        <v>127972</v>
      </c>
    </row>
    <row r="452" spans="11:13" x14ac:dyDescent="0.35">
      <c r="K452" s="24" t="s">
        <v>109</v>
      </c>
      <c r="L452" s="4">
        <v>11637</v>
      </c>
      <c r="M452" s="5">
        <v>213152</v>
      </c>
    </row>
    <row r="453" spans="11:13" x14ac:dyDescent="0.35">
      <c r="K453" s="24" t="s">
        <v>224</v>
      </c>
      <c r="L453" s="4">
        <v>10800</v>
      </c>
      <c r="M453" s="5">
        <v>121490</v>
      </c>
    </row>
    <row r="454" spans="11:13" x14ac:dyDescent="0.35">
      <c r="K454" s="24" t="s">
        <v>230</v>
      </c>
      <c r="L454" s="4">
        <v>3600</v>
      </c>
      <c r="M454" s="5">
        <v>20135</v>
      </c>
    </row>
    <row r="455" spans="11:13" x14ac:dyDescent="0.35">
      <c r="K455" s="24" t="s">
        <v>239</v>
      </c>
      <c r="L455" s="4">
        <v>1465.2</v>
      </c>
      <c r="M455" s="5">
        <v>18925</v>
      </c>
    </row>
    <row r="456" spans="11:13" x14ac:dyDescent="0.35">
      <c r="K456" s="24" t="s">
        <v>161</v>
      </c>
      <c r="L456" s="4">
        <v>1209.5999999999999</v>
      </c>
      <c r="M456" s="5">
        <v>5909</v>
      </c>
    </row>
    <row r="457" spans="11:13" x14ac:dyDescent="0.35">
      <c r="K457" s="24" t="s">
        <v>68</v>
      </c>
      <c r="L457" s="4">
        <v>1148.4000000000001</v>
      </c>
      <c r="M457" s="5">
        <v>32695</v>
      </c>
    </row>
    <row r="458" spans="11:13" x14ac:dyDescent="0.35">
      <c r="K458" s="24" t="s">
        <v>188</v>
      </c>
      <c r="L458" s="4">
        <v>889.2</v>
      </c>
      <c r="M458" s="5">
        <v>7654</v>
      </c>
    </row>
    <row r="459" spans="11:13" x14ac:dyDescent="0.35">
      <c r="K459" s="24" t="s">
        <v>123</v>
      </c>
      <c r="L459" s="4">
        <v>10.8</v>
      </c>
      <c r="M459" s="5">
        <v>139</v>
      </c>
    </row>
    <row r="460" spans="11:13" x14ac:dyDescent="0.35">
      <c r="K460" s="24" t="s">
        <v>177</v>
      </c>
      <c r="L460" s="4">
        <v>7.2</v>
      </c>
      <c r="M460" s="5">
        <v>14</v>
      </c>
    </row>
    <row r="461" spans="11:13" x14ac:dyDescent="0.35">
      <c r="K461" s="8" t="s">
        <v>60</v>
      </c>
      <c r="L461" s="4">
        <v>928329.6</v>
      </c>
      <c r="M461" s="5">
        <v>4548668</v>
      </c>
    </row>
    <row r="462" spans="11:13" x14ac:dyDescent="0.35">
      <c r="K462" s="24" t="s">
        <v>197</v>
      </c>
      <c r="L462" s="4">
        <v>434469.6</v>
      </c>
      <c r="M462" s="5">
        <v>2524400</v>
      </c>
    </row>
    <row r="463" spans="11:13" x14ac:dyDescent="0.35">
      <c r="K463" s="24" t="s">
        <v>109</v>
      </c>
      <c r="L463" s="4">
        <v>271593.59999999998</v>
      </c>
      <c r="M463" s="5">
        <v>1223980</v>
      </c>
    </row>
    <row r="464" spans="11:13" x14ac:dyDescent="0.35">
      <c r="K464" s="24" t="s">
        <v>123</v>
      </c>
      <c r="L464" s="4">
        <v>149445.6</v>
      </c>
      <c r="M464" s="5">
        <v>598370</v>
      </c>
    </row>
    <row r="465" spans="11:14" x14ac:dyDescent="0.35">
      <c r="K465" s="24" t="s">
        <v>230</v>
      </c>
      <c r="L465" s="4">
        <v>57024</v>
      </c>
      <c r="M465" s="5">
        <v>121081</v>
      </c>
    </row>
    <row r="466" spans="11:14" x14ac:dyDescent="0.35">
      <c r="K466" s="24" t="s">
        <v>177</v>
      </c>
      <c r="L466" s="4">
        <v>7039.2</v>
      </c>
      <c r="M466" s="5">
        <v>14317</v>
      </c>
    </row>
    <row r="467" spans="11:14" x14ac:dyDescent="0.35">
      <c r="K467" s="24" t="s">
        <v>225</v>
      </c>
      <c r="L467" s="4">
        <v>4392</v>
      </c>
      <c r="M467" s="5">
        <v>47471</v>
      </c>
    </row>
    <row r="468" spans="11:14" x14ac:dyDescent="0.35">
      <c r="K468" s="24" t="s">
        <v>175</v>
      </c>
      <c r="L468" s="4">
        <v>3688.8</v>
      </c>
      <c r="M468" s="5">
        <v>13493</v>
      </c>
    </row>
    <row r="469" spans="11:14" x14ac:dyDescent="0.35">
      <c r="K469" s="24" t="s">
        <v>161</v>
      </c>
      <c r="L469" s="4">
        <v>415.2</v>
      </c>
      <c r="M469" s="5">
        <v>2954</v>
      </c>
    </row>
    <row r="470" spans="11:14" x14ac:dyDescent="0.35">
      <c r="K470" s="24" t="s">
        <v>213</v>
      </c>
      <c r="L470" s="4">
        <v>163.19999999999999</v>
      </c>
      <c r="M470" s="5">
        <v>560</v>
      </c>
    </row>
    <row r="471" spans="11:14" x14ac:dyDescent="0.35">
      <c r="K471" s="24" t="s">
        <v>239</v>
      </c>
      <c r="L471" s="4">
        <v>98.4</v>
      </c>
      <c r="M471" s="5">
        <v>2042</v>
      </c>
    </row>
    <row r="472" spans="11:14" x14ac:dyDescent="0.35">
      <c r="K472" s="8" t="s">
        <v>69</v>
      </c>
      <c r="L472" s="4">
        <v>551026.80000000005</v>
      </c>
      <c r="M472" s="5">
        <v>6751336</v>
      </c>
    </row>
    <row r="473" spans="11:14" x14ac:dyDescent="0.35">
      <c r="K473" s="24" t="s">
        <v>102</v>
      </c>
      <c r="L473" s="4">
        <v>308957.76000000007</v>
      </c>
      <c r="M473" s="5">
        <v>4963497</v>
      </c>
    </row>
    <row r="474" spans="11:14" x14ac:dyDescent="0.35">
      <c r="K474" s="24" t="s">
        <v>123</v>
      </c>
      <c r="L474" s="4">
        <v>203186.88</v>
      </c>
      <c r="M474" s="5">
        <v>1386386</v>
      </c>
    </row>
    <row r="475" spans="11:14" x14ac:dyDescent="0.35">
      <c r="K475" s="24" t="s">
        <v>151</v>
      </c>
      <c r="L475" s="4">
        <v>38126.160000000003</v>
      </c>
      <c r="M475" s="5">
        <v>396520</v>
      </c>
    </row>
    <row r="476" spans="11:14" x14ac:dyDescent="0.35">
      <c r="K476" s="24" t="s">
        <v>68</v>
      </c>
      <c r="L476" s="4">
        <v>756</v>
      </c>
      <c r="M476" s="5">
        <v>4933</v>
      </c>
    </row>
    <row r="477" spans="11:14" x14ac:dyDescent="0.35">
      <c r="K477" s="7" t="s">
        <v>27</v>
      </c>
      <c r="L477" s="4">
        <v>1330900.92</v>
      </c>
      <c r="M477" s="5">
        <v>8061760</v>
      </c>
    </row>
    <row r="478" spans="11:14" x14ac:dyDescent="0.35">
      <c r="K478" s="10" t="s">
        <v>60</v>
      </c>
      <c r="L478" s="11">
        <v>854288.82000000018</v>
      </c>
      <c r="M478" s="12">
        <v>2418206</v>
      </c>
      <c r="N478" s="4">
        <f>0.8*GETPIVOTDATA("Sum of Live weight",$K$3,"Presentation","Unspecified","Preservation","Frozen","Species ","Other crustaceans","Species Group","Crustaceans")</f>
        <v>683431.05600000022</v>
      </c>
    </row>
    <row r="479" spans="11:14" x14ac:dyDescent="0.35">
      <c r="K479" s="25" t="s">
        <v>55</v>
      </c>
      <c r="L479" s="11">
        <v>639324.18000000005</v>
      </c>
      <c r="M479" s="12">
        <v>1651419</v>
      </c>
    </row>
    <row r="480" spans="11:14" x14ac:dyDescent="0.35">
      <c r="K480" s="24" t="s">
        <v>213</v>
      </c>
      <c r="L480" s="4">
        <v>86537.88</v>
      </c>
      <c r="M480" s="5">
        <v>130772</v>
      </c>
    </row>
    <row r="481" spans="11:13" x14ac:dyDescent="0.35">
      <c r="K481" s="24" t="s">
        <v>123</v>
      </c>
      <c r="L481" s="4">
        <v>50396.94</v>
      </c>
      <c r="M481" s="5">
        <v>275313</v>
      </c>
    </row>
    <row r="482" spans="11:13" x14ac:dyDescent="0.35">
      <c r="K482" s="24" t="s">
        <v>225</v>
      </c>
      <c r="L482" s="4">
        <v>29016.9</v>
      </c>
      <c r="M482" s="5">
        <v>71410</v>
      </c>
    </row>
    <row r="483" spans="11:13" x14ac:dyDescent="0.35">
      <c r="K483" s="24" t="s">
        <v>172</v>
      </c>
      <c r="L483" s="4">
        <v>28868.400000000001</v>
      </c>
      <c r="M483" s="5">
        <v>103816</v>
      </c>
    </row>
    <row r="484" spans="11:13" x14ac:dyDescent="0.35">
      <c r="K484" s="24" t="s">
        <v>197</v>
      </c>
      <c r="L484" s="4">
        <v>16305.3</v>
      </c>
      <c r="M484" s="5">
        <v>151147</v>
      </c>
    </row>
    <row r="485" spans="11:13" x14ac:dyDescent="0.35">
      <c r="K485" s="24" t="s">
        <v>201</v>
      </c>
      <c r="L485" s="4">
        <v>1821.6</v>
      </c>
      <c r="M485" s="5">
        <v>29600</v>
      </c>
    </row>
    <row r="486" spans="11:13" x14ac:dyDescent="0.35">
      <c r="K486" s="24" t="s">
        <v>204</v>
      </c>
      <c r="L486" s="4">
        <v>1584</v>
      </c>
      <c r="M486" s="5">
        <v>3104</v>
      </c>
    </row>
    <row r="487" spans="11:13" x14ac:dyDescent="0.35">
      <c r="K487" s="24" t="s">
        <v>175</v>
      </c>
      <c r="L487" s="4">
        <v>433.62</v>
      </c>
      <c r="M487" s="5">
        <v>1625</v>
      </c>
    </row>
    <row r="488" spans="11:13" x14ac:dyDescent="0.35">
      <c r="K488" s="8" t="s">
        <v>70</v>
      </c>
      <c r="L488" s="4">
        <v>476612.10000000003</v>
      </c>
      <c r="M488" s="5">
        <v>5643554</v>
      </c>
    </row>
    <row r="489" spans="11:13" x14ac:dyDescent="0.35">
      <c r="K489" s="24" t="s">
        <v>151</v>
      </c>
      <c r="L489" s="4">
        <v>222763.5</v>
      </c>
      <c r="M489" s="5">
        <v>2562942</v>
      </c>
    </row>
    <row r="490" spans="11:13" x14ac:dyDescent="0.35">
      <c r="K490" s="24" t="s">
        <v>102</v>
      </c>
      <c r="L490" s="4">
        <v>172332.90000000002</v>
      </c>
      <c r="M490" s="5">
        <v>2251048</v>
      </c>
    </row>
    <row r="491" spans="11:13" x14ac:dyDescent="0.35">
      <c r="K491" s="24" t="s">
        <v>239</v>
      </c>
      <c r="L491" s="4">
        <v>67878</v>
      </c>
      <c r="M491" s="5">
        <v>817823</v>
      </c>
    </row>
    <row r="492" spans="11:13" x14ac:dyDescent="0.35">
      <c r="K492" s="24" t="s">
        <v>175</v>
      </c>
      <c r="L492" s="4">
        <v>13200.3</v>
      </c>
      <c r="M492" s="5">
        <v>8894</v>
      </c>
    </row>
    <row r="493" spans="11:13" x14ac:dyDescent="0.35">
      <c r="K493" s="24" t="s">
        <v>197</v>
      </c>
      <c r="L493" s="4">
        <v>326.7</v>
      </c>
      <c r="M493" s="5">
        <v>581</v>
      </c>
    </row>
    <row r="494" spans="11:13" x14ac:dyDescent="0.35">
      <c r="K494" s="24" t="s">
        <v>68</v>
      </c>
      <c r="L494" s="4">
        <v>67.5</v>
      </c>
      <c r="M494" s="5">
        <v>1323</v>
      </c>
    </row>
    <row r="495" spans="11:13" x14ac:dyDescent="0.35">
      <c r="K495" s="24" t="s">
        <v>177</v>
      </c>
      <c r="L495" s="4">
        <v>43.2</v>
      </c>
      <c r="M495" s="5">
        <v>943</v>
      </c>
    </row>
    <row r="496" spans="11:13" x14ac:dyDescent="0.35">
      <c r="K496" s="7" t="s">
        <v>36</v>
      </c>
      <c r="L496" s="4">
        <v>85014</v>
      </c>
      <c r="M496" s="5">
        <v>988603</v>
      </c>
    </row>
    <row r="497" spans="11:14" x14ac:dyDescent="0.35">
      <c r="K497" s="10" t="s">
        <v>60</v>
      </c>
      <c r="L497" s="11">
        <v>85014</v>
      </c>
      <c r="M497" s="12">
        <v>988603</v>
      </c>
      <c r="N497" s="4">
        <f>0.8*GETPIVOTDATA("Sum of Live weight",$K$3,"Presentation","Unspecified","Preservation","Unspecified","Species ","Other crustaceans","Species Group","Crustaceans")</f>
        <v>68011.199999999997</v>
      </c>
    </row>
    <row r="498" spans="11:14" x14ac:dyDescent="0.35">
      <c r="K498" s="25" t="s">
        <v>219</v>
      </c>
      <c r="L498" s="11">
        <v>40995</v>
      </c>
      <c r="M498" s="12">
        <v>268652</v>
      </c>
    </row>
    <row r="499" spans="11:14" x14ac:dyDescent="0.35">
      <c r="K499" s="25" t="s">
        <v>227</v>
      </c>
      <c r="L499" s="11">
        <v>12461</v>
      </c>
      <c r="M499" s="12">
        <v>200157</v>
      </c>
    </row>
    <row r="500" spans="11:14" x14ac:dyDescent="0.35">
      <c r="K500" s="25" t="s">
        <v>173</v>
      </c>
      <c r="L500" s="11">
        <v>8065</v>
      </c>
      <c r="M500" s="12">
        <v>106793</v>
      </c>
    </row>
    <row r="501" spans="11:14" x14ac:dyDescent="0.35">
      <c r="K501" s="25" t="s">
        <v>123</v>
      </c>
      <c r="L501" s="11">
        <v>6133</v>
      </c>
      <c r="M501" s="12">
        <v>102586</v>
      </c>
    </row>
    <row r="502" spans="11:14" x14ac:dyDescent="0.35">
      <c r="K502" s="24" t="s">
        <v>204</v>
      </c>
      <c r="L502" s="4">
        <v>4119</v>
      </c>
      <c r="M502" s="5">
        <v>30915</v>
      </c>
    </row>
    <row r="503" spans="11:14" x14ac:dyDescent="0.35">
      <c r="K503" s="24" t="s">
        <v>232</v>
      </c>
      <c r="L503" s="4">
        <v>3930</v>
      </c>
      <c r="M503" s="5">
        <v>125203</v>
      </c>
    </row>
    <row r="504" spans="11:14" x14ac:dyDescent="0.35">
      <c r="K504" s="24" t="s">
        <v>139</v>
      </c>
      <c r="L504" s="4">
        <v>2738</v>
      </c>
      <c r="M504" s="5">
        <v>44053</v>
      </c>
    </row>
    <row r="505" spans="11:14" x14ac:dyDescent="0.35">
      <c r="K505" s="24" t="s">
        <v>239</v>
      </c>
      <c r="L505" s="4">
        <v>2709</v>
      </c>
      <c r="M505" s="5">
        <v>64884</v>
      </c>
    </row>
    <row r="506" spans="11:14" x14ac:dyDescent="0.35">
      <c r="K506" s="24" t="s">
        <v>180</v>
      </c>
      <c r="L506" s="4">
        <v>1287</v>
      </c>
      <c r="M506" s="5">
        <v>11283</v>
      </c>
    </row>
    <row r="507" spans="11:14" x14ac:dyDescent="0.35">
      <c r="K507" s="24" t="s">
        <v>197</v>
      </c>
      <c r="L507" s="4">
        <v>844</v>
      </c>
      <c r="M507" s="5">
        <v>9044</v>
      </c>
    </row>
    <row r="508" spans="11:14" x14ac:dyDescent="0.35">
      <c r="K508" s="24" t="s">
        <v>234</v>
      </c>
      <c r="L508" s="4">
        <v>655</v>
      </c>
      <c r="M508" s="5">
        <v>10773</v>
      </c>
    </row>
    <row r="509" spans="11:14" x14ac:dyDescent="0.35">
      <c r="K509" s="24" t="s">
        <v>203</v>
      </c>
      <c r="L509" s="4">
        <v>500</v>
      </c>
      <c r="M509" s="5">
        <v>1850</v>
      </c>
    </row>
    <row r="510" spans="11:14" x14ac:dyDescent="0.35">
      <c r="K510" s="24" t="s">
        <v>161</v>
      </c>
      <c r="L510" s="4">
        <v>412</v>
      </c>
      <c r="M510" s="5">
        <v>7114</v>
      </c>
    </row>
    <row r="511" spans="11:14" x14ac:dyDescent="0.35">
      <c r="K511" s="24" t="s">
        <v>95</v>
      </c>
      <c r="L511" s="4">
        <v>85</v>
      </c>
      <c r="M511" s="5">
        <v>1467</v>
      </c>
    </row>
    <row r="512" spans="11:14" x14ac:dyDescent="0.35">
      <c r="K512" s="24" t="s">
        <v>109</v>
      </c>
      <c r="L512" s="4">
        <v>40</v>
      </c>
      <c r="M512" s="5">
        <v>2278</v>
      </c>
    </row>
    <row r="513" spans="11:14" x14ac:dyDescent="0.35">
      <c r="K513" s="24" t="s">
        <v>102</v>
      </c>
      <c r="L513" s="4">
        <v>30</v>
      </c>
      <c r="M513" s="5">
        <v>1445</v>
      </c>
    </row>
    <row r="514" spans="11:14" x14ac:dyDescent="0.35">
      <c r="K514" s="24" t="s">
        <v>151</v>
      </c>
      <c r="L514" s="4">
        <v>11</v>
      </c>
      <c r="M514" s="5">
        <v>106</v>
      </c>
    </row>
    <row r="515" spans="11:14" x14ac:dyDescent="0.35">
      <c r="K515" s="7" t="s">
        <v>35</v>
      </c>
      <c r="L515" s="4">
        <v>6403</v>
      </c>
      <c r="M515" s="5">
        <v>130494</v>
      </c>
    </row>
    <row r="516" spans="11:14" x14ac:dyDescent="0.35">
      <c r="K516" s="10" t="s">
        <v>60</v>
      </c>
      <c r="L516" s="11">
        <v>4918</v>
      </c>
      <c r="M516" s="12">
        <v>65096</v>
      </c>
      <c r="N516" s="4">
        <f>0.8*GETPIVOTDATA("Sum of Live weight",$K$3,"Presentation","Unspecified","Preservation","Live/Fresh","Species ","Other crustaceans","Species Group","Crustaceans")</f>
        <v>3934.4</v>
      </c>
    </row>
    <row r="517" spans="11:14" x14ac:dyDescent="0.35">
      <c r="K517" s="25" t="s">
        <v>219</v>
      </c>
      <c r="L517" s="11">
        <v>4233</v>
      </c>
      <c r="M517" s="12">
        <v>54325</v>
      </c>
    </row>
    <row r="518" spans="11:14" x14ac:dyDescent="0.35">
      <c r="K518" s="24" t="s">
        <v>227</v>
      </c>
      <c r="L518" s="4">
        <v>421</v>
      </c>
      <c r="M518" s="5">
        <v>5059</v>
      </c>
    </row>
    <row r="519" spans="11:14" x14ac:dyDescent="0.35">
      <c r="K519" s="24" t="s">
        <v>234</v>
      </c>
      <c r="L519" s="4">
        <v>232</v>
      </c>
      <c r="M519" s="5">
        <v>2589</v>
      </c>
    </row>
    <row r="520" spans="11:14" x14ac:dyDescent="0.35">
      <c r="K520" s="24" t="s">
        <v>239</v>
      </c>
      <c r="L520" s="4">
        <v>26</v>
      </c>
      <c r="M520" s="5">
        <v>2973</v>
      </c>
    </row>
    <row r="521" spans="11:14" x14ac:dyDescent="0.35">
      <c r="K521" s="24" t="s">
        <v>177</v>
      </c>
      <c r="L521" s="4">
        <v>6</v>
      </c>
      <c r="M521" s="5">
        <v>150</v>
      </c>
    </row>
    <row r="522" spans="11:14" x14ac:dyDescent="0.35">
      <c r="K522" s="8" t="s">
        <v>70</v>
      </c>
      <c r="L522" s="4">
        <v>1485</v>
      </c>
      <c r="M522" s="5">
        <v>65398</v>
      </c>
    </row>
    <row r="523" spans="11:14" x14ac:dyDescent="0.35">
      <c r="K523" s="24" t="s">
        <v>151</v>
      </c>
      <c r="L523" s="4">
        <v>1485</v>
      </c>
      <c r="M523" s="5">
        <v>65398</v>
      </c>
    </row>
    <row r="524" spans="11:14" x14ac:dyDescent="0.35">
      <c r="K524" s="6" t="s">
        <v>50</v>
      </c>
      <c r="L524" s="4">
        <v>447380.1</v>
      </c>
      <c r="M524" s="5">
        <v>2125906</v>
      </c>
    </row>
    <row r="525" spans="11:14" x14ac:dyDescent="0.35">
      <c r="K525" s="3" t="s">
        <v>245</v>
      </c>
      <c r="L525" s="4">
        <v>163176041.69000009</v>
      </c>
      <c r="M525" s="5">
        <v>780321196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81"/>
  <sheetViews>
    <sheetView topLeftCell="A3" zoomScale="82" zoomScaleNormal="82" workbookViewId="0">
      <selection activeCell="A2" sqref="A2"/>
    </sheetView>
  </sheetViews>
  <sheetFormatPr defaultRowHeight="14.5" x14ac:dyDescent="0.35"/>
  <cols>
    <col min="1" max="1" width="23.54296875" bestFit="1" customWidth="1"/>
    <col min="2" max="2" width="16.453125" bestFit="1" customWidth="1"/>
    <col min="3" max="3" width="11.81640625" bestFit="1" customWidth="1"/>
    <col min="4" max="4" width="13.1796875" style="4" bestFit="1" customWidth="1"/>
    <col min="6" max="6" width="24.81640625" bestFit="1" customWidth="1"/>
    <col min="7" max="7" width="16.90625" bestFit="1" customWidth="1"/>
    <col min="8" max="8" width="12.1796875" bestFit="1" customWidth="1"/>
    <col min="9" max="9" width="13.1796875" style="4" bestFit="1" customWidth="1"/>
    <col min="11" max="11" width="24.90625" bestFit="1" customWidth="1"/>
    <col min="12" max="12" width="16.90625" bestFit="1" customWidth="1"/>
    <col min="13" max="13" width="12.1796875" bestFit="1" customWidth="1"/>
    <col min="14" max="14" width="13.179687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s="4" t="s">
        <v>248</v>
      </c>
      <c r="F3" s="2" t="s">
        <v>244</v>
      </c>
      <c r="G3" t="s">
        <v>246</v>
      </c>
      <c r="H3" t="s">
        <v>247</v>
      </c>
      <c r="I3" s="4" t="s">
        <v>248</v>
      </c>
      <c r="K3" s="2" t="s">
        <v>244</v>
      </c>
      <c r="L3" t="s">
        <v>246</v>
      </c>
      <c r="M3" t="s">
        <v>247</v>
      </c>
      <c r="N3" s="4" t="s">
        <v>248</v>
      </c>
    </row>
    <row r="4" spans="1:14" x14ac:dyDescent="0.35">
      <c r="A4" s="3" t="s">
        <v>47</v>
      </c>
      <c r="B4" s="4">
        <v>40605983.049999997</v>
      </c>
      <c r="C4" s="5">
        <v>57702285</v>
      </c>
      <c r="D4" s="4">
        <f>0.8*GETPIVOTDATA("Sum of Live weight",$A$3,"Species Group","Cephalopods")</f>
        <v>32484786.439999998</v>
      </c>
      <c r="F4" s="3" t="s">
        <v>47</v>
      </c>
      <c r="G4" s="4">
        <v>40605983.04999999</v>
      </c>
      <c r="H4" s="5">
        <v>57702285</v>
      </c>
      <c r="K4" s="3" t="s">
        <v>47</v>
      </c>
      <c r="L4" s="4">
        <v>40605983.050000004</v>
      </c>
      <c r="M4" s="5">
        <v>57702285</v>
      </c>
    </row>
    <row r="5" spans="1:14" x14ac:dyDescent="0.35">
      <c r="A5" s="13" t="s">
        <v>26</v>
      </c>
      <c r="B5" s="11">
        <v>35300790.329999998</v>
      </c>
      <c r="C5" s="12">
        <v>42496674</v>
      </c>
      <c r="F5" s="6" t="s">
        <v>26</v>
      </c>
      <c r="G5" s="4">
        <v>35300790.329999991</v>
      </c>
      <c r="H5" s="5">
        <v>42496674</v>
      </c>
      <c r="K5" s="6" t="s">
        <v>26</v>
      </c>
      <c r="L5" s="4">
        <v>35300790.329999991</v>
      </c>
      <c r="M5" s="5">
        <v>42496674</v>
      </c>
    </row>
    <row r="6" spans="1:14" x14ac:dyDescent="0.35">
      <c r="A6" s="7" t="s">
        <v>27</v>
      </c>
      <c r="B6" s="4">
        <v>34403722.459999993</v>
      </c>
      <c r="C6" s="5">
        <v>39475469</v>
      </c>
      <c r="F6" s="7" t="s">
        <v>27</v>
      </c>
      <c r="G6" s="4">
        <v>34403722.459999993</v>
      </c>
      <c r="H6" s="5">
        <v>39475469</v>
      </c>
      <c r="I6" s="4">
        <f>0.8*GETPIVOTDATA("Sum of Live weight",$F$3,"Presentation","Whole/Gutted","Preservation","Frozen","Species Group","Cephalopods")</f>
        <v>27522977.967999995</v>
      </c>
      <c r="K6" s="7" t="s">
        <v>27</v>
      </c>
      <c r="L6" s="4">
        <v>34403722.459999993</v>
      </c>
      <c r="M6" s="5">
        <v>39475469</v>
      </c>
    </row>
    <row r="7" spans="1:14" x14ac:dyDescent="0.35">
      <c r="A7" s="7" t="s">
        <v>36</v>
      </c>
      <c r="B7" s="4">
        <v>468549.53000000009</v>
      </c>
      <c r="C7" s="5">
        <v>1519884</v>
      </c>
      <c r="E7" s="19"/>
      <c r="F7" s="10" t="s">
        <v>94</v>
      </c>
      <c r="G7" s="11">
        <v>28459844.159999996</v>
      </c>
      <c r="H7" s="12">
        <v>14143952</v>
      </c>
      <c r="K7" s="10" t="s">
        <v>94</v>
      </c>
      <c r="L7" s="11">
        <v>28459844.16</v>
      </c>
      <c r="M7" s="12">
        <v>14143952</v>
      </c>
      <c r="N7" s="4">
        <f>0.8*GETPIVOTDATA("Sum of Live weight",$K$3,"Presentation","Whole/Gutted","Preservation","Frozen","Species ","Squid","Species Group","Cephalopods")</f>
        <v>22767875.328000002</v>
      </c>
    </row>
    <row r="8" spans="1:14" x14ac:dyDescent="0.35">
      <c r="A8" s="7" t="s">
        <v>35</v>
      </c>
      <c r="B8" s="4">
        <v>428518.33999999997</v>
      </c>
      <c r="C8" s="5">
        <v>1501321</v>
      </c>
      <c r="F8" s="8" t="s">
        <v>79</v>
      </c>
      <c r="G8" s="4">
        <v>4587398</v>
      </c>
      <c r="H8" s="5">
        <v>18845605</v>
      </c>
      <c r="K8" s="25" t="s">
        <v>225</v>
      </c>
      <c r="L8" s="11">
        <v>22140128.16</v>
      </c>
      <c r="M8" s="12">
        <v>2166953</v>
      </c>
    </row>
    <row r="9" spans="1:14" x14ac:dyDescent="0.35">
      <c r="A9" s="6" t="s">
        <v>36</v>
      </c>
      <c r="B9" s="4">
        <v>5305192.7200000016</v>
      </c>
      <c r="C9" s="5">
        <v>15205611</v>
      </c>
      <c r="F9" s="8" t="s">
        <v>46</v>
      </c>
      <c r="G9" s="4">
        <v>1276976.6399999997</v>
      </c>
      <c r="H9" s="5">
        <v>6198813</v>
      </c>
      <c r="K9" s="24" t="s">
        <v>109</v>
      </c>
      <c r="L9" s="4">
        <v>1735383.1199999999</v>
      </c>
      <c r="M9" s="5">
        <v>4490323</v>
      </c>
    </row>
    <row r="10" spans="1:14" x14ac:dyDescent="0.35">
      <c r="A10" s="7" t="s">
        <v>37</v>
      </c>
      <c r="B10" s="4">
        <v>5305192.7200000016</v>
      </c>
      <c r="C10" s="5">
        <v>15205611</v>
      </c>
      <c r="F10" s="8" t="s">
        <v>93</v>
      </c>
      <c r="G10" s="4">
        <v>79503.66</v>
      </c>
      <c r="H10" s="5">
        <v>287099</v>
      </c>
      <c r="K10" s="24" t="s">
        <v>68</v>
      </c>
      <c r="L10" s="4">
        <v>1640668.64</v>
      </c>
      <c r="M10" s="5">
        <v>158480</v>
      </c>
    </row>
    <row r="11" spans="1:14" x14ac:dyDescent="0.35">
      <c r="A11" s="3" t="s">
        <v>245</v>
      </c>
      <c r="B11" s="4">
        <v>40605983.049999997</v>
      </c>
      <c r="C11" s="5">
        <v>57702285</v>
      </c>
      <c r="F11" s="7" t="s">
        <v>36</v>
      </c>
      <c r="G11" s="4">
        <v>468549.52999999997</v>
      </c>
      <c r="H11" s="5">
        <v>1519884</v>
      </c>
      <c r="I11" s="4">
        <f>0.8*GETPIVOTDATA("Sum of Live weight",$F$3,"Presentation","Whole/Gutted","Preservation","Unspecified","Species Group","Cephalopods")</f>
        <v>374839.62400000001</v>
      </c>
      <c r="K11" s="24" t="s">
        <v>151</v>
      </c>
      <c r="L11" s="4">
        <v>950105.52</v>
      </c>
      <c r="M11" s="5">
        <v>128738</v>
      </c>
    </row>
    <row r="12" spans="1:14" x14ac:dyDescent="0.35">
      <c r="F12" s="10" t="s">
        <v>79</v>
      </c>
      <c r="G12" s="11">
        <v>198070.25</v>
      </c>
      <c r="H12" s="12">
        <v>702452</v>
      </c>
      <c r="K12" s="24" t="s">
        <v>172</v>
      </c>
      <c r="L12" s="4">
        <v>561726.24</v>
      </c>
      <c r="M12" s="5">
        <v>1546130</v>
      </c>
    </row>
    <row r="13" spans="1:14" x14ac:dyDescent="0.35">
      <c r="F13" s="10" t="s">
        <v>94</v>
      </c>
      <c r="G13" s="11">
        <v>187617.5</v>
      </c>
      <c r="H13" s="12">
        <v>603756</v>
      </c>
      <c r="K13" s="24" t="s">
        <v>234</v>
      </c>
      <c r="L13" s="4">
        <v>359257.59999999998</v>
      </c>
      <c r="M13" s="5">
        <v>1311841</v>
      </c>
    </row>
    <row r="14" spans="1:14" x14ac:dyDescent="0.35">
      <c r="F14" s="8" t="s">
        <v>46</v>
      </c>
      <c r="G14" s="4">
        <v>62100.479999999989</v>
      </c>
      <c r="H14" s="5">
        <v>138176</v>
      </c>
      <c r="K14" s="24" t="s">
        <v>232</v>
      </c>
      <c r="L14" s="4">
        <v>283390</v>
      </c>
      <c r="M14" s="5">
        <v>1503058</v>
      </c>
    </row>
    <row r="15" spans="1:14" x14ac:dyDescent="0.35">
      <c r="F15" s="8" t="s">
        <v>93</v>
      </c>
      <c r="G15" s="4">
        <v>20761.3</v>
      </c>
      <c r="H15" s="5">
        <v>75500</v>
      </c>
      <c r="K15" s="24" t="s">
        <v>173</v>
      </c>
      <c r="L15" s="4">
        <v>220669.52</v>
      </c>
      <c r="M15" s="5">
        <v>921994</v>
      </c>
    </row>
    <row r="16" spans="1:14" x14ac:dyDescent="0.35">
      <c r="F16" s="7" t="s">
        <v>35</v>
      </c>
      <c r="G16" s="4">
        <v>428518.33999999997</v>
      </c>
      <c r="H16" s="5">
        <v>1501321</v>
      </c>
      <c r="I16" s="4">
        <f>0.8*GETPIVOTDATA("Sum of Live weight",$F$3,"Presentation","Whole/Gutted","Preservation","Live/Fresh","Species Group","Cephalopods")</f>
        <v>342814.67200000002</v>
      </c>
      <c r="K16" s="24" t="s">
        <v>239</v>
      </c>
      <c r="L16" s="4">
        <v>209148.96</v>
      </c>
      <c r="M16" s="5">
        <v>603760</v>
      </c>
    </row>
    <row r="17" spans="6:13" x14ac:dyDescent="0.35">
      <c r="F17" s="10" t="s">
        <v>94</v>
      </c>
      <c r="G17" s="11">
        <v>347255.6</v>
      </c>
      <c r="H17" s="12">
        <v>1040185</v>
      </c>
      <c r="K17" s="24" t="s">
        <v>123</v>
      </c>
      <c r="L17" s="4">
        <v>111201.76000000001</v>
      </c>
      <c r="M17" s="5">
        <v>373848</v>
      </c>
    </row>
    <row r="18" spans="6:13" x14ac:dyDescent="0.35">
      <c r="F18" s="8" t="s">
        <v>46</v>
      </c>
      <c r="G18" s="4">
        <v>81128.34</v>
      </c>
      <c r="H18" s="5">
        <v>460250</v>
      </c>
      <c r="K18" s="24" t="s">
        <v>223</v>
      </c>
      <c r="L18" s="4">
        <v>85130.559999999998</v>
      </c>
      <c r="M18" s="5">
        <v>405258</v>
      </c>
    </row>
    <row r="19" spans="6:13" x14ac:dyDescent="0.35">
      <c r="F19" s="8" t="s">
        <v>93</v>
      </c>
      <c r="G19" s="4">
        <v>134.4</v>
      </c>
      <c r="H19" s="5">
        <v>886</v>
      </c>
      <c r="K19" s="24" t="s">
        <v>197</v>
      </c>
      <c r="L19" s="4">
        <v>48862.080000000002</v>
      </c>
      <c r="M19" s="5">
        <v>98269</v>
      </c>
    </row>
    <row r="20" spans="6:13" x14ac:dyDescent="0.35">
      <c r="F20" s="6" t="s">
        <v>36</v>
      </c>
      <c r="G20" s="4">
        <v>5305192.7200000007</v>
      </c>
      <c r="H20" s="5">
        <v>15205611</v>
      </c>
      <c r="K20" s="24" t="s">
        <v>164</v>
      </c>
      <c r="L20" s="4">
        <v>43246.64</v>
      </c>
      <c r="M20" s="5">
        <v>202943</v>
      </c>
    </row>
    <row r="21" spans="6:13" x14ac:dyDescent="0.35">
      <c r="F21" s="7" t="s">
        <v>37</v>
      </c>
      <c r="G21" s="4">
        <v>5305192.7200000007</v>
      </c>
      <c r="H21" s="5">
        <v>15205611</v>
      </c>
      <c r="K21" s="24" t="s">
        <v>213</v>
      </c>
      <c r="L21" s="4">
        <v>30255.919999999998</v>
      </c>
      <c r="M21" s="5">
        <v>88257</v>
      </c>
    </row>
    <row r="22" spans="6:13" x14ac:dyDescent="0.35">
      <c r="F22" s="18" t="s">
        <v>79</v>
      </c>
      <c r="G22" s="15">
        <v>5187116.1600000011</v>
      </c>
      <c r="H22" s="16">
        <v>14131757</v>
      </c>
      <c r="K22" s="24" t="s">
        <v>242</v>
      </c>
      <c r="L22" s="4">
        <v>16666.8</v>
      </c>
      <c r="M22" s="5">
        <v>60444</v>
      </c>
    </row>
    <row r="23" spans="6:13" x14ac:dyDescent="0.35">
      <c r="F23" s="8" t="s">
        <v>46</v>
      </c>
      <c r="G23" s="4">
        <v>118076.56</v>
      </c>
      <c r="H23" s="5">
        <v>1073854</v>
      </c>
      <c r="K23" s="24" t="s">
        <v>201</v>
      </c>
      <c r="L23" s="4">
        <v>7656.8</v>
      </c>
      <c r="M23" s="5">
        <v>21642</v>
      </c>
    </row>
    <row r="24" spans="6:13" x14ac:dyDescent="0.35">
      <c r="F24" s="3" t="s">
        <v>245</v>
      </c>
      <c r="G24" s="4">
        <v>40605983.04999999</v>
      </c>
      <c r="H24" s="5">
        <v>57702285</v>
      </c>
      <c r="K24" s="24" t="s">
        <v>224</v>
      </c>
      <c r="L24" s="4">
        <v>5977.2</v>
      </c>
      <c r="M24" s="5">
        <v>25431</v>
      </c>
    </row>
    <row r="25" spans="6:13" x14ac:dyDescent="0.35">
      <c r="K25" s="24" t="s">
        <v>175</v>
      </c>
      <c r="L25" s="4">
        <v>5684.8</v>
      </c>
      <c r="M25" s="5">
        <v>26480</v>
      </c>
    </row>
    <row r="26" spans="6:13" x14ac:dyDescent="0.35">
      <c r="K26" s="24" t="s">
        <v>227</v>
      </c>
      <c r="L26" s="4">
        <v>4683.84</v>
      </c>
      <c r="M26" s="5">
        <v>10103</v>
      </c>
    </row>
    <row r="27" spans="6:13" x14ac:dyDescent="0.35">
      <c r="K27" s="18" t="s">
        <v>79</v>
      </c>
      <c r="L27" s="15">
        <v>4587398</v>
      </c>
      <c r="M27" s="16">
        <v>18845605</v>
      </c>
    </row>
    <row r="28" spans="6:13" x14ac:dyDescent="0.35">
      <c r="K28" s="26" t="s">
        <v>109</v>
      </c>
      <c r="L28" s="15">
        <v>4195313</v>
      </c>
      <c r="M28" s="16">
        <v>17131957</v>
      </c>
    </row>
    <row r="29" spans="6:13" x14ac:dyDescent="0.35">
      <c r="K29" s="24" t="s">
        <v>225</v>
      </c>
      <c r="L29" s="4">
        <v>95869</v>
      </c>
      <c r="M29" s="5">
        <v>203805</v>
      </c>
    </row>
    <row r="30" spans="6:13" x14ac:dyDescent="0.35">
      <c r="K30" s="24" t="s">
        <v>123</v>
      </c>
      <c r="L30" s="4">
        <v>66119</v>
      </c>
      <c r="M30" s="5">
        <v>383391</v>
      </c>
    </row>
    <row r="31" spans="6:13" x14ac:dyDescent="0.35">
      <c r="K31" s="24" t="s">
        <v>242</v>
      </c>
      <c r="L31" s="4">
        <v>56172</v>
      </c>
      <c r="M31" s="5">
        <v>484892</v>
      </c>
    </row>
    <row r="32" spans="6:13" x14ac:dyDescent="0.35">
      <c r="K32" s="24" t="s">
        <v>172</v>
      </c>
      <c r="L32" s="4">
        <v>53525</v>
      </c>
      <c r="M32" s="5">
        <v>205966</v>
      </c>
    </row>
    <row r="33" spans="11:14" x14ac:dyDescent="0.35">
      <c r="K33" s="24" t="s">
        <v>140</v>
      </c>
      <c r="L33" s="4">
        <v>50000</v>
      </c>
      <c r="M33" s="5">
        <v>67128</v>
      </c>
    </row>
    <row r="34" spans="11:14" x14ac:dyDescent="0.35">
      <c r="K34" s="24" t="s">
        <v>234</v>
      </c>
      <c r="L34" s="4">
        <v>38100</v>
      </c>
      <c r="M34" s="5">
        <v>213352</v>
      </c>
    </row>
    <row r="35" spans="11:14" x14ac:dyDescent="0.35">
      <c r="K35" s="24" t="s">
        <v>197</v>
      </c>
      <c r="L35" s="4">
        <v>10861</v>
      </c>
      <c r="M35" s="5">
        <v>40546</v>
      </c>
    </row>
    <row r="36" spans="11:14" x14ac:dyDescent="0.35">
      <c r="K36" s="24" t="s">
        <v>175</v>
      </c>
      <c r="L36" s="4">
        <v>6431</v>
      </c>
      <c r="M36" s="5">
        <v>23625</v>
      </c>
    </row>
    <row r="37" spans="11:14" x14ac:dyDescent="0.35">
      <c r="K37" s="24" t="s">
        <v>173</v>
      </c>
      <c r="L37" s="4">
        <v>6300</v>
      </c>
      <c r="M37" s="5">
        <v>59983</v>
      </c>
    </row>
    <row r="38" spans="11:14" x14ac:dyDescent="0.35">
      <c r="K38" s="24" t="s">
        <v>68</v>
      </c>
      <c r="L38" s="4">
        <v>4701</v>
      </c>
      <c r="M38" s="5">
        <v>18522</v>
      </c>
    </row>
    <row r="39" spans="11:14" x14ac:dyDescent="0.35">
      <c r="K39" s="24" t="s">
        <v>151</v>
      </c>
      <c r="L39" s="4">
        <v>2207</v>
      </c>
      <c r="M39" s="5">
        <v>7950</v>
      </c>
    </row>
    <row r="40" spans="11:14" x14ac:dyDescent="0.35">
      <c r="K40" s="24" t="s">
        <v>161</v>
      </c>
      <c r="L40" s="4">
        <v>1800</v>
      </c>
      <c r="M40" s="5">
        <v>4488</v>
      </c>
    </row>
    <row r="41" spans="11:14" x14ac:dyDescent="0.35">
      <c r="K41" s="8" t="s">
        <v>46</v>
      </c>
      <c r="L41" s="4">
        <v>1276976.6399999997</v>
      </c>
      <c r="M41" s="5">
        <v>6198813</v>
      </c>
    </row>
    <row r="42" spans="11:14" x14ac:dyDescent="0.35">
      <c r="K42" s="8" t="s">
        <v>93</v>
      </c>
      <c r="L42" s="4">
        <v>79503.66</v>
      </c>
      <c r="M42" s="5">
        <v>287099</v>
      </c>
    </row>
    <row r="43" spans="11:14" x14ac:dyDescent="0.35">
      <c r="K43" s="27" t="s">
        <v>36</v>
      </c>
      <c r="L43" s="11">
        <v>468549.52999999997</v>
      </c>
      <c r="M43" s="12">
        <v>1519884</v>
      </c>
    </row>
    <row r="44" spans="11:14" x14ac:dyDescent="0.35">
      <c r="K44" s="10" t="s">
        <v>79</v>
      </c>
      <c r="L44" s="11">
        <v>198070.25</v>
      </c>
      <c r="M44" s="12">
        <v>702452</v>
      </c>
      <c r="N44" s="4">
        <f>0.8*GETPIVOTDATA("Sum of Live weight",$K$3,"Presentation","Whole/Gutted","Preservation","Unspecified","Species ","Other cephalopods","Species Group","Cephalopods")</f>
        <v>158456.20000000001</v>
      </c>
    </row>
    <row r="45" spans="11:14" x14ac:dyDescent="0.35">
      <c r="K45" s="25" t="s">
        <v>109</v>
      </c>
      <c r="L45" s="11">
        <v>126363.3</v>
      </c>
      <c r="M45" s="12">
        <v>445553</v>
      </c>
    </row>
    <row r="46" spans="11:14" x14ac:dyDescent="0.35">
      <c r="K46" s="25" t="s">
        <v>123</v>
      </c>
      <c r="L46" s="11">
        <v>36168.019999999997</v>
      </c>
      <c r="M46" s="12">
        <v>151564</v>
      </c>
    </row>
    <row r="47" spans="11:14" x14ac:dyDescent="0.35">
      <c r="K47" s="24" t="s">
        <v>172</v>
      </c>
      <c r="L47" s="4">
        <v>25270</v>
      </c>
      <c r="M47" s="5">
        <v>54864</v>
      </c>
    </row>
    <row r="48" spans="11:14" x14ac:dyDescent="0.35">
      <c r="K48" s="24" t="s">
        <v>177</v>
      </c>
      <c r="L48" s="4">
        <v>9537.43</v>
      </c>
      <c r="M48" s="5">
        <v>40687</v>
      </c>
    </row>
    <row r="49" spans="11:14" x14ac:dyDescent="0.35">
      <c r="K49" s="24" t="s">
        <v>164</v>
      </c>
      <c r="L49" s="4">
        <v>380.38</v>
      </c>
      <c r="M49" s="5">
        <v>3039</v>
      </c>
    </row>
    <row r="50" spans="11:14" x14ac:dyDescent="0.35">
      <c r="K50" s="24" t="s">
        <v>204</v>
      </c>
      <c r="L50" s="4">
        <v>351.12</v>
      </c>
      <c r="M50" s="5">
        <v>6745</v>
      </c>
    </row>
    <row r="51" spans="11:14" x14ac:dyDescent="0.35">
      <c r="K51" s="10" t="s">
        <v>94</v>
      </c>
      <c r="L51" s="11">
        <v>187617.5</v>
      </c>
      <c r="M51" s="12">
        <v>603756</v>
      </c>
      <c r="N51" s="4">
        <f>0.8*GETPIVOTDATA("Sum of Live weight",$K$3,"Presentation","Whole/Gutted","Preservation","Unspecified","Species ","Squid","Species Group","Cephalopods")</f>
        <v>150094</v>
      </c>
    </row>
    <row r="52" spans="11:14" x14ac:dyDescent="0.35">
      <c r="K52" s="25" t="s">
        <v>172</v>
      </c>
      <c r="L52" s="11">
        <v>93511.25</v>
      </c>
      <c r="M52" s="12">
        <v>245732</v>
      </c>
    </row>
    <row r="53" spans="11:14" x14ac:dyDescent="0.35">
      <c r="K53" s="25" t="s">
        <v>109</v>
      </c>
      <c r="L53" s="11">
        <v>41527.5</v>
      </c>
      <c r="M53" s="12">
        <v>158762</v>
      </c>
    </row>
    <row r="54" spans="11:14" x14ac:dyDescent="0.35">
      <c r="K54" s="25" t="s">
        <v>239</v>
      </c>
      <c r="L54" s="11">
        <v>20130</v>
      </c>
      <c r="M54" s="12">
        <v>67884</v>
      </c>
    </row>
    <row r="55" spans="11:14" x14ac:dyDescent="0.35">
      <c r="K55" s="24" t="s">
        <v>227</v>
      </c>
      <c r="L55" s="4">
        <v>14930</v>
      </c>
      <c r="M55" s="5">
        <v>47996</v>
      </c>
    </row>
    <row r="56" spans="11:14" x14ac:dyDescent="0.35">
      <c r="K56" s="24" t="s">
        <v>151</v>
      </c>
      <c r="L56" s="4">
        <v>10806.25</v>
      </c>
      <c r="M56" s="5">
        <v>31941</v>
      </c>
    </row>
    <row r="57" spans="11:14" x14ac:dyDescent="0.35">
      <c r="K57" s="24" t="s">
        <v>234</v>
      </c>
      <c r="L57" s="4">
        <v>2511.25</v>
      </c>
      <c r="M57" s="5">
        <v>35644</v>
      </c>
    </row>
    <row r="58" spans="11:14" x14ac:dyDescent="0.35">
      <c r="K58" s="24" t="s">
        <v>223</v>
      </c>
      <c r="L58" s="4">
        <v>2240</v>
      </c>
      <c r="M58" s="5">
        <v>8211</v>
      </c>
    </row>
    <row r="59" spans="11:14" x14ac:dyDescent="0.35">
      <c r="K59" s="24" t="s">
        <v>230</v>
      </c>
      <c r="L59" s="4">
        <v>885</v>
      </c>
      <c r="M59" s="5">
        <v>1902</v>
      </c>
    </row>
    <row r="60" spans="11:14" x14ac:dyDescent="0.35">
      <c r="K60" s="24" t="s">
        <v>175</v>
      </c>
      <c r="L60" s="4">
        <v>605</v>
      </c>
      <c r="M60" s="5">
        <v>2436</v>
      </c>
    </row>
    <row r="61" spans="11:14" x14ac:dyDescent="0.35">
      <c r="K61" s="24" t="s">
        <v>217</v>
      </c>
      <c r="L61" s="4">
        <v>260</v>
      </c>
      <c r="M61" s="5">
        <v>1858</v>
      </c>
    </row>
    <row r="62" spans="11:14" x14ac:dyDescent="0.35">
      <c r="K62" s="24" t="s">
        <v>177</v>
      </c>
      <c r="L62" s="4">
        <v>142.5</v>
      </c>
      <c r="M62" s="5">
        <v>84</v>
      </c>
    </row>
    <row r="63" spans="11:14" x14ac:dyDescent="0.35">
      <c r="K63" s="24" t="s">
        <v>197</v>
      </c>
      <c r="L63" s="4">
        <v>68.75</v>
      </c>
      <c r="M63" s="5">
        <v>1306</v>
      </c>
    </row>
    <row r="64" spans="11:14" x14ac:dyDescent="0.35">
      <c r="K64" s="8" t="s">
        <v>46</v>
      </c>
      <c r="L64" s="4">
        <v>62100.479999999989</v>
      </c>
      <c r="M64" s="5">
        <v>138176</v>
      </c>
    </row>
    <row r="65" spans="11:14" x14ac:dyDescent="0.35">
      <c r="K65" s="8" t="s">
        <v>93</v>
      </c>
      <c r="L65" s="4">
        <v>20761.3</v>
      </c>
      <c r="M65" s="5">
        <v>75500</v>
      </c>
    </row>
    <row r="66" spans="11:14" x14ac:dyDescent="0.35">
      <c r="K66" s="27" t="s">
        <v>35</v>
      </c>
      <c r="L66" s="11">
        <v>428518.34</v>
      </c>
      <c r="M66" s="12">
        <v>1501321</v>
      </c>
    </row>
    <row r="67" spans="11:14" x14ac:dyDescent="0.35">
      <c r="K67" s="10" t="s">
        <v>94</v>
      </c>
      <c r="L67" s="11">
        <v>347255.6</v>
      </c>
      <c r="M67" s="12">
        <v>1040185</v>
      </c>
      <c r="N67" s="4">
        <f>0.8*GETPIVOTDATA("Sum of Live weight",$K$3,"Presentation","Whole/Gutted","Preservation","Live/Fresh","Species ","Squid","Species Group","Cephalopods")</f>
        <v>277804.48</v>
      </c>
    </row>
    <row r="68" spans="11:14" x14ac:dyDescent="0.35">
      <c r="K68" s="25" t="s">
        <v>175</v>
      </c>
      <c r="L68" s="11">
        <v>127550.32</v>
      </c>
      <c r="M68" s="12">
        <v>298526</v>
      </c>
    </row>
    <row r="69" spans="11:14" x14ac:dyDescent="0.35">
      <c r="K69" s="25" t="s">
        <v>213</v>
      </c>
      <c r="L69" s="11">
        <v>100626.4</v>
      </c>
      <c r="M69" s="12">
        <v>307421</v>
      </c>
    </row>
    <row r="70" spans="11:14" x14ac:dyDescent="0.35">
      <c r="K70" s="25" t="s">
        <v>227</v>
      </c>
      <c r="L70" s="11">
        <v>39979.919999999998</v>
      </c>
      <c r="M70" s="12">
        <v>158874</v>
      </c>
    </row>
    <row r="71" spans="11:14" x14ac:dyDescent="0.35">
      <c r="K71" s="24" t="s">
        <v>123</v>
      </c>
      <c r="L71" s="4">
        <v>31652.639999999999</v>
      </c>
      <c r="M71" s="5">
        <v>82406</v>
      </c>
    </row>
    <row r="72" spans="11:14" x14ac:dyDescent="0.35">
      <c r="K72" s="24" t="s">
        <v>161</v>
      </c>
      <c r="L72" s="4">
        <v>21307.119999999999</v>
      </c>
      <c r="M72" s="5">
        <v>85459</v>
      </c>
    </row>
    <row r="73" spans="11:14" x14ac:dyDescent="0.35">
      <c r="K73" s="24" t="s">
        <v>172</v>
      </c>
      <c r="L73" s="4">
        <v>15142.24</v>
      </c>
      <c r="M73" s="5">
        <v>53825</v>
      </c>
    </row>
    <row r="74" spans="11:14" x14ac:dyDescent="0.35">
      <c r="K74" s="24" t="s">
        <v>68</v>
      </c>
      <c r="L74" s="4">
        <v>6597.36</v>
      </c>
      <c r="M74" s="5">
        <v>20517</v>
      </c>
    </row>
    <row r="75" spans="11:14" x14ac:dyDescent="0.35">
      <c r="K75" s="24" t="s">
        <v>197</v>
      </c>
      <c r="L75" s="4">
        <v>3618.96</v>
      </c>
      <c r="M75" s="5">
        <v>27801</v>
      </c>
    </row>
    <row r="76" spans="11:14" x14ac:dyDescent="0.35">
      <c r="K76" s="24" t="s">
        <v>109</v>
      </c>
      <c r="L76" s="4">
        <v>489.6</v>
      </c>
      <c r="M76" s="5">
        <v>3686</v>
      </c>
    </row>
    <row r="77" spans="11:14" x14ac:dyDescent="0.35">
      <c r="K77" s="24" t="s">
        <v>151</v>
      </c>
      <c r="L77" s="4">
        <v>291.04000000000002</v>
      </c>
      <c r="M77" s="5">
        <v>1670</v>
      </c>
    </row>
    <row r="78" spans="11:14" x14ac:dyDescent="0.35">
      <c r="K78" s="8" t="s">
        <v>46</v>
      </c>
      <c r="L78" s="4">
        <v>81128.34</v>
      </c>
      <c r="M78" s="5">
        <v>460250</v>
      </c>
    </row>
    <row r="79" spans="11:14" x14ac:dyDescent="0.35">
      <c r="K79" s="8" t="s">
        <v>93</v>
      </c>
      <c r="L79" s="4">
        <v>134.4</v>
      </c>
      <c r="M79" s="5">
        <v>886</v>
      </c>
    </row>
    <row r="80" spans="11:14" x14ac:dyDescent="0.35">
      <c r="K80" s="6" t="s">
        <v>36</v>
      </c>
      <c r="L80" s="4">
        <v>5305192.7200000016</v>
      </c>
      <c r="M80" s="5">
        <v>15205611</v>
      </c>
    </row>
    <row r="81" spans="11:13" x14ac:dyDescent="0.35">
      <c r="K81" s="3" t="s">
        <v>245</v>
      </c>
      <c r="L81" s="4">
        <v>40605983.050000004</v>
      </c>
      <c r="M81" s="5">
        <v>57702285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29"/>
  <sheetViews>
    <sheetView topLeftCell="D1" zoomScale="83" zoomScaleNormal="83" workbookViewId="0">
      <selection activeCell="A15" sqref="A15"/>
    </sheetView>
  </sheetViews>
  <sheetFormatPr defaultRowHeight="14.5" x14ac:dyDescent="0.35"/>
  <cols>
    <col min="1" max="1" width="23.54296875" bestFit="1" customWidth="1"/>
    <col min="2" max="2" width="16.453125" bestFit="1" customWidth="1"/>
    <col min="3" max="3" width="11.90625" bestFit="1" customWidth="1"/>
    <col min="4" max="4" width="13.1796875" style="4" bestFit="1" customWidth="1"/>
    <col min="6" max="6" width="23.54296875" bestFit="1" customWidth="1"/>
    <col min="7" max="7" width="16.453125" bestFit="1" customWidth="1"/>
    <col min="8" max="8" width="11.90625" bestFit="1" customWidth="1"/>
    <col min="9" max="9" width="13.1796875" style="4" bestFit="1" customWidth="1"/>
    <col min="11" max="11" width="24.54296875" bestFit="1" customWidth="1"/>
    <col min="12" max="12" width="16.7265625" bestFit="1" customWidth="1"/>
    <col min="13" max="13" width="12" bestFit="1" customWidth="1"/>
    <col min="14" max="14" width="13.1796875" style="4" bestFit="1" customWidth="1"/>
  </cols>
  <sheetData>
    <row r="1" spans="1:14" s="21" customFormat="1" ht="23.5" x14ac:dyDescent="0.55000000000000004">
      <c r="A1" s="20" t="s">
        <v>250</v>
      </c>
      <c r="D1" s="22"/>
      <c r="F1" s="20" t="s">
        <v>251</v>
      </c>
      <c r="I1" s="22"/>
      <c r="K1" s="23" t="s">
        <v>13</v>
      </c>
      <c r="N1" s="22"/>
    </row>
    <row r="3" spans="1:14" x14ac:dyDescent="0.35">
      <c r="A3" s="2" t="s">
        <v>244</v>
      </c>
      <c r="B3" t="s">
        <v>246</v>
      </c>
      <c r="C3" t="s">
        <v>247</v>
      </c>
      <c r="D3" s="4" t="s">
        <v>248</v>
      </c>
      <c r="F3" s="2" t="s">
        <v>244</v>
      </c>
      <c r="G3" t="s">
        <v>246</v>
      </c>
      <c r="H3" t="s">
        <v>247</v>
      </c>
      <c r="I3" s="4" t="s">
        <v>248</v>
      </c>
      <c r="K3" s="2" t="s">
        <v>244</v>
      </c>
      <c r="L3" t="s">
        <v>246</v>
      </c>
      <c r="M3" t="s">
        <v>247</v>
      </c>
      <c r="N3" s="4" t="s">
        <v>248</v>
      </c>
    </row>
    <row r="4" spans="1:14" x14ac:dyDescent="0.35">
      <c r="A4" s="3" t="s">
        <v>45</v>
      </c>
      <c r="B4" s="4">
        <v>134889867.91000003</v>
      </c>
      <c r="C4" s="5">
        <v>683035900</v>
      </c>
      <c r="D4" s="4">
        <f>0.8*GETPIVOTDATA("Sum of Live weight",$A$3,"Species Group","Salmonids")</f>
        <v>107911894.32800002</v>
      </c>
      <c r="F4" s="3" t="s">
        <v>45</v>
      </c>
      <c r="G4" s="4">
        <v>134889867.91</v>
      </c>
      <c r="H4" s="5">
        <v>683035900</v>
      </c>
      <c r="K4" s="3" t="s">
        <v>45</v>
      </c>
      <c r="L4" s="4">
        <v>134889867.91000003</v>
      </c>
      <c r="M4" s="5">
        <v>683035900</v>
      </c>
    </row>
    <row r="5" spans="1:14" x14ac:dyDescent="0.35">
      <c r="A5" s="13" t="s">
        <v>26</v>
      </c>
      <c r="B5" s="11">
        <v>83272612.260000005</v>
      </c>
      <c r="C5" s="12">
        <v>447949742</v>
      </c>
      <c r="F5" s="6" t="s">
        <v>26</v>
      </c>
      <c r="G5" s="4">
        <v>83272612.259999976</v>
      </c>
      <c r="H5" s="5">
        <v>447949742</v>
      </c>
      <c r="K5" s="6" t="s">
        <v>26</v>
      </c>
      <c r="L5" s="4">
        <v>83272612.260000005</v>
      </c>
      <c r="M5" s="5">
        <v>447949742</v>
      </c>
    </row>
    <row r="6" spans="1:14" x14ac:dyDescent="0.35">
      <c r="A6" s="7" t="s">
        <v>35</v>
      </c>
      <c r="B6" s="4">
        <v>80739392.88000001</v>
      </c>
      <c r="C6" s="5">
        <v>433205347</v>
      </c>
      <c r="F6" s="7" t="s">
        <v>35</v>
      </c>
      <c r="G6" s="4">
        <v>80739392.87999998</v>
      </c>
      <c r="H6" s="5">
        <v>433205347</v>
      </c>
      <c r="I6" s="4">
        <f>0.8*GETPIVOTDATA("Sum of Live weight",$F$3,"Presentation","Whole/Gutted","Preservation","Live/Fresh","Species Group","Salmonids")</f>
        <v>64591514.30399999</v>
      </c>
      <c r="K6" s="7" t="s">
        <v>35</v>
      </c>
      <c r="L6" s="4">
        <v>80739392.879999995</v>
      </c>
      <c r="M6" s="5">
        <v>433205347</v>
      </c>
    </row>
    <row r="7" spans="1:14" x14ac:dyDescent="0.35">
      <c r="A7" s="7" t="s">
        <v>27</v>
      </c>
      <c r="B7" s="4">
        <v>1976974.6400000004</v>
      </c>
      <c r="C7" s="5">
        <v>8126239</v>
      </c>
      <c r="F7" s="10" t="s">
        <v>44</v>
      </c>
      <c r="G7" s="11">
        <v>80246383.339999989</v>
      </c>
      <c r="H7" s="12">
        <v>430539133</v>
      </c>
      <c r="K7" s="10" t="s">
        <v>44</v>
      </c>
      <c r="L7" s="11">
        <v>80246383.340000004</v>
      </c>
      <c r="M7" s="12">
        <v>430539133</v>
      </c>
      <c r="N7" s="4">
        <f>0.8*GETPIVOTDATA("Sum of Live weight",$K$3,"Presentation","Whole/Gutted","Preservation","Live/Fresh","Species ","Salmon","Species Group","Salmonids")</f>
        <v>64197106.672000006</v>
      </c>
    </row>
    <row r="8" spans="1:14" x14ac:dyDescent="0.35">
      <c r="A8" s="7" t="s">
        <v>110</v>
      </c>
      <c r="B8" s="4">
        <v>556244.74</v>
      </c>
      <c r="C8" s="5">
        <v>6618156</v>
      </c>
      <c r="F8" s="8" t="s">
        <v>134</v>
      </c>
      <c r="G8" s="4">
        <v>491224.30000000016</v>
      </c>
      <c r="H8" s="5">
        <v>2652516</v>
      </c>
      <c r="K8" s="25" t="s">
        <v>230</v>
      </c>
      <c r="L8" s="11">
        <v>40338235.380000003</v>
      </c>
      <c r="M8" s="12">
        <v>200245594</v>
      </c>
    </row>
    <row r="9" spans="1:14" x14ac:dyDescent="0.35">
      <c r="A9" s="13" t="s">
        <v>40</v>
      </c>
      <c r="B9" s="11">
        <v>28762316.210000001</v>
      </c>
      <c r="C9" s="12">
        <v>117627638</v>
      </c>
      <c r="F9" s="8" t="s">
        <v>61</v>
      </c>
      <c r="G9" s="4">
        <v>1785.24</v>
      </c>
      <c r="H9" s="5">
        <v>13698</v>
      </c>
      <c r="K9" s="25" t="s">
        <v>147</v>
      </c>
      <c r="L9" s="11">
        <v>26825666.039999999</v>
      </c>
      <c r="M9" s="12">
        <v>161527019</v>
      </c>
    </row>
    <row r="10" spans="1:14" x14ac:dyDescent="0.35">
      <c r="A10" s="7" t="s">
        <v>27</v>
      </c>
      <c r="B10" s="4">
        <v>18956849.400000002</v>
      </c>
      <c r="C10" s="5">
        <v>68243137</v>
      </c>
      <c r="F10" s="7" t="s">
        <v>27</v>
      </c>
      <c r="G10" s="4">
        <v>1976974.6399999997</v>
      </c>
      <c r="H10" s="5">
        <v>8126239</v>
      </c>
      <c r="I10" s="4">
        <f>0.8*GETPIVOTDATA("Sum of Live weight",$F$3,"Presentation","Whole/Gutted","Preservation","Frozen","Species Group","Salmonids")</f>
        <v>1581579.7119999998</v>
      </c>
      <c r="K10" s="24" t="s">
        <v>150</v>
      </c>
      <c r="L10" s="4">
        <v>4429735.62</v>
      </c>
      <c r="M10" s="5">
        <v>25021280</v>
      </c>
    </row>
    <row r="11" spans="1:14" x14ac:dyDescent="0.35">
      <c r="A11" s="7" t="s">
        <v>35</v>
      </c>
      <c r="B11" s="4">
        <v>9805277.2400000002</v>
      </c>
      <c r="C11" s="5">
        <v>49384062</v>
      </c>
      <c r="F11" s="10" t="s">
        <v>44</v>
      </c>
      <c r="G11" s="11">
        <v>1306276.0999999999</v>
      </c>
      <c r="H11" s="12">
        <v>5909686</v>
      </c>
      <c r="K11" s="24" t="s">
        <v>170</v>
      </c>
      <c r="L11" s="4">
        <v>4041414</v>
      </c>
      <c r="M11" s="5">
        <v>18731255</v>
      </c>
    </row>
    <row r="12" spans="1:14" x14ac:dyDescent="0.35">
      <c r="A12" s="7" t="s">
        <v>110</v>
      </c>
      <c r="B12" s="4">
        <v>189.57</v>
      </c>
      <c r="C12" s="5">
        <v>439</v>
      </c>
      <c r="F12" s="8" t="s">
        <v>134</v>
      </c>
      <c r="G12" s="4">
        <v>579011.36</v>
      </c>
      <c r="H12" s="5">
        <v>1752584</v>
      </c>
      <c r="K12" s="24" t="s">
        <v>123</v>
      </c>
      <c r="L12" s="4">
        <v>2302468.2599999998</v>
      </c>
      <c r="M12" s="5">
        <v>12795830</v>
      </c>
    </row>
    <row r="13" spans="1:14" x14ac:dyDescent="0.35">
      <c r="A13" s="6" t="s">
        <v>50</v>
      </c>
      <c r="B13" s="4">
        <v>13080916.649999997</v>
      </c>
      <c r="C13" s="5">
        <v>66992170</v>
      </c>
      <c r="F13" s="8" t="s">
        <v>61</v>
      </c>
      <c r="G13" s="4">
        <v>91687.180000000022</v>
      </c>
      <c r="H13" s="5">
        <v>463969</v>
      </c>
      <c r="K13" s="24" t="s">
        <v>204</v>
      </c>
      <c r="L13" s="4">
        <v>1047638.34</v>
      </c>
      <c r="M13" s="5">
        <v>4729923</v>
      </c>
    </row>
    <row r="14" spans="1:14" x14ac:dyDescent="0.35">
      <c r="A14" s="7" t="s">
        <v>37</v>
      </c>
      <c r="B14" s="4">
        <v>13080916.649999997</v>
      </c>
      <c r="C14" s="5">
        <v>66813370</v>
      </c>
      <c r="F14" s="7" t="s">
        <v>110</v>
      </c>
      <c r="G14" s="4">
        <v>556244.74</v>
      </c>
      <c r="H14" s="5">
        <v>6618156</v>
      </c>
      <c r="I14" s="15">
        <f>0.8*GETPIVOTDATA("Sum of Live weight",$F$3,"Presentation","Whole/Gutted","Preservation","Salted","Species Group","Salmonids")</f>
        <v>444995.79200000002</v>
      </c>
      <c r="K14" s="24" t="s">
        <v>175</v>
      </c>
      <c r="L14" s="4">
        <v>546896.76</v>
      </c>
      <c r="M14" s="5">
        <v>3791645</v>
      </c>
    </row>
    <row r="15" spans="1:14" x14ac:dyDescent="0.35">
      <c r="A15" s="7" t="s">
        <v>35</v>
      </c>
      <c r="B15" s="4">
        <v>0</v>
      </c>
      <c r="C15" s="5">
        <v>178800</v>
      </c>
      <c r="F15" s="10" t="s">
        <v>44</v>
      </c>
      <c r="G15" s="11">
        <v>556244.74</v>
      </c>
      <c r="H15" s="12">
        <v>6618156</v>
      </c>
      <c r="I15" s="15"/>
      <c r="K15" s="24" t="s">
        <v>197</v>
      </c>
      <c r="L15" s="4">
        <v>527658.12</v>
      </c>
      <c r="M15" s="5">
        <v>2590893</v>
      </c>
    </row>
    <row r="16" spans="1:14" x14ac:dyDescent="0.35">
      <c r="A16" s="6" t="s">
        <v>36</v>
      </c>
      <c r="B16" s="4">
        <v>9774022.7899999991</v>
      </c>
      <c r="C16" s="5">
        <v>50466350</v>
      </c>
      <c r="F16" s="6" t="s">
        <v>40</v>
      </c>
      <c r="G16" s="4">
        <v>28762316.210000001</v>
      </c>
      <c r="H16" s="5">
        <v>117627638</v>
      </c>
      <c r="I16" s="15"/>
      <c r="K16" s="24" t="s">
        <v>151</v>
      </c>
      <c r="L16" s="4">
        <v>67871.040000000008</v>
      </c>
      <c r="M16" s="5">
        <v>454828</v>
      </c>
    </row>
    <row r="17" spans="1:14" x14ac:dyDescent="0.35">
      <c r="A17" s="7" t="s">
        <v>83</v>
      </c>
      <c r="B17" s="4">
        <v>9774022.7899999991</v>
      </c>
      <c r="C17" s="5">
        <v>50466350</v>
      </c>
      <c r="F17" s="7" t="s">
        <v>27</v>
      </c>
      <c r="G17" s="4">
        <v>18956849.400000002</v>
      </c>
      <c r="H17" s="5">
        <v>68243137</v>
      </c>
      <c r="I17" s="15">
        <f>0.8*GETPIVOTDATA("Sum of Live weight",$F$3,"Presentation","Fillet","Preservation","Frozen","Species Group","Salmonids")</f>
        <v>15165479.520000003</v>
      </c>
      <c r="K17" s="24" t="s">
        <v>161</v>
      </c>
      <c r="L17" s="4">
        <v>62391.519999999997</v>
      </c>
      <c r="M17" s="5">
        <v>374883</v>
      </c>
    </row>
    <row r="18" spans="1:14" x14ac:dyDescent="0.35">
      <c r="A18" s="3" t="s">
        <v>245</v>
      </c>
      <c r="B18" s="4">
        <v>134889867.91000003</v>
      </c>
      <c r="C18" s="5">
        <v>683035900</v>
      </c>
      <c r="F18" s="10" t="s">
        <v>44</v>
      </c>
      <c r="G18" s="11">
        <v>18830523.600000001</v>
      </c>
      <c r="H18" s="12">
        <v>67692860</v>
      </c>
      <c r="I18" s="15"/>
      <c r="K18" s="24" t="s">
        <v>164</v>
      </c>
      <c r="L18" s="4">
        <v>56171.22</v>
      </c>
      <c r="M18" s="5">
        <v>272729</v>
      </c>
    </row>
    <row r="19" spans="1:14" x14ac:dyDescent="0.35">
      <c r="F19" s="8" t="s">
        <v>134</v>
      </c>
      <c r="G19" s="4">
        <v>126325.8</v>
      </c>
      <c r="H19" s="5">
        <v>550277</v>
      </c>
      <c r="I19" s="15"/>
      <c r="K19" s="24" t="s">
        <v>212</v>
      </c>
      <c r="L19" s="4">
        <v>196</v>
      </c>
      <c r="M19" s="5">
        <v>3043</v>
      </c>
    </row>
    <row r="20" spans="1:14" x14ac:dyDescent="0.35">
      <c r="F20" s="7" t="s">
        <v>35</v>
      </c>
      <c r="G20" s="4">
        <v>9805277.2399999984</v>
      </c>
      <c r="H20" s="5">
        <v>49384062</v>
      </c>
      <c r="I20" s="15">
        <f>0.8*GETPIVOTDATA("Sum of Live weight",$F$3,"Presentation","Fillet","Preservation","Live/Fresh","Species Group","Salmonids")</f>
        <v>7844221.7919999994</v>
      </c>
      <c r="K20" s="24" t="s">
        <v>68</v>
      </c>
      <c r="L20" s="4">
        <v>41.04</v>
      </c>
      <c r="M20" s="5">
        <v>211</v>
      </c>
    </row>
    <row r="21" spans="1:14" x14ac:dyDescent="0.35">
      <c r="F21" s="10" t="s">
        <v>44</v>
      </c>
      <c r="G21" s="11">
        <v>9152473.5999999978</v>
      </c>
      <c r="H21" s="12">
        <v>46240147</v>
      </c>
      <c r="I21" s="15"/>
      <c r="K21" s="8" t="s">
        <v>134</v>
      </c>
      <c r="L21" s="4">
        <v>491224.30000000016</v>
      </c>
      <c r="M21" s="5">
        <v>2652516</v>
      </c>
    </row>
    <row r="22" spans="1:14" x14ac:dyDescent="0.35">
      <c r="F22" s="8" t="s">
        <v>134</v>
      </c>
      <c r="G22" s="4">
        <v>652803.6399999999</v>
      </c>
      <c r="H22" s="5">
        <v>3143915</v>
      </c>
      <c r="I22" s="15"/>
      <c r="K22" s="8" t="s">
        <v>61</v>
      </c>
      <c r="L22" s="4">
        <v>1785.24</v>
      </c>
      <c r="M22" s="5">
        <v>13698</v>
      </c>
    </row>
    <row r="23" spans="1:14" x14ac:dyDescent="0.35">
      <c r="F23" s="7" t="s">
        <v>110</v>
      </c>
      <c r="G23" s="4">
        <v>189.57</v>
      </c>
      <c r="H23" s="5">
        <v>439</v>
      </c>
      <c r="I23" s="4">
        <f>0.8*GETPIVOTDATA("Sum of Live weight",$F$3,"Presentation","Fillet","Preservation","Salted","Species Group","Salmonids")</f>
        <v>151.65600000000001</v>
      </c>
      <c r="K23" s="7" t="s">
        <v>27</v>
      </c>
      <c r="L23" s="4">
        <v>1976974.6400000001</v>
      </c>
      <c r="M23" s="5">
        <v>8126239</v>
      </c>
    </row>
    <row r="24" spans="1:14" x14ac:dyDescent="0.35">
      <c r="F24" s="10" t="s">
        <v>44</v>
      </c>
      <c r="G24" s="11">
        <v>189.57</v>
      </c>
      <c r="H24" s="12">
        <v>439</v>
      </c>
      <c r="K24" s="10" t="s">
        <v>44</v>
      </c>
      <c r="L24" s="11">
        <v>1306276.1000000001</v>
      </c>
      <c r="M24" s="12">
        <v>5909686</v>
      </c>
      <c r="N24" s="4">
        <f>0.8*GETPIVOTDATA("Sum of Live weight",$K$3,"Presentation","Whole/Gutted","Preservation","Frozen","Species ","Salmon","Species Group","Salmonids")</f>
        <v>1045020.8800000001</v>
      </c>
    </row>
    <row r="25" spans="1:14" x14ac:dyDescent="0.35">
      <c r="F25" s="14" t="s">
        <v>50</v>
      </c>
      <c r="G25" s="15">
        <v>13080916.649999997</v>
      </c>
      <c r="H25" s="16">
        <v>66992170</v>
      </c>
      <c r="K25" s="25" t="s">
        <v>239</v>
      </c>
      <c r="L25" s="11">
        <v>441370.8</v>
      </c>
      <c r="M25" s="12">
        <v>2165452</v>
      </c>
    </row>
    <row r="26" spans="1:14" x14ac:dyDescent="0.35">
      <c r="F26" s="17" t="s">
        <v>37</v>
      </c>
      <c r="G26" s="15">
        <v>13080916.649999997</v>
      </c>
      <c r="H26" s="16">
        <v>66813370</v>
      </c>
      <c r="K26" s="25" t="s">
        <v>204</v>
      </c>
      <c r="L26" s="11">
        <v>269611.84000000003</v>
      </c>
      <c r="M26" s="12">
        <v>487789</v>
      </c>
    </row>
    <row r="27" spans="1:14" x14ac:dyDescent="0.35">
      <c r="F27" s="18" t="s">
        <v>44</v>
      </c>
      <c r="G27" s="15">
        <v>13071372.239999996</v>
      </c>
      <c r="H27" s="16">
        <v>66710002</v>
      </c>
      <c r="K27" s="25" t="s">
        <v>230</v>
      </c>
      <c r="L27" s="11">
        <v>221100.64</v>
      </c>
      <c r="M27" s="12">
        <v>1580744</v>
      </c>
    </row>
    <row r="28" spans="1:14" x14ac:dyDescent="0.35">
      <c r="F28" s="18" t="s">
        <v>61</v>
      </c>
      <c r="G28" s="15">
        <v>9544.4100000000017</v>
      </c>
      <c r="H28" s="16">
        <v>103368</v>
      </c>
      <c r="K28" s="25" t="s">
        <v>107</v>
      </c>
      <c r="L28" s="11">
        <v>141605.84</v>
      </c>
      <c r="M28" s="12">
        <v>431413</v>
      </c>
    </row>
    <row r="29" spans="1:14" x14ac:dyDescent="0.35">
      <c r="F29" s="17" t="s">
        <v>35</v>
      </c>
      <c r="G29" s="15">
        <v>0</v>
      </c>
      <c r="H29" s="16">
        <v>178800</v>
      </c>
      <c r="K29" s="24" t="s">
        <v>213</v>
      </c>
      <c r="L29" s="4">
        <v>97126.8</v>
      </c>
      <c r="M29" s="5">
        <v>256454</v>
      </c>
    </row>
    <row r="30" spans="1:14" x14ac:dyDescent="0.35">
      <c r="F30" s="18" t="s">
        <v>61</v>
      </c>
      <c r="G30" s="15">
        <v>0</v>
      </c>
      <c r="H30" s="16">
        <v>178800</v>
      </c>
      <c r="K30" s="24" t="s">
        <v>123</v>
      </c>
      <c r="L30" s="4">
        <v>83254.180000000008</v>
      </c>
      <c r="M30" s="5">
        <v>649944</v>
      </c>
    </row>
    <row r="31" spans="1:14" x14ac:dyDescent="0.35">
      <c r="F31" s="14" t="s">
        <v>36</v>
      </c>
      <c r="G31" s="15">
        <v>9774022.7899999991</v>
      </c>
      <c r="H31" s="16">
        <v>50466350</v>
      </c>
      <c r="K31" s="24" t="s">
        <v>109</v>
      </c>
      <c r="L31" s="4">
        <v>38594.400000000001</v>
      </c>
      <c r="M31" s="5">
        <v>213834</v>
      </c>
    </row>
    <row r="32" spans="1:14" x14ac:dyDescent="0.35">
      <c r="F32" s="17" t="s">
        <v>83</v>
      </c>
      <c r="G32" s="15">
        <v>9774022.7899999991</v>
      </c>
      <c r="H32" s="16">
        <v>50466350</v>
      </c>
      <c r="K32" s="24" t="s">
        <v>68</v>
      </c>
      <c r="L32" s="4">
        <v>6120.16</v>
      </c>
      <c r="M32" s="5">
        <v>60577</v>
      </c>
    </row>
    <row r="33" spans="1:14" x14ac:dyDescent="0.35">
      <c r="A33" s="4" t="s">
        <v>248</v>
      </c>
      <c r="F33" s="18" t="s">
        <v>44</v>
      </c>
      <c r="G33" s="15">
        <v>9458284.5</v>
      </c>
      <c r="H33" s="16">
        <v>47879658</v>
      </c>
      <c r="K33" s="24" t="s">
        <v>212</v>
      </c>
      <c r="L33" s="4">
        <v>4334.2</v>
      </c>
      <c r="M33" s="5">
        <v>43693</v>
      </c>
    </row>
    <row r="34" spans="1:14" x14ac:dyDescent="0.35">
      <c r="F34" s="8" t="s">
        <v>134</v>
      </c>
      <c r="G34" s="4">
        <v>315738.29000000004</v>
      </c>
      <c r="H34" s="5">
        <v>2586692</v>
      </c>
      <c r="K34" s="24" t="s">
        <v>151</v>
      </c>
      <c r="L34" s="4">
        <v>1159.5999999999999</v>
      </c>
      <c r="M34" s="5">
        <v>9304</v>
      </c>
    </row>
    <row r="35" spans="1:14" x14ac:dyDescent="0.35">
      <c r="F35" s="3" t="s">
        <v>245</v>
      </c>
      <c r="G35" s="4">
        <v>134889867.91</v>
      </c>
      <c r="H35" s="5">
        <v>683035900</v>
      </c>
      <c r="K35" s="24" t="s">
        <v>197</v>
      </c>
      <c r="L35" s="4">
        <v>980.2</v>
      </c>
      <c r="M35" s="5">
        <v>6958</v>
      </c>
    </row>
    <row r="36" spans="1:14" x14ac:dyDescent="0.35">
      <c r="K36" s="24" t="s">
        <v>225</v>
      </c>
      <c r="L36" s="4">
        <v>671.64</v>
      </c>
      <c r="M36" s="5">
        <v>1307</v>
      </c>
    </row>
    <row r="37" spans="1:14" x14ac:dyDescent="0.35">
      <c r="K37" s="24" t="s">
        <v>175</v>
      </c>
      <c r="L37" s="4">
        <v>343.2</v>
      </c>
      <c r="M37" s="5">
        <v>2181</v>
      </c>
    </row>
    <row r="38" spans="1:14" x14ac:dyDescent="0.35">
      <c r="K38" s="24" t="s">
        <v>177</v>
      </c>
      <c r="L38" s="4">
        <v>2.6</v>
      </c>
      <c r="M38" s="5">
        <v>36</v>
      </c>
    </row>
    <row r="39" spans="1:14" x14ac:dyDescent="0.35">
      <c r="K39" s="8" t="s">
        <v>134</v>
      </c>
      <c r="L39" s="4">
        <v>579011.36</v>
      </c>
      <c r="M39" s="5">
        <v>1752584</v>
      </c>
    </row>
    <row r="40" spans="1:14" x14ac:dyDescent="0.35">
      <c r="K40" s="8" t="s">
        <v>61</v>
      </c>
      <c r="L40" s="4">
        <v>91687.180000000022</v>
      </c>
      <c r="M40" s="5">
        <v>463969</v>
      </c>
    </row>
    <row r="41" spans="1:14" x14ac:dyDescent="0.35">
      <c r="K41" s="7" t="s">
        <v>110</v>
      </c>
      <c r="L41" s="4">
        <v>556244.74</v>
      </c>
      <c r="M41" s="5">
        <v>6618156</v>
      </c>
    </row>
    <row r="42" spans="1:14" x14ac:dyDescent="0.35">
      <c r="K42" s="10" t="s">
        <v>44</v>
      </c>
      <c r="L42" s="11">
        <v>556244.74</v>
      </c>
      <c r="M42" s="12">
        <v>6618156</v>
      </c>
      <c r="N42" s="4">
        <f>0.8*GETPIVOTDATA("Sum of Live weight",$K$3,"Presentation","Whole/Gutted","Preservation","Salted","Species ","Salmon","Species Group","Salmonids")</f>
        <v>444995.79200000002</v>
      </c>
    </row>
    <row r="43" spans="1:14" x14ac:dyDescent="0.35">
      <c r="K43" s="25" t="s">
        <v>161</v>
      </c>
      <c r="L43" s="11">
        <v>553303.26</v>
      </c>
      <c r="M43" s="12">
        <v>6582625</v>
      </c>
    </row>
    <row r="44" spans="1:14" x14ac:dyDescent="0.35">
      <c r="K44" s="24" t="s">
        <v>212</v>
      </c>
      <c r="L44" s="4">
        <v>2941.48</v>
      </c>
      <c r="M44" s="5">
        <v>35531</v>
      </c>
    </row>
    <row r="45" spans="1:14" x14ac:dyDescent="0.35">
      <c r="K45" s="6" t="s">
        <v>40</v>
      </c>
      <c r="L45" s="4">
        <v>28762316.210000001</v>
      </c>
      <c r="M45" s="5">
        <v>117627638</v>
      </c>
    </row>
    <row r="46" spans="1:14" x14ac:dyDescent="0.35">
      <c r="K46" s="7" t="s">
        <v>27</v>
      </c>
      <c r="L46" s="4">
        <v>18956849.399999999</v>
      </c>
      <c r="M46" s="5">
        <v>68243137</v>
      </c>
    </row>
    <row r="47" spans="1:14" x14ac:dyDescent="0.35">
      <c r="K47" s="10" t="s">
        <v>44</v>
      </c>
      <c r="L47" s="11">
        <v>18830523.599999998</v>
      </c>
      <c r="M47" s="12">
        <v>67692860</v>
      </c>
      <c r="N47" s="4">
        <f>0.8*GETPIVOTDATA("Sum of Live weight",$K$3,"Presentation","Fillet","Preservation","Frozen","Species ","Salmon","Species Group","Salmonids")</f>
        <v>15064418.879999999</v>
      </c>
    </row>
    <row r="48" spans="1:14" x14ac:dyDescent="0.35">
      <c r="K48" s="25" t="s">
        <v>109</v>
      </c>
      <c r="L48" s="11">
        <v>8382551.4000000004</v>
      </c>
      <c r="M48" s="12">
        <v>24608287</v>
      </c>
    </row>
    <row r="49" spans="11:13" x14ac:dyDescent="0.35">
      <c r="K49" s="25" t="s">
        <v>230</v>
      </c>
      <c r="L49" s="11">
        <v>3331544.4</v>
      </c>
      <c r="M49" s="12">
        <v>12321383</v>
      </c>
    </row>
    <row r="50" spans="11:13" x14ac:dyDescent="0.35">
      <c r="K50" s="25" t="s">
        <v>239</v>
      </c>
      <c r="L50" s="11">
        <v>2935909.8</v>
      </c>
      <c r="M50" s="12">
        <v>13040754</v>
      </c>
    </row>
    <row r="51" spans="11:13" x14ac:dyDescent="0.35">
      <c r="K51" s="25" t="s">
        <v>107</v>
      </c>
      <c r="L51" s="11">
        <v>1272582</v>
      </c>
      <c r="M51" s="12">
        <v>5182570</v>
      </c>
    </row>
    <row r="52" spans="11:13" x14ac:dyDescent="0.35">
      <c r="K52" s="24" t="s">
        <v>212</v>
      </c>
      <c r="L52" s="4">
        <v>915741</v>
      </c>
      <c r="M52" s="5">
        <v>4172253</v>
      </c>
    </row>
    <row r="53" spans="11:13" x14ac:dyDescent="0.35">
      <c r="K53" s="24" t="s">
        <v>161</v>
      </c>
      <c r="L53" s="4">
        <v>798969.6</v>
      </c>
      <c r="M53" s="5">
        <v>3612810</v>
      </c>
    </row>
    <row r="54" spans="11:13" x14ac:dyDescent="0.35">
      <c r="K54" s="24" t="s">
        <v>147</v>
      </c>
      <c r="L54" s="4">
        <v>365196.6</v>
      </c>
      <c r="M54" s="5">
        <v>1546034</v>
      </c>
    </row>
    <row r="55" spans="11:13" x14ac:dyDescent="0.35">
      <c r="K55" s="24" t="s">
        <v>197</v>
      </c>
      <c r="L55" s="4">
        <v>304063.2</v>
      </c>
      <c r="M55" s="5">
        <v>987904</v>
      </c>
    </row>
    <row r="56" spans="11:13" x14ac:dyDescent="0.35">
      <c r="K56" s="24" t="s">
        <v>204</v>
      </c>
      <c r="L56" s="4">
        <v>261817.2</v>
      </c>
      <c r="M56" s="5">
        <v>1011948</v>
      </c>
    </row>
    <row r="57" spans="11:13" x14ac:dyDescent="0.35">
      <c r="K57" s="24" t="s">
        <v>102</v>
      </c>
      <c r="L57" s="4">
        <v>132490.79999999999</v>
      </c>
      <c r="M57" s="5">
        <v>548199</v>
      </c>
    </row>
    <row r="58" spans="11:13" x14ac:dyDescent="0.35">
      <c r="K58" s="24" t="s">
        <v>123</v>
      </c>
      <c r="L58" s="4">
        <v>62719.199999999997</v>
      </c>
      <c r="M58" s="5">
        <v>432383</v>
      </c>
    </row>
    <row r="59" spans="11:13" x14ac:dyDescent="0.35">
      <c r="K59" s="24" t="s">
        <v>170</v>
      </c>
      <c r="L59" s="4">
        <v>42138</v>
      </c>
      <c r="M59" s="5">
        <v>131078</v>
      </c>
    </row>
    <row r="60" spans="11:13" x14ac:dyDescent="0.35">
      <c r="K60" s="24" t="s">
        <v>151</v>
      </c>
      <c r="L60" s="4">
        <v>19697.400000000001</v>
      </c>
      <c r="M60" s="5">
        <v>74630</v>
      </c>
    </row>
    <row r="61" spans="11:13" x14ac:dyDescent="0.35">
      <c r="K61" s="24" t="s">
        <v>175</v>
      </c>
      <c r="L61" s="4">
        <v>4111.2</v>
      </c>
      <c r="M61" s="5">
        <v>14597</v>
      </c>
    </row>
    <row r="62" spans="11:13" x14ac:dyDescent="0.35">
      <c r="K62" s="24" t="s">
        <v>225</v>
      </c>
      <c r="L62" s="4">
        <v>982.8</v>
      </c>
      <c r="M62" s="5">
        <v>8027</v>
      </c>
    </row>
    <row r="63" spans="11:13" x14ac:dyDescent="0.35">
      <c r="K63" s="24" t="s">
        <v>177</v>
      </c>
      <c r="L63" s="4">
        <v>9</v>
      </c>
      <c r="M63" s="5">
        <v>3</v>
      </c>
    </row>
    <row r="64" spans="11:13" x14ac:dyDescent="0.35">
      <c r="K64" s="8" t="s">
        <v>134</v>
      </c>
      <c r="L64" s="4">
        <v>126325.8</v>
      </c>
      <c r="M64" s="5">
        <v>550277</v>
      </c>
    </row>
    <row r="65" spans="11:14" x14ac:dyDescent="0.35">
      <c r="K65" s="7" t="s">
        <v>35</v>
      </c>
      <c r="L65" s="4">
        <v>9805277.2400000002</v>
      </c>
      <c r="M65" s="5">
        <v>49384062</v>
      </c>
    </row>
    <row r="66" spans="11:14" x14ac:dyDescent="0.35">
      <c r="K66" s="10" t="s">
        <v>44</v>
      </c>
      <c r="L66" s="11">
        <v>9152473.5999999996</v>
      </c>
      <c r="M66" s="12">
        <v>46240147</v>
      </c>
      <c r="N66" s="4">
        <f>0.8*GETPIVOTDATA("Sum of Live weight",$K$3,"Presentation","Fillet","Preservation","Live/Fresh","Species ","Salmon","Species Group","Salmonids")</f>
        <v>7321978.8799999999</v>
      </c>
    </row>
    <row r="67" spans="11:14" x14ac:dyDescent="0.35">
      <c r="K67" s="25" t="s">
        <v>123</v>
      </c>
      <c r="L67" s="11">
        <v>1719780.8</v>
      </c>
      <c r="M67" s="12">
        <v>4401973</v>
      </c>
    </row>
    <row r="68" spans="11:14" x14ac:dyDescent="0.35">
      <c r="K68" s="25" t="s">
        <v>161</v>
      </c>
      <c r="L68" s="11">
        <v>1537326.4</v>
      </c>
      <c r="M68" s="12">
        <v>8273719</v>
      </c>
    </row>
    <row r="69" spans="11:14" x14ac:dyDescent="0.35">
      <c r="K69" s="25" t="s">
        <v>147</v>
      </c>
      <c r="L69" s="11">
        <v>1476422.4</v>
      </c>
      <c r="M69" s="12">
        <v>8416472</v>
      </c>
    </row>
    <row r="70" spans="11:14" x14ac:dyDescent="0.35">
      <c r="K70" s="25" t="s">
        <v>204</v>
      </c>
      <c r="L70" s="11">
        <v>1251916.8</v>
      </c>
      <c r="M70" s="12">
        <v>10296372</v>
      </c>
    </row>
    <row r="71" spans="11:14" x14ac:dyDescent="0.35">
      <c r="K71" s="25" t="s">
        <v>175</v>
      </c>
      <c r="L71" s="11">
        <v>1128892.8</v>
      </c>
      <c r="M71" s="12">
        <v>8228450</v>
      </c>
    </row>
    <row r="72" spans="11:14" x14ac:dyDescent="0.35">
      <c r="K72" s="24" t="s">
        <v>182</v>
      </c>
      <c r="L72" s="4">
        <v>922144</v>
      </c>
      <c r="M72" s="5">
        <v>573319</v>
      </c>
    </row>
    <row r="73" spans="11:14" x14ac:dyDescent="0.35">
      <c r="K73" s="24" t="s">
        <v>212</v>
      </c>
      <c r="L73" s="4">
        <v>455884.79999999999</v>
      </c>
      <c r="M73" s="5">
        <v>2937811</v>
      </c>
    </row>
    <row r="74" spans="11:14" x14ac:dyDescent="0.35">
      <c r="K74" s="24" t="s">
        <v>230</v>
      </c>
      <c r="L74" s="4">
        <v>338862.4</v>
      </c>
      <c r="M74" s="5">
        <v>2043279</v>
      </c>
    </row>
    <row r="75" spans="11:14" x14ac:dyDescent="0.35">
      <c r="K75" s="24" t="s">
        <v>170</v>
      </c>
      <c r="L75" s="4">
        <v>221964.79999999999</v>
      </c>
      <c r="M75" s="5">
        <v>867635</v>
      </c>
    </row>
    <row r="76" spans="11:14" x14ac:dyDescent="0.35">
      <c r="K76" s="24" t="s">
        <v>177</v>
      </c>
      <c r="L76" s="4">
        <v>89148.800000000003</v>
      </c>
      <c r="M76" s="5">
        <v>137176</v>
      </c>
    </row>
    <row r="77" spans="11:14" x14ac:dyDescent="0.35">
      <c r="K77" s="24" t="s">
        <v>239</v>
      </c>
      <c r="L77" s="4">
        <v>4665.6000000000004</v>
      </c>
      <c r="M77" s="5">
        <v>50896</v>
      </c>
    </row>
    <row r="78" spans="11:14" x14ac:dyDescent="0.35">
      <c r="K78" s="24" t="s">
        <v>49</v>
      </c>
      <c r="L78" s="4">
        <v>2956.8</v>
      </c>
      <c r="M78" s="5">
        <v>7738</v>
      </c>
    </row>
    <row r="79" spans="11:14" x14ac:dyDescent="0.35">
      <c r="K79" s="24" t="s">
        <v>225</v>
      </c>
      <c r="L79" s="4">
        <v>2304</v>
      </c>
      <c r="M79" s="5">
        <v>2596</v>
      </c>
    </row>
    <row r="80" spans="11:14" x14ac:dyDescent="0.35">
      <c r="K80" s="24" t="s">
        <v>122</v>
      </c>
      <c r="L80" s="4">
        <v>187.2</v>
      </c>
      <c r="M80" s="5">
        <v>1463</v>
      </c>
    </row>
    <row r="81" spans="11:14" x14ac:dyDescent="0.35">
      <c r="K81" s="24" t="s">
        <v>34</v>
      </c>
      <c r="L81" s="4">
        <v>16</v>
      </c>
      <c r="M81" s="5">
        <v>1248</v>
      </c>
    </row>
    <row r="82" spans="11:14" x14ac:dyDescent="0.35">
      <c r="K82" s="8" t="s">
        <v>134</v>
      </c>
      <c r="L82" s="4">
        <v>652803.6399999999</v>
      </c>
      <c r="M82" s="5">
        <v>3143915</v>
      </c>
    </row>
    <row r="83" spans="11:14" x14ac:dyDescent="0.35">
      <c r="K83" s="7" t="s">
        <v>110</v>
      </c>
      <c r="L83" s="4">
        <v>189.57</v>
      </c>
      <c r="M83" s="5">
        <v>439</v>
      </c>
    </row>
    <row r="84" spans="11:14" x14ac:dyDescent="0.35">
      <c r="K84" s="10" t="s">
        <v>44</v>
      </c>
      <c r="L84" s="11">
        <v>189.57</v>
      </c>
      <c r="M84" s="12">
        <v>439</v>
      </c>
      <c r="N84" s="4">
        <f>0.8*GETPIVOTDATA("Sum of Live weight",$K$3,"Presentation","Fillet","Preservation","Salted","Species ","Salmon","Species Group","Salmonids")</f>
        <v>151.65600000000001</v>
      </c>
    </row>
    <row r="85" spans="11:14" x14ac:dyDescent="0.35">
      <c r="K85" s="25" t="s">
        <v>212</v>
      </c>
      <c r="L85" s="11">
        <v>189.57</v>
      </c>
      <c r="M85" s="12">
        <v>439</v>
      </c>
    </row>
    <row r="86" spans="11:14" x14ac:dyDescent="0.35">
      <c r="K86" s="14" t="s">
        <v>50</v>
      </c>
      <c r="L86" s="15">
        <v>13080916.65</v>
      </c>
      <c r="M86" s="16">
        <v>66992170</v>
      </c>
    </row>
    <row r="87" spans="11:14" x14ac:dyDescent="0.35">
      <c r="K87" s="17" t="s">
        <v>37</v>
      </c>
      <c r="L87" s="15">
        <v>13080916.65</v>
      </c>
      <c r="M87" s="16">
        <v>66813370</v>
      </c>
    </row>
    <row r="88" spans="11:14" x14ac:dyDescent="0.35">
      <c r="K88" s="18" t="s">
        <v>44</v>
      </c>
      <c r="L88" s="15">
        <v>13071372.240000002</v>
      </c>
      <c r="M88" s="16">
        <v>66710002</v>
      </c>
    </row>
    <row r="89" spans="11:14" x14ac:dyDescent="0.35">
      <c r="K89" s="24" t="s">
        <v>239</v>
      </c>
      <c r="L89" s="4">
        <v>7602691.9199999999</v>
      </c>
      <c r="M89" s="5">
        <v>38544439</v>
      </c>
    </row>
    <row r="90" spans="11:14" x14ac:dyDescent="0.35">
      <c r="K90" s="24" t="s">
        <v>151</v>
      </c>
      <c r="L90" s="4">
        <v>1622946.56</v>
      </c>
      <c r="M90" s="5">
        <v>6716924</v>
      </c>
    </row>
    <row r="91" spans="11:14" x14ac:dyDescent="0.35">
      <c r="K91" s="24" t="s">
        <v>102</v>
      </c>
      <c r="L91" s="4">
        <v>1377101.76</v>
      </c>
      <c r="M91" s="5">
        <v>9337953</v>
      </c>
    </row>
    <row r="92" spans="11:14" x14ac:dyDescent="0.35">
      <c r="K92" s="24" t="s">
        <v>197</v>
      </c>
      <c r="L92" s="4">
        <v>601734.56000000006</v>
      </c>
      <c r="M92" s="5">
        <v>2009481</v>
      </c>
    </row>
    <row r="93" spans="11:14" x14ac:dyDescent="0.35">
      <c r="K93" s="24" t="s">
        <v>212</v>
      </c>
      <c r="L93" s="4">
        <v>582108.31999999995</v>
      </c>
      <c r="M93" s="5">
        <v>2370645</v>
      </c>
    </row>
    <row r="94" spans="11:14" x14ac:dyDescent="0.35">
      <c r="K94" s="24" t="s">
        <v>175</v>
      </c>
      <c r="L94" s="4">
        <v>481005.51999999996</v>
      </c>
      <c r="M94" s="5">
        <v>3747515</v>
      </c>
    </row>
    <row r="95" spans="11:14" x14ac:dyDescent="0.35">
      <c r="K95" s="24" t="s">
        <v>123</v>
      </c>
      <c r="L95" s="4">
        <v>218940.79999999999</v>
      </c>
      <c r="M95" s="5">
        <v>811862</v>
      </c>
    </row>
    <row r="96" spans="11:14" x14ac:dyDescent="0.35">
      <c r="K96" s="24" t="s">
        <v>109</v>
      </c>
      <c r="L96" s="4">
        <v>164223.84000000003</v>
      </c>
      <c r="M96" s="5">
        <v>470088</v>
      </c>
    </row>
    <row r="97" spans="11:13" x14ac:dyDescent="0.35">
      <c r="K97" s="24" t="s">
        <v>161</v>
      </c>
      <c r="L97" s="4">
        <v>154582.47999999998</v>
      </c>
      <c r="M97" s="5">
        <v>1030511</v>
      </c>
    </row>
    <row r="98" spans="11:13" x14ac:dyDescent="0.35">
      <c r="K98" s="24" t="s">
        <v>182</v>
      </c>
      <c r="L98" s="4">
        <v>110570.88</v>
      </c>
      <c r="M98" s="5">
        <v>736920</v>
      </c>
    </row>
    <row r="99" spans="11:13" x14ac:dyDescent="0.35">
      <c r="K99" s="24" t="s">
        <v>230</v>
      </c>
      <c r="L99" s="4">
        <v>78403.12</v>
      </c>
      <c r="M99" s="5">
        <v>524515</v>
      </c>
    </row>
    <row r="100" spans="11:13" x14ac:dyDescent="0.35">
      <c r="K100" s="24" t="s">
        <v>177</v>
      </c>
      <c r="L100" s="4">
        <v>24055.52</v>
      </c>
      <c r="M100" s="5">
        <v>35508</v>
      </c>
    </row>
    <row r="101" spans="11:13" x14ac:dyDescent="0.35">
      <c r="K101" s="24" t="s">
        <v>234</v>
      </c>
      <c r="L101" s="4">
        <v>18401.12</v>
      </c>
      <c r="M101" s="5">
        <v>38769</v>
      </c>
    </row>
    <row r="102" spans="11:13" x14ac:dyDescent="0.35">
      <c r="K102" s="24" t="s">
        <v>68</v>
      </c>
      <c r="L102" s="4">
        <v>11895.52</v>
      </c>
      <c r="M102" s="5">
        <v>56116</v>
      </c>
    </row>
    <row r="103" spans="11:13" x14ac:dyDescent="0.35">
      <c r="K103" s="24" t="s">
        <v>188</v>
      </c>
      <c r="L103" s="4">
        <v>7739.84</v>
      </c>
      <c r="M103" s="5">
        <v>56099</v>
      </c>
    </row>
    <row r="104" spans="11:13" x14ac:dyDescent="0.35">
      <c r="K104" s="24" t="s">
        <v>225</v>
      </c>
      <c r="L104" s="4">
        <v>6482.8</v>
      </c>
      <c r="M104" s="5">
        <v>49720</v>
      </c>
    </row>
    <row r="105" spans="11:13" x14ac:dyDescent="0.35">
      <c r="K105" s="24" t="s">
        <v>231</v>
      </c>
      <c r="L105" s="4">
        <v>4325.92</v>
      </c>
      <c r="M105" s="5">
        <v>161122</v>
      </c>
    </row>
    <row r="106" spans="11:13" x14ac:dyDescent="0.35">
      <c r="K106" s="24" t="s">
        <v>204</v>
      </c>
      <c r="L106" s="4">
        <v>3295.36</v>
      </c>
      <c r="M106" s="5">
        <v>9588</v>
      </c>
    </row>
    <row r="107" spans="11:13" x14ac:dyDescent="0.35">
      <c r="K107" s="24" t="s">
        <v>216</v>
      </c>
      <c r="L107" s="4">
        <v>766.08</v>
      </c>
      <c r="M107" s="5">
        <v>2021</v>
      </c>
    </row>
    <row r="108" spans="11:13" x14ac:dyDescent="0.35">
      <c r="K108" s="24" t="s">
        <v>215</v>
      </c>
      <c r="L108" s="4">
        <v>100.32</v>
      </c>
      <c r="M108" s="5">
        <v>206</v>
      </c>
    </row>
    <row r="109" spans="11:13" x14ac:dyDescent="0.35">
      <c r="K109" s="18" t="s">
        <v>61</v>
      </c>
      <c r="L109" s="15">
        <v>9544.4100000000017</v>
      </c>
      <c r="M109" s="16">
        <v>103368</v>
      </c>
    </row>
    <row r="110" spans="11:13" x14ac:dyDescent="0.35">
      <c r="K110" s="17" t="s">
        <v>35</v>
      </c>
      <c r="L110" s="15">
        <v>0</v>
      </c>
      <c r="M110" s="16">
        <v>178800</v>
      </c>
    </row>
    <row r="111" spans="11:13" x14ac:dyDescent="0.35">
      <c r="K111" s="18" t="s">
        <v>61</v>
      </c>
      <c r="L111" s="15">
        <v>0</v>
      </c>
      <c r="M111" s="16">
        <v>178800</v>
      </c>
    </row>
    <row r="112" spans="11:13" x14ac:dyDescent="0.35">
      <c r="K112" s="14" t="s">
        <v>36</v>
      </c>
      <c r="L112" s="15">
        <v>9774022.7899999991</v>
      </c>
      <c r="M112" s="16">
        <v>50466350</v>
      </c>
    </row>
    <row r="113" spans="11:13" x14ac:dyDescent="0.35">
      <c r="K113" s="17" t="s">
        <v>83</v>
      </c>
      <c r="L113" s="15">
        <v>9774022.7899999991</v>
      </c>
      <c r="M113" s="16">
        <v>50466350</v>
      </c>
    </row>
    <row r="114" spans="11:13" x14ac:dyDescent="0.35">
      <c r="K114" s="18" t="s">
        <v>44</v>
      </c>
      <c r="L114" s="15">
        <v>9458284.4999999981</v>
      </c>
      <c r="M114" s="16">
        <v>47879658</v>
      </c>
    </row>
    <row r="115" spans="11:13" x14ac:dyDescent="0.35">
      <c r="K115" s="24" t="s">
        <v>230</v>
      </c>
      <c r="L115" s="4">
        <v>2325588.2999999998</v>
      </c>
      <c r="M115" s="5">
        <v>6265618</v>
      </c>
    </row>
    <row r="116" spans="11:13" x14ac:dyDescent="0.35">
      <c r="K116" s="24" t="s">
        <v>161</v>
      </c>
      <c r="L116" s="4">
        <v>1870967.7</v>
      </c>
      <c r="M116" s="5">
        <v>11521118</v>
      </c>
    </row>
    <row r="117" spans="11:13" x14ac:dyDescent="0.35">
      <c r="K117" s="24" t="s">
        <v>212</v>
      </c>
      <c r="L117" s="4">
        <v>1596564.9</v>
      </c>
      <c r="M117" s="5">
        <v>6580423</v>
      </c>
    </row>
    <row r="118" spans="11:13" x14ac:dyDescent="0.35">
      <c r="K118" s="24" t="s">
        <v>182</v>
      </c>
      <c r="L118" s="4">
        <v>1514851.8</v>
      </c>
      <c r="M118" s="5">
        <v>9187193</v>
      </c>
    </row>
    <row r="119" spans="11:13" x14ac:dyDescent="0.35">
      <c r="K119" s="24" t="s">
        <v>68</v>
      </c>
      <c r="L119" s="4">
        <v>1406538</v>
      </c>
      <c r="M119" s="5">
        <v>8828531</v>
      </c>
    </row>
    <row r="120" spans="11:13" x14ac:dyDescent="0.35">
      <c r="K120" s="24" t="s">
        <v>123</v>
      </c>
      <c r="L120" s="4">
        <v>335409.90000000002</v>
      </c>
      <c r="M120" s="5">
        <v>1017102</v>
      </c>
    </row>
    <row r="121" spans="11:13" x14ac:dyDescent="0.35">
      <c r="K121" s="24" t="s">
        <v>197</v>
      </c>
      <c r="L121" s="4">
        <v>234181.5</v>
      </c>
      <c r="M121" s="5">
        <v>1765125</v>
      </c>
    </row>
    <row r="122" spans="11:13" x14ac:dyDescent="0.35">
      <c r="K122" s="24" t="s">
        <v>102</v>
      </c>
      <c r="L122" s="4">
        <v>126325.5</v>
      </c>
      <c r="M122" s="5">
        <v>1749311</v>
      </c>
    </row>
    <row r="123" spans="11:13" x14ac:dyDescent="0.35">
      <c r="K123" s="24" t="s">
        <v>175</v>
      </c>
      <c r="L123" s="4">
        <v>24918.6</v>
      </c>
      <c r="M123" s="5">
        <v>249692</v>
      </c>
    </row>
    <row r="124" spans="11:13" x14ac:dyDescent="0.35">
      <c r="K124" s="24" t="s">
        <v>231</v>
      </c>
      <c r="L124" s="4">
        <v>21411.600000000002</v>
      </c>
      <c r="M124" s="5">
        <v>706190</v>
      </c>
    </row>
    <row r="125" spans="11:13" x14ac:dyDescent="0.35">
      <c r="K125" s="24" t="s">
        <v>177</v>
      </c>
      <c r="L125" s="4">
        <v>1106.7</v>
      </c>
      <c r="M125" s="5">
        <v>8113</v>
      </c>
    </row>
    <row r="126" spans="11:13" x14ac:dyDescent="0.35">
      <c r="K126" s="24" t="s">
        <v>163</v>
      </c>
      <c r="L126" s="4">
        <v>409.5</v>
      </c>
      <c r="M126" s="5">
        <v>1096</v>
      </c>
    </row>
    <row r="127" spans="11:13" x14ac:dyDescent="0.35">
      <c r="K127" s="24" t="s">
        <v>151</v>
      </c>
      <c r="L127" s="4">
        <v>10.5</v>
      </c>
      <c r="M127" s="5">
        <v>146</v>
      </c>
    </row>
    <row r="128" spans="11:13" x14ac:dyDescent="0.35">
      <c r="K128" s="8" t="s">
        <v>134</v>
      </c>
      <c r="L128" s="4">
        <v>315738.29000000004</v>
      </c>
      <c r="M128" s="5">
        <v>2586692</v>
      </c>
    </row>
    <row r="129" spans="11:13" x14ac:dyDescent="0.35">
      <c r="K129" s="3" t="s">
        <v>245</v>
      </c>
      <c r="L129" s="4">
        <v>134889867.91000003</v>
      </c>
      <c r="M129" s="5">
        <v>683035900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102"/>
  <sheetViews>
    <sheetView workbookViewId="0">
      <selection activeCell="Q2" sqref="Q2"/>
    </sheetView>
  </sheetViews>
  <sheetFormatPr defaultRowHeight="14.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v>2019</v>
      </c>
      <c r="C2" t="b">
        <v>1</v>
      </c>
      <c r="D2" t="s">
        <v>23</v>
      </c>
      <c r="E2" t="s">
        <v>24</v>
      </c>
      <c r="F2" t="s">
        <v>25</v>
      </c>
      <c r="G2" t="s">
        <v>23</v>
      </c>
      <c r="H2" t="s">
        <v>26</v>
      </c>
      <c r="I2" t="s">
        <v>27</v>
      </c>
      <c r="J2" t="s">
        <v>28</v>
      </c>
      <c r="K2" t="s">
        <v>29</v>
      </c>
      <c r="L2" t="b">
        <v>1</v>
      </c>
      <c r="M2" t="s">
        <v>30</v>
      </c>
      <c r="N2" t="s">
        <v>24</v>
      </c>
      <c r="O2">
        <v>1.38</v>
      </c>
      <c r="P2">
        <v>144780</v>
      </c>
      <c r="Q2">
        <v>199796.4</v>
      </c>
      <c r="R2">
        <v>1136793</v>
      </c>
      <c r="S2">
        <v>1136793</v>
      </c>
      <c r="T2">
        <v>1.1367929999999999</v>
      </c>
      <c r="U2">
        <v>1.1367929999999999</v>
      </c>
      <c r="V2">
        <v>199.79640000000001</v>
      </c>
    </row>
    <row r="3" spans="1:22" x14ac:dyDescent="0.35">
      <c r="A3" t="s">
        <v>22</v>
      </c>
      <c r="B3">
        <v>2019</v>
      </c>
      <c r="C3" t="b">
        <v>1</v>
      </c>
      <c r="D3" t="s">
        <v>23</v>
      </c>
      <c r="E3" t="s">
        <v>24</v>
      </c>
      <c r="F3" t="s">
        <v>25</v>
      </c>
      <c r="G3" t="s">
        <v>23</v>
      </c>
      <c r="H3" t="s">
        <v>26</v>
      </c>
      <c r="I3" t="s">
        <v>27</v>
      </c>
      <c r="J3" t="s">
        <v>28</v>
      </c>
      <c r="K3" t="s">
        <v>29</v>
      </c>
      <c r="L3" t="b">
        <v>1</v>
      </c>
      <c r="M3" t="s">
        <v>30</v>
      </c>
      <c r="N3" t="s">
        <v>24</v>
      </c>
      <c r="O3">
        <v>1.38</v>
      </c>
      <c r="P3">
        <v>69600</v>
      </c>
      <c r="Q3">
        <v>96048</v>
      </c>
      <c r="R3">
        <v>376978</v>
      </c>
      <c r="S3">
        <v>376978</v>
      </c>
      <c r="T3">
        <v>0.37697799999999998</v>
      </c>
      <c r="U3">
        <v>0.37697799999999998</v>
      </c>
      <c r="V3">
        <v>96.048000000000002</v>
      </c>
    </row>
    <row r="4" spans="1:22" x14ac:dyDescent="0.35">
      <c r="A4" t="s">
        <v>22</v>
      </c>
      <c r="B4">
        <v>2019</v>
      </c>
      <c r="C4" t="b">
        <v>1</v>
      </c>
      <c r="D4" t="s">
        <v>23</v>
      </c>
      <c r="E4" t="s">
        <v>24</v>
      </c>
      <c r="F4" t="s">
        <v>25</v>
      </c>
      <c r="G4" t="s">
        <v>23</v>
      </c>
      <c r="H4" t="s">
        <v>26</v>
      </c>
      <c r="I4" t="s">
        <v>27</v>
      </c>
      <c r="J4" t="s">
        <v>28</v>
      </c>
      <c r="K4" t="s">
        <v>29</v>
      </c>
      <c r="L4" t="b">
        <v>1</v>
      </c>
      <c r="M4" t="s">
        <v>30</v>
      </c>
      <c r="N4" t="s">
        <v>24</v>
      </c>
      <c r="O4">
        <v>1.38</v>
      </c>
      <c r="P4">
        <v>44824</v>
      </c>
      <c r="Q4">
        <v>61857.120000000003</v>
      </c>
      <c r="R4">
        <v>386221</v>
      </c>
      <c r="S4">
        <v>386221</v>
      </c>
      <c r="T4">
        <v>0.38622099999999998</v>
      </c>
      <c r="U4">
        <v>0.38622099999999998</v>
      </c>
      <c r="V4">
        <v>61.857120000000002</v>
      </c>
    </row>
    <row r="5" spans="1:22" x14ac:dyDescent="0.35">
      <c r="A5" t="s">
        <v>22</v>
      </c>
      <c r="B5">
        <v>2019</v>
      </c>
      <c r="C5" t="b">
        <v>1</v>
      </c>
      <c r="D5" t="s">
        <v>23</v>
      </c>
      <c r="E5" t="s">
        <v>24</v>
      </c>
      <c r="F5" t="s">
        <v>25</v>
      </c>
      <c r="G5" t="s">
        <v>23</v>
      </c>
      <c r="H5" t="s">
        <v>26</v>
      </c>
      <c r="I5" t="s">
        <v>27</v>
      </c>
      <c r="J5" t="s">
        <v>28</v>
      </c>
      <c r="K5" t="s">
        <v>29</v>
      </c>
      <c r="L5" t="b">
        <v>1</v>
      </c>
      <c r="M5" t="s">
        <v>30</v>
      </c>
      <c r="N5" t="s">
        <v>24</v>
      </c>
      <c r="O5">
        <v>1.38</v>
      </c>
      <c r="P5">
        <v>41800</v>
      </c>
      <c r="Q5">
        <v>57684</v>
      </c>
      <c r="R5">
        <v>298538</v>
      </c>
      <c r="S5">
        <v>298538</v>
      </c>
      <c r="T5">
        <v>0.29853800000000003</v>
      </c>
      <c r="U5">
        <v>0.29853800000000003</v>
      </c>
      <c r="V5">
        <v>57.683999999999997</v>
      </c>
    </row>
    <row r="6" spans="1:22" x14ac:dyDescent="0.35">
      <c r="A6" t="s">
        <v>22</v>
      </c>
      <c r="B6">
        <v>2019</v>
      </c>
      <c r="C6" t="b">
        <v>1</v>
      </c>
      <c r="D6" t="s">
        <v>23</v>
      </c>
      <c r="E6" t="s">
        <v>24</v>
      </c>
      <c r="F6" t="s">
        <v>25</v>
      </c>
      <c r="G6" t="s">
        <v>23</v>
      </c>
      <c r="H6" t="s">
        <v>26</v>
      </c>
      <c r="I6" t="s">
        <v>27</v>
      </c>
      <c r="J6" t="s">
        <v>28</v>
      </c>
      <c r="K6" t="s">
        <v>29</v>
      </c>
      <c r="L6" t="b">
        <v>1</v>
      </c>
      <c r="M6" t="s">
        <v>30</v>
      </c>
      <c r="N6" t="s">
        <v>24</v>
      </c>
      <c r="O6">
        <v>1.38</v>
      </c>
      <c r="P6">
        <v>7152</v>
      </c>
      <c r="Q6">
        <v>9869.76</v>
      </c>
      <c r="R6">
        <v>67885</v>
      </c>
      <c r="S6">
        <v>67885</v>
      </c>
      <c r="T6">
        <v>6.7885000000000001E-2</v>
      </c>
      <c r="U6">
        <v>6.7885000000000001E-2</v>
      </c>
      <c r="V6">
        <v>9.8697599999999994</v>
      </c>
    </row>
    <row r="7" spans="1:22" x14ac:dyDescent="0.35">
      <c r="A7" t="s">
        <v>22</v>
      </c>
      <c r="B7">
        <v>2019</v>
      </c>
      <c r="C7" t="b">
        <v>1</v>
      </c>
      <c r="D7" t="s">
        <v>23</v>
      </c>
      <c r="E7" t="s">
        <v>24</v>
      </c>
      <c r="F7" t="s">
        <v>25</v>
      </c>
      <c r="G7" t="s">
        <v>23</v>
      </c>
      <c r="H7" t="s">
        <v>26</v>
      </c>
      <c r="I7" t="s">
        <v>27</v>
      </c>
      <c r="J7" t="s">
        <v>31</v>
      </c>
      <c r="K7" t="s">
        <v>32</v>
      </c>
      <c r="L7" t="b">
        <v>1</v>
      </c>
      <c r="M7" t="s">
        <v>30</v>
      </c>
      <c r="N7" t="s">
        <v>24</v>
      </c>
      <c r="O7">
        <v>1.53</v>
      </c>
      <c r="P7">
        <v>374822</v>
      </c>
      <c r="Q7">
        <v>573477.66</v>
      </c>
      <c r="R7">
        <v>672219</v>
      </c>
      <c r="S7">
        <v>672219</v>
      </c>
      <c r="T7">
        <v>0.67221900000000001</v>
      </c>
      <c r="U7">
        <v>0.67221900000000001</v>
      </c>
      <c r="V7">
        <v>573.47766000000001</v>
      </c>
    </row>
    <row r="8" spans="1:22" x14ac:dyDescent="0.35">
      <c r="A8" t="s">
        <v>22</v>
      </c>
      <c r="B8">
        <v>2019</v>
      </c>
      <c r="C8" t="b">
        <v>1</v>
      </c>
      <c r="D8" t="s">
        <v>23</v>
      </c>
      <c r="E8" t="s">
        <v>24</v>
      </c>
      <c r="F8" t="s">
        <v>25</v>
      </c>
      <c r="G8" t="s">
        <v>23</v>
      </c>
      <c r="H8" t="s">
        <v>26</v>
      </c>
      <c r="I8" t="s">
        <v>27</v>
      </c>
      <c r="J8" t="s">
        <v>31</v>
      </c>
      <c r="K8" t="s">
        <v>32</v>
      </c>
      <c r="L8" t="b">
        <v>1</v>
      </c>
      <c r="M8" t="s">
        <v>30</v>
      </c>
      <c r="N8" t="s">
        <v>24</v>
      </c>
      <c r="O8">
        <v>1.53</v>
      </c>
      <c r="P8">
        <v>77496</v>
      </c>
      <c r="Q8">
        <v>118568.88</v>
      </c>
      <c r="R8">
        <v>152378</v>
      </c>
      <c r="S8">
        <v>152378</v>
      </c>
      <c r="T8">
        <v>0.15237800000000001</v>
      </c>
      <c r="U8">
        <v>0.15237800000000001</v>
      </c>
      <c r="V8">
        <v>118.56887999999999</v>
      </c>
    </row>
    <row r="9" spans="1:22" x14ac:dyDescent="0.35">
      <c r="A9" t="s">
        <v>22</v>
      </c>
      <c r="B9">
        <v>2019</v>
      </c>
      <c r="C9" t="b">
        <v>1</v>
      </c>
      <c r="D9" t="s">
        <v>23</v>
      </c>
      <c r="E9" t="s">
        <v>24</v>
      </c>
      <c r="F9" t="s">
        <v>25</v>
      </c>
      <c r="G9" t="s">
        <v>23</v>
      </c>
      <c r="H9" t="s">
        <v>26</v>
      </c>
      <c r="I9" t="s">
        <v>27</v>
      </c>
      <c r="J9" t="s">
        <v>31</v>
      </c>
      <c r="K9" t="s">
        <v>32</v>
      </c>
      <c r="L9" t="b">
        <v>1</v>
      </c>
      <c r="M9" t="s">
        <v>30</v>
      </c>
      <c r="N9" t="s">
        <v>24</v>
      </c>
      <c r="O9">
        <v>1.53</v>
      </c>
      <c r="P9">
        <v>48000</v>
      </c>
      <c r="Q9">
        <v>73440</v>
      </c>
      <c r="R9">
        <v>102053</v>
      </c>
      <c r="S9">
        <v>102053</v>
      </c>
      <c r="T9">
        <v>0.102053</v>
      </c>
      <c r="U9">
        <v>0.102053</v>
      </c>
      <c r="V9">
        <v>73.44</v>
      </c>
    </row>
    <row r="10" spans="1:22" x14ac:dyDescent="0.35">
      <c r="A10" t="s">
        <v>22</v>
      </c>
      <c r="B10">
        <v>2019</v>
      </c>
      <c r="C10" t="b">
        <v>1</v>
      </c>
      <c r="D10" t="s">
        <v>23</v>
      </c>
      <c r="E10" t="s">
        <v>24</v>
      </c>
      <c r="F10" t="s">
        <v>25</v>
      </c>
      <c r="G10" t="s">
        <v>23</v>
      </c>
      <c r="H10" t="s">
        <v>26</v>
      </c>
      <c r="I10" t="s">
        <v>27</v>
      </c>
      <c r="J10" t="s">
        <v>31</v>
      </c>
      <c r="K10" t="s">
        <v>32</v>
      </c>
      <c r="L10" t="b">
        <v>1</v>
      </c>
      <c r="M10" t="s">
        <v>30</v>
      </c>
      <c r="N10" t="s">
        <v>24</v>
      </c>
      <c r="O10">
        <v>1.5</v>
      </c>
      <c r="P10">
        <v>34560</v>
      </c>
      <c r="Q10">
        <v>51840</v>
      </c>
      <c r="R10">
        <v>54649</v>
      </c>
      <c r="S10">
        <v>54649</v>
      </c>
      <c r="T10">
        <v>5.4649000000000003E-2</v>
      </c>
      <c r="U10">
        <v>5.4649000000000003E-2</v>
      </c>
      <c r="V10">
        <v>51.84</v>
      </c>
    </row>
    <row r="11" spans="1:22" x14ac:dyDescent="0.35">
      <c r="A11" t="s">
        <v>22</v>
      </c>
      <c r="B11">
        <v>2019</v>
      </c>
      <c r="C11" t="b">
        <v>1</v>
      </c>
      <c r="D11" t="s">
        <v>23</v>
      </c>
      <c r="E11" t="s">
        <v>24</v>
      </c>
      <c r="F11" t="s">
        <v>25</v>
      </c>
      <c r="G11" t="s">
        <v>23</v>
      </c>
      <c r="H11" t="s">
        <v>26</v>
      </c>
      <c r="I11" t="s">
        <v>27</v>
      </c>
      <c r="J11" t="s">
        <v>33</v>
      </c>
      <c r="K11" t="s">
        <v>33</v>
      </c>
      <c r="L11" t="b">
        <v>1</v>
      </c>
      <c r="M11" t="s">
        <v>30</v>
      </c>
      <c r="N11" t="s">
        <v>24</v>
      </c>
      <c r="O11">
        <v>1.33</v>
      </c>
      <c r="P11">
        <v>622739</v>
      </c>
      <c r="Q11">
        <v>828242.87</v>
      </c>
      <c r="R11">
        <v>1231911</v>
      </c>
      <c r="S11">
        <v>1231911</v>
      </c>
      <c r="T11">
        <v>1.231911</v>
      </c>
      <c r="U11">
        <v>1.231911</v>
      </c>
      <c r="V11">
        <v>828.24287000000004</v>
      </c>
    </row>
    <row r="12" spans="1:22" x14ac:dyDescent="0.35">
      <c r="A12" t="s">
        <v>22</v>
      </c>
      <c r="B12">
        <v>2019</v>
      </c>
      <c r="C12" t="b">
        <v>1</v>
      </c>
      <c r="D12" t="s">
        <v>23</v>
      </c>
      <c r="E12" t="s">
        <v>24</v>
      </c>
      <c r="F12" t="s">
        <v>25</v>
      </c>
      <c r="G12" t="s">
        <v>23</v>
      </c>
      <c r="H12" t="s">
        <v>26</v>
      </c>
      <c r="I12" t="s">
        <v>27</v>
      </c>
      <c r="J12" t="s">
        <v>33</v>
      </c>
      <c r="K12" t="s">
        <v>33</v>
      </c>
      <c r="L12" t="b">
        <v>1</v>
      </c>
      <c r="M12" t="s">
        <v>30</v>
      </c>
      <c r="N12" t="s">
        <v>24</v>
      </c>
      <c r="O12">
        <v>1.33</v>
      </c>
      <c r="P12">
        <v>132753</v>
      </c>
      <c r="Q12">
        <v>176561.49</v>
      </c>
      <c r="R12">
        <v>274801</v>
      </c>
      <c r="S12">
        <v>274801</v>
      </c>
      <c r="T12">
        <v>0.27480100000000002</v>
      </c>
      <c r="U12">
        <v>0.27480100000000002</v>
      </c>
      <c r="V12">
        <v>176.56148999999999</v>
      </c>
    </row>
    <row r="13" spans="1:22" x14ac:dyDescent="0.35">
      <c r="A13" t="s">
        <v>22</v>
      </c>
      <c r="B13">
        <v>2019</v>
      </c>
      <c r="C13" t="b">
        <v>1</v>
      </c>
      <c r="D13" t="s">
        <v>23</v>
      </c>
      <c r="E13" t="s">
        <v>24</v>
      </c>
      <c r="F13" t="s">
        <v>25</v>
      </c>
      <c r="G13" t="s">
        <v>23</v>
      </c>
      <c r="H13" t="s">
        <v>26</v>
      </c>
      <c r="I13" t="s">
        <v>27</v>
      </c>
      <c r="J13" t="s">
        <v>33</v>
      </c>
      <c r="K13" t="s">
        <v>33</v>
      </c>
      <c r="L13" t="b">
        <v>1</v>
      </c>
      <c r="M13" t="s">
        <v>30</v>
      </c>
      <c r="N13" t="s">
        <v>24</v>
      </c>
      <c r="O13">
        <v>1.33</v>
      </c>
      <c r="P13">
        <v>29148</v>
      </c>
      <c r="Q13">
        <v>38766.839999999997</v>
      </c>
      <c r="R13">
        <v>55808</v>
      </c>
      <c r="S13">
        <v>55808</v>
      </c>
      <c r="T13">
        <v>5.5808000000000003E-2</v>
      </c>
      <c r="U13">
        <v>5.5808000000000003E-2</v>
      </c>
      <c r="V13">
        <v>38.766840000000002</v>
      </c>
    </row>
    <row r="14" spans="1:22" x14ac:dyDescent="0.35">
      <c r="A14" t="s">
        <v>22</v>
      </c>
      <c r="B14">
        <v>2019</v>
      </c>
      <c r="C14" t="b">
        <v>1</v>
      </c>
      <c r="D14" t="s">
        <v>23</v>
      </c>
      <c r="E14" t="s">
        <v>24</v>
      </c>
      <c r="F14" t="s">
        <v>25</v>
      </c>
      <c r="G14" t="s">
        <v>23</v>
      </c>
      <c r="H14" t="s">
        <v>26</v>
      </c>
      <c r="I14" t="s">
        <v>27</v>
      </c>
      <c r="J14" t="s">
        <v>33</v>
      </c>
      <c r="K14" t="s">
        <v>33</v>
      </c>
      <c r="L14" t="b">
        <v>1</v>
      </c>
      <c r="M14" t="s">
        <v>30</v>
      </c>
      <c r="N14" t="s">
        <v>24</v>
      </c>
      <c r="O14">
        <v>1.33</v>
      </c>
      <c r="P14">
        <v>23320</v>
      </c>
      <c r="Q14">
        <v>31015.599999999999</v>
      </c>
      <c r="R14">
        <v>36935</v>
      </c>
      <c r="S14">
        <v>36935</v>
      </c>
      <c r="T14">
        <v>3.6935000000000003E-2</v>
      </c>
      <c r="U14">
        <v>3.6935000000000003E-2</v>
      </c>
      <c r="V14">
        <v>31.015599999999999</v>
      </c>
    </row>
    <row r="15" spans="1:22" x14ac:dyDescent="0.35">
      <c r="A15" t="s">
        <v>22</v>
      </c>
      <c r="B15">
        <v>2019</v>
      </c>
      <c r="C15" t="b">
        <v>1</v>
      </c>
      <c r="D15" t="s">
        <v>23</v>
      </c>
      <c r="E15" t="s">
        <v>34</v>
      </c>
      <c r="F15" t="s">
        <v>25</v>
      </c>
      <c r="G15" t="s">
        <v>23</v>
      </c>
      <c r="H15" t="s">
        <v>26</v>
      </c>
      <c r="I15" t="s">
        <v>27</v>
      </c>
      <c r="J15" t="s">
        <v>28</v>
      </c>
      <c r="K15" t="s">
        <v>29</v>
      </c>
      <c r="L15" t="b">
        <v>1</v>
      </c>
      <c r="M15" t="s">
        <v>30</v>
      </c>
      <c r="N15" t="s">
        <v>34</v>
      </c>
      <c r="O15">
        <v>1.38</v>
      </c>
      <c r="P15">
        <v>308</v>
      </c>
      <c r="Q15">
        <v>425.04</v>
      </c>
      <c r="R15">
        <v>3455</v>
      </c>
      <c r="S15">
        <v>3455</v>
      </c>
      <c r="T15">
        <v>3.4550000000000002E-3</v>
      </c>
      <c r="U15">
        <v>3.4550000000000002E-3</v>
      </c>
      <c r="V15">
        <v>0.42503999999999997</v>
      </c>
    </row>
    <row r="16" spans="1:22" x14ac:dyDescent="0.35">
      <c r="A16" t="s">
        <v>22</v>
      </c>
      <c r="B16">
        <v>2019</v>
      </c>
      <c r="C16" t="b">
        <v>1</v>
      </c>
      <c r="D16" t="s">
        <v>23</v>
      </c>
      <c r="E16" t="s">
        <v>34</v>
      </c>
      <c r="F16" t="s">
        <v>25</v>
      </c>
      <c r="G16" t="s">
        <v>23</v>
      </c>
      <c r="H16" t="s">
        <v>26</v>
      </c>
      <c r="I16" t="s">
        <v>35</v>
      </c>
      <c r="J16" t="s">
        <v>33</v>
      </c>
      <c r="K16" t="s">
        <v>33</v>
      </c>
      <c r="L16" t="b">
        <v>1</v>
      </c>
      <c r="M16" t="s">
        <v>30</v>
      </c>
      <c r="N16" t="s">
        <v>34</v>
      </c>
      <c r="O16">
        <v>1.17</v>
      </c>
      <c r="P16">
        <v>21409</v>
      </c>
      <c r="Q16">
        <v>25048.53</v>
      </c>
      <c r="R16">
        <v>215931</v>
      </c>
      <c r="S16">
        <v>215931</v>
      </c>
      <c r="T16">
        <v>0.21593100000000001</v>
      </c>
      <c r="U16">
        <v>0.21593100000000001</v>
      </c>
      <c r="V16">
        <v>25.04853</v>
      </c>
    </row>
    <row r="17" spans="1:22" x14ac:dyDescent="0.35">
      <c r="A17" t="s">
        <v>22</v>
      </c>
      <c r="B17">
        <v>2019</v>
      </c>
      <c r="C17" t="b">
        <v>1</v>
      </c>
      <c r="D17" t="s">
        <v>23</v>
      </c>
      <c r="E17" t="s">
        <v>34</v>
      </c>
      <c r="F17" t="s">
        <v>25</v>
      </c>
      <c r="G17" t="s">
        <v>23</v>
      </c>
      <c r="H17" t="s">
        <v>36</v>
      </c>
      <c r="I17" t="s">
        <v>37</v>
      </c>
      <c r="J17" t="s">
        <v>38</v>
      </c>
      <c r="K17" t="s">
        <v>39</v>
      </c>
      <c r="L17" t="b">
        <v>1</v>
      </c>
      <c r="M17" t="s">
        <v>30</v>
      </c>
      <c r="N17" t="s">
        <v>34</v>
      </c>
      <c r="O17">
        <v>1.36</v>
      </c>
      <c r="P17">
        <v>1071</v>
      </c>
      <c r="Q17">
        <v>1456.56</v>
      </c>
      <c r="R17">
        <v>48617</v>
      </c>
      <c r="S17">
        <v>48617</v>
      </c>
      <c r="T17">
        <v>4.8617E-2</v>
      </c>
      <c r="U17">
        <v>4.8617E-2</v>
      </c>
      <c r="V17">
        <v>1.4565600000000001</v>
      </c>
    </row>
    <row r="18" spans="1:22" x14ac:dyDescent="0.35">
      <c r="A18" t="s">
        <v>22</v>
      </c>
      <c r="B18">
        <v>2019</v>
      </c>
      <c r="C18" t="b">
        <v>1</v>
      </c>
      <c r="D18" t="s">
        <v>23</v>
      </c>
      <c r="E18" t="s">
        <v>34</v>
      </c>
      <c r="F18" t="s">
        <v>25</v>
      </c>
      <c r="G18" t="s">
        <v>23</v>
      </c>
      <c r="H18" t="s">
        <v>40</v>
      </c>
      <c r="I18" t="s">
        <v>35</v>
      </c>
      <c r="J18" t="s">
        <v>33</v>
      </c>
      <c r="K18" t="s">
        <v>33</v>
      </c>
      <c r="L18" t="b">
        <v>1</v>
      </c>
      <c r="M18" t="s">
        <v>30</v>
      </c>
      <c r="N18" t="s">
        <v>34</v>
      </c>
      <c r="O18">
        <v>2.77</v>
      </c>
      <c r="P18">
        <v>18597</v>
      </c>
      <c r="Q18">
        <v>51513.69</v>
      </c>
      <c r="R18">
        <v>279879</v>
      </c>
      <c r="S18">
        <v>279879</v>
      </c>
      <c r="T18">
        <v>0.27987899999999999</v>
      </c>
      <c r="U18">
        <v>0.27987899999999999</v>
      </c>
      <c r="V18">
        <v>51.513689999999997</v>
      </c>
    </row>
    <row r="19" spans="1:22" x14ac:dyDescent="0.35">
      <c r="A19" t="s">
        <v>22</v>
      </c>
      <c r="B19">
        <v>2019</v>
      </c>
      <c r="C19" t="b">
        <v>1</v>
      </c>
      <c r="D19" t="s">
        <v>23</v>
      </c>
      <c r="E19" t="s">
        <v>34</v>
      </c>
      <c r="F19" t="s">
        <v>25</v>
      </c>
      <c r="G19" t="s">
        <v>23</v>
      </c>
      <c r="H19" t="s">
        <v>40</v>
      </c>
      <c r="I19" t="s">
        <v>27</v>
      </c>
      <c r="J19" t="s">
        <v>33</v>
      </c>
      <c r="K19" t="s">
        <v>33</v>
      </c>
      <c r="L19" t="b">
        <v>1</v>
      </c>
      <c r="M19" t="s">
        <v>30</v>
      </c>
      <c r="N19" t="s">
        <v>34</v>
      </c>
      <c r="O19">
        <v>2.65</v>
      </c>
      <c r="P19">
        <v>562</v>
      </c>
      <c r="Q19">
        <v>1489.3</v>
      </c>
      <c r="R19">
        <v>12192</v>
      </c>
      <c r="S19">
        <v>12192</v>
      </c>
      <c r="T19">
        <v>1.2192E-2</v>
      </c>
      <c r="U19">
        <v>1.2192E-2</v>
      </c>
      <c r="V19">
        <v>1.4893000000000001</v>
      </c>
    </row>
    <row r="20" spans="1:22" x14ac:dyDescent="0.35">
      <c r="A20" t="s">
        <v>22</v>
      </c>
      <c r="B20">
        <v>2019</v>
      </c>
      <c r="C20" t="b">
        <v>1</v>
      </c>
      <c r="D20" t="s">
        <v>23</v>
      </c>
      <c r="E20" t="s">
        <v>34</v>
      </c>
      <c r="F20" t="s">
        <v>25</v>
      </c>
      <c r="G20" t="s">
        <v>23</v>
      </c>
      <c r="H20" t="s">
        <v>26</v>
      </c>
      <c r="I20" t="s">
        <v>35</v>
      </c>
      <c r="J20" t="s">
        <v>41</v>
      </c>
      <c r="K20" t="s">
        <v>42</v>
      </c>
      <c r="L20" t="b">
        <v>1</v>
      </c>
      <c r="M20" t="s">
        <v>30</v>
      </c>
      <c r="N20" t="s">
        <v>34</v>
      </c>
      <c r="O20">
        <v>0</v>
      </c>
      <c r="P20">
        <v>3345</v>
      </c>
      <c r="Q20">
        <v>0</v>
      </c>
      <c r="R20">
        <v>58062</v>
      </c>
      <c r="S20">
        <v>58062</v>
      </c>
      <c r="T20">
        <v>5.8062000000000002E-2</v>
      </c>
      <c r="U20">
        <v>5.8062000000000002E-2</v>
      </c>
      <c r="V20">
        <v>0</v>
      </c>
    </row>
    <row r="21" spans="1:22" x14ac:dyDescent="0.35">
      <c r="A21" t="s">
        <v>22</v>
      </c>
      <c r="B21">
        <v>2019</v>
      </c>
      <c r="C21" t="b">
        <v>1</v>
      </c>
      <c r="D21" t="s">
        <v>23</v>
      </c>
      <c r="E21" t="s">
        <v>34</v>
      </c>
      <c r="F21" t="s">
        <v>25</v>
      </c>
      <c r="G21" t="s">
        <v>23</v>
      </c>
      <c r="H21" t="s">
        <v>36</v>
      </c>
      <c r="I21" t="s">
        <v>35</v>
      </c>
      <c r="J21" t="s">
        <v>43</v>
      </c>
      <c r="K21" t="s">
        <v>39</v>
      </c>
      <c r="L21" t="b">
        <v>1</v>
      </c>
      <c r="M21" t="s">
        <v>30</v>
      </c>
      <c r="N21" t="s">
        <v>34</v>
      </c>
      <c r="O21">
        <v>1</v>
      </c>
      <c r="P21">
        <v>41970</v>
      </c>
      <c r="Q21">
        <v>41970</v>
      </c>
      <c r="R21">
        <v>944765</v>
      </c>
      <c r="S21">
        <v>944765</v>
      </c>
      <c r="T21">
        <v>0.94476499999999997</v>
      </c>
      <c r="U21">
        <v>0.94476499999999997</v>
      </c>
      <c r="V21">
        <v>41.97</v>
      </c>
    </row>
    <row r="22" spans="1:22" x14ac:dyDescent="0.35">
      <c r="A22" t="s">
        <v>22</v>
      </c>
      <c r="B22">
        <v>2019</v>
      </c>
      <c r="C22" t="b">
        <v>1</v>
      </c>
      <c r="D22" t="s">
        <v>23</v>
      </c>
      <c r="E22" t="s">
        <v>34</v>
      </c>
      <c r="F22" t="s">
        <v>25</v>
      </c>
      <c r="G22" t="s">
        <v>23</v>
      </c>
      <c r="H22" t="s">
        <v>36</v>
      </c>
      <c r="I22" t="s">
        <v>35</v>
      </c>
      <c r="J22" t="s">
        <v>43</v>
      </c>
      <c r="K22" t="s">
        <v>39</v>
      </c>
      <c r="L22" t="b">
        <v>1</v>
      </c>
      <c r="M22" t="s">
        <v>30</v>
      </c>
      <c r="N22" t="s">
        <v>34</v>
      </c>
      <c r="O22">
        <v>1</v>
      </c>
      <c r="P22">
        <v>4149</v>
      </c>
      <c r="Q22">
        <v>4149</v>
      </c>
      <c r="R22">
        <v>64938</v>
      </c>
      <c r="S22">
        <v>64938</v>
      </c>
      <c r="T22">
        <v>6.4937999999999996E-2</v>
      </c>
      <c r="U22">
        <v>6.4937999999999996E-2</v>
      </c>
      <c r="V22">
        <v>4.149</v>
      </c>
    </row>
    <row r="23" spans="1:22" x14ac:dyDescent="0.35">
      <c r="A23" t="s">
        <v>22</v>
      </c>
      <c r="B23">
        <v>2019</v>
      </c>
      <c r="C23" t="b">
        <v>1</v>
      </c>
      <c r="D23" t="s">
        <v>23</v>
      </c>
      <c r="E23" t="s">
        <v>34</v>
      </c>
      <c r="F23" t="s">
        <v>25</v>
      </c>
      <c r="G23" t="s">
        <v>23</v>
      </c>
      <c r="H23" t="s">
        <v>40</v>
      </c>
      <c r="I23" t="s">
        <v>35</v>
      </c>
      <c r="J23" t="s">
        <v>44</v>
      </c>
      <c r="K23" t="s">
        <v>45</v>
      </c>
      <c r="L23" t="b">
        <v>1</v>
      </c>
      <c r="M23" t="s">
        <v>30</v>
      </c>
      <c r="N23" t="s">
        <v>34</v>
      </c>
      <c r="O23">
        <v>1.6</v>
      </c>
      <c r="P23">
        <v>10</v>
      </c>
      <c r="Q23">
        <v>16</v>
      </c>
      <c r="R23">
        <v>1248</v>
      </c>
      <c r="S23">
        <v>1248</v>
      </c>
      <c r="T23">
        <v>1.248E-3</v>
      </c>
      <c r="U23">
        <v>1.248E-3</v>
      </c>
      <c r="V23">
        <v>1.6E-2</v>
      </c>
    </row>
    <row r="24" spans="1:22" x14ac:dyDescent="0.35">
      <c r="A24" t="s">
        <v>22</v>
      </c>
      <c r="B24">
        <v>2019</v>
      </c>
      <c r="C24" t="b">
        <v>1</v>
      </c>
      <c r="D24" t="s">
        <v>23</v>
      </c>
      <c r="E24" t="s">
        <v>34</v>
      </c>
      <c r="F24" t="s">
        <v>25</v>
      </c>
      <c r="G24" t="s">
        <v>23</v>
      </c>
      <c r="H24" t="s">
        <v>26</v>
      </c>
      <c r="I24" t="s">
        <v>36</v>
      </c>
      <c r="J24" t="s">
        <v>38</v>
      </c>
      <c r="K24" t="s">
        <v>39</v>
      </c>
      <c r="L24" t="b">
        <v>1</v>
      </c>
      <c r="M24" t="s">
        <v>30</v>
      </c>
      <c r="N24" t="s">
        <v>34</v>
      </c>
      <c r="O24">
        <v>1.36</v>
      </c>
      <c r="P24">
        <v>5260</v>
      </c>
      <c r="Q24">
        <v>7153.6</v>
      </c>
      <c r="R24">
        <v>181758</v>
      </c>
      <c r="S24">
        <v>181758</v>
      </c>
      <c r="T24">
        <v>0.181758</v>
      </c>
      <c r="U24">
        <v>0.181758</v>
      </c>
      <c r="V24">
        <v>7.1536</v>
      </c>
    </row>
    <row r="25" spans="1:22" x14ac:dyDescent="0.35">
      <c r="A25" t="s">
        <v>22</v>
      </c>
      <c r="B25">
        <v>2019</v>
      </c>
      <c r="C25" t="b">
        <v>1</v>
      </c>
      <c r="D25" t="s">
        <v>23</v>
      </c>
      <c r="E25" t="s">
        <v>34</v>
      </c>
      <c r="F25" t="s">
        <v>25</v>
      </c>
      <c r="G25" t="s">
        <v>23</v>
      </c>
      <c r="H25" t="s">
        <v>26</v>
      </c>
      <c r="I25" t="s">
        <v>27</v>
      </c>
      <c r="J25" t="s">
        <v>46</v>
      </c>
      <c r="K25" t="s">
        <v>47</v>
      </c>
      <c r="L25" t="b">
        <v>1</v>
      </c>
      <c r="M25" t="s">
        <v>30</v>
      </c>
      <c r="N25" t="s">
        <v>34</v>
      </c>
      <c r="O25">
        <v>1.28</v>
      </c>
      <c r="P25">
        <v>1150</v>
      </c>
      <c r="Q25">
        <v>1472</v>
      </c>
      <c r="R25">
        <v>13798</v>
      </c>
      <c r="S25">
        <v>13798</v>
      </c>
      <c r="T25">
        <v>1.3798E-2</v>
      </c>
      <c r="U25">
        <v>1.3798E-2</v>
      </c>
      <c r="V25">
        <v>1.472</v>
      </c>
    </row>
    <row r="26" spans="1:22" x14ac:dyDescent="0.35">
      <c r="A26" t="s">
        <v>22</v>
      </c>
      <c r="B26">
        <v>2019</v>
      </c>
      <c r="C26" t="b">
        <v>1</v>
      </c>
      <c r="D26" t="s">
        <v>48</v>
      </c>
      <c r="E26" t="s">
        <v>49</v>
      </c>
      <c r="F26" t="s">
        <v>25</v>
      </c>
      <c r="G26" t="s">
        <v>48</v>
      </c>
      <c r="H26" t="s">
        <v>50</v>
      </c>
      <c r="I26" t="s">
        <v>37</v>
      </c>
      <c r="J26" t="s">
        <v>51</v>
      </c>
      <c r="K26" t="s">
        <v>52</v>
      </c>
      <c r="L26" t="b">
        <v>1</v>
      </c>
      <c r="M26" t="s">
        <v>30</v>
      </c>
      <c r="N26" t="s">
        <v>49</v>
      </c>
      <c r="O26">
        <v>2.21</v>
      </c>
      <c r="P26">
        <v>115</v>
      </c>
      <c r="Q26">
        <v>254.15</v>
      </c>
      <c r="R26">
        <v>343</v>
      </c>
      <c r="S26">
        <v>343</v>
      </c>
      <c r="T26">
        <v>3.4299999999999999E-4</v>
      </c>
      <c r="U26">
        <v>3.4299999999999999E-4</v>
      </c>
      <c r="V26">
        <v>0.25414999999999999</v>
      </c>
    </row>
    <row r="27" spans="1:22" x14ac:dyDescent="0.35">
      <c r="A27" t="s">
        <v>22</v>
      </c>
      <c r="B27">
        <v>2019</v>
      </c>
      <c r="C27" t="b">
        <v>1</v>
      </c>
      <c r="D27" t="s">
        <v>48</v>
      </c>
      <c r="E27" t="s">
        <v>49</v>
      </c>
      <c r="F27" t="s">
        <v>25</v>
      </c>
      <c r="G27" t="s">
        <v>48</v>
      </c>
      <c r="H27" t="s">
        <v>50</v>
      </c>
      <c r="I27" t="s">
        <v>37</v>
      </c>
      <c r="J27" t="s">
        <v>53</v>
      </c>
      <c r="K27" t="s">
        <v>54</v>
      </c>
      <c r="L27" t="b">
        <v>1</v>
      </c>
      <c r="M27" t="s">
        <v>30</v>
      </c>
      <c r="N27" t="s">
        <v>49</v>
      </c>
      <c r="O27">
        <v>1.87</v>
      </c>
      <c r="P27">
        <v>4860</v>
      </c>
      <c r="Q27">
        <v>9088.2000000000007</v>
      </c>
      <c r="R27">
        <v>10515</v>
      </c>
      <c r="S27">
        <v>10515</v>
      </c>
      <c r="T27">
        <v>1.0515E-2</v>
      </c>
      <c r="U27">
        <v>1.0515E-2</v>
      </c>
      <c r="V27">
        <v>9.0882000000000005</v>
      </c>
    </row>
    <row r="28" spans="1:22" x14ac:dyDescent="0.35">
      <c r="A28" t="s">
        <v>22</v>
      </c>
      <c r="B28">
        <v>2019</v>
      </c>
      <c r="C28" t="b">
        <v>1</v>
      </c>
      <c r="D28" t="s">
        <v>48</v>
      </c>
      <c r="E28" t="s">
        <v>49</v>
      </c>
      <c r="F28" t="s">
        <v>25</v>
      </c>
      <c r="G28" t="s">
        <v>48</v>
      </c>
      <c r="H28" t="s">
        <v>40</v>
      </c>
      <c r="I28" t="s">
        <v>35</v>
      </c>
      <c r="J28" t="s">
        <v>44</v>
      </c>
      <c r="K28" t="s">
        <v>45</v>
      </c>
      <c r="L28" t="b">
        <v>1</v>
      </c>
      <c r="M28" t="s">
        <v>30</v>
      </c>
      <c r="N28" t="s">
        <v>49</v>
      </c>
      <c r="O28">
        <v>1.6</v>
      </c>
      <c r="P28">
        <v>1848</v>
      </c>
      <c r="Q28">
        <v>2956.8</v>
      </c>
      <c r="R28">
        <v>7738</v>
      </c>
      <c r="S28">
        <v>7738</v>
      </c>
      <c r="T28">
        <v>7.7380000000000001E-3</v>
      </c>
      <c r="U28">
        <v>7.7380000000000001E-3</v>
      </c>
      <c r="V28">
        <v>2.9567999999999999</v>
      </c>
    </row>
    <row r="29" spans="1:22" x14ac:dyDescent="0.35">
      <c r="A29" t="s">
        <v>22</v>
      </c>
      <c r="B29">
        <v>2019</v>
      </c>
      <c r="C29" t="b">
        <v>1</v>
      </c>
      <c r="D29" t="s">
        <v>23</v>
      </c>
      <c r="E29" t="s">
        <v>55</v>
      </c>
      <c r="F29" t="s">
        <v>25</v>
      </c>
      <c r="G29" t="s">
        <v>23</v>
      </c>
      <c r="H29" t="s">
        <v>26</v>
      </c>
      <c r="I29" t="s">
        <v>27</v>
      </c>
      <c r="J29" t="s">
        <v>56</v>
      </c>
      <c r="K29" t="s">
        <v>29</v>
      </c>
      <c r="L29" t="b">
        <v>1</v>
      </c>
      <c r="M29" t="s">
        <v>30</v>
      </c>
      <c r="N29" t="s">
        <v>55</v>
      </c>
      <c r="O29">
        <v>1.21</v>
      </c>
      <c r="P29">
        <v>933597</v>
      </c>
      <c r="Q29">
        <v>1129652.3700000001</v>
      </c>
      <c r="R29">
        <v>8268822</v>
      </c>
      <c r="S29">
        <v>8268822</v>
      </c>
      <c r="T29">
        <v>8.2688220000000001</v>
      </c>
      <c r="U29">
        <v>8.2688220000000001</v>
      </c>
      <c r="V29">
        <v>1129.65237</v>
      </c>
    </row>
    <row r="30" spans="1:22" x14ac:dyDescent="0.35">
      <c r="A30" t="s">
        <v>22</v>
      </c>
      <c r="B30">
        <v>2019</v>
      </c>
      <c r="C30" t="b">
        <v>1</v>
      </c>
      <c r="D30" t="s">
        <v>23</v>
      </c>
      <c r="E30" t="s">
        <v>55</v>
      </c>
      <c r="F30" t="s">
        <v>25</v>
      </c>
      <c r="G30" t="s">
        <v>23</v>
      </c>
      <c r="H30" t="s">
        <v>26</v>
      </c>
      <c r="I30" t="s">
        <v>27</v>
      </c>
      <c r="J30" t="s">
        <v>56</v>
      </c>
      <c r="K30" t="s">
        <v>29</v>
      </c>
      <c r="L30" t="b">
        <v>1</v>
      </c>
      <c r="M30" t="s">
        <v>30</v>
      </c>
      <c r="N30" t="s">
        <v>55</v>
      </c>
      <c r="O30">
        <v>1.21</v>
      </c>
      <c r="P30">
        <v>100128</v>
      </c>
      <c r="Q30">
        <v>121154.88</v>
      </c>
      <c r="R30">
        <v>899859</v>
      </c>
      <c r="S30">
        <v>899859</v>
      </c>
      <c r="T30">
        <v>0.89985899999999996</v>
      </c>
      <c r="U30">
        <v>0.89985899999999996</v>
      </c>
      <c r="V30">
        <v>121.15488000000001</v>
      </c>
    </row>
    <row r="31" spans="1:22" x14ac:dyDescent="0.35">
      <c r="A31" t="s">
        <v>22</v>
      </c>
      <c r="B31">
        <v>2019</v>
      </c>
      <c r="C31" t="b">
        <v>1</v>
      </c>
      <c r="D31" t="s">
        <v>23</v>
      </c>
      <c r="E31" t="s">
        <v>55</v>
      </c>
      <c r="F31" t="s">
        <v>25</v>
      </c>
      <c r="G31" t="s">
        <v>23</v>
      </c>
      <c r="H31" t="s">
        <v>26</v>
      </c>
      <c r="I31" t="s">
        <v>27</v>
      </c>
      <c r="J31" t="s">
        <v>56</v>
      </c>
      <c r="K31" t="s">
        <v>29</v>
      </c>
      <c r="L31" t="b">
        <v>1</v>
      </c>
      <c r="M31" t="s">
        <v>30</v>
      </c>
      <c r="N31" t="s">
        <v>55</v>
      </c>
      <c r="O31">
        <v>1.21</v>
      </c>
      <c r="P31">
        <v>57551</v>
      </c>
      <c r="Q31">
        <v>69636.710000000006</v>
      </c>
      <c r="R31">
        <v>595425</v>
      </c>
      <c r="S31">
        <v>595425</v>
      </c>
      <c r="T31">
        <v>0.59542499999999998</v>
      </c>
      <c r="U31">
        <v>0.59542499999999998</v>
      </c>
      <c r="V31">
        <v>69.636709999999994</v>
      </c>
    </row>
    <row r="32" spans="1:22" x14ac:dyDescent="0.35">
      <c r="A32" t="s">
        <v>22</v>
      </c>
      <c r="B32">
        <v>2019</v>
      </c>
      <c r="C32" t="b">
        <v>1</v>
      </c>
      <c r="D32" t="s">
        <v>23</v>
      </c>
      <c r="E32" t="s">
        <v>55</v>
      </c>
      <c r="F32" t="s">
        <v>25</v>
      </c>
      <c r="G32" t="s">
        <v>23</v>
      </c>
      <c r="H32" t="s">
        <v>26</v>
      </c>
      <c r="I32" t="s">
        <v>27</v>
      </c>
      <c r="J32" t="s">
        <v>56</v>
      </c>
      <c r="K32" t="s">
        <v>29</v>
      </c>
      <c r="L32" t="b">
        <v>1</v>
      </c>
      <c r="M32" t="s">
        <v>30</v>
      </c>
      <c r="N32" t="s">
        <v>55</v>
      </c>
      <c r="O32">
        <v>1.21</v>
      </c>
      <c r="P32">
        <v>7950</v>
      </c>
      <c r="Q32">
        <v>9619.5</v>
      </c>
      <c r="R32">
        <v>75153</v>
      </c>
      <c r="S32">
        <v>75153</v>
      </c>
      <c r="T32">
        <v>7.5152999999999998E-2</v>
      </c>
      <c r="U32">
        <v>7.5152999999999998E-2</v>
      </c>
      <c r="V32">
        <v>9.6195000000000004</v>
      </c>
    </row>
    <row r="33" spans="1:22" x14ac:dyDescent="0.35">
      <c r="A33" t="s">
        <v>22</v>
      </c>
      <c r="B33">
        <v>2019</v>
      </c>
      <c r="C33" t="b">
        <v>1</v>
      </c>
      <c r="D33" t="s">
        <v>23</v>
      </c>
      <c r="E33" t="s">
        <v>55</v>
      </c>
      <c r="F33" t="s">
        <v>25</v>
      </c>
      <c r="G33" t="s">
        <v>23</v>
      </c>
      <c r="H33" t="s">
        <v>26</v>
      </c>
      <c r="I33" t="s">
        <v>27</v>
      </c>
      <c r="J33" t="s">
        <v>28</v>
      </c>
      <c r="K33" t="s">
        <v>29</v>
      </c>
      <c r="L33" t="b">
        <v>1</v>
      </c>
      <c r="M33" t="s">
        <v>30</v>
      </c>
      <c r="N33" t="s">
        <v>55</v>
      </c>
      <c r="O33">
        <v>1.38</v>
      </c>
      <c r="P33">
        <v>2570706</v>
      </c>
      <c r="Q33">
        <v>3547574.28</v>
      </c>
      <c r="R33">
        <v>33846817</v>
      </c>
      <c r="S33">
        <v>33846817</v>
      </c>
      <c r="T33">
        <v>33.846817000000001</v>
      </c>
      <c r="U33">
        <v>33.846817000000001</v>
      </c>
      <c r="V33">
        <v>3547.5742799999998</v>
      </c>
    </row>
    <row r="34" spans="1:22" x14ac:dyDescent="0.35">
      <c r="A34" t="s">
        <v>22</v>
      </c>
      <c r="B34">
        <v>2019</v>
      </c>
      <c r="C34" t="b">
        <v>1</v>
      </c>
      <c r="D34" t="s">
        <v>23</v>
      </c>
      <c r="E34" t="s">
        <v>55</v>
      </c>
      <c r="F34" t="s">
        <v>25</v>
      </c>
      <c r="G34" t="s">
        <v>23</v>
      </c>
      <c r="H34" t="s">
        <v>26</v>
      </c>
      <c r="I34" t="s">
        <v>27</v>
      </c>
      <c r="J34" t="s">
        <v>28</v>
      </c>
      <c r="K34" t="s">
        <v>29</v>
      </c>
      <c r="L34" t="b">
        <v>1</v>
      </c>
      <c r="M34" t="s">
        <v>30</v>
      </c>
      <c r="N34" t="s">
        <v>55</v>
      </c>
      <c r="O34">
        <v>1.38</v>
      </c>
      <c r="P34">
        <v>348609</v>
      </c>
      <c r="Q34">
        <v>481080.42</v>
      </c>
      <c r="R34">
        <v>4937739</v>
      </c>
      <c r="S34">
        <v>4937739</v>
      </c>
      <c r="T34">
        <v>4.9377389999999997</v>
      </c>
      <c r="U34">
        <v>4.9377389999999997</v>
      </c>
      <c r="V34">
        <v>481.08042</v>
      </c>
    </row>
    <row r="35" spans="1:22" x14ac:dyDescent="0.35">
      <c r="A35" t="s">
        <v>22</v>
      </c>
      <c r="B35">
        <v>2019</v>
      </c>
      <c r="C35" t="b">
        <v>1</v>
      </c>
      <c r="D35" t="s">
        <v>23</v>
      </c>
      <c r="E35" t="s">
        <v>55</v>
      </c>
      <c r="F35" t="s">
        <v>25</v>
      </c>
      <c r="G35" t="s">
        <v>23</v>
      </c>
      <c r="H35" t="s">
        <v>26</v>
      </c>
      <c r="I35" t="s">
        <v>27</v>
      </c>
      <c r="J35" t="s">
        <v>28</v>
      </c>
      <c r="K35" t="s">
        <v>29</v>
      </c>
      <c r="L35" t="b">
        <v>1</v>
      </c>
      <c r="M35" t="s">
        <v>30</v>
      </c>
      <c r="N35" t="s">
        <v>55</v>
      </c>
      <c r="O35">
        <v>1.38</v>
      </c>
      <c r="P35">
        <v>79464</v>
      </c>
      <c r="Q35">
        <v>109660.32</v>
      </c>
      <c r="R35">
        <v>1330425</v>
      </c>
      <c r="S35">
        <v>1330425</v>
      </c>
      <c r="T35">
        <v>1.330425</v>
      </c>
      <c r="U35">
        <v>1.330425</v>
      </c>
      <c r="V35">
        <v>109.66032</v>
      </c>
    </row>
    <row r="36" spans="1:22" x14ac:dyDescent="0.35">
      <c r="A36" t="s">
        <v>22</v>
      </c>
      <c r="B36">
        <v>2019</v>
      </c>
      <c r="C36" t="b">
        <v>1</v>
      </c>
      <c r="D36" t="s">
        <v>23</v>
      </c>
      <c r="E36" t="s">
        <v>55</v>
      </c>
      <c r="F36" t="s">
        <v>25</v>
      </c>
      <c r="G36" t="s">
        <v>23</v>
      </c>
      <c r="H36" t="s">
        <v>26</v>
      </c>
      <c r="I36" t="s">
        <v>27</v>
      </c>
      <c r="J36" t="s">
        <v>28</v>
      </c>
      <c r="K36" t="s">
        <v>29</v>
      </c>
      <c r="L36" t="b">
        <v>1</v>
      </c>
      <c r="M36" t="s">
        <v>30</v>
      </c>
      <c r="N36" t="s">
        <v>55</v>
      </c>
      <c r="O36">
        <v>1.38</v>
      </c>
      <c r="P36">
        <v>66948</v>
      </c>
      <c r="Q36">
        <v>92388.24</v>
      </c>
      <c r="R36">
        <v>957921</v>
      </c>
      <c r="S36">
        <v>957921</v>
      </c>
      <c r="T36">
        <v>0.95792100000000002</v>
      </c>
      <c r="U36">
        <v>0.95792100000000002</v>
      </c>
      <c r="V36">
        <v>92.388239999999996</v>
      </c>
    </row>
    <row r="37" spans="1:22" x14ac:dyDescent="0.35">
      <c r="A37" t="s">
        <v>22</v>
      </c>
      <c r="B37">
        <v>2019</v>
      </c>
      <c r="C37" t="b">
        <v>1</v>
      </c>
      <c r="D37" t="s">
        <v>23</v>
      </c>
      <c r="E37" t="s">
        <v>55</v>
      </c>
      <c r="F37" t="s">
        <v>25</v>
      </c>
      <c r="G37" t="s">
        <v>23</v>
      </c>
      <c r="H37" t="s">
        <v>26</v>
      </c>
      <c r="I37" t="s">
        <v>27</v>
      </c>
      <c r="J37" t="s">
        <v>28</v>
      </c>
      <c r="K37" t="s">
        <v>29</v>
      </c>
      <c r="L37" t="b">
        <v>1</v>
      </c>
      <c r="M37" t="s">
        <v>30</v>
      </c>
      <c r="N37" t="s">
        <v>55</v>
      </c>
      <c r="O37">
        <v>1.38</v>
      </c>
      <c r="P37">
        <v>9048</v>
      </c>
      <c r="Q37">
        <v>12486.24</v>
      </c>
      <c r="R37">
        <v>149456</v>
      </c>
      <c r="S37">
        <v>149456</v>
      </c>
      <c r="T37">
        <v>0.14945600000000001</v>
      </c>
      <c r="U37">
        <v>0.14945600000000001</v>
      </c>
      <c r="V37">
        <v>12.48624</v>
      </c>
    </row>
    <row r="38" spans="1:22" x14ac:dyDescent="0.35">
      <c r="A38" t="s">
        <v>22</v>
      </c>
      <c r="B38">
        <v>2019</v>
      </c>
      <c r="C38" t="b">
        <v>1</v>
      </c>
      <c r="D38" t="s">
        <v>23</v>
      </c>
      <c r="E38" t="s">
        <v>55</v>
      </c>
      <c r="F38" t="s">
        <v>25</v>
      </c>
      <c r="G38" t="s">
        <v>23</v>
      </c>
      <c r="H38" t="s">
        <v>26</v>
      </c>
      <c r="I38" t="s">
        <v>27</v>
      </c>
      <c r="J38" t="s">
        <v>57</v>
      </c>
      <c r="K38" t="s">
        <v>29</v>
      </c>
      <c r="L38" t="b">
        <v>1</v>
      </c>
      <c r="M38" t="s">
        <v>30</v>
      </c>
      <c r="N38" t="s">
        <v>55</v>
      </c>
      <c r="O38">
        <v>2.58</v>
      </c>
      <c r="P38">
        <v>87544</v>
      </c>
      <c r="Q38">
        <v>225863.52</v>
      </c>
      <c r="R38">
        <v>1642132</v>
      </c>
      <c r="S38">
        <v>1642132</v>
      </c>
      <c r="T38">
        <v>1.6421319999999999</v>
      </c>
      <c r="U38">
        <v>1.6421319999999999</v>
      </c>
      <c r="V38">
        <v>225.86351999999999</v>
      </c>
    </row>
    <row r="39" spans="1:22" x14ac:dyDescent="0.35">
      <c r="A39" t="s">
        <v>22</v>
      </c>
      <c r="B39">
        <v>2019</v>
      </c>
      <c r="C39" t="b">
        <v>1</v>
      </c>
      <c r="D39" t="s">
        <v>23</v>
      </c>
      <c r="E39" t="s">
        <v>55</v>
      </c>
      <c r="F39" t="s">
        <v>25</v>
      </c>
      <c r="G39" t="s">
        <v>23</v>
      </c>
      <c r="H39" t="s">
        <v>26</v>
      </c>
      <c r="I39" t="s">
        <v>27</v>
      </c>
      <c r="J39" t="s">
        <v>33</v>
      </c>
      <c r="K39" t="s">
        <v>33</v>
      </c>
      <c r="L39" t="b">
        <v>1</v>
      </c>
      <c r="M39" t="s">
        <v>30</v>
      </c>
      <c r="N39" t="s">
        <v>55</v>
      </c>
      <c r="O39">
        <v>1.33</v>
      </c>
      <c r="P39">
        <v>102886</v>
      </c>
      <c r="Q39">
        <v>136838.38</v>
      </c>
      <c r="R39">
        <v>487206</v>
      </c>
      <c r="S39">
        <v>487206</v>
      </c>
      <c r="T39">
        <v>0.48720599999999997</v>
      </c>
      <c r="U39">
        <v>0.48720599999999997</v>
      </c>
      <c r="V39">
        <v>136.83838</v>
      </c>
    </row>
    <row r="40" spans="1:22" x14ac:dyDescent="0.35">
      <c r="A40" t="s">
        <v>22</v>
      </c>
      <c r="B40">
        <v>2019</v>
      </c>
      <c r="C40" t="b">
        <v>1</v>
      </c>
      <c r="D40" t="s">
        <v>23</v>
      </c>
      <c r="E40" t="s">
        <v>55</v>
      </c>
      <c r="F40" t="s">
        <v>25</v>
      </c>
      <c r="G40" t="s">
        <v>23</v>
      </c>
      <c r="H40" t="s">
        <v>26</v>
      </c>
      <c r="I40" t="s">
        <v>27</v>
      </c>
      <c r="J40" t="s">
        <v>58</v>
      </c>
      <c r="K40" t="s">
        <v>59</v>
      </c>
      <c r="L40" t="b">
        <v>1</v>
      </c>
      <c r="M40" t="s">
        <v>30</v>
      </c>
      <c r="N40" t="s">
        <v>55</v>
      </c>
      <c r="O40">
        <v>1.1200000000000001</v>
      </c>
      <c r="P40">
        <v>824035</v>
      </c>
      <c r="Q40">
        <v>922919.2</v>
      </c>
      <c r="R40">
        <v>3143042</v>
      </c>
      <c r="S40">
        <v>3143042</v>
      </c>
      <c r="T40">
        <v>3.1430419999999999</v>
      </c>
      <c r="U40">
        <v>3.1430419999999999</v>
      </c>
      <c r="V40">
        <v>922.91920000000005</v>
      </c>
    </row>
    <row r="41" spans="1:22" x14ac:dyDescent="0.35">
      <c r="A41" t="s">
        <v>22</v>
      </c>
      <c r="B41">
        <v>2019</v>
      </c>
      <c r="C41" t="b">
        <v>1</v>
      </c>
      <c r="D41" t="s">
        <v>23</v>
      </c>
      <c r="E41" t="s">
        <v>55</v>
      </c>
      <c r="F41" t="s">
        <v>25</v>
      </c>
      <c r="G41" t="s">
        <v>23</v>
      </c>
      <c r="H41" t="s">
        <v>26</v>
      </c>
      <c r="I41" t="s">
        <v>27</v>
      </c>
      <c r="J41" t="s">
        <v>58</v>
      </c>
      <c r="K41" t="s">
        <v>59</v>
      </c>
      <c r="L41" t="b">
        <v>1</v>
      </c>
      <c r="M41" t="s">
        <v>30</v>
      </c>
      <c r="N41" t="s">
        <v>55</v>
      </c>
      <c r="O41">
        <v>1.1200000000000001</v>
      </c>
      <c r="P41">
        <v>226490</v>
      </c>
      <c r="Q41">
        <v>253668.8</v>
      </c>
      <c r="R41">
        <v>1141707</v>
      </c>
      <c r="S41">
        <v>1141707</v>
      </c>
      <c r="T41">
        <v>1.141707</v>
      </c>
      <c r="U41">
        <v>1.141707</v>
      </c>
      <c r="V41">
        <v>253.6688</v>
      </c>
    </row>
    <row r="42" spans="1:22" x14ac:dyDescent="0.35">
      <c r="A42" t="s">
        <v>22</v>
      </c>
      <c r="B42">
        <v>2019</v>
      </c>
      <c r="C42" t="b">
        <v>1</v>
      </c>
      <c r="D42" t="s">
        <v>23</v>
      </c>
      <c r="E42" t="s">
        <v>55</v>
      </c>
      <c r="F42" t="s">
        <v>25</v>
      </c>
      <c r="G42" t="s">
        <v>23</v>
      </c>
      <c r="H42" t="s">
        <v>36</v>
      </c>
      <c r="I42" t="s">
        <v>37</v>
      </c>
      <c r="J42" t="s">
        <v>28</v>
      </c>
      <c r="K42" t="s">
        <v>29</v>
      </c>
      <c r="L42" t="b">
        <v>1</v>
      </c>
      <c r="M42" t="s">
        <v>30</v>
      </c>
      <c r="N42" t="s">
        <v>55</v>
      </c>
      <c r="O42">
        <v>1.66</v>
      </c>
      <c r="P42">
        <v>20853</v>
      </c>
      <c r="Q42">
        <v>34615.980000000003</v>
      </c>
      <c r="R42">
        <v>173489</v>
      </c>
      <c r="S42">
        <v>173489</v>
      </c>
      <c r="T42">
        <v>0.173489</v>
      </c>
      <c r="U42">
        <v>0.173489</v>
      </c>
      <c r="V42">
        <v>34.61598</v>
      </c>
    </row>
    <row r="43" spans="1:22" x14ac:dyDescent="0.35">
      <c r="A43" t="s">
        <v>22</v>
      </c>
      <c r="B43">
        <v>2019</v>
      </c>
      <c r="C43" t="b">
        <v>1</v>
      </c>
      <c r="D43" t="s">
        <v>23</v>
      </c>
      <c r="E43" t="s">
        <v>55</v>
      </c>
      <c r="F43" t="s">
        <v>25</v>
      </c>
      <c r="G43" t="s">
        <v>23</v>
      </c>
      <c r="H43" t="s">
        <v>36</v>
      </c>
      <c r="I43" t="s">
        <v>37</v>
      </c>
      <c r="J43" t="s">
        <v>28</v>
      </c>
      <c r="K43" t="s">
        <v>29</v>
      </c>
      <c r="L43" t="b">
        <v>1</v>
      </c>
      <c r="M43" t="s">
        <v>30</v>
      </c>
      <c r="N43" t="s">
        <v>55</v>
      </c>
      <c r="O43">
        <v>1.66</v>
      </c>
      <c r="P43">
        <v>17125</v>
      </c>
      <c r="Q43">
        <v>28427.5</v>
      </c>
      <c r="R43">
        <v>145029</v>
      </c>
      <c r="S43">
        <v>145029</v>
      </c>
      <c r="T43">
        <v>0.14502899999999999</v>
      </c>
      <c r="U43">
        <v>0.14502899999999999</v>
      </c>
      <c r="V43">
        <v>28.427499999999998</v>
      </c>
    </row>
    <row r="44" spans="1:22" x14ac:dyDescent="0.35">
      <c r="A44" t="s">
        <v>22</v>
      </c>
      <c r="B44">
        <v>2019</v>
      </c>
      <c r="C44" t="b">
        <v>1</v>
      </c>
      <c r="D44" t="s">
        <v>23</v>
      </c>
      <c r="E44" t="s">
        <v>55</v>
      </c>
      <c r="F44" t="s">
        <v>25</v>
      </c>
      <c r="G44" t="s">
        <v>23</v>
      </c>
      <c r="H44" t="s">
        <v>36</v>
      </c>
      <c r="I44" t="s">
        <v>37</v>
      </c>
      <c r="J44" t="s">
        <v>28</v>
      </c>
      <c r="K44" t="s">
        <v>29</v>
      </c>
      <c r="L44" t="b">
        <v>1</v>
      </c>
      <c r="M44" t="s">
        <v>30</v>
      </c>
      <c r="N44" t="s">
        <v>55</v>
      </c>
      <c r="O44">
        <v>1.66</v>
      </c>
      <c r="P44">
        <v>72470</v>
      </c>
      <c r="Q44">
        <v>120300.2</v>
      </c>
      <c r="R44">
        <v>522597</v>
      </c>
      <c r="S44">
        <v>522597</v>
      </c>
      <c r="T44">
        <v>0.52259699999999998</v>
      </c>
      <c r="U44">
        <v>0.52259699999999998</v>
      </c>
      <c r="V44">
        <v>120.3002</v>
      </c>
    </row>
    <row r="45" spans="1:22" x14ac:dyDescent="0.35">
      <c r="A45" t="s">
        <v>22</v>
      </c>
      <c r="B45">
        <v>2019</v>
      </c>
      <c r="C45" t="b">
        <v>1</v>
      </c>
      <c r="D45" t="s">
        <v>23</v>
      </c>
      <c r="E45" t="s">
        <v>55</v>
      </c>
      <c r="F45" t="s">
        <v>25</v>
      </c>
      <c r="G45" t="s">
        <v>23</v>
      </c>
      <c r="H45" t="s">
        <v>36</v>
      </c>
      <c r="I45" t="s">
        <v>37</v>
      </c>
      <c r="J45" t="s">
        <v>28</v>
      </c>
      <c r="K45" t="s">
        <v>29</v>
      </c>
      <c r="L45" t="b">
        <v>1</v>
      </c>
      <c r="M45" t="s">
        <v>30</v>
      </c>
      <c r="N45" t="s">
        <v>55</v>
      </c>
      <c r="O45">
        <v>1.66</v>
      </c>
      <c r="P45">
        <v>41266</v>
      </c>
      <c r="Q45">
        <v>68501.56</v>
      </c>
      <c r="R45">
        <v>226874</v>
      </c>
      <c r="S45">
        <v>226874</v>
      </c>
      <c r="T45">
        <v>0.22687399999999999</v>
      </c>
      <c r="U45">
        <v>0.22687399999999999</v>
      </c>
      <c r="V45">
        <v>68.501559999999998</v>
      </c>
    </row>
    <row r="46" spans="1:22" x14ac:dyDescent="0.35">
      <c r="A46" t="s">
        <v>22</v>
      </c>
      <c r="B46">
        <v>2019</v>
      </c>
      <c r="C46" t="b">
        <v>1</v>
      </c>
      <c r="D46" t="s">
        <v>23</v>
      </c>
      <c r="E46" t="s">
        <v>55</v>
      </c>
      <c r="F46" t="s">
        <v>25</v>
      </c>
      <c r="G46" t="s">
        <v>23</v>
      </c>
      <c r="H46" t="s">
        <v>36</v>
      </c>
      <c r="I46" t="s">
        <v>27</v>
      </c>
      <c r="J46" t="s">
        <v>60</v>
      </c>
      <c r="K46" t="s">
        <v>29</v>
      </c>
      <c r="L46" t="b">
        <v>1</v>
      </c>
      <c r="M46" t="s">
        <v>30</v>
      </c>
      <c r="N46" t="s">
        <v>55</v>
      </c>
      <c r="O46">
        <v>1.98</v>
      </c>
      <c r="P46">
        <v>322891</v>
      </c>
      <c r="Q46">
        <v>639324.18000000005</v>
      </c>
      <c r="R46">
        <v>1651419</v>
      </c>
      <c r="S46">
        <v>1651419</v>
      </c>
      <c r="T46">
        <v>1.651419</v>
      </c>
      <c r="U46">
        <v>1.651419</v>
      </c>
      <c r="V46">
        <v>639.32417999999996</v>
      </c>
    </row>
    <row r="47" spans="1:22" x14ac:dyDescent="0.35">
      <c r="A47" t="s">
        <v>22</v>
      </c>
      <c r="B47">
        <v>2019</v>
      </c>
      <c r="C47" t="b">
        <v>1</v>
      </c>
      <c r="D47" t="s">
        <v>23</v>
      </c>
      <c r="E47" t="s">
        <v>55</v>
      </c>
      <c r="F47" t="s">
        <v>25</v>
      </c>
      <c r="G47" t="s">
        <v>23</v>
      </c>
      <c r="H47" t="s">
        <v>26</v>
      </c>
      <c r="I47" t="s">
        <v>27</v>
      </c>
      <c r="J47" t="s">
        <v>61</v>
      </c>
      <c r="K47" t="s">
        <v>45</v>
      </c>
      <c r="L47" t="b">
        <v>1</v>
      </c>
      <c r="M47" t="s">
        <v>30</v>
      </c>
      <c r="N47" t="s">
        <v>55</v>
      </c>
      <c r="O47">
        <v>1.18</v>
      </c>
      <c r="P47">
        <v>7350</v>
      </c>
      <c r="Q47">
        <v>8673</v>
      </c>
      <c r="R47">
        <v>36995</v>
      </c>
      <c r="S47">
        <v>36995</v>
      </c>
      <c r="T47">
        <v>3.6995E-2</v>
      </c>
      <c r="U47">
        <v>3.6995E-2</v>
      </c>
      <c r="V47">
        <v>8.673</v>
      </c>
    </row>
    <row r="48" spans="1:22" x14ac:dyDescent="0.35">
      <c r="A48" t="s">
        <v>22</v>
      </c>
      <c r="B48">
        <v>2019</v>
      </c>
      <c r="C48" t="b">
        <v>1</v>
      </c>
      <c r="D48" t="s">
        <v>23</v>
      </c>
      <c r="E48" t="s">
        <v>55</v>
      </c>
      <c r="F48" t="s">
        <v>25</v>
      </c>
      <c r="G48" t="s">
        <v>23</v>
      </c>
      <c r="H48" t="s">
        <v>26</v>
      </c>
      <c r="I48" t="s">
        <v>27</v>
      </c>
      <c r="J48" t="s">
        <v>62</v>
      </c>
      <c r="K48" t="s">
        <v>59</v>
      </c>
      <c r="L48" t="b">
        <v>1</v>
      </c>
      <c r="M48" t="s">
        <v>30</v>
      </c>
      <c r="N48" t="s">
        <v>55</v>
      </c>
      <c r="O48">
        <v>1.1200000000000001</v>
      </c>
      <c r="P48">
        <v>750</v>
      </c>
      <c r="Q48">
        <v>840</v>
      </c>
      <c r="R48">
        <v>3669</v>
      </c>
      <c r="S48">
        <v>3669</v>
      </c>
      <c r="T48">
        <v>3.669E-3</v>
      </c>
      <c r="U48">
        <v>3.669E-3</v>
      </c>
      <c r="V48">
        <v>0.84</v>
      </c>
    </row>
    <row r="49" spans="1:22" x14ac:dyDescent="0.35">
      <c r="A49" t="s">
        <v>22</v>
      </c>
      <c r="B49">
        <v>2019</v>
      </c>
      <c r="C49" t="b">
        <v>1</v>
      </c>
      <c r="D49" t="s">
        <v>23</v>
      </c>
      <c r="E49" t="s">
        <v>55</v>
      </c>
      <c r="F49" t="s">
        <v>25</v>
      </c>
      <c r="G49" t="s">
        <v>23</v>
      </c>
      <c r="H49" t="s">
        <v>26</v>
      </c>
      <c r="I49" t="s">
        <v>27</v>
      </c>
      <c r="J49" t="s">
        <v>58</v>
      </c>
      <c r="K49" t="s">
        <v>59</v>
      </c>
      <c r="L49" t="b">
        <v>1</v>
      </c>
      <c r="M49" t="s">
        <v>30</v>
      </c>
      <c r="N49" t="s">
        <v>55</v>
      </c>
      <c r="O49">
        <v>1.1200000000000001</v>
      </c>
      <c r="P49">
        <v>33605</v>
      </c>
      <c r="Q49">
        <v>37637.599999999999</v>
      </c>
      <c r="R49">
        <v>122070</v>
      </c>
      <c r="S49">
        <v>122070</v>
      </c>
      <c r="T49">
        <v>0.12207</v>
      </c>
      <c r="U49">
        <v>0.12207</v>
      </c>
      <c r="V49">
        <v>37.637599999999999</v>
      </c>
    </row>
    <row r="50" spans="1:22" x14ac:dyDescent="0.35">
      <c r="A50" t="s">
        <v>22</v>
      </c>
      <c r="B50">
        <v>2019</v>
      </c>
      <c r="C50" t="b">
        <v>1</v>
      </c>
      <c r="D50" t="s">
        <v>23</v>
      </c>
      <c r="E50" t="s">
        <v>55</v>
      </c>
      <c r="F50" t="s">
        <v>25</v>
      </c>
      <c r="G50" t="s">
        <v>23</v>
      </c>
      <c r="H50" t="s">
        <v>26</v>
      </c>
      <c r="I50" t="s">
        <v>27</v>
      </c>
      <c r="J50" t="s">
        <v>58</v>
      </c>
      <c r="K50" t="s">
        <v>59</v>
      </c>
      <c r="L50" t="b">
        <v>1</v>
      </c>
      <c r="M50" t="s">
        <v>30</v>
      </c>
      <c r="N50" t="s">
        <v>55</v>
      </c>
      <c r="O50">
        <v>1.1200000000000001</v>
      </c>
      <c r="P50">
        <v>6182</v>
      </c>
      <c r="Q50">
        <v>6923.84</v>
      </c>
      <c r="R50">
        <v>29721</v>
      </c>
      <c r="S50">
        <v>29721</v>
      </c>
      <c r="T50">
        <v>2.9721000000000001E-2</v>
      </c>
      <c r="U50">
        <v>2.9721000000000001E-2</v>
      </c>
      <c r="V50">
        <v>6.9238400000000002</v>
      </c>
    </row>
    <row r="51" spans="1:22" x14ac:dyDescent="0.35">
      <c r="A51" t="s">
        <v>22</v>
      </c>
      <c r="B51">
        <v>2019</v>
      </c>
      <c r="C51" t="b">
        <v>1</v>
      </c>
      <c r="D51" t="s">
        <v>23</v>
      </c>
      <c r="E51" t="s">
        <v>55</v>
      </c>
      <c r="F51" t="s">
        <v>25</v>
      </c>
      <c r="G51" t="s">
        <v>23</v>
      </c>
      <c r="H51" t="s">
        <v>26</v>
      </c>
      <c r="I51" t="s">
        <v>27</v>
      </c>
      <c r="J51" t="s">
        <v>63</v>
      </c>
      <c r="K51" t="s">
        <v>59</v>
      </c>
      <c r="L51" t="b">
        <v>1</v>
      </c>
      <c r="M51" t="s">
        <v>30</v>
      </c>
      <c r="N51" t="s">
        <v>55</v>
      </c>
      <c r="O51">
        <v>1.1200000000000001</v>
      </c>
      <c r="P51">
        <v>13400</v>
      </c>
      <c r="Q51">
        <v>15008</v>
      </c>
      <c r="R51">
        <v>48965</v>
      </c>
      <c r="S51">
        <v>48965</v>
      </c>
      <c r="T51">
        <v>4.8965000000000002E-2</v>
      </c>
      <c r="U51">
        <v>4.8965000000000002E-2</v>
      </c>
      <c r="V51">
        <v>15.007999999999999</v>
      </c>
    </row>
    <row r="52" spans="1:22" x14ac:dyDescent="0.35">
      <c r="A52" t="s">
        <v>22</v>
      </c>
      <c r="B52">
        <v>2019</v>
      </c>
      <c r="C52" t="b">
        <v>1</v>
      </c>
      <c r="D52" t="s">
        <v>23</v>
      </c>
      <c r="E52" t="s">
        <v>55</v>
      </c>
      <c r="F52" t="s">
        <v>25</v>
      </c>
      <c r="G52" t="s">
        <v>23</v>
      </c>
      <c r="H52" t="s">
        <v>26</v>
      </c>
      <c r="I52" t="s">
        <v>27</v>
      </c>
      <c r="J52" t="s">
        <v>64</v>
      </c>
      <c r="K52" t="s">
        <v>59</v>
      </c>
      <c r="L52" t="b">
        <v>1</v>
      </c>
      <c r="M52" t="s">
        <v>30</v>
      </c>
      <c r="N52" t="s">
        <v>55</v>
      </c>
      <c r="O52">
        <v>1</v>
      </c>
      <c r="P52">
        <v>166621</v>
      </c>
      <c r="Q52">
        <v>166621</v>
      </c>
      <c r="R52">
        <v>571352</v>
      </c>
      <c r="S52">
        <v>571352</v>
      </c>
      <c r="T52">
        <v>0.57135199999999997</v>
      </c>
      <c r="U52">
        <v>0.57135199999999997</v>
      </c>
      <c r="V52">
        <v>166.62100000000001</v>
      </c>
    </row>
    <row r="53" spans="1:22" x14ac:dyDescent="0.35">
      <c r="A53" t="s">
        <v>22</v>
      </c>
      <c r="B53">
        <v>2019</v>
      </c>
      <c r="C53" t="b">
        <v>1</v>
      </c>
      <c r="D53" t="s">
        <v>23</v>
      </c>
      <c r="E53" t="s">
        <v>55</v>
      </c>
      <c r="F53" t="s">
        <v>25</v>
      </c>
      <c r="G53" t="s">
        <v>23</v>
      </c>
      <c r="H53" t="s">
        <v>26</v>
      </c>
      <c r="I53" t="s">
        <v>27</v>
      </c>
      <c r="J53" t="s">
        <v>64</v>
      </c>
      <c r="K53" t="s">
        <v>59</v>
      </c>
      <c r="L53" t="b">
        <v>1</v>
      </c>
      <c r="M53" t="s">
        <v>30</v>
      </c>
      <c r="N53" t="s">
        <v>55</v>
      </c>
      <c r="O53">
        <v>1</v>
      </c>
      <c r="P53">
        <v>54502</v>
      </c>
      <c r="Q53">
        <v>54502</v>
      </c>
      <c r="R53">
        <v>217894</v>
      </c>
      <c r="S53">
        <v>217894</v>
      </c>
      <c r="T53">
        <v>0.217894</v>
      </c>
      <c r="U53">
        <v>0.217894</v>
      </c>
      <c r="V53">
        <v>54.502000000000002</v>
      </c>
    </row>
    <row r="54" spans="1:22" x14ac:dyDescent="0.35">
      <c r="A54" t="s">
        <v>22</v>
      </c>
      <c r="B54">
        <v>2019</v>
      </c>
      <c r="C54" t="b">
        <v>1</v>
      </c>
      <c r="D54" t="s">
        <v>23</v>
      </c>
      <c r="E54" t="s">
        <v>55</v>
      </c>
      <c r="F54" t="s">
        <v>25</v>
      </c>
      <c r="G54" t="s">
        <v>23</v>
      </c>
      <c r="H54" t="s">
        <v>36</v>
      </c>
      <c r="I54" t="s">
        <v>37</v>
      </c>
      <c r="J54" t="s">
        <v>28</v>
      </c>
      <c r="K54" t="s">
        <v>29</v>
      </c>
      <c r="L54" t="b">
        <v>1</v>
      </c>
      <c r="M54" t="s">
        <v>30</v>
      </c>
      <c r="N54" t="s">
        <v>55</v>
      </c>
      <c r="O54">
        <v>1.66</v>
      </c>
      <c r="P54">
        <v>37534</v>
      </c>
      <c r="Q54">
        <v>62306.44</v>
      </c>
      <c r="R54">
        <v>222360</v>
      </c>
      <c r="S54">
        <v>222360</v>
      </c>
      <c r="T54">
        <v>0.22236</v>
      </c>
      <c r="U54">
        <v>0.22236</v>
      </c>
      <c r="V54">
        <v>62.306440000000002</v>
      </c>
    </row>
    <row r="55" spans="1:22" x14ac:dyDescent="0.35">
      <c r="A55" t="s">
        <v>22</v>
      </c>
      <c r="B55">
        <v>2019</v>
      </c>
      <c r="C55" t="b">
        <v>1</v>
      </c>
      <c r="D55" t="s">
        <v>23</v>
      </c>
      <c r="E55" t="s">
        <v>55</v>
      </c>
      <c r="F55" t="s">
        <v>25</v>
      </c>
      <c r="G55" t="s">
        <v>23</v>
      </c>
      <c r="H55" t="s">
        <v>36</v>
      </c>
      <c r="I55" t="s">
        <v>37</v>
      </c>
      <c r="J55" t="s">
        <v>28</v>
      </c>
      <c r="K55" t="s">
        <v>29</v>
      </c>
      <c r="L55" t="b">
        <v>1</v>
      </c>
      <c r="M55" t="s">
        <v>30</v>
      </c>
      <c r="N55" t="s">
        <v>55</v>
      </c>
      <c r="O55">
        <v>1.66</v>
      </c>
      <c r="P55">
        <v>1540</v>
      </c>
      <c r="Q55">
        <v>2556.4</v>
      </c>
      <c r="R55">
        <v>5912</v>
      </c>
      <c r="S55">
        <v>5912</v>
      </c>
      <c r="T55">
        <v>5.9119999999999997E-3</v>
      </c>
      <c r="U55">
        <v>5.9119999999999997E-3</v>
      </c>
      <c r="V55">
        <v>2.5564</v>
      </c>
    </row>
    <row r="56" spans="1:22" x14ac:dyDescent="0.35">
      <c r="A56" t="s">
        <v>22</v>
      </c>
      <c r="B56">
        <v>2019</v>
      </c>
      <c r="C56" t="b">
        <v>1</v>
      </c>
      <c r="D56" t="s">
        <v>23</v>
      </c>
      <c r="E56" t="s">
        <v>55</v>
      </c>
      <c r="F56" t="s">
        <v>25</v>
      </c>
      <c r="G56" t="s">
        <v>23</v>
      </c>
      <c r="H56" t="s">
        <v>50</v>
      </c>
      <c r="I56" t="s">
        <v>27</v>
      </c>
      <c r="J56" t="s">
        <v>58</v>
      </c>
      <c r="K56" t="s">
        <v>59</v>
      </c>
      <c r="L56" t="b">
        <v>1</v>
      </c>
      <c r="M56" t="s">
        <v>30</v>
      </c>
      <c r="N56" t="s">
        <v>55</v>
      </c>
      <c r="O56">
        <v>1</v>
      </c>
      <c r="P56">
        <v>3150</v>
      </c>
      <c r="Q56">
        <v>3150</v>
      </c>
      <c r="R56">
        <v>9131</v>
      </c>
      <c r="S56">
        <v>9131</v>
      </c>
      <c r="T56">
        <v>9.1310000000000002E-3</v>
      </c>
      <c r="U56">
        <v>9.1310000000000002E-3</v>
      </c>
      <c r="V56">
        <v>3.15</v>
      </c>
    </row>
    <row r="57" spans="1:22" x14ac:dyDescent="0.35">
      <c r="A57" t="s">
        <v>22</v>
      </c>
      <c r="B57">
        <v>2019</v>
      </c>
      <c r="C57" t="b">
        <v>1</v>
      </c>
      <c r="D57" t="s">
        <v>23</v>
      </c>
      <c r="E57" t="s">
        <v>55</v>
      </c>
      <c r="F57" t="s">
        <v>25</v>
      </c>
      <c r="G57" t="s">
        <v>23</v>
      </c>
      <c r="H57" t="s">
        <v>40</v>
      </c>
      <c r="I57" t="s">
        <v>27</v>
      </c>
      <c r="J57" t="s">
        <v>63</v>
      </c>
      <c r="K57" t="s">
        <v>59</v>
      </c>
      <c r="L57" t="b">
        <v>1</v>
      </c>
      <c r="M57" t="s">
        <v>30</v>
      </c>
      <c r="N57" t="s">
        <v>55</v>
      </c>
      <c r="O57">
        <v>2.2999999999999998</v>
      </c>
      <c r="P57">
        <v>7680</v>
      </c>
      <c r="Q57">
        <v>17664</v>
      </c>
      <c r="R57">
        <v>20612</v>
      </c>
      <c r="S57">
        <v>20612</v>
      </c>
      <c r="T57">
        <v>2.0611999999999998E-2</v>
      </c>
      <c r="U57">
        <v>2.0611999999999998E-2</v>
      </c>
      <c r="V57">
        <v>17.664000000000001</v>
      </c>
    </row>
    <row r="58" spans="1:22" x14ac:dyDescent="0.35">
      <c r="A58" t="s">
        <v>22</v>
      </c>
      <c r="B58">
        <v>2019</v>
      </c>
      <c r="C58" t="b">
        <v>1</v>
      </c>
      <c r="D58" t="s">
        <v>23</v>
      </c>
      <c r="E58" t="s">
        <v>55</v>
      </c>
      <c r="F58" t="s">
        <v>25</v>
      </c>
      <c r="G58" t="s">
        <v>23</v>
      </c>
      <c r="H58" t="s">
        <v>65</v>
      </c>
      <c r="I58" t="s">
        <v>27</v>
      </c>
      <c r="J58" t="s">
        <v>66</v>
      </c>
      <c r="K58" t="s">
        <v>67</v>
      </c>
      <c r="L58" t="b">
        <v>1</v>
      </c>
      <c r="M58" t="s">
        <v>30</v>
      </c>
      <c r="N58" t="s">
        <v>55</v>
      </c>
      <c r="O58">
        <v>0</v>
      </c>
      <c r="P58">
        <v>1200</v>
      </c>
      <c r="Q58">
        <v>0</v>
      </c>
      <c r="R58">
        <v>5543</v>
      </c>
      <c r="S58">
        <v>5543</v>
      </c>
      <c r="T58">
        <v>5.5430000000000002E-3</v>
      </c>
      <c r="U58">
        <v>5.5430000000000002E-3</v>
      </c>
      <c r="V58">
        <v>0</v>
      </c>
    </row>
    <row r="59" spans="1:22" x14ac:dyDescent="0.35">
      <c r="A59" t="s">
        <v>22</v>
      </c>
      <c r="B59">
        <v>2019</v>
      </c>
      <c r="C59" t="b">
        <v>1</v>
      </c>
      <c r="D59" t="s">
        <v>48</v>
      </c>
      <c r="E59" t="s">
        <v>68</v>
      </c>
      <c r="F59" t="s">
        <v>25</v>
      </c>
      <c r="G59" t="s">
        <v>48</v>
      </c>
      <c r="H59" t="s">
        <v>26</v>
      </c>
      <c r="I59" t="s">
        <v>27</v>
      </c>
      <c r="J59" t="s">
        <v>56</v>
      </c>
      <c r="K59" t="s">
        <v>29</v>
      </c>
      <c r="L59" t="b">
        <v>1</v>
      </c>
      <c r="M59" t="s">
        <v>30</v>
      </c>
      <c r="N59" t="s">
        <v>68</v>
      </c>
      <c r="O59">
        <v>1.21</v>
      </c>
      <c r="P59">
        <v>413945</v>
      </c>
      <c r="Q59">
        <v>500873.45</v>
      </c>
      <c r="R59">
        <v>3046665</v>
      </c>
      <c r="S59">
        <v>3046665</v>
      </c>
      <c r="T59">
        <v>3.046665</v>
      </c>
      <c r="U59">
        <v>3.046665</v>
      </c>
      <c r="V59">
        <v>500.87344999999999</v>
      </c>
    </row>
    <row r="60" spans="1:22" x14ac:dyDescent="0.35">
      <c r="A60" t="s">
        <v>22</v>
      </c>
      <c r="B60">
        <v>2019</v>
      </c>
      <c r="C60" t="b">
        <v>1</v>
      </c>
      <c r="D60" t="s">
        <v>48</v>
      </c>
      <c r="E60" t="s">
        <v>68</v>
      </c>
      <c r="F60" t="s">
        <v>25</v>
      </c>
      <c r="G60" t="s">
        <v>48</v>
      </c>
      <c r="H60" t="s">
        <v>26</v>
      </c>
      <c r="I60" t="s">
        <v>27</v>
      </c>
      <c r="J60" t="s">
        <v>69</v>
      </c>
      <c r="K60" t="s">
        <v>29</v>
      </c>
      <c r="L60" t="b">
        <v>1</v>
      </c>
      <c r="M60" t="s">
        <v>30</v>
      </c>
      <c r="N60" t="s">
        <v>68</v>
      </c>
      <c r="O60">
        <v>1</v>
      </c>
      <c r="P60">
        <v>116780</v>
      </c>
      <c r="Q60">
        <v>116780</v>
      </c>
      <c r="R60">
        <v>1302952</v>
      </c>
      <c r="S60">
        <v>1302952</v>
      </c>
      <c r="T60">
        <v>1.3029520000000001</v>
      </c>
      <c r="U60">
        <v>1.3029520000000001</v>
      </c>
      <c r="V60">
        <v>116.78</v>
      </c>
    </row>
    <row r="61" spans="1:22" x14ac:dyDescent="0.35">
      <c r="A61" t="s">
        <v>22</v>
      </c>
      <c r="B61">
        <v>2019</v>
      </c>
      <c r="C61" t="b">
        <v>1</v>
      </c>
      <c r="D61" t="s">
        <v>48</v>
      </c>
      <c r="E61" t="s">
        <v>68</v>
      </c>
      <c r="F61" t="s">
        <v>25</v>
      </c>
      <c r="G61" t="s">
        <v>48</v>
      </c>
      <c r="H61" t="s">
        <v>26</v>
      </c>
      <c r="I61" t="s">
        <v>27</v>
      </c>
      <c r="J61" t="s">
        <v>28</v>
      </c>
      <c r="K61" t="s">
        <v>29</v>
      </c>
      <c r="L61" t="b">
        <v>1</v>
      </c>
      <c r="M61" t="s">
        <v>30</v>
      </c>
      <c r="N61" t="s">
        <v>68</v>
      </c>
      <c r="O61">
        <v>1.38</v>
      </c>
      <c r="P61">
        <v>201724</v>
      </c>
      <c r="Q61">
        <v>278379.12</v>
      </c>
      <c r="R61">
        <v>1623833</v>
      </c>
      <c r="S61">
        <v>1623833</v>
      </c>
      <c r="T61">
        <v>1.6238330000000001</v>
      </c>
      <c r="U61">
        <v>1.6238330000000001</v>
      </c>
      <c r="V61">
        <v>278.37912</v>
      </c>
    </row>
    <row r="62" spans="1:22" x14ac:dyDescent="0.35">
      <c r="A62" t="s">
        <v>22</v>
      </c>
      <c r="B62">
        <v>2019</v>
      </c>
      <c r="C62" t="b">
        <v>1</v>
      </c>
      <c r="D62" t="s">
        <v>48</v>
      </c>
      <c r="E62" t="s">
        <v>68</v>
      </c>
      <c r="F62" t="s">
        <v>25</v>
      </c>
      <c r="G62" t="s">
        <v>48</v>
      </c>
      <c r="H62" t="s">
        <v>26</v>
      </c>
      <c r="I62" t="s">
        <v>27</v>
      </c>
      <c r="J62" t="s">
        <v>70</v>
      </c>
      <c r="K62" t="s">
        <v>29</v>
      </c>
      <c r="L62" t="b">
        <v>1</v>
      </c>
      <c r="M62" t="s">
        <v>30</v>
      </c>
      <c r="N62" t="s">
        <v>68</v>
      </c>
      <c r="O62">
        <v>1</v>
      </c>
      <c r="P62">
        <v>3093</v>
      </c>
      <c r="Q62">
        <v>3093</v>
      </c>
      <c r="R62">
        <v>36374</v>
      </c>
      <c r="S62">
        <v>36374</v>
      </c>
      <c r="T62">
        <v>3.6373999999999997E-2</v>
      </c>
      <c r="U62">
        <v>3.6373999999999997E-2</v>
      </c>
      <c r="V62">
        <v>3.093</v>
      </c>
    </row>
    <row r="63" spans="1:22" x14ac:dyDescent="0.35">
      <c r="A63" t="s">
        <v>22</v>
      </c>
      <c r="B63">
        <v>2019</v>
      </c>
      <c r="C63" t="b">
        <v>1</v>
      </c>
      <c r="D63" t="s">
        <v>48</v>
      </c>
      <c r="E63" t="s">
        <v>68</v>
      </c>
      <c r="F63" t="s">
        <v>25</v>
      </c>
      <c r="G63" t="s">
        <v>48</v>
      </c>
      <c r="H63" t="s">
        <v>26</v>
      </c>
      <c r="I63" t="s">
        <v>27</v>
      </c>
      <c r="J63" t="s">
        <v>57</v>
      </c>
      <c r="K63" t="s">
        <v>29</v>
      </c>
      <c r="L63" t="b">
        <v>1</v>
      </c>
      <c r="M63" t="s">
        <v>30</v>
      </c>
      <c r="N63" t="s">
        <v>68</v>
      </c>
      <c r="O63">
        <v>4</v>
      </c>
      <c r="P63">
        <v>25074</v>
      </c>
      <c r="Q63">
        <v>100296</v>
      </c>
      <c r="R63">
        <v>417531</v>
      </c>
      <c r="S63">
        <v>417531</v>
      </c>
      <c r="T63">
        <v>0.41753099999999999</v>
      </c>
      <c r="U63">
        <v>0.41753099999999999</v>
      </c>
      <c r="V63">
        <v>100.29600000000001</v>
      </c>
    </row>
    <row r="64" spans="1:22" x14ac:dyDescent="0.35">
      <c r="A64" t="s">
        <v>22</v>
      </c>
      <c r="B64">
        <v>2019</v>
      </c>
      <c r="C64" t="b">
        <v>1</v>
      </c>
      <c r="D64" t="s">
        <v>48</v>
      </c>
      <c r="E64" t="s">
        <v>68</v>
      </c>
      <c r="F64" t="s">
        <v>25</v>
      </c>
      <c r="G64" t="s">
        <v>48</v>
      </c>
      <c r="H64" t="s">
        <v>26</v>
      </c>
      <c r="I64" t="s">
        <v>27</v>
      </c>
      <c r="J64" t="s">
        <v>57</v>
      </c>
      <c r="K64" t="s">
        <v>29</v>
      </c>
      <c r="L64" t="b">
        <v>1</v>
      </c>
      <c r="M64" t="s">
        <v>30</v>
      </c>
      <c r="N64" t="s">
        <v>68</v>
      </c>
      <c r="O64">
        <v>2.58</v>
      </c>
      <c r="P64">
        <v>18663</v>
      </c>
      <c r="Q64">
        <v>48150.54</v>
      </c>
      <c r="R64">
        <v>207848</v>
      </c>
      <c r="S64">
        <v>207848</v>
      </c>
      <c r="T64">
        <v>0.207848</v>
      </c>
      <c r="U64">
        <v>0.207848</v>
      </c>
      <c r="V64">
        <v>48.150539999999999</v>
      </c>
    </row>
    <row r="65" spans="1:22" x14ac:dyDescent="0.35">
      <c r="A65" t="s">
        <v>22</v>
      </c>
      <c r="B65">
        <v>2019</v>
      </c>
      <c r="C65" t="b">
        <v>1</v>
      </c>
      <c r="D65" t="s">
        <v>48</v>
      </c>
      <c r="E65" t="s">
        <v>68</v>
      </c>
      <c r="F65" t="s">
        <v>25</v>
      </c>
      <c r="G65" t="s">
        <v>48</v>
      </c>
      <c r="H65" t="s">
        <v>26</v>
      </c>
      <c r="I65" t="s">
        <v>27</v>
      </c>
      <c r="J65" t="s">
        <v>71</v>
      </c>
      <c r="K65" t="s">
        <v>29</v>
      </c>
      <c r="L65" t="b">
        <v>1</v>
      </c>
      <c r="M65" t="s">
        <v>30</v>
      </c>
      <c r="N65" t="s">
        <v>68</v>
      </c>
      <c r="O65">
        <v>1.61</v>
      </c>
      <c r="P65">
        <v>1643</v>
      </c>
      <c r="Q65">
        <v>2645.23</v>
      </c>
      <c r="R65">
        <v>13470</v>
      </c>
      <c r="S65">
        <v>13470</v>
      </c>
      <c r="T65">
        <v>1.3469999999999999E-2</v>
      </c>
      <c r="U65">
        <v>1.3469999999999999E-2</v>
      </c>
      <c r="V65">
        <v>2.6452300000000002</v>
      </c>
    </row>
    <row r="66" spans="1:22" x14ac:dyDescent="0.35">
      <c r="A66" t="s">
        <v>22</v>
      </c>
      <c r="B66">
        <v>2019</v>
      </c>
      <c r="C66" t="b">
        <v>1</v>
      </c>
      <c r="D66" t="s">
        <v>48</v>
      </c>
      <c r="E66" t="s">
        <v>68</v>
      </c>
      <c r="F66" t="s">
        <v>25</v>
      </c>
      <c r="G66" t="s">
        <v>48</v>
      </c>
      <c r="H66" t="s">
        <v>26</v>
      </c>
      <c r="I66" t="s">
        <v>27</v>
      </c>
      <c r="J66" t="s">
        <v>71</v>
      </c>
      <c r="K66" t="s">
        <v>29</v>
      </c>
      <c r="L66" t="b">
        <v>1</v>
      </c>
      <c r="M66" t="s">
        <v>30</v>
      </c>
      <c r="N66" t="s">
        <v>68</v>
      </c>
      <c r="O66">
        <v>1.61</v>
      </c>
      <c r="P66">
        <v>14118</v>
      </c>
      <c r="Q66">
        <v>22729.98</v>
      </c>
      <c r="R66">
        <v>93146</v>
      </c>
      <c r="S66">
        <v>93146</v>
      </c>
      <c r="T66">
        <v>9.3146000000000007E-2</v>
      </c>
      <c r="U66">
        <v>9.3146000000000007E-2</v>
      </c>
      <c r="V66">
        <v>22.729980000000001</v>
      </c>
    </row>
    <row r="67" spans="1:22" x14ac:dyDescent="0.35">
      <c r="A67" t="s">
        <v>22</v>
      </c>
      <c r="B67">
        <v>2019</v>
      </c>
      <c r="C67" t="b">
        <v>1</v>
      </c>
      <c r="D67" t="s">
        <v>48</v>
      </c>
      <c r="E67" t="s">
        <v>68</v>
      </c>
      <c r="F67" t="s">
        <v>25</v>
      </c>
      <c r="G67" t="s">
        <v>48</v>
      </c>
      <c r="H67" t="s">
        <v>26</v>
      </c>
      <c r="I67" t="s">
        <v>27</v>
      </c>
      <c r="J67" t="s">
        <v>72</v>
      </c>
      <c r="K67" t="s">
        <v>29</v>
      </c>
      <c r="L67" t="b">
        <v>1</v>
      </c>
      <c r="M67" t="s">
        <v>30</v>
      </c>
      <c r="N67" t="s">
        <v>68</v>
      </c>
      <c r="O67">
        <v>1.18</v>
      </c>
      <c r="P67">
        <v>17475</v>
      </c>
      <c r="Q67">
        <v>20620.5</v>
      </c>
      <c r="R67">
        <v>118161</v>
      </c>
      <c r="S67">
        <v>118161</v>
      </c>
      <c r="T67">
        <v>0.118161</v>
      </c>
      <c r="U67">
        <v>0.118161</v>
      </c>
      <c r="V67">
        <v>20.6205</v>
      </c>
    </row>
    <row r="68" spans="1:22" x14ac:dyDescent="0.35">
      <c r="A68" t="s">
        <v>22</v>
      </c>
      <c r="B68">
        <v>2019</v>
      </c>
      <c r="C68" t="b">
        <v>1</v>
      </c>
      <c r="D68" t="s">
        <v>48</v>
      </c>
      <c r="E68" t="s">
        <v>68</v>
      </c>
      <c r="F68" t="s">
        <v>25</v>
      </c>
      <c r="G68" t="s">
        <v>48</v>
      </c>
      <c r="H68" t="s">
        <v>26</v>
      </c>
      <c r="I68" t="s">
        <v>35</v>
      </c>
      <c r="J68" t="s">
        <v>51</v>
      </c>
      <c r="K68" t="s">
        <v>52</v>
      </c>
      <c r="L68" t="b">
        <v>1</v>
      </c>
      <c r="M68" t="s">
        <v>30</v>
      </c>
      <c r="N68" t="s">
        <v>68</v>
      </c>
      <c r="O68">
        <v>1.1599999999999999</v>
      </c>
      <c r="P68">
        <v>3034</v>
      </c>
      <c r="Q68">
        <v>3519.44</v>
      </c>
      <c r="R68">
        <v>48015</v>
      </c>
      <c r="S68">
        <v>48015</v>
      </c>
      <c r="T68">
        <v>4.8015000000000002E-2</v>
      </c>
      <c r="U68">
        <v>4.8015000000000002E-2</v>
      </c>
      <c r="V68">
        <v>3.5194399999999999</v>
      </c>
    </row>
    <row r="69" spans="1:22" x14ac:dyDescent="0.35">
      <c r="A69" t="s">
        <v>22</v>
      </c>
      <c r="B69">
        <v>2019</v>
      </c>
      <c r="C69" t="b">
        <v>1</v>
      </c>
      <c r="D69" t="s">
        <v>48</v>
      </c>
      <c r="E69" t="s">
        <v>68</v>
      </c>
      <c r="F69" t="s">
        <v>25</v>
      </c>
      <c r="G69" t="s">
        <v>48</v>
      </c>
      <c r="H69" t="s">
        <v>26</v>
      </c>
      <c r="I69" t="s">
        <v>35</v>
      </c>
      <c r="J69" t="s">
        <v>73</v>
      </c>
      <c r="K69" t="s">
        <v>52</v>
      </c>
      <c r="L69" t="b">
        <v>1</v>
      </c>
      <c r="M69" t="s">
        <v>30</v>
      </c>
      <c r="N69" t="s">
        <v>68</v>
      </c>
      <c r="O69">
        <v>1.1000000000000001</v>
      </c>
      <c r="P69">
        <v>20997</v>
      </c>
      <c r="Q69">
        <v>23096.7</v>
      </c>
      <c r="R69">
        <v>219503</v>
      </c>
      <c r="S69">
        <v>219503</v>
      </c>
      <c r="T69">
        <v>0.219503</v>
      </c>
      <c r="U69">
        <v>0.219503</v>
      </c>
      <c r="V69">
        <v>23.096699999999998</v>
      </c>
    </row>
    <row r="70" spans="1:22" x14ac:dyDescent="0.35">
      <c r="A70" t="s">
        <v>22</v>
      </c>
      <c r="B70">
        <v>2019</v>
      </c>
      <c r="C70" t="b">
        <v>1</v>
      </c>
      <c r="D70" t="s">
        <v>48</v>
      </c>
      <c r="E70" t="s">
        <v>68</v>
      </c>
      <c r="F70" t="s">
        <v>25</v>
      </c>
      <c r="G70" t="s">
        <v>48</v>
      </c>
      <c r="H70" t="s">
        <v>26</v>
      </c>
      <c r="I70" t="s">
        <v>27</v>
      </c>
      <c r="J70" t="s">
        <v>73</v>
      </c>
      <c r="K70" t="s">
        <v>52</v>
      </c>
      <c r="L70" t="b">
        <v>1</v>
      </c>
      <c r="M70" t="s">
        <v>30</v>
      </c>
      <c r="N70" t="s">
        <v>68</v>
      </c>
      <c r="O70">
        <v>1.1000000000000001</v>
      </c>
      <c r="P70">
        <v>26906</v>
      </c>
      <c r="Q70">
        <v>29596.6</v>
      </c>
      <c r="R70">
        <v>305961</v>
      </c>
      <c r="S70">
        <v>305961</v>
      </c>
      <c r="T70">
        <v>0.30596099999999998</v>
      </c>
      <c r="U70">
        <v>0.30596099999999998</v>
      </c>
      <c r="V70">
        <v>29.596599999999999</v>
      </c>
    </row>
    <row r="71" spans="1:22" x14ac:dyDescent="0.35">
      <c r="A71" t="s">
        <v>22</v>
      </c>
      <c r="B71">
        <v>2019</v>
      </c>
      <c r="C71" t="b">
        <v>1</v>
      </c>
      <c r="D71" t="s">
        <v>48</v>
      </c>
      <c r="E71" t="s">
        <v>68</v>
      </c>
      <c r="F71" t="s">
        <v>25</v>
      </c>
      <c r="G71" t="s">
        <v>48</v>
      </c>
      <c r="H71" t="s">
        <v>26</v>
      </c>
      <c r="I71" t="s">
        <v>27</v>
      </c>
      <c r="J71" t="s">
        <v>74</v>
      </c>
      <c r="K71" t="s">
        <v>54</v>
      </c>
      <c r="L71" t="b">
        <v>1</v>
      </c>
      <c r="M71" t="s">
        <v>30</v>
      </c>
      <c r="N71" t="s">
        <v>68</v>
      </c>
      <c r="O71">
        <v>1</v>
      </c>
      <c r="P71">
        <v>42901</v>
      </c>
      <c r="Q71">
        <v>42901</v>
      </c>
      <c r="R71">
        <v>531515</v>
      </c>
      <c r="S71">
        <v>531515</v>
      </c>
      <c r="T71">
        <v>0.53151499999999996</v>
      </c>
      <c r="U71">
        <v>0.53151499999999996</v>
      </c>
      <c r="V71">
        <v>42.901000000000003</v>
      </c>
    </row>
    <row r="72" spans="1:22" x14ac:dyDescent="0.35">
      <c r="A72" t="s">
        <v>22</v>
      </c>
      <c r="B72">
        <v>2019</v>
      </c>
      <c r="C72" t="b">
        <v>1</v>
      </c>
      <c r="D72" t="s">
        <v>48</v>
      </c>
      <c r="E72" t="s">
        <v>68</v>
      </c>
      <c r="F72" t="s">
        <v>25</v>
      </c>
      <c r="G72" t="s">
        <v>48</v>
      </c>
      <c r="H72" t="s">
        <v>26</v>
      </c>
      <c r="I72" t="s">
        <v>27</v>
      </c>
      <c r="J72" t="s">
        <v>75</v>
      </c>
      <c r="K72" t="s">
        <v>33</v>
      </c>
      <c r="L72" t="b">
        <v>1</v>
      </c>
      <c r="M72" t="s">
        <v>30</v>
      </c>
      <c r="N72" t="s">
        <v>68</v>
      </c>
      <c r="O72">
        <v>1.18</v>
      </c>
      <c r="P72">
        <v>7406</v>
      </c>
      <c r="Q72">
        <v>8739.08</v>
      </c>
      <c r="R72">
        <v>168690</v>
      </c>
      <c r="S72">
        <v>168690</v>
      </c>
      <c r="T72">
        <v>0.16869000000000001</v>
      </c>
      <c r="U72">
        <v>0.16869000000000001</v>
      </c>
      <c r="V72">
        <v>8.7390799999999995</v>
      </c>
    </row>
    <row r="73" spans="1:22" x14ac:dyDescent="0.35">
      <c r="A73" t="s">
        <v>22</v>
      </c>
      <c r="B73">
        <v>2019</v>
      </c>
      <c r="C73" t="b">
        <v>1</v>
      </c>
      <c r="D73" t="s">
        <v>48</v>
      </c>
      <c r="E73" t="s">
        <v>68</v>
      </c>
      <c r="F73" t="s">
        <v>25</v>
      </c>
      <c r="G73" t="s">
        <v>48</v>
      </c>
      <c r="H73" t="s">
        <v>26</v>
      </c>
      <c r="I73" t="s">
        <v>27</v>
      </c>
      <c r="J73" t="s">
        <v>76</v>
      </c>
      <c r="K73" t="s">
        <v>32</v>
      </c>
      <c r="L73" t="b">
        <v>1</v>
      </c>
      <c r="M73" t="s">
        <v>30</v>
      </c>
      <c r="N73" t="s">
        <v>68</v>
      </c>
      <c r="O73">
        <v>1.5</v>
      </c>
      <c r="P73">
        <v>9875</v>
      </c>
      <c r="Q73">
        <v>14812.5</v>
      </c>
      <c r="R73">
        <v>107416</v>
      </c>
      <c r="S73">
        <v>107416</v>
      </c>
      <c r="T73">
        <v>0.107416</v>
      </c>
      <c r="U73">
        <v>0.107416</v>
      </c>
      <c r="V73">
        <v>14.8125</v>
      </c>
    </row>
    <row r="74" spans="1:22" x14ac:dyDescent="0.35">
      <c r="A74" t="s">
        <v>22</v>
      </c>
      <c r="B74">
        <v>2019</v>
      </c>
      <c r="C74" t="b">
        <v>1</v>
      </c>
      <c r="D74" t="s">
        <v>48</v>
      </c>
      <c r="E74" t="s">
        <v>68</v>
      </c>
      <c r="F74" t="s">
        <v>25</v>
      </c>
      <c r="G74" t="s">
        <v>48</v>
      </c>
      <c r="H74" t="s">
        <v>26</v>
      </c>
      <c r="I74" t="s">
        <v>27</v>
      </c>
      <c r="J74" t="s">
        <v>77</v>
      </c>
      <c r="K74" t="s">
        <v>78</v>
      </c>
      <c r="L74" t="b">
        <v>1</v>
      </c>
      <c r="M74" t="s">
        <v>30</v>
      </c>
      <c r="N74" t="s">
        <v>68</v>
      </c>
      <c r="O74">
        <v>1.05</v>
      </c>
      <c r="P74">
        <v>800</v>
      </c>
      <c r="Q74">
        <v>840</v>
      </c>
      <c r="R74">
        <v>5173</v>
      </c>
      <c r="S74">
        <v>5173</v>
      </c>
      <c r="T74">
        <v>5.1729999999999996E-3</v>
      </c>
      <c r="U74">
        <v>5.1729999999999996E-3</v>
      </c>
      <c r="V74">
        <v>0.84</v>
      </c>
    </row>
    <row r="75" spans="1:22" x14ac:dyDescent="0.35">
      <c r="A75" t="s">
        <v>22</v>
      </c>
      <c r="B75">
        <v>2019</v>
      </c>
      <c r="C75" t="b">
        <v>1</v>
      </c>
      <c r="D75" t="s">
        <v>48</v>
      </c>
      <c r="E75" t="s">
        <v>68</v>
      </c>
      <c r="F75" t="s">
        <v>25</v>
      </c>
      <c r="G75" t="s">
        <v>48</v>
      </c>
      <c r="H75" t="s">
        <v>26</v>
      </c>
      <c r="I75" t="s">
        <v>35</v>
      </c>
      <c r="J75" t="s">
        <v>33</v>
      </c>
      <c r="K75" t="s">
        <v>33</v>
      </c>
      <c r="L75" t="b">
        <v>1</v>
      </c>
      <c r="M75" t="s">
        <v>30</v>
      </c>
      <c r="N75" t="s">
        <v>68</v>
      </c>
      <c r="O75">
        <v>1.17</v>
      </c>
      <c r="P75">
        <v>2</v>
      </c>
      <c r="Q75">
        <v>2.34</v>
      </c>
      <c r="R75">
        <v>4364</v>
      </c>
      <c r="S75">
        <v>4364</v>
      </c>
      <c r="T75">
        <v>4.3639999999999998E-3</v>
      </c>
      <c r="U75">
        <v>4.3639999999999998E-3</v>
      </c>
      <c r="V75">
        <v>2.3400000000000001E-3</v>
      </c>
    </row>
    <row r="76" spans="1:22" x14ac:dyDescent="0.35">
      <c r="A76" t="s">
        <v>22</v>
      </c>
      <c r="B76">
        <v>2019</v>
      </c>
      <c r="C76" t="b">
        <v>1</v>
      </c>
      <c r="D76" t="s">
        <v>48</v>
      </c>
      <c r="E76" t="s">
        <v>68</v>
      </c>
      <c r="F76" t="s">
        <v>25</v>
      </c>
      <c r="G76" t="s">
        <v>48</v>
      </c>
      <c r="H76" t="s">
        <v>36</v>
      </c>
      <c r="I76" t="s">
        <v>37</v>
      </c>
      <c r="J76" t="s">
        <v>28</v>
      </c>
      <c r="K76" t="s">
        <v>29</v>
      </c>
      <c r="L76" t="b">
        <v>1</v>
      </c>
      <c r="M76" t="s">
        <v>30</v>
      </c>
      <c r="N76" t="s">
        <v>68</v>
      </c>
      <c r="O76">
        <v>1.66</v>
      </c>
      <c r="P76">
        <v>3568</v>
      </c>
      <c r="Q76">
        <v>5922.88</v>
      </c>
      <c r="R76">
        <v>28439</v>
      </c>
      <c r="S76">
        <v>28439</v>
      </c>
      <c r="T76">
        <v>2.8438999999999999E-2</v>
      </c>
      <c r="U76">
        <v>2.8438999999999999E-2</v>
      </c>
      <c r="V76">
        <v>5.9228800000000001</v>
      </c>
    </row>
    <row r="77" spans="1:22" x14ac:dyDescent="0.35">
      <c r="A77" t="s">
        <v>22</v>
      </c>
      <c r="B77">
        <v>2019</v>
      </c>
      <c r="C77" t="b">
        <v>1</v>
      </c>
      <c r="D77" t="s">
        <v>48</v>
      </c>
      <c r="E77" t="s">
        <v>68</v>
      </c>
      <c r="F77" t="s">
        <v>25</v>
      </c>
      <c r="G77" t="s">
        <v>48</v>
      </c>
      <c r="H77" t="s">
        <v>36</v>
      </c>
      <c r="I77" t="s">
        <v>37</v>
      </c>
      <c r="J77" t="s">
        <v>28</v>
      </c>
      <c r="K77" t="s">
        <v>29</v>
      </c>
      <c r="L77" t="b">
        <v>1</v>
      </c>
      <c r="M77" t="s">
        <v>30</v>
      </c>
      <c r="N77" t="s">
        <v>68</v>
      </c>
      <c r="O77">
        <v>1.66</v>
      </c>
      <c r="P77">
        <v>9583</v>
      </c>
      <c r="Q77">
        <v>15907.78</v>
      </c>
      <c r="R77">
        <v>123957</v>
      </c>
      <c r="S77">
        <v>123957</v>
      </c>
      <c r="T77">
        <v>0.123957</v>
      </c>
      <c r="U77">
        <v>0.123957</v>
      </c>
      <c r="V77">
        <v>15.907780000000001</v>
      </c>
    </row>
    <row r="78" spans="1:22" x14ac:dyDescent="0.35">
      <c r="A78" t="s">
        <v>22</v>
      </c>
      <c r="B78">
        <v>2019</v>
      </c>
      <c r="C78" t="b">
        <v>1</v>
      </c>
      <c r="D78" t="s">
        <v>48</v>
      </c>
      <c r="E78" t="s">
        <v>68</v>
      </c>
      <c r="F78" t="s">
        <v>25</v>
      </c>
      <c r="G78" t="s">
        <v>48</v>
      </c>
      <c r="H78" t="s">
        <v>36</v>
      </c>
      <c r="I78" t="s">
        <v>37</v>
      </c>
      <c r="J78" t="s">
        <v>69</v>
      </c>
      <c r="K78" t="s">
        <v>29</v>
      </c>
      <c r="L78" t="b">
        <v>1</v>
      </c>
      <c r="M78" t="s">
        <v>30</v>
      </c>
      <c r="N78" t="s">
        <v>68</v>
      </c>
      <c r="O78">
        <v>2.16</v>
      </c>
      <c r="P78">
        <v>350</v>
      </c>
      <c r="Q78">
        <v>756</v>
      </c>
      <c r="R78">
        <v>4933</v>
      </c>
      <c r="S78">
        <v>4933</v>
      </c>
      <c r="T78">
        <v>4.9329999999999999E-3</v>
      </c>
      <c r="U78">
        <v>4.9329999999999999E-3</v>
      </c>
      <c r="V78">
        <v>0.75600000000000001</v>
      </c>
    </row>
    <row r="79" spans="1:22" x14ac:dyDescent="0.35">
      <c r="A79" t="s">
        <v>22</v>
      </c>
      <c r="B79">
        <v>2019</v>
      </c>
      <c r="C79" t="b">
        <v>1</v>
      </c>
      <c r="D79" t="s">
        <v>48</v>
      </c>
      <c r="E79" t="s">
        <v>68</v>
      </c>
      <c r="F79" t="s">
        <v>25</v>
      </c>
      <c r="G79" t="s">
        <v>48</v>
      </c>
      <c r="H79" t="s">
        <v>36</v>
      </c>
      <c r="I79" t="s">
        <v>37</v>
      </c>
      <c r="J79" t="s">
        <v>79</v>
      </c>
      <c r="K79" t="s">
        <v>47</v>
      </c>
      <c r="L79" t="b">
        <v>1</v>
      </c>
      <c r="M79" t="s">
        <v>30</v>
      </c>
      <c r="N79" t="s">
        <v>68</v>
      </c>
      <c r="O79">
        <v>1.36</v>
      </c>
      <c r="P79">
        <v>643</v>
      </c>
      <c r="Q79">
        <v>874.48</v>
      </c>
      <c r="R79">
        <v>12856</v>
      </c>
      <c r="S79">
        <v>12856</v>
      </c>
      <c r="T79">
        <v>1.2855999999999999E-2</v>
      </c>
      <c r="U79">
        <v>1.2855999999999999E-2</v>
      </c>
      <c r="V79">
        <v>0.87448000000000004</v>
      </c>
    </row>
    <row r="80" spans="1:22" x14ac:dyDescent="0.35">
      <c r="A80" t="s">
        <v>22</v>
      </c>
      <c r="B80">
        <v>2019</v>
      </c>
      <c r="C80" t="b">
        <v>1</v>
      </c>
      <c r="D80" t="s">
        <v>48</v>
      </c>
      <c r="E80" t="s">
        <v>68</v>
      </c>
      <c r="F80" t="s">
        <v>25</v>
      </c>
      <c r="G80" t="s">
        <v>48</v>
      </c>
      <c r="H80" t="s">
        <v>36</v>
      </c>
      <c r="I80" t="s">
        <v>37</v>
      </c>
      <c r="J80" t="s">
        <v>80</v>
      </c>
      <c r="K80" t="s">
        <v>39</v>
      </c>
      <c r="L80" t="b">
        <v>1</v>
      </c>
      <c r="M80" t="s">
        <v>30</v>
      </c>
      <c r="N80" t="s">
        <v>68</v>
      </c>
      <c r="O80">
        <v>6.83</v>
      </c>
      <c r="P80">
        <v>950</v>
      </c>
      <c r="Q80">
        <v>6488.5</v>
      </c>
      <c r="R80">
        <v>10772</v>
      </c>
      <c r="S80">
        <v>10772</v>
      </c>
      <c r="T80">
        <v>1.0772E-2</v>
      </c>
      <c r="U80">
        <v>1.0772E-2</v>
      </c>
      <c r="V80">
        <v>6.4885000000000002</v>
      </c>
    </row>
    <row r="81" spans="1:22" x14ac:dyDescent="0.35">
      <c r="A81" t="s">
        <v>22</v>
      </c>
      <c r="B81">
        <v>2019</v>
      </c>
      <c r="C81" t="b">
        <v>1</v>
      </c>
      <c r="D81" t="s">
        <v>48</v>
      </c>
      <c r="E81" t="s">
        <v>68</v>
      </c>
      <c r="F81" t="s">
        <v>25</v>
      </c>
      <c r="G81" t="s">
        <v>48</v>
      </c>
      <c r="H81" t="s">
        <v>36</v>
      </c>
      <c r="I81" t="s">
        <v>37</v>
      </c>
      <c r="J81" t="s">
        <v>81</v>
      </c>
      <c r="K81" t="s">
        <v>39</v>
      </c>
      <c r="L81" t="b">
        <v>1</v>
      </c>
      <c r="M81" t="s">
        <v>30</v>
      </c>
      <c r="N81" t="s">
        <v>68</v>
      </c>
      <c r="O81">
        <v>2.61</v>
      </c>
      <c r="P81">
        <v>24</v>
      </c>
      <c r="Q81">
        <v>62.64</v>
      </c>
      <c r="R81">
        <v>395</v>
      </c>
      <c r="S81">
        <v>395</v>
      </c>
      <c r="T81">
        <v>3.9500000000000001E-4</v>
      </c>
      <c r="U81">
        <v>3.9500000000000001E-4</v>
      </c>
      <c r="V81">
        <v>6.2640000000000001E-2</v>
      </c>
    </row>
    <row r="82" spans="1:22" x14ac:dyDescent="0.35">
      <c r="A82" t="s">
        <v>22</v>
      </c>
      <c r="B82">
        <v>2019</v>
      </c>
      <c r="C82" t="b">
        <v>1</v>
      </c>
      <c r="D82" t="s">
        <v>48</v>
      </c>
      <c r="E82" t="s">
        <v>68</v>
      </c>
      <c r="F82" t="s">
        <v>25</v>
      </c>
      <c r="G82" t="s">
        <v>48</v>
      </c>
      <c r="H82" t="s">
        <v>36</v>
      </c>
      <c r="I82" t="s">
        <v>37</v>
      </c>
      <c r="J82" t="s">
        <v>82</v>
      </c>
      <c r="K82" t="s">
        <v>39</v>
      </c>
      <c r="L82" t="b">
        <v>1</v>
      </c>
      <c r="M82" t="s">
        <v>30</v>
      </c>
      <c r="N82" t="s">
        <v>68</v>
      </c>
      <c r="O82">
        <v>1.36</v>
      </c>
      <c r="P82">
        <v>840</v>
      </c>
      <c r="Q82">
        <v>1142.4000000000001</v>
      </c>
      <c r="R82">
        <v>2751</v>
      </c>
      <c r="S82">
        <v>2751</v>
      </c>
      <c r="T82">
        <v>2.751E-3</v>
      </c>
      <c r="U82">
        <v>2.751E-3</v>
      </c>
      <c r="V82">
        <v>1.1424000000000001</v>
      </c>
    </row>
    <row r="83" spans="1:22" x14ac:dyDescent="0.35">
      <c r="A83" t="s">
        <v>22</v>
      </c>
      <c r="B83">
        <v>2019</v>
      </c>
      <c r="C83" t="b">
        <v>1</v>
      </c>
      <c r="D83" t="s">
        <v>48</v>
      </c>
      <c r="E83" t="s">
        <v>68</v>
      </c>
      <c r="F83" t="s">
        <v>25</v>
      </c>
      <c r="G83" t="s">
        <v>48</v>
      </c>
      <c r="H83" t="s">
        <v>36</v>
      </c>
      <c r="I83" t="s">
        <v>27</v>
      </c>
      <c r="J83" t="s">
        <v>70</v>
      </c>
      <c r="K83" t="s">
        <v>29</v>
      </c>
      <c r="L83" t="b">
        <v>1</v>
      </c>
      <c r="M83" t="s">
        <v>30</v>
      </c>
      <c r="N83" t="s">
        <v>68</v>
      </c>
      <c r="O83">
        <v>2.7</v>
      </c>
      <c r="P83">
        <v>25</v>
      </c>
      <c r="Q83">
        <v>67.5</v>
      </c>
      <c r="R83">
        <v>1323</v>
      </c>
      <c r="S83">
        <v>1323</v>
      </c>
      <c r="T83">
        <v>1.323E-3</v>
      </c>
      <c r="U83">
        <v>1.323E-3</v>
      </c>
      <c r="V83">
        <v>6.7500000000000004E-2</v>
      </c>
    </row>
    <row r="84" spans="1:22" x14ac:dyDescent="0.35">
      <c r="A84" t="s">
        <v>22</v>
      </c>
      <c r="B84">
        <v>2019</v>
      </c>
      <c r="C84" t="b">
        <v>1</v>
      </c>
      <c r="D84" t="s">
        <v>48</v>
      </c>
      <c r="E84" t="s">
        <v>68</v>
      </c>
      <c r="F84" t="s">
        <v>25</v>
      </c>
      <c r="G84" t="s">
        <v>48</v>
      </c>
      <c r="H84" t="s">
        <v>36</v>
      </c>
      <c r="I84" t="s">
        <v>83</v>
      </c>
      <c r="J84" t="s">
        <v>33</v>
      </c>
      <c r="K84" t="s">
        <v>33</v>
      </c>
      <c r="L84" t="b">
        <v>1</v>
      </c>
      <c r="M84" t="s">
        <v>30</v>
      </c>
      <c r="N84" t="s">
        <v>68</v>
      </c>
      <c r="O84">
        <v>3.31</v>
      </c>
      <c r="P84">
        <v>599</v>
      </c>
      <c r="Q84">
        <v>1982.69</v>
      </c>
      <c r="R84">
        <v>15812</v>
      </c>
      <c r="S84">
        <v>15812</v>
      </c>
      <c r="T84">
        <v>1.5812E-2</v>
      </c>
      <c r="U84">
        <v>1.5812E-2</v>
      </c>
      <c r="V84">
        <v>1.9826900000000001</v>
      </c>
    </row>
    <row r="85" spans="1:22" x14ac:dyDescent="0.35">
      <c r="A85" t="s">
        <v>22</v>
      </c>
      <c r="B85">
        <v>2019</v>
      </c>
      <c r="C85" t="b">
        <v>1</v>
      </c>
      <c r="D85" t="s">
        <v>48</v>
      </c>
      <c r="E85" t="s">
        <v>68</v>
      </c>
      <c r="F85" t="s">
        <v>25</v>
      </c>
      <c r="G85" t="s">
        <v>48</v>
      </c>
      <c r="H85" t="s">
        <v>50</v>
      </c>
      <c r="I85" t="s">
        <v>37</v>
      </c>
      <c r="J85" t="s">
        <v>31</v>
      </c>
      <c r="K85" t="s">
        <v>32</v>
      </c>
      <c r="L85" t="b">
        <v>1</v>
      </c>
      <c r="M85" t="s">
        <v>30</v>
      </c>
      <c r="N85" t="s">
        <v>68</v>
      </c>
      <c r="O85">
        <v>1.48</v>
      </c>
      <c r="P85">
        <v>2487</v>
      </c>
      <c r="Q85">
        <v>3680.76</v>
      </c>
      <c r="R85">
        <v>22898</v>
      </c>
      <c r="S85">
        <v>22898</v>
      </c>
      <c r="T85">
        <v>2.2898000000000002E-2</v>
      </c>
      <c r="U85">
        <v>2.2898000000000002E-2</v>
      </c>
      <c r="V85">
        <v>3.6807599999999998</v>
      </c>
    </row>
    <row r="86" spans="1:22" x14ac:dyDescent="0.35">
      <c r="A86" t="s">
        <v>22</v>
      </c>
      <c r="B86">
        <v>2019</v>
      </c>
      <c r="C86" t="b">
        <v>1</v>
      </c>
      <c r="D86" t="s">
        <v>48</v>
      </c>
      <c r="E86" t="s">
        <v>68</v>
      </c>
      <c r="F86" t="s">
        <v>25</v>
      </c>
      <c r="G86" t="s">
        <v>48</v>
      </c>
      <c r="H86" t="s">
        <v>50</v>
      </c>
      <c r="I86" t="s">
        <v>37</v>
      </c>
      <c r="J86" t="s">
        <v>84</v>
      </c>
      <c r="K86" t="s">
        <v>67</v>
      </c>
      <c r="L86" t="b">
        <v>1</v>
      </c>
      <c r="M86" t="s">
        <v>30</v>
      </c>
      <c r="N86" t="s">
        <v>68</v>
      </c>
      <c r="O86">
        <v>2.0099999999999998</v>
      </c>
      <c r="P86">
        <v>1704854</v>
      </c>
      <c r="Q86">
        <v>3426756.54</v>
      </c>
      <c r="R86">
        <v>4939759</v>
      </c>
      <c r="S86">
        <v>4939759</v>
      </c>
      <c r="T86">
        <v>4.9397589999999996</v>
      </c>
      <c r="U86">
        <v>4.9397589999999996</v>
      </c>
      <c r="V86">
        <v>3426.7565399999999</v>
      </c>
    </row>
    <row r="87" spans="1:22" x14ac:dyDescent="0.35">
      <c r="A87" t="s">
        <v>22</v>
      </c>
      <c r="B87">
        <v>2019</v>
      </c>
      <c r="C87" t="b">
        <v>1</v>
      </c>
      <c r="D87" t="s">
        <v>48</v>
      </c>
      <c r="E87" t="s">
        <v>68</v>
      </c>
      <c r="F87" t="s">
        <v>25</v>
      </c>
      <c r="G87" t="s">
        <v>48</v>
      </c>
      <c r="H87" t="s">
        <v>50</v>
      </c>
      <c r="I87" t="s">
        <v>27</v>
      </c>
      <c r="J87" t="s">
        <v>33</v>
      </c>
      <c r="K87" t="s">
        <v>33</v>
      </c>
      <c r="L87" t="b">
        <v>1</v>
      </c>
      <c r="M87" t="s">
        <v>30</v>
      </c>
      <c r="N87" t="s">
        <v>68</v>
      </c>
      <c r="O87">
        <v>0</v>
      </c>
      <c r="P87">
        <v>1239</v>
      </c>
      <c r="Q87">
        <v>0</v>
      </c>
      <c r="R87">
        <v>17911</v>
      </c>
      <c r="S87">
        <v>17911</v>
      </c>
      <c r="T87">
        <v>1.7911E-2</v>
      </c>
      <c r="U87">
        <v>1.7911E-2</v>
      </c>
      <c r="V87">
        <v>0</v>
      </c>
    </row>
    <row r="88" spans="1:22" x14ac:dyDescent="0.35">
      <c r="A88" t="s">
        <v>22</v>
      </c>
      <c r="B88">
        <v>2019</v>
      </c>
      <c r="C88" t="b">
        <v>1</v>
      </c>
      <c r="D88" t="s">
        <v>48</v>
      </c>
      <c r="E88" t="s">
        <v>68</v>
      </c>
      <c r="F88" t="s">
        <v>25</v>
      </c>
      <c r="G88" t="s">
        <v>48</v>
      </c>
      <c r="H88" t="s">
        <v>40</v>
      </c>
      <c r="I88" t="s">
        <v>27</v>
      </c>
      <c r="J88" t="s">
        <v>85</v>
      </c>
      <c r="K88" t="s">
        <v>33</v>
      </c>
      <c r="L88" t="b">
        <v>1</v>
      </c>
      <c r="M88" t="s">
        <v>30</v>
      </c>
      <c r="N88" t="s">
        <v>68</v>
      </c>
      <c r="O88">
        <v>5.12</v>
      </c>
      <c r="P88">
        <v>614</v>
      </c>
      <c r="Q88">
        <v>3143.68</v>
      </c>
      <c r="R88">
        <v>2171</v>
      </c>
      <c r="S88">
        <v>2171</v>
      </c>
      <c r="T88">
        <v>2.1710000000000002E-3</v>
      </c>
      <c r="U88">
        <v>2.1710000000000002E-3</v>
      </c>
      <c r="V88">
        <v>3.1436799999999998</v>
      </c>
    </row>
    <row r="89" spans="1:22" x14ac:dyDescent="0.35">
      <c r="A89" t="s">
        <v>22</v>
      </c>
      <c r="B89">
        <v>2019</v>
      </c>
      <c r="C89" t="b">
        <v>1</v>
      </c>
      <c r="D89" t="s">
        <v>48</v>
      </c>
      <c r="E89" t="s">
        <v>68</v>
      </c>
      <c r="F89" t="s">
        <v>25</v>
      </c>
      <c r="G89" t="s">
        <v>48</v>
      </c>
      <c r="H89" t="s">
        <v>40</v>
      </c>
      <c r="I89" t="s">
        <v>27</v>
      </c>
      <c r="J89" t="s">
        <v>86</v>
      </c>
      <c r="K89" t="s">
        <v>32</v>
      </c>
      <c r="L89" t="b">
        <v>1</v>
      </c>
      <c r="M89" t="s">
        <v>30</v>
      </c>
      <c r="N89" t="s">
        <v>68</v>
      </c>
      <c r="O89">
        <v>2.95</v>
      </c>
      <c r="P89">
        <v>49677</v>
      </c>
      <c r="Q89">
        <v>146547.15</v>
      </c>
      <c r="R89">
        <v>98989</v>
      </c>
      <c r="S89">
        <v>98989</v>
      </c>
      <c r="T89">
        <v>9.8988999999999994E-2</v>
      </c>
      <c r="U89">
        <v>9.8988999999999994E-2</v>
      </c>
      <c r="V89">
        <v>146.54714999999999</v>
      </c>
    </row>
    <row r="90" spans="1:22" x14ac:dyDescent="0.35">
      <c r="A90" t="s">
        <v>22</v>
      </c>
      <c r="B90">
        <v>2019</v>
      </c>
      <c r="C90" t="b">
        <v>1</v>
      </c>
      <c r="D90" t="s">
        <v>48</v>
      </c>
      <c r="E90" t="s">
        <v>68</v>
      </c>
      <c r="F90" t="s">
        <v>25</v>
      </c>
      <c r="G90" t="s">
        <v>48</v>
      </c>
      <c r="H90" t="s">
        <v>40</v>
      </c>
      <c r="I90" t="s">
        <v>27</v>
      </c>
      <c r="J90" t="s">
        <v>87</v>
      </c>
      <c r="K90" t="s">
        <v>78</v>
      </c>
      <c r="L90" t="b">
        <v>1</v>
      </c>
      <c r="M90" t="s">
        <v>30</v>
      </c>
      <c r="N90" t="s">
        <v>68</v>
      </c>
      <c r="O90">
        <v>2.65</v>
      </c>
      <c r="P90">
        <v>362</v>
      </c>
      <c r="Q90">
        <v>959.3</v>
      </c>
      <c r="R90">
        <v>2514</v>
      </c>
      <c r="S90">
        <v>2514</v>
      </c>
      <c r="T90">
        <v>2.5140000000000002E-3</v>
      </c>
      <c r="U90">
        <v>2.5140000000000002E-3</v>
      </c>
      <c r="V90">
        <v>0.95930000000000004</v>
      </c>
    </row>
    <row r="91" spans="1:22" x14ac:dyDescent="0.35">
      <c r="A91" t="s">
        <v>22</v>
      </c>
      <c r="B91">
        <v>2019</v>
      </c>
      <c r="C91" t="b">
        <v>1</v>
      </c>
      <c r="D91" t="s">
        <v>48</v>
      </c>
      <c r="E91" t="s">
        <v>68</v>
      </c>
      <c r="F91" t="s">
        <v>25</v>
      </c>
      <c r="G91" t="s">
        <v>48</v>
      </c>
      <c r="H91" t="s">
        <v>40</v>
      </c>
      <c r="I91" t="s">
        <v>35</v>
      </c>
      <c r="J91" t="s">
        <v>33</v>
      </c>
      <c r="K91" t="s">
        <v>33</v>
      </c>
      <c r="L91" t="b">
        <v>1</v>
      </c>
      <c r="M91" t="s">
        <v>30</v>
      </c>
      <c r="N91" t="s">
        <v>68</v>
      </c>
      <c r="O91">
        <v>2.77</v>
      </c>
      <c r="P91">
        <v>18</v>
      </c>
      <c r="Q91">
        <v>49.86</v>
      </c>
      <c r="R91">
        <v>86</v>
      </c>
      <c r="S91">
        <v>86</v>
      </c>
      <c r="T91" s="1">
        <v>8.6000000000000003E-5</v>
      </c>
      <c r="U91" s="1">
        <v>8.6000000000000003E-5</v>
      </c>
      <c r="V91">
        <v>4.9860000000000002E-2</v>
      </c>
    </row>
    <row r="92" spans="1:22" x14ac:dyDescent="0.35">
      <c r="A92" t="s">
        <v>22</v>
      </c>
      <c r="B92">
        <v>2019</v>
      </c>
      <c r="C92" t="b">
        <v>1</v>
      </c>
      <c r="D92" t="s">
        <v>48</v>
      </c>
      <c r="E92" t="s">
        <v>68</v>
      </c>
      <c r="F92" t="s">
        <v>25</v>
      </c>
      <c r="G92" t="s">
        <v>48</v>
      </c>
      <c r="H92" t="s">
        <v>40</v>
      </c>
      <c r="I92" t="s">
        <v>27</v>
      </c>
      <c r="J92" t="s">
        <v>33</v>
      </c>
      <c r="K92" t="s">
        <v>33</v>
      </c>
      <c r="L92" t="b">
        <v>1</v>
      </c>
      <c r="M92" t="s">
        <v>30</v>
      </c>
      <c r="N92" t="s">
        <v>68</v>
      </c>
      <c r="O92">
        <v>2.65</v>
      </c>
      <c r="P92">
        <v>10760</v>
      </c>
      <c r="Q92">
        <v>28514</v>
      </c>
      <c r="R92">
        <v>64238</v>
      </c>
      <c r="S92">
        <v>64238</v>
      </c>
      <c r="T92">
        <v>6.4238000000000003E-2</v>
      </c>
      <c r="U92">
        <v>6.4238000000000003E-2</v>
      </c>
      <c r="V92">
        <v>28.513999999999999</v>
      </c>
    </row>
    <row r="93" spans="1:22" x14ac:dyDescent="0.35">
      <c r="A93" t="s">
        <v>22</v>
      </c>
      <c r="B93">
        <v>2019</v>
      </c>
      <c r="C93" t="b">
        <v>1</v>
      </c>
      <c r="D93" t="s">
        <v>48</v>
      </c>
      <c r="E93" t="s">
        <v>68</v>
      </c>
      <c r="F93" t="s">
        <v>25</v>
      </c>
      <c r="G93" t="s">
        <v>48</v>
      </c>
      <c r="H93" t="s">
        <v>40</v>
      </c>
      <c r="I93" t="s">
        <v>27</v>
      </c>
      <c r="J93" t="s">
        <v>33</v>
      </c>
      <c r="K93" t="s">
        <v>33</v>
      </c>
      <c r="L93" t="b">
        <v>1</v>
      </c>
      <c r="M93" t="s">
        <v>30</v>
      </c>
      <c r="N93" t="s">
        <v>68</v>
      </c>
      <c r="O93">
        <v>1.64</v>
      </c>
      <c r="P93">
        <v>578051</v>
      </c>
      <c r="Q93">
        <v>948003.64</v>
      </c>
      <c r="R93">
        <v>1692147</v>
      </c>
      <c r="S93">
        <v>1692147</v>
      </c>
      <c r="T93">
        <v>1.6921470000000001</v>
      </c>
      <c r="U93">
        <v>1.6921470000000001</v>
      </c>
      <c r="V93">
        <v>948.00364000000002</v>
      </c>
    </row>
    <row r="94" spans="1:22" x14ac:dyDescent="0.35">
      <c r="A94" t="s">
        <v>22</v>
      </c>
      <c r="B94">
        <v>2019</v>
      </c>
      <c r="C94" t="b">
        <v>1</v>
      </c>
      <c r="D94" t="s">
        <v>48</v>
      </c>
      <c r="E94" t="s">
        <v>68</v>
      </c>
      <c r="F94" t="s">
        <v>25</v>
      </c>
      <c r="G94" t="s">
        <v>48</v>
      </c>
      <c r="H94" t="s">
        <v>26</v>
      </c>
      <c r="I94" t="s">
        <v>27</v>
      </c>
      <c r="J94" t="s">
        <v>88</v>
      </c>
      <c r="K94" t="s">
        <v>29</v>
      </c>
      <c r="L94" t="b">
        <v>1</v>
      </c>
      <c r="M94" t="s">
        <v>30</v>
      </c>
      <c r="N94" t="s">
        <v>68</v>
      </c>
      <c r="O94">
        <v>2</v>
      </c>
      <c r="P94">
        <v>2940</v>
      </c>
      <c r="Q94">
        <v>5880</v>
      </c>
      <c r="R94">
        <v>13889</v>
      </c>
      <c r="S94">
        <v>13889</v>
      </c>
      <c r="T94">
        <v>1.3889E-2</v>
      </c>
      <c r="U94">
        <v>1.3889E-2</v>
      </c>
      <c r="V94">
        <v>5.88</v>
      </c>
    </row>
    <row r="95" spans="1:22" x14ac:dyDescent="0.35">
      <c r="A95" t="s">
        <v>22</v>
      </c>
      <c r="B95">
        <v>2019</v>
      </c>
      <c r="C95" t="b">
        <v>1</v>
      </c>
      <c r="D95" t="s">
        <v>48</v>
      </c>
      <c r="E95" t="s">
        <v>68</v>
      </c>
      <c r="F95" t="s">
        <v>25</v>
      </c>
      <c r="G95" t="s">
        <v>48</v>
      </c>
      <c r="H95" t="s">
        <v>26</v>
      </c>
      <c r="I95" t="s">
        <v>35</v>
      </c>
      <c r="J95" t="s">
        <v>44</v>
      </c>
      <c r="K95" t="s">
        <v>45</v>
      </c>
      <c r="L95" t="b">
        <v>1</v>
      </c>
      <c r="M95" t="s">
        <v>30</v>
      </c>
      <c r="N95" t="s">
        <v>68</v>
      </c>
      <c r="O95">
        <v>1.1399999999999999</v>
      </c>
      <c r="P95">
        <v>36</v>
      </c>
      <c r="Q95">
        <v>41.04</v>
      </c>
      <c r="R95">
        <v>211</v>
      </c>
      <c r="S95">
        <v>211</v>
      </c>
      <c r="T95">
        <v>2.1100000000000001E-4</v>
      </c>
      <c r="U95">
        <v>2.1100000000000001E-4</v>
      </c>
      <c r="V95">
        <v>4.104E-2</v>
      </c>
    </row>
    <row r="96" spans="1:22" x14ac:dyDescent="0.35">
      <c r="A96" t="s">
        <v>22</v>
      </c>
      <c r="B96">
        <v>2019</v>
      </c>
      <c r="C96" t="b">
        <v>1</v>
      </c>
      <c r="D96" t="s">
        <v>48</v>
      </c>
      <c r="E96" t="s">
        <v>68</v>
      </c>
      <c r="F96" t="s">
        <v>25</v>
      </c>
      <c r="G96" t="s">
        <v>48</v>
      </c>
      <c r="H96" t="s">
        <v>26</v>
      </c>
      <c r="I96" t="s">
        <v>27</v>
      </c>
      <c r="J96" t="s">
        <v>44</v>
      </c>
      <c r="K96" t="s">
        <v>45</v>
      </c>
      <c r="L96" t="b">
        <v>1</v>
      </c>
      <c r="M96" t="s">
        <v>30</v>
      </c>
      <c r="N96" t="s">
        <v>68</v>
      </c>
      <c r="O96">
        <v>1.1599999999999999</v>
      </c>
      <c r="P96">
        <v>5276</v>
      </c>
      <c r="Q96">
        <v>6120.16</v>
      </c>
      <c r="R96">
        <v>60577</v>
      </c>
      <c r="S96">
        <v>60577</v>
      </c>
      <c r="T96">
        <v>6.0576999999999999E-2</v>
      </c>
      <c r="U96">
        <v>6.0576999999999999E-2</v>
      </c>
      <c r="V96">
        <v>6.1201600000000003</v>
      </c>
    </row>
    <row r="97" spans="1:22" x14ac:dyDescent="0.35">
      <c r="A97" t="s">
        <v>22</v>
      </c>
      <c r="B97">
        <v>2019</v>
      </c>
      <c r="C97" t="b">
        <v>1</v>
      </c>
      <c r="D97" t="s">
        <v>48</v>
      </c>
      <c r="E97" t="s">
        <v>68</v>
      </c>
      <c r="F97" t="s">
        <v>25</v>
      </c>
      <c r="G97" t="s">
        <v>48</v>
      </c>
      <c r="H97" t="s">
        <v>26</v>
      </c>
      <c r="I97" t="s">
        <v>27</v>
      </c>
      <c r="J97" t="s">
        <v>62</v>
      </c>
      <c r="K97" t="s">
        <v>59</v>
      </c>
      <c r="L97" t="b">
        <v>1</v>
      </c>
      <c r="M97" t="s">
        <v>30</v>
      </c>
      <c r="N97" t="s">
        <v>68</v>
      </c>
      <c r="O97">
        <v>1.1200000000000001</v>
      </c>
      <c r="P97">
        <v>613</v>
      </c>
      <c r="Q97">
        <v>686.56</v>
      </c>
      <c r="R97">
        <v>14318</v>
      </c>
      <c r="S97">
        <v>14318</v>
      </c>
      <c r="T97">
        <v>1.4318000000000001E-2</v>
      </c>
      <c r="U97">
        <v>1.4318000000000001E-2</v>
      </c>
      <c r="V97">
        <v>0.68655999999999995</v>
      </c>
    </row>
    <row r="98" spans="1:22" x14ac:dyDescent="0.35">
      <c r="A98" t="s">
        <v>22</v>
      </c>
      <c r="B98">
        <v>2019</v>
      </c>
      <c r="C98" t="b">
        <v>1</v>
      </c>
      <c r="D98" t="s">
        <v>48</v>
      </c>
      <c r="E98" t="s">
        <v>68</v>
      </c>
      <c r="F98" t="s">
        <v>25</v>
      </c>
      <c r="G98" t="s">
        <v>48</v>
      </c>
      <c r="H98" t="s">
        <v>26</v>
      </c>
      <c r="I98" t="s">
        <v>27</v>
      </c>
      <c r="J98" t="s">
        <v>89</v>
      </c>
      <c r="K98" t="s">
        <v>59</v>
      </c>
      <c r="L98" t="b">
        <v>1</v>
      </c>
      <c r="M98" t="s">
        <v>30</v>
      </c>
      <c r="N98" t="s">
        <v>68</v>
      </c>
      <c r="O98">
        <v>1</v>
      </c>
      <c r="P98">
        <v>11683</v>
      </c>
      <c r="Q98">
        <v>11683</v>
      </c>
      <c r="R98">
        <v>224942</v>
      </c>
      <c r="S98">
        <v>224942</v>
      </c>
      <c r="T98">
        <v>0.224942</v>
      </c>
      <c r="U98">
        <v>0.224942</v>
      </c>
      <c r="V98">
        <v>11.683</v>
      </c>
    </row>
    <row r="99" spans="1:22" x14ac:dyDescent="0.35">
      <c r="A99" t="s">
        <v>22</v>
      </c>
      <c r="B99">
        <v>2019</v>
      </c>
      <c r="C99" t="b">
        <v>1</v>
      </c>
      <c r="D99" t="s">
        <v>48</v>
      </c>
      <c r="E99" t="s">
        <v>68</v>
      </c>
      <c r="F99" t="s">
        <v>25</v>
      </c>
      <c r="G99" t="s">
        <v>48</v>
      </c>
      <c r="H99" t="s">
        <v>26</v>
      </c>
      <c r="I99" t="s">
        <v>27</v>
      </c>
      <c r="J99" t="s">
        <v>63</v>
      </c>
      <c r="K99" t="s">
        <v>59</v>
      </c>
      <c r="L99" t="b">
        <v>1</v>
      </c>
      <c r="M99" t="s">
        <v>30</v>
      </c>
      <c r="N99" t="s">
        <v>68</v>
      </c>
      <c r="O99">
        <v>1.1200000000000001</v>
      </c>
      <c r="P99">
        <v>840</v>
      </c>
      <c r="Q99">
        <v>940.8</v>
      </c>
      <c r="R99">
        <v>1711</v>
      </c>
      <c r="S99">
        <v>1711</v>
      </c>
      <c r="T99">
        <v>1.7110000000000001E-3</v>
      </c>
      <c r="U99">
        <v>1.7110000000000001E-3</v>
      </c>
      <c r="V99">
        <v>0.94079999999999997</v>
      </c>
    </row>
    <row r="100" spans="1:22" x14ac:dyDescent="0.35">
      <c r="A100" t="s">
        <v>22</v>
      </c>
      <c r="B100">
        <v>2019</v>
      </c>
      <c r="C100" t="b">
        <v>1</v>
      </c>
      <c r="D100" t="s">
        <v>48</v>
      </c>
      <c r="E100" t="s">
        <v>68</v>
      </c>
      <c r="F100" t="s">
        <v>25</v>
      </c>
      <c r="G100" t="s">
        <v>48</v>
      </c>
      <c r="H100" t="s">
        <v>36</v>
      </c>
      <c r="I100" t="s">
        <v>37</v>
      </c>
      <c r="J100" t="s">
        <v>28</v>
      </c>
      <c r="K100" t="s">
        <v>29</v>
      </c>
      <c r="L100" t="b">
        <v>1</v>
      </c>
      <c r="M100" t="s">
        <v>30</v>
      </c>
      <c r="N100" t="s">
        <v>68</v>
      </c>
      <c r="O100">
        <v>1.66</v>
      </c>
      <c r="P100">
        <v>2157</v>
      </c>
      <c r="Q100">
        <v>3580.62</v>
      </c>
      <c r="R100">
        <v>30351</v>
      </c>
      <c r="S100">
        <v>30351</v>
      </c>
      <c r="T100">
        <v>3.0351E-2</v>
      </c>
      <c r="U100">
        <v>3.0351E-2</v>
      </c>
      <c r="V100">
        <v>3.5806200000000001</v>
      </c>
    </row>
    <row r="101" spans="1:22" x14ac:dyDescent="0.35">
      <c r="A101" t="s">
        <v>22</v>
      </c>
      <c r="B101">
        <v>2019</v>
      </c>
      <c r="C101" t="b">
        <v>1</v>
      </c>
      <c r="D101" t="s">
        <v>48</v>
      </c>
      <c r="E101" t="s">
        <v>68</v>
      </c>
      <c r="F101" t="s">
        <v>25</v>
      </c>
      <c r="G101" t="s">
        <v>48</v>
      </c>
      <c r="H101" t="s">
        <v>36</v>
      </c>
      <c r="I101" t="s">
        <v>37</v>
      </c>
      <c r="J101" t="s">
        <v>57</v>
      </c>
      <c r="K101" t="s">
        <v>29</v>
      </c>
      <c r="L101" t="b">
        <v>1</v>
      </c>
      <c r="M101" t="s">
        <v>30</v>
      </c>
      <c r="N101" t="s">
        <v>68</v>
      </c>
      <c r="O101">
        <v>1.8</v>
      </c>
      <c r="P101">
        <v>638</v>
      </c>
      <c r="Q101">
        <v>1148.4000000000001</v>
      </c>
      <c r="R101">
        <v>32695</v>
      </c>
      <c r="S101">
        <v>32695</v>
      </c>
      <c r="T101">
        <v>3.2695000000000002E-2</v>
      </c>
      <c r="U101">
        <v>3.2695000000000002E-2</v>
      </c>
      <c r="V101">
        <v>1.1484000000000001</v>
      </c>
    </row>
    <row r="102" spans="1:22" x14ac:dyDescent="0.35">
      <c r="A102" t="s">
        <v>22</v>
      </c>
      <c r="B102">
        <v>2019</v>
      </c>
      <c r="C102" t="b">
        <v>1</v>
      </c>
      <c r="D102" t="s">
        <v>48</v>
      </c>
      <c r="E102" t="s">
        <v>68</v>
      </c>
      <c r="F102" t="s">
        <v>25</v>
      </c>
      <c r="G102" t="s">
        <v>48</v>
      </c>
      <c r="H102" t="s">
        <v>36</v>
      </c>
      <c r="I102" t="s">
        <v>37</v>
      </c>
      <c r="J102" t="s">
        <v>90</v>
      </c>
      <c r="K102" t="s">
        <v>39</v>
      </c>
      <c r="L102" t="b">
        <v>1</v>
      </c>
      <c r="M102" t="s">
        <v>30</v>
      </c>
      <c r="N102" t="s">
        <v>68</v>
      </c>
      <c r="O102">
        <v>1</v>
      </c>
      <c r="P102">
        <v>871</v>
      </c>
      <c r="Q102">
        <v>871</v>
      </c>
      <c r="R102">
        <v>7042</v>
      </c>
      <c r="S102">
        <v>7042</v>
      </c>
      <c r="T102">
        <v>7.0419999999999996E-3</v>
      </c>
      <c r="U102">
        <v>7.0419999999999996E-3</v>
      </c>
      <c r="V102">
        <v>0.871</v>
      </c>
    </row>
    <row r="103" spans="1:22" x14ac:dyDescent="0.35">
      <c r="A103" t="s">
        <v>22</v>
      </c>
      <c r="B103">
        <v>2019</v>
      </c>
      <c r="C103" t="b">
        <v>1</v>
      </c>
      <c r="D103" t="s">
        <v>48</v>
      </c>
      <c r="E103" t="s">
        <v>68</v>
      </c>
      <c r="F103" t="s">
        <v>25</v>
      </c>
      <c r="G103" t="s">
        <v>48</v>
      </c>
      <c r="H103" t="s">
        <v>36</v>
      </c>
      <c r="I103" t="s">
        <v>83</v>
      </c>
      <c r="J103" t="s">
        <v>44</v>
      </c>
      <c r="K103" t="s">
        <v>45</v>
      </c>
      <c r="L103" t="b">
        <v>1</v>
      </c>
      <c r="M103" t="s">
        <v>30</v>
      </c>
      <c r="N103" t="s">
        <v>68</v>
      </c>
      <c r="O103">
        <v>2.1</v>
      </c>
      <c r="P103">
        <v>669780</v>
      </c>
      <c r="Q103">
        <v>1406538</v>
      </c>
      <c r="R103">
        <v>8828531</v>
      </c>
      <c r="S103">
        <v>8828531</v>
      </c>
      <c r="T103">
        <v>8.8285309999999999</v>
      </c>
      <c r="U103">
        <v>8.8285309999999999</v>
      </c>
      <c r="V103">
        <v>1406.538</v>
      </c>
    </row>
    <row r="104" spans="1:22" x14ac:dyDescent="0.35">
      <c r="A104" t="s">
        <v>22</v>
      </c>
      <c r="B104">
        <v>2019</v>
      </c>
      <c r="C104" t="b">
        <v>1</v>
      </c>
      <c r="D104" t="s">
        <v>48</v>
      </c>
      <c r="E104" t="s">
        <v>68</v>
      </c>
      <c r="F104" t="s">
        <v>25</v>
      </c>
      <c r="G104" t="s">
        <v>48</v>
      </c>
      <c r="H104" t="s">
        <v>36</v>
      </c>
      <c r="I104" t="s">
        <v>83</v>
      </c>
      <c r="J104" t="s">
        <v>89</v>
      </c>
      <c r="K104" t="s">
        <v>59</v>
      </c>
      <c r="L104" t="b">
        <v>1</v>
      </c>
      <c r="M104" t="s">
        <v>30</v>
      </c>
      <c r="N104" t="s">
        <v>68</v>
      </c>
      <c r="O104">
        <v>1.2</v>
      </c>
      <c r="P104">
        <v>1</v>
      </c>
      <c r="Q104">
        <v>1.2</v>
      </c>
      <c r="R104">
        <v>410</v>
      </c>
      <c r="S104">
        <v>410</v>
      </c>
      <c r="T104">
        <v>4.0999999999999999E-4</v>
      </c>
      <c r="U104">
        <v>4.0999999999999999E-4</v>
      </c>
      <c r="V104">
        <v>1.1999999999999999E-3</v>
      </c>
    </row>
    <row r="105" spans="1:22" x14ac:dyDescent="0.35">
      <c r="A105" t="s">
        <v>22</v>
      </c>
      <c r="B105">
        <v>2019</v>
      </c>
      <c r="C105" t="b">
        <v>1</v>
      </c>
      <c r="D105" t="s">
        <v>48</v>
      </c>
      <c r="E105" t="s">
        <v>68</v>
      </c>
      <c r="F105" t="s">
        <v>25</v>
      </c>
      <c r="G105" t="s">
        <v>48</v>
      </c>
      <c r="H105" t="s">
        <v>50</v>
      </c>
      <c r="I105" t="s">
        <v>37</v>
      </c>
      <c r="J105" t="s">
        <v>51</v>
      </c>
      <c r="K105" t="s">
        <v>52</v>
      </c>
      <c r="L105" t="b">
        <v>1</v>
      </c>
      <c r="M105" t="s">
        <v>30</v>
      </c>
      <c r="N105" t="s">
        <v>68</v>
      </c>
      <c r="O105">
        <v>2.08</v>
      </c>
      <c r="P105">
        <v>29845</v>
      </c>
      <c r="Q105">
        <v>62077.599999999999</v>
      </c>
      <c r="R105">
        <v>172321</v>
      </c>
      <c r="S105">
        <v>172321</v>
      </c>
      <c r="T105">
        <v>0.172321</v>
      </c>
      <c r="U105">
        <v>0.172321</v>
      </c>
      <c r="V105">
        <v>62.077599999999997</v>
      </c>
    </row>
    <row r="106" spans="1:22" x14ac:dyDescent="0.35">
      <c r="A106" t="s">
        <v>22</v>
      </c>
      <c r="B106">
        <v>2019</v>
      </c>
      <c r="C106" t="b">
        <v>1</v>
      </c>
      <c r="D106" t="s">
        <v>48</v>
      </c>
      <c r="E106" t="s">
        <v>68</v>
      </c>
      <c r="F106" t="s">
        <v>25</v>
      </c>
      <c r="G106" t="s">
        <v>48</v>
      </c>
      <c r="H106" t="s">
        <v>50</v>
      </c>
      <c r="I106" t="s">
        <v>37</v>
      </c>
      <c r="J106" t="s">
        <v>91</v>
      </c>
      <c r="K106" t="s">
        <v>54</v>
      </c>
      <c r="L106" t="b">
        <v>1</v>
      </c>
      <c r="M106" t="s">
        <v>30</v>
      </c>
      <c r="N106" t="s">
        <v>68</v>
      </c>
      <c r="O106">
        <v>2.09</v>
      </c>
      <c r="P106">
        <v>961</v>
      </c>
      <c r="Q106">
        <v>2008.49</v>
      </c>
      <c r="R106">
        <v>2801</v>
      </c>
      <c r="S106">
        <v>2801</v>
      </c>
      <c r="T106">
        <v>2.8010000000000001E-3</v>
      </c>
      <c r="U106">
        <v>2.8010000000000001E-3</v>
      </c>
      <c r="V106">
        <v>2.0084900000000001</v>
      </c>
    </row>
    <row r="107" spans="1:22" x14ac:dyDescent="0.35">
      <c r="A107" t="s">
        <v>22</v>
      </c>
      <c r="B107">
        <v>2019</v>
      </c>
      <c r="C107" t="b">
        <v>1</v>
      </c>
      <c r="D107" t="s">
        <v>48</v>
      </c>
      <c r="E107" t="s">
        <v>68</v>
      </c>
      <c r="F107" t="s">
        <v>25</v>
      </c>
      <c r="G107" t="s">
        <v>48</v>
      </c>
      <c r="H107" t="s">
        <v>50</v>
      </c>
      <c r="I107" t="s">
        <v>37</v>
      </c>
      <c r="J107" t="s">
        <v>53</v>
      </c>
      <c r="K107" t="s">
        <v>54</v>
      </c>
      <c r="L107" t="b">
        <v>1</v>
      </c>
      <c r="M107" t="s">
        <v>30</v>
      </c>
      <c r="N107" t="s">
        <v>68</v>
      </c>
      <c r="O107">
        <v>1.87</v>
      </c>
      <c r="P107">
        <v>6350</v>
      </c>
      <c r="Q107">
        <v>11874.5</v>
      </c>
      <c r="R107">
        <v>16861</v>
      </c>
      <c r="S107">
        <v>16861</v>
      </c>
      <c r="T107">
        <v>1.6861000000000001E-2</v>
      </c>
      <c r="U107">
        <v>1.6861000000000001E-2</v>
      </c>
      <c r="V107">
        <v>11.874499999999999</v>
      </c>
    </row>
    <row r="108" spans="1:22" x14ac:dyDescent="0.35">
      <c r="A108" t="s">
        <v>22</v>
      </c>
      <c r="B108">
        <v>2019</v>
      </c>
      <c r="C108" t="b">
        <v>1</v>
      </c>
      <c r="D108" t="s">
        <v>48</v>
      </c>
      <c r="E108" t="s">
        <v>68</v>
      </c>
      <c r="F108" t="s">
        <v>25</v>
      </c>
      <c r="G108" t="s">
        <v>48</v>
      </c>
      <c r="H108" t="s">
        <v>50</v>
      </c>
      <c r="I108" t="s">
        <v>37</v>
      </c>
      <c r="J108" t="s">
        <v>33</v>
      </c>
      <c r="K108" t="s">
        <v>33</v>
      </c>
      <c r="L108" t="b">
        <v>1</v>
      </c>
      <c r="M108" t="s">
        <v>30</v>
      </c>
      <c r="N108" t="s">
        <v>68</v>
      </c>
      <c r="O108">
        <v>1.7</v>
      </c>
      <c r="P108">
        <v>963</v>
      </c>
      <c r="Q108">
        <v>1637.1</v>
      </c>
      <c r="R108">
        <v>5712</v>
      </c>
      <c r="S108">
        <v>5712</v>
      </c>
      <c r="T108">
        <v>5.7120000000000001E-3</v>
      </c>
      <c r="U108">
        <v>5.7120000000000001E-3</v>
      </c>
      <c r="V108">
        <v>1.6371</v>
      </c>
    </row>
    <row r="109" spans="1:22" x14ac:dyDescent="0.35">
      <c r="A109" t="s">
        <v>22</v>
      </c>
      <c r="B109">
        <v>2019</v>
      </c>
      <c r="C109" t="b">
        <v>1</v>
      </c>
      <c r="D109" t="s">
        <v>48</v>
      </c>
      <c r="E109" t="s">
        <v>68</v>
      </c>
      <c r="F109" t="s">
        <v>25</v>
      </c>
      <c r="G109" t="s">
        <v>48</v>
      </c>
      <c r="H109" t="s">
        <v>50</v>
      </c>
      <c r="I109" t="s">
        <v>37</v>
      </c>
      <c r="J109" t="s">
        <v>44</v>
      </c>
      <c r="K109" t="s">
        <v>45</v>
      </c>
      <c r="L109" t="b">
        <v>1</v>
      </c>
      <c r="M109" t="s">
        <v>30</v>
      </c>
      <c r="N109" t="s">
        <v>68</v>
      </c>
      <c r="O109">
        <v>1.52</v>
      </c>
      <c r="P109">
        <v>74</v>
      </c>
      <c r="Q109">
        <v>112.48</v>
      </c>
      <c r="R109">
        <v>1133</v>
      </c>
      <c r="S109">
        <v>1133</v>
      </c>
      <c r="T109">
        <v>1.1329999999999999E-3</v>
      </c>
      <c r="U109">
        <v>1.1329999999999999E-3</v>
      </c>
      <c r="V109">
        <v>0.11248</v>
      </c>
    </row>
    <row r="110" spans="1:22" x14ac:dyDescent="0.35">
      <c r="A110" t="s">
        <v>22</v>
      </c>
      <c r="B110">
        <v>2019</v>
      </c>
      <c r="C110" t="b">
        <v>1</v>
      </c>
      <c r="D110" t="s">
        <v>48</v>
      </c>
      <c r="E110" t="s">
        <v>68</v>
      </c>
      <c r="F110" t="s">
        <v>25</v>
      </c>
      <c r="G110" t="s">
        <v>48</v>
      </c>
      <c r="H110" t="s">
        <v>50</v>
      </c>
      <c r="I110" t="s">
        <v>37</v>
      </c>
      <c r="J110" t="s">
        <v>44</v>
      </c>
      <c r="K110" t="s">
        <v>45</v>
      </c>
      <c r="L110" t="b">
        <v>1</v>
      </c>
      <c r="M110" t="s">
        <v>30</v>
      </c>
      <c r="N110" t="s">
        <v>68</v>
      </c>
      <c r="O110">
        <v>1.52</v>
      </c>
      <c r="P110">
        <v>7752</v>
      </c>
      <c r="Q110">
        <v>11783.04</v>
      </c>
      <c r="R110">
        <v>54983</v>
      </c>
      <c r="S110">
        <v>54983</v>
      </c>
      <c r="T110">
        <v>5.4982999999999997E-2</v>
      </c>
      <c r="U110">
        <v>5.4982999999999997E-2</v>
      </c>
      <c r="V110">
        <v>11.78304</v>
      </c>
    </row>
    <row r="111" spans="1:22" x14ac:dyDescent="0.35">
      <c r="A111" t="s">
        <v>22</v>
      </c>
      <c r="B111">
        <v>2019</v>
      </c>
      <c r="C111" t="b">
        <v>1</v>
      </c>
      <c r="D111" t="s">
        <v>48</v>
      </c>
      <c r="E111" t="s">
        <v>68</v>
      </c>
      <c r="F111" t="s">
        <v>25</v>
      </c>
      <c r="G111" t="s">
        <v>48</v>
      </c>
      <c r="H111" t="s">
        <v>50</v>
      </c>
      <c r="I111" t="s">
        <v>37</v>
      </c>
      <c r="J111" t="s">
        <v>33</v>
      </c>
      <c r="K111" t="s">
        <v>33</v>
      </c>
      <c r="L111" t="b">
        <v>1</v>
      </c>
      <c r="M111" t="s">
        <v>30</v>
      </c>
      <c r="N111" t="s">
        <v>68</v>
      </c>
      <c r="O111">
        <v>1.84</v>
      </c>
      <c r="P111">
        <v>4153</v>
      </c>
      <c r="Q111">
        <v>7641.52</v>
      </c>
      <c r="R111">
        <v>33176</v>
      </c>
      <c r="S111">
        <v>33176</v>
      </c>
      <c r="T111">
        <v>3.3175999999999997E-2</v>
      </c>
      <c r="U111">
        <v>3.3175999999999997E-2</v>
      </c>
      <c r="V111">
        <v>7.6415199999999999</v>
      </c>
    </row>
    <row r="112" spans="1:22" x14ac:dyDescent="0.35">
      <c r="A112" t="s">
        <v>22</v>
      </c>
      <c r="B112">
        <v>2019</v>
      </c>
      <c r="C112" t="b">
        <v>1</v>
      </c>
      <c r="D112" t="s">
        <v>48</v>
      </c>
      <c r="E112" t="s">
        <v>68</v>
      </c>
      <c r="F112" t="s">
        <v>25</v>
      </c>
      <c r="G112" t="s">
        <v>48</v>
      </c>
      <c r="H112" t="s">
        <v>50</v>
      </c>
      <c r="I112" t="s">
        <v>37</v>
      </c>
      <c r="J112" t="s">
        <v>33</v>
      </c>
      <c r="K112" t="s">
        <v>33</v>
      </c>
      <c r="L112" t="b">
        <v>1</v>
      </c>
      <c r="M112" t="s">
        <v>30</v>
      </c>
      <c r="N112" t="s">
        <v>68</v>
      </c>
      <c r="O112">
        <v>1.64</v>
      </c>
      <c r="P112">
        <v>242</v>
      </c>
      <c r="Q112">
        <v>396.88</v>
      </c>
      <c r="R112">
        <v>957</v>
      </c>
      <c r="S112">
        <v>957</v>
      </c>
      <c r="T112">
        <v>9.5699999999999995E-4</v>
      </c>
      <c r="U112">
        <v>9.5699999999999995E-4</v>
      </c>
      <c r="V112">
        <v>0.39688000000000001</v>
      </c>
    </row>
    <row r="113" spans="1:22" x14ac:dyDescent="0.35">
      <c r="A113" t="s">
        <v>22</v>
      </c>
      <c r="B113">
        <v>2019</v>
      </c>
      <c r="C113" t="b">
        <v>1</v>
      </c>
      <c r="D113" t="s">
        <v>48</v>
      </c>
      <c r="E113" t="s">
        <v>68</v>
      </c>
      <c r="F113" t="s">
        <v>25</v>
      </c>
      <c r="G113" t="s">
        <v>48</v>
      </c>
      <c r="H113" t="s">
        <v>50</v>
      </c>
      <c r="I113" t="s">
        <v>37</v>
      </c>
      <c r="J113" t="s">
        <v>89</v>
      </c>
      <c r="K113" t="s">
        <v>59</v>
      </c>
      <c r="L113" t="b">
        <v>1</v>
      </c>
      <c r="M113" t="s">
        <v>30</v>
      </c>
      <c r="N113" t="s">
        <v>68</v>
      </c>
      <c r="O113">
        <v>1.64</v>
      </c>
      <c r="P113">
        <v>239</v>
      </c>
      <c r="Q113">
        <v>391.96</v>
      </c>
      <c r="R113">
        <v>3749</v>
      </c>
      <c r="S113">
        <v>3749</v>
      </c>
      <c r="T113">
        <v>3.7490000000000002E-3</v>
      </c>
      <c r="U113">
        <v>3.7490000000000002E-3</v>
      </c>
      <c r="V113">
        <v>0.39195999999999998</v>
      </c>
    </row>
    <row r="114" spans="1:22" x14ac:dyDescent="0.35">
      <c r="A114" t="s">
        <v>22</v>
      </c>
      <c r="B114">
        <v>2019</v>
      </c>
      <c r="C114" t="b">
        <v>1</v>
      </c>
      <c r="D114" t="s">
        <v>48</v>
      </c>
      <c r="E114" t="s">
        <v>68</v>
      </c>
      <c r="F114" t="s">
        <v>25</v>
      </c>
      <c r="G114" t="s">
        <v>48</v>
      </c>
      <c r="H114" t="s">
        <v>40</v>
      </c>
      <c r="I114" t="s">
        <v>37</v>
      </c>
      <c r="J114" t="s">
        <v>92</v>
      </c>
      <c r="K114" t="s">
        <v>52</v>
      </c>
      <c r="L114" t="b">
        <v>1</v>
      </c>
      <c r="M114" t="s">
        <v>30</v>
      </c>
      <c r="N114" t="s">
        <v>68</v>
      </c>
      <c r="O114">
        <v>2.38</v>
      </c>
      <c r="P114">
        <v>561</v>
      </c>
      <c r="Q114">
        <v>1335.18</v>
      </c>
      <c r="R114">
        <v>3055</v>
      </c>
      <c r="S114">
        <v>3055</v>
      </c>
      <c r="T114">
        <v>3.055E-3</v>
      </c>
      <c r="U114">
        <v>3.055E-3</v>
      </c>
      <c r="V114">
        <v>1.33518</v>
      </c>
    </row>
    <row r="115" spans="1:22" x14ac:dyDescent="0.35">
      <c r="A115" t="s">
        <v>22</v>
      </c>
      <c r="B115">
        <v>2019</v>
      </c>
      <c r="C115" t="b">
        <v>1</v>
      </c>
      <c r="D115" t="s">
        <v>48</v>
      </c>
      <c r="E115" t="s">
        <v>68</v>
      </c>
      <c r="F115" t="s">
        <v>25</v>
      </c>
      <c r="G115" t="s">
        <v>48</v>
      </c>
      <c r="H115" t="s">
        <v>40</v>
      </c>
      <c r="I115" t="s">
        <v>27</v>
      </c>
      <c r="J115" t="s">
        <v>62</v>
      </c>
      <c r="K115" t="s">
        <v>59</v>
      </c>
      <c r="L115" t="b">
        <v>1</v>
      </c>
      <c r="M115" t="s">
        <v>30</v>
      </c>
      <c r="N115" t="s">
        <v>68</v>
      </c>
      <c r="O115">
        <v>2.86</v>
      </c>
      <c r="P115">
        <v>120</v>
      </c>
      <c r="Q115">
        <v>343.2</v>
      </c>
      <c r="R115">
        <v>385</v>
      </c>
      <c r="S115">
        <v>385</v>
      </c>
      <c r="T115">
        <v>3.8499999999999998E-4</v>
      </c>
      <c r="U115">
        <v>3.8499999999999998E-4</v>
      </c>
      <c r="V115">
        <v>0.34320000000000001</v>
      </c>
    </row>
    <row r="116" spans="1:22" x14ac:dyDescent="0.35">
      <c r="A116" t="s">
        <v>22</v>
      </c>
      <c r="B116">
        <v>2019</v>
      </c>
      <c r="C116" t="b">
        <v>1</v>
      </c>
      <c r="D116" t="s">
        <v>48</v>
      </c>
      <c r="E116" t="s">
        <v>68</v>
      </c>
      <c r="F116" t="s">
        <v>25</v>
      </c>
      <c r="G116" t="s">
        <v>48</v>
      </c>
      <c r="H116" t="s">
        <v>65</v>
      </c>
      <c r="I116" t="s">
        <v>37</v>
      </c>
      <c r="J116" t="s">
        <v>66</v>
      </c>
      <c r="K116" t="s">
        <v>67</v>
      </c>
      <c r="L116" t="b">
        <v>1</v>
      </c>
      <c r="M116" t="s">
        <v>30</v>
      </c>
      <c r="N116" t="s">
        <v>68</v>
      </c>
      <c r="O116">
        <v>0</v>
      </c>
      <c r="P116">
        <v>73</v>
      </c>
      <c r="Q116">
        <v>0</v>
      </c>
      <c r="R116">
        <v>563</v>
      </c>
      <c r="S116">
        <v>563</v>
      </c>
      <c r="T116">
        <v>5.6300000000000002E-4</v>
      </c>
      <c r="U116">
        <v>5.6300000000000002E-4</v>
      </c>
      <c r="V116">
        <v>0</v>
      </c>
    </row>
    <row r="117" spans="1:22" x14ac:dyDescent="0.35">
      <c r="A117" t="s">
        <v>22</v>
      </c>
      <c r="B117">
        <v>2019</v>
      </c>
      <c r="C117" t="b">
        <v>1</v>
      </c>
      <c r="D117" t="s">
        <v>48</v>
      </c>
      <c r="E117" t="s">
        <v>68</v>
      </c>
      <c r="F117" t="s">
        <v>25</v>
      </c>
      <c r="G117" t="s">
        <v>48</v>
      </c>
      <c r="H117" t="s">
        <v>26</v>
      </c>
      <c r="I117" t="s">
        <v>36</v>
      </c>
      <c r="J117" t="s">
        <v>93</v>
      </c>
      <c r="K117" t="s">
        <v>47</v>
      </c>
      <c r="L117" t="b">
        <v>1</v>
      </c>
      <c r="M117" t="s">
        <v>30</v>
      </c>
      <c r="N117" t="s">
        <v>68</v>
      </c>
      <c r="O117">
        <v>1.33</v>
      </c>
      <c r="P117">
        <v>4627</v>
      </c>
      <c r="Q117">
        <v>6153.91</v>
      </c>
      <c r="R117">
        <v>16434</v>
      </c>
      <c r="S117">
        <v>16434</v>
      </c>
      <c r="T117">
        <v>1.6434000000000001E-2</v>
      </c>
      <c r="U117">
        <v>1.6434000000000001E-2</v>
      </c>
      <c r="V117">
        <v>6.1539099999999998</v>
      </c>
    </row>
    <row r="118" spans="1:22" x14ac:dyDescent="0.35">
      <c r="A118" t="s">
        <v>22</v>
      </c>
      <c r="B118">
        <v>2019</v>
      </c>
      <c r="C118" t="b">
        <v>1</v>
      </c>
      <c r="D118" t="s">
        <v>48</v>
      </c>
      <c r="E118" t="s">
        <v>68</v>
      </c>
      <c r="F118" t="s">
        <v>25</v>
      </c>
      <c r="G118" t="s">
        <v>48</v>
      </c>
      <c r="H118" t="s">
        <v>26</v>
      </c>
      <c r="I118" t="s">
        <v>35</v>
      </c>
      <c r="J118" t="s">
        <v>94</v>
      </c>
      <c r="K118" t="s">
        <v>47</v>
      </c>
      <c r="L118" t="b">
        <v>1</v>
      </c>
      <c r="M118" t="s">
        <v>30</v>
      </c>
      <c r="N118" t="s">
        <v>68</v>
      </c>
      <c r="O118">
        <v>1.36</v>
      </c>
      <c r="P118">
        <v>4851</v>
      </c>
      <c r="Q118">
        <v>6597.36</v>
      </c>
      <c r="R118">
        <v>20517</v>
      </c>
      <c r="S118">
        <v>20517</v>
      </c>
      <c r="T118">
        <v>2.0517000000000001E-2</v>
      </c>
      <c r="U118">
        <v>2.0517000000000001E-2</v>
      </c>
      <c r="V118">
        <v>6.5973600000000001</v>
      </c>
    </row>
    <row r="119" spans="1:22" x14ac:dyDescent="0.35">
      <c r="A119" t="s">
        <v>22</v>
      </c>
      <c r="B119">
        <v>2019</v>
      </c>
      <c r="C119" t="b">
        <v>1</v>
      </c>
      <c r="D119" t="s">
        <v>48</v>
      </c>
      <c r="E119" t="s">
        <v>68</v>
      </c>
      <c r="F119" t="s">
        <v>25</v>
      </c>
      <c r="G119" t="s">
        <v>48</v>
      </c>
      <c r="H119" t="s">
        <v>26</v>
      </c>
      <c r="I119" t="s">
        <v>27</v>
      </c>
      <c r="J119" t="s">
        <v>94</v>
      </c>
      <c r="K119" t="s">
        <v>47</v>
      </c>
      <c r="L119" t="b">
        <v>1</v>
      </c>
      <c r="M119" t="s">
        <v>30</v>
      </c>
      <c r="N119" t="s">
        <v>68</v>
      </c>
      <c r="O119">
        <v>1.36</v>
      </c>
      <c r="P119">
        <v>1844</v>
      </c>
      <c r="Q119">
        <v>2507.84</v>
      </c>
      <c r="R119">
        <v>6850</v>
      </c>
      <c r="S119">
        <v>6850</v>
      </c>
      <c r="T119">
        <v>6.8500000000000002E-3</v>
      </c>
      <c r="U119">
        <v>6.8500000000000002E-3</v>
      </c>
      <c r="V119">
        <v>2.5078399999999998</v>
      </c>
    </row>
    <row r="120" spans="1:22" x14ac:dyDescent="0.35">
      <c r="A120" t="s">
        <v>22</v>
      </c>
      <c r="B120">
        <v>2019</v>
      </c>
      <c r="C120" t="b">
        <v>1</v>
      </c>
      <c r="D120" t="s">
        <v>48</v>
      </c>
      <c r="E120" t="s">
        <v>68</v>
      </c>
      <c r="F120" t="s">
        <v>25</v>
      </c>
      <c r="G120" t="s">
        <v>48</v>
      </c>
      <c r="H120" t="s">
        <v>26</v>
      </c>
      <c r="I120" t="s">
        <v>27</v>
      </c>
      <c r="J120" t="s">
        <v>94</v>
      </c>
      <c r="K120" t="s">
        <v>47</v>
      </c>
      <c r="L120" t="b">
        <v>1</v>
      </c>
      <c r="M120" t="s">
        <v>30</v>
      </c>
      <c r="N120" t="s">
        <v>68</v>
      </c>
      <c r="O120">
        <v>1.36</v>
      </c>
      <c r="P120">
        <v>25758</v>
      </c>
      <c r="Q120">
        <v>35030.879999999997</v>
      </c>
      <c r="R120">
        <v>105451</v>
      </c>
      <c r="S120">
        <v>105451</v>
      </c>
      <c r="T120">
        <v>0.105451</v>
      </c>
      <c r="U120">
        <v>0.105451</v>
      </c>
      <c r="V120">
        <v>35.030880000000003</v>
      </c>
    </row>
    <row r="121" spans="1:22" x14ac:dyDescent="0.35">
      <c r="A121" t="s">
        <v>22</v>
      </c>
      <c r="B121">
        <v>2019</v>
      </c>
      <c r="C121" t="b">
        <v>1</v>
      </c>
      <c r="D121" t="s">
        <v>48</v>
      </c>
      <c r="E121" t="s">
        <v>68</v>
      </c>
      <c r="F121" t="s">
        <v>25</v>
      </c>
      <c r="G121" t="s">
        <v>48</v>
      </c>
      <c r="H121" t="s">
        <v>26</v>
      </c>
      <c r="I121" t="s">
        <v>27</v>
      </c>
      <c r="J121" t="s">
        <v>94</v>
      </c>
      <c r="K121" t="s">
        <v>47</v>
      </c>
      <c r="L121" t="b">
        <v>1</v>
      </c>
      <c r="M121" t="s">
        <v>30</v>
      </c>
      <c r="N121" t="s">
        <v>68</v>
      </c>
      <c r="O121">
        <v>1.36</v>
      </c>
      <c r="P121">
        <v>1178772</v>
      </c>
      <c r="Q121">
        <v>1603129.92</v>
      </c>
      <c r="R121">
        <v>46179</v>
      </c>
      <c r="S121">
        <v>46179</v>
      </c>
      <c r="T121">
        <v>4.6178999999999998E-2</v>
      </c>
      <c r="U121">
        <v>4.6178999999999998E-2</v>
      </c>
      <c r="V121">
        <v>1603.1299200000001</v>
      </c>
    </row>
    <row r="122" spans="1:22" x14ac:dyDescent="0.35">
      <c r="A122" t="s">
        <v>22</v>
      </c>
      <c r="B122">
        <v>2019</v>
      </c>
      <c r="C122" t="b">
        <v>1</v>
      </c>
      <c r="D122" t="s">
        <v>48</v>
      </c>
      <c r="E122" t="s">
        <v>68</v>
      </c>
      <c r="F122" t="s">
        <v>25</v>
      </c>
      <c r="G122" t="s">
        <v>48</v>
      </c>
      <c r="H122" t="s">
        <v>26</v>
      </c>
      <c r="I122" t="s">
        <v>27</v>
      </c>
      <c r="J122" t="s">
        <v>79</v>
      </c>
      <c r="K122" t="s">
        <v>47</v>
      </c>
      <c r="L122" t="b">
        <v>1</v>
      </c>
      <c r="M122" t="s">
        <v>30</v>
      </c>
      <c r="N122" t="s">
        <v>68</v>
      </c>
      <c r="O122">
        <v>1</v>
      </c>
      <c r="P122">
        <v>4701</v>
      </c>
      <c r="Q122">
        <v>4701</v>
      </c>
      <c r="R122">
        <v>18522</v>
      </c>
      <c r="S122">
        <v>18522</v>
      </c>
      <c r="T122">
        <v>1.8522E-2</v>
      </c>
      <c r="U122">
        <v>1.8522E-2</v>
      </c>
      <c r="V122">
        <v>4.7009999999999996</v>
      </c>
    </row>
    <row r="123" spans="1:22" x14ac:dyDescent="0.35">
      <c r="A123" t="s">
        <v>22</v>
      </c>
      <c r="B123">
        <v>2019</v>
      </c>
      <c r="C123" t="b">
        <v>1</v>
      </c>
      <c r="D123" t="s">
        <v>48</v>
      </c>
      <c r="E123" t="s">
        <v>68</v>
      </c>
      <c r="F123" t="s">
        <v>25</v>
      </c>
      <c r="G123" t="s">
        <v>48</v>
      </c>
      <c r="H123" t="s">
        <v>26</v>
      </c>
      <c r="I123" t="s">
        <v>27</v>
      </c>
      <c r="J123" t="s">
        <v>46</v>
      </c>
      <c r="K123" t="s">
        <v>47</v>
      </c>
      <c r="L123" t="b">
        <v>1</v>
      </c>
      <c r="M123" t="s">
        <v>30</v>
      </c>
      <c r="N123" t="s">
        <v>68</v>
      </c>
      <c r="O123">
        <v>1.28</v>
      </c>
      <c r="P123">
        <v>10931</v>
      </c>
      <c r="Q123">
        <v>13991.68</v>
      </c>
      <c r="R123">
        <v>53720</v>
      </c>
      <c r="S123">
        <v>53720</v>
      </c>
      <c r="T123">
        <v>5.3719999999999997E-2</v>
      </c>
      <c r="U123">
        <v>5.3719999999999997E-2</v>
      </c>
      <c r="V123">
        <v>13.991680000000001</v>
      </c>
    </row>
    <row r="124" spans="1:22" x14ac:dyDescent="0.35">
      <c r="A124" t="s">
        <v>22</v>
      </c>
      <c r="B124">
        <v>2019</v>
      </c>
      <c r="C124" t="b">
        <v>1</v>
      </c>
      <c r="D124" t="s">
        <v>48</v>
      </c>
      <c r="E124" t="s">
        <v>68</v>
      </c>
      <c r="F124" t="s">
        <v>25</v>
      </c>
      <c r="G124" t="s">
        <v>48</v>
      </c>
      <c r="H124" t="s">
        <v>26</v>
      </c>
      <c r="I124" t="s">
        <v>27</v>
      </c>
      <c r="J124" t="s">
        <v>80</v>
      </c>
      <c r="K124" t="s">
        <v>39</v>
      </c>
      <c r="L124" t="b">
        <v>1</v>
      </c>
      <c r="M124" t="s">
        <v>30</v>
      </c>
      <c r="N124" t="s">
        <v>68</v>
      </c>
      <c r="O124">
        <v>6.22</v>
      </c>
      <c r="P124">
        <v>481</v>
      </c>
      <c r="Q124">
        <v>2991.82</v>
      </c>
      <c r="R124">
        <v>8659</v>
      </c>
      <c r="S124">
        <v>8659</v>
      </c>
      <c r="T124">
        <v>8.659E-3</v>
      </c>
      <c r="U124">
        <v>8.659E-3</v>
      </c>
      <c r="V124">
        <v>2.9918200000000001</v>
      </c>
    </row>
    <row r="125" spans="1:22" x14ac:dyDescent="0.35">
      <c r="A125" t="s">
        <v>22</v>
      </c>
      <c r="B125">
        <v>2019</v>
      </c>
      <c r="C125" t="b">
        <v>1</v>
      </c>
      <c r="D125" t="s">
        <v>48</v>
      </c>
      <c r="E125" t="s">
        <v>68</v>
      </c>
      <c r="F125" t="s">
        <v>25</v>
      </c>
      <c r="G125" t="s">
        <v>48</v>
      </c>
      <c r="H125" t="s">
        <v>26</v>
      </c>
      <c r="I125" t="s">
        <v>27</v>
      </c>
      <c r="J125" t="s">
        <v>81</v>
      </c>
      <c r="K125" t="s">
        <v>39</v>
      </c>
      <c r="L125" t="b">
        <v>1</v>
      </c>
      <c r="M125" t="s">
        <v>30</v>
      </c>
      <c r="N125" t="s">
        <v>68</v>
      </c>
      <c r="O125">
        <v>4.5</v>
      </c>
      <c r="P125">
        <v>4032</v>
      </c>
      <c r="Q125">
        <v>18144</v>
      </c>
      <c r="R125">
        <v>20702</v>
      </c>
      <c r="S125">
        <v>20702</v>
      </c>
      <c r="T125">
        <v>2.0702000000000002E-2</v>
      </c>
      <c r="U125">
        <v>2.0702000000000002E-2</v>
      </c>
      <c r="V125">
        <v>18.143999999999998</v>
      </c>
    </row>
    <row r="126" spans="1:22" x14ac:dyDescent="0.35">
      <c r="A126" t="s">
        <v>22</v>
      </c>
      <c r="B126">
        <v>2019</v>
      </c>
      <c r="C126" t="b">
        <v>1</v>
      </c>
      <c r="D126" t="s">
        <v>48</v>
      </c>
      <c r="E126" t="s">
        <v>68</v>
      </c>
      <c r="F126" t="s">
        <v>25</v>
      </c>
      <c r="G126" t="s">
        <v>48</v>
      </c>
      <c r="H126" t="s">
        <v>26</v>
      </c>
      <c r="I126" t="s">
        <v>27</v>
      </c>
      <c r="J126" t="s">
        <v>82</v>
      </c>
      <c r="K126" t="s">
        <v>39</v>
      </c>
      <c r="L126" t="b">
        <v>1</v>
      </c>
      <c r="M126" t="s">
        <v>30</v>
      </c>
      <c r="N126" t="s">
        <v>68</v>
      </c>
      <c r="O126">
        <v>5</v>
      </c>
      <c r="P126">
        <v>14663</v>
      </c>
      <c r="Q126">
        <v>73315</v>
      </c>
      <c r="R126">
        <v>36500</v>
      </c>
      <c r="S126">
        <v>36500</v>
      </c>
      <c r="T126">
        <v>3.6499999999999998E-2</v>
      </c>
      <c r="U126">
        <v>3.6499999999999998E-2</v>
      </c>
      <c r="V126">
        <v>73.314999999999998</v>
      </c>
    </row>
    <row r="127" spans="1:22" x14ac:dyDescent="0.35">
      <c r="A127" t="s">
        <v>22</v>
      </c>
      <c r="B127">
        <v>2019</v>
      </c>
      <c r="C127" t="b">
        <v>1</v>
      </c>
      <c r="D127" t="s">
        <v>23</v>
      </c>
      <c r="E127" t="s">
        <v>95</v>
      </c>
      <c r="F127" t="s">
        <v>25</v>
      </c>
      <c r="G127" t="s">
        <v>23</v>
      </c>
      <c r="H127" t="s">
        <v>26</v>
      </c>
      <c r="I127" t="s">
        <v>35</v>
      </c>
      <c r="J127" t="s">
        <v>41</v>
      </c>
      <c r="K127" t="s">
        <v>42</v>
      </c>
      <c r="L127" t="b">
        <v>1</v>
      </c>
      <c r="M127" t="s">
        <v>30</v>
      </c>
      <c r="N127" t="s">
        <v>95</v>
      </c>
      <c r="O127">
        <v>0</v>
      </c>
      <c r="P127">
        <v>37</v>
      </c>
      <c r="Q127">
        <v>0</v>
      </c>
      <c r="R127">
        <v>964</v>
      </c>
      <c r="S127">
        <v>964</v>
      </c>
      <c r="T127">
        <v>9.6400000000000001E-4</v>
      </c>
      <c r="U127">
        <v>9.6400000000000001E-4</v>
      </c>
      <c r="V127">
        <v>0</v>
      </c>
    </row>
    <row r="128" spans="1:22" x14ac:dyDescent="0.35">
      <c r="A128" t="s">
        <v>22</v>
      </c>
      <c r="B128">
        <v>2019</v>
      </c>
      <c r="C128" t="b">
        <v>1</v>
      </c>
      <c r="D128" t="s">
        <v>23</v>
      </c>
      <c r="E128" t="s">
        <v>95</v>
      </c>
      <c r="F128" t="s">
        <v>25</v>
      </c>
      <c r="G128" t="s">
        <v>23</v>
      </c>
      <c r="H128" t="s">
        <v>36</v>
      </c>
      <c r="I128" t="s">
        <v>35</v>
      </c>
      <c r="J128" t="s">
        <v>43</v>
      </c>
      <c r="K128" t="s">
        <v>39</v>
      </c>
      <c r="L128" t="b">
        <v>1</v>
      </c>
      <c r="M128" t="s">
        <v>30</v>
      </c>
      <c r="N128" t="s">
        <v>95</v>
      </c>
      <c r="O128">
        <v>1</v>
      </c>
      <c r="P128">
        <v>188</v>
      </c>
      <c r="Q128">
        <v>188</v>
      </c>
      <c r="R128">
        <v>3151</v>
      </c>
      <c r="S128">
        <v>3151</v>
      </c>
      <c r="T128">
        <v>3.1510000000000002E-3</v>
      </c>
      <c r="U128">
        <v>3.1510000000000002E-3</v>
      </c>
      <c r="V128">
        <v>0.188</v>
      </c>
    </row>
    <row r="129" spans="1:22" x14ac:dyDescent="0.35">
      <c r="A129" t="s">
        <v>22</v>
      </c>
      <c r="B129">
        <v>2019</v>
      </c>
      <c r="C129" t="b">
        <v>1</v>
      </c>
      <c r="D129" t="s">
        <v>23</v>
      </c>
      <c r="E129" t="s">
        <v>95</v>
      </c>
      <c r="F129" t="s">
        <v>25</v>
      </c>
      <c r="G129" t="s">
        <v>23</v>
      </c>
      <c r="H129" t="s">
        <v>36</v>
      </c>
      <c r="I129" t="s">
        <v>36</v>
      </c>
      <c r="J129" t="s">
        <v>60</v>
      </c>
      <c r="K129" t="s">
        <v>29</v>
      </c>
      <c r="L129" t="b">
        <v>1</v>
      </c>
      <c r="M129" t="s">
        <v>30</v>
      </c>
      <c r="N129" t="s">
        <v>95</v>
      </c>
      <c r="O129">
        <v>1</v>
      </c>
      <c r="P129">
        <v>85</v>
      </c>
      <c r="Q129">
        <v>85</v>
      </c>
      <c r="R129">
        <v>1467</v>
      </c>
      <c r="S129">
        <v>1467</v>
      </c>
      <c r="T129">
        <v>1.467E-3</v>
      </c>
      <c r="U129">
        <v>1.467E-3</v>
      </c>
      <c r="V129">
        <v>8.5000000000000006E-2</v>
      </c>
    </row>
    <row r="130" spans="1:22" x14ac:dyDescent="0.35">
      <c r="A130" t="s">
        <v>22</v>
      </c>
      <c r="B130">
        <v>2019</v>
      </c>
      <c r="C130" t="b">
        <v>1</v>
      </c>
      <c r="D130" t="s">
        <v>23</v>
      </c>
      <c r="E130" t="s">
        <v>96</v>
      </c>
      <c r="F130" t="s">
        <v>25</v>
      </c>
      <c r="G130" t="s">
        <v>23</v>
      </c>
      <c r="H130" t="s">
        <v>26</v>
      </c>
      <c r="I130" t="s">
        <v>35</v>
      </c>
      <c r="J130" t="s">
        <v>41</v>
      </c>
      <c r="K130" t="s">
        <v>42</v>
      </c>
      <c r="L130" t="b">
        <v>1</v>
      </c>
      <c r="M130" t="s">
        <v>30</v>
      </c>
      <c r="N130" t="s">
        <v>96</v>
      </c>
      <c r="O130">
        <v>0</v>
      </c>
      <c r="P130">
        <v>13454</v>
      </c>
      <c r="Q130">
        <v>0</v>
      </c>
      <c r="R130">
        <v>213742</v>
      </c>
      <c r="S130">
        <v>213742</v>
      </c>
      <c r="T130">
        <v>0.21374199999999999</v>
      </c>
      <c r="U130">
        <v>0.21374199999999999</v>
      </c>
      <c r="V130">
        <v>0</v>
      </c>
    </row>
    <row r="131" spans="1:22" x14ac:dyDescent="0.35">
      <c r="A131" t="s">
        <v>22</v>
      </c>
      <c r="B131">
        <v>2019</v>
      </c>
      <c r="C131" t="b">
        <v>1</v>
      </c>
      <c r="D131" t="s">
        <v>23</v>
      </c>
      <c r="E131" t="s">
        <v>96</v>
      </c>
      <c r="F131" t="s">
        <v>25</v>
      </c>
      <c r="G131" t="s">
        <v>23</v>
      </c>
      <c r="H131" t="s">
        <v>26</v>
      </c>
      <c r="I131" t="s">
        <v>35</v>
      </c>
      <c r="J131" t="s">
        <v>41</v>
      </c>
      <c r="K131" t="s">
        <v>42</v>
      </c>
      <c r="L131" t="b">
        <v>1</v>
      </c>
      <c r="M131" t="s">
        <v>30</v>
      </c>
      <c r="N131" t="s">
        <v>96</v>
      </c>
      <c r="O131">
        <v>0</v>
      </c>
      <c r="P131">
        <v>1349</v>
      </c>
      <c r="Q131">
        <v>0</v>
      </c>
      <c r="R131">
        <v>37416</v>
      </c>
      <c r="S131">
        <v>37416</v>
      </c>
      <c r="T131">
        <v>3.7415999999999998E-2</v>
      </c>
      <c r="U131">
        <v>3.7415999999999998E-2</v>
      </c>
      <c r="V131">
        <v>0</v>
      </c>
    </row>
    <row r="132" spans="1:22" x14ac:dyDescent="0.35">
      <c r="A132" t="s">
        <v>22</v>
      </c>
      <c r="B132">
        <v>2019</v>
      </c>
      <c r="C132" t="b">
        <v>1</v>
      </c>
      <c r="D132" t="s">
        <v>23</v>
      </c>
      <c r="E132" t="s">
        <v>96</v>
      </c>
      <c r="F132" t="s">
        <v>25</v>
      </c>
      <c r="G132" t="s">
        <v>23</v>
      </c>
      <c r="H132" t="s">
        <v>26</v>
      </c>
      <c r="I132" t="s">
        <v>35</v>
      </c>
      <c r="J132" t="s">
        <v>41</v>
      </c>
      <c r="K132" t="s">
        <v>42</v>
      </c>
      <c r="L132" t="b">
        <v>1</v>
      </c>
      <c r="M132" t="s">
        <v>30</v>
      </c>
      <c r="N132" t="s">
        <v>96</v>
      </c>
      <c r="O132">
        <v>0</v>
      </c>
      <c r="P132">
        <v>1101</v>
      </c>
      <c r="Q132">
        <v>0</v>
      </c>
      <c r="R132">
        <v>21606</v>
      </c>
      <c r="S132">
        <v>21606</v>
      </c>
      <c r="T132">
        <v>2.1606E-2</v>
      </c>
      <c r="U132">
        <v>2.1606E-2</v>
      </c>
      <c r="V132">
        <v>0</v>
      </c>
    </row>
    <row r="133" spans="1:22" x14ac:dyDescent="0.35">
      <c r="A133" t="s">
        <v>22</v>
      </c>
      <c r="B133">
        <v>2019</v>
      </c>
      <c r="C133" t="b">
        <v>1</v>
      </c>
      <c r="D133" t="s">
        <v>48</v>
      </c>
      <c r="E133" t="s">
        <v>97</v>
      </c>
      <c r="F133" t="s">
        <v>25</v>
      </c>
      <c r="G133" t="s">
        <v>48</v>
      </c>
      <c r="H133" t="s">
        <v>50</v>
      </c>
      <c r="I133" t="s">
        <v>37</v>
      </c>
      <c r="J133" t="s">
        <v>98</v>
      </c>
      <c r="K133" t="s">
        <v>54</v>
      </c>
      <c r="L133" t="b">
        <v>1</v>
      </c>
      <c r="M133" t="s">
        <v>30</v>
      </c>
      <c r="N133" t="s">
        <v>97</v>
      </c>
      <c r="O133">
        <v>1.33</v>
      </c>
      <c r="P133">
        <v>161</v>
      </c>
      <c r="Q133">
        <v>214.13</v>
      </c>
      <c r="R133">
        <v>635</v>
      </c>
      <c r="S133">
        <v>635</v>
      </c>
      <c r="T133">
        <v>6.3500000000000004E-4</v>
      </c>
      <c r="U133">
        <v>6.3500000000000004E-4</v>
      </c>
      <c r="V133">
        <v>0.21412999999999999</v>
      </c>
    </row>
    <row r="134" spans="1:22" x14ac:dyDescent="0.35">
      <c r="A134" t="s">
        <v>22</v>
      </c>
      <c r="B134">
        <v>2019</v>
      </c>
      <c r="C134" t="b">
        <v>1</v>
      </c>
      <c r="D134" t="s">
        <v>23</v>
      </c>
      <c r="E134" t="s">
        <v>99</v>
      </c>
      <c r="F134" t="s">
        <v>25</v>
      </c>
      <c r="G134" t="s">
        <v>23</v>
      </c>
      <c r="H134" t="s">
        <v>26</v>
      </c>
      <c r="I134" t="s">
        <v>27</v>
      </c>
      <c r="J134" t="s">
        <v>56</v>
      </c>
      <c r="K134" t="s">
        <v>29</v>
      </c>
      <c r="L134" t="b">
        <v>1</v>
      </c>
      <c r="M134" t="s">
        <v>30</v>
      </c>
      <c r="N134" t="s">
        <v>99</v>
      </c>
      <c r="O134">
        <v>1.21</v>
      </c>
      <c r="P134">
        <v>444</v>
      </c>
      <c r="Q134">
        <v>537.24</v>
      </c>
      <c r="R134">
        <v>1271</v>
      </c>
      <c r="S134">
        <v>1271</v>
      </c>
      <c r="T134">
        <v>1.271E-3</v>
      </c>
      <c r="U134">
        <v>1.271E-3</v>
      </c>
      <c r="V134">
        <v>0.53724000000000005</v>
      </c>
    </row>
    <row r="135" spans="1:22" x14ac:dyDescent="0.35">
      <c r="A135" t="s">
        <v>22</v>
      </c>
      <c r="B135">
        <v>2019</v>
      </c>
      <c r="C135" t="b">
        <v>1</v>
      </c>
      <c r="D135" t="s">
        <v>23</v>
      </c>
      <c r="E135" t="s">
        <v>99</v>
      </c>
      <c r="F135" t="s">
        <v>25</v>
      </c>
      <c r="G135" t="s">
        <v>23</v>
      </c>
      <c r="H135" t="s">
        <v>26</v>
      </c>
      <c r="I135" t="s">
        <v>27</v>
      </c>
      <c r="J135" t="s">
        <v>28</v>
      </c>
      <c r="K135" t="s">
        <v>29</v>
      </c>
      <c r="L135" t="b">
        <v>1</v>
      </c>
      <c r="M135" t="s">
        <v>30</v>
      </c>
      <c r="N135" t="s">
        <v>99</v>
      </c>
      <c r="O135">
        <v>1.38</v>
      </c>
      <c r="P135">
        <v>6931</v>
      </c>
      <c r="Q135">
        <v>9564.7800000000007</v>
      </c>
      <c r="R135">
        <v>25918</v>
      </c>
      <c r="S135">
        <v>25918</v>
      </c>
      <c r="T135">
        <v>2.5918E-2</v>
      </c>
      <c r="U135">
        <v>2.5918E-2</v>
      </c>
      <c r="V135">
        <v>9.5647800000000007</v>
      </c>
    </row>
    <row r="136" spans="1:22" x14ac:dyDescent="0.35">
      <c r="A136" t="s">
        <v>22</v>
      </c>
      <c r="B136">
        <v>2019</v>
      </c>
      <c r="C136" t="b">
        <v>1</v>
      </c>
      <c r="D136" t="s">
        <v>23</v>
      </c>
      <c r="E136" t="s">
        <v>99</v>
      </c>
      <c r="F136" t="s">
        <v>25</v>
      </c>
      <c r="G136" t="s">
        <v>23</v>
      </c>
      <c r="H136" t="s">
        <v>26</v>
      </c>
      <c r="I136" t="s">
        <v>27</v>
      </c>
      <c r="J136" t="s">
        <v>28</v>
      </c>
      <c r="K136" t="s">
        <v>29</v>
      </c>
      <c r="L136" t="b">
        <v>1</v>
      </c>
      <c r="M136" t="s">
        <v>30</v>
      </c>
      <c r="N136" t="s">
        <v>99</v>
      </c>
      <c r="O136">
        <v>1.38</v>
      </c>
      <c r="P136">
        <v>5270</v>
      </c>
      <c r="Q136">
        <v>7272.6</v>
      </c>
      <c r="R136">
        <v>17664</v>
      </c>
      <c r="S136">
        <v>17664</v>
      </c>
      <c r="T136">
        <v>1.7663999999999999E-2</v>
      </c>
      <c r="U136">
        <v>1.7663999999999999E-2</v>
      </c>
      <c r="V136">
        <v>7.2725999999999997</v>
      </c>
    </row>
    <row r="137" spans="1:22" x14ac:dyDescent="0.35">
      <c r="A137" t="s">
        <v>22</v>
      </c>
      <c r="B137">
        <v>2019</v>
      </c>
      <c r="C137" t="b">
        <v>1</v>
      </c>
      <c r="D137" t="s">
        <v>23</v>
      </c>
      <c r="E137" t="s">
        <v>99</v>
      </c>
      <c r="F137" t="s">
        <v>25</v>
      </c>
      <c r="G137" t="s">
        <v>23</v>
      </c>
      <c r="H137" t="s">
        <v>26</v>
      </c>
      <c r="I137" t="s">
        <v>27</v>
      </c>
      <c r="J137" t="s">
        <v>57</v>
      </c>
      <c r="K137" t="s">
        <v>29</v>
      </c>
      <c r="L137" t="b">
        <v>1</v>
      </c>
      <c r="M137" t="s">
        <v>30</v>
      </c>
      <c r="N137" t="s">
        <v>99</v>
      </c>
      <c r="O137">
        <v>2.58</v>
      </c>
      <c r="P137">
        <v>6000</v>
      </c>
      <c r="Q137">
        <v>15480</v>
      </c>
      <c r="R137">
        <v>118275</v>
      </c>
      <c r="S137">
        <v>118275</v>
      </c>
      <c r="T137">
        <v>0.11827500000000001</v>
      </c>
      <c r="U137">
        <v>0.11827500000000001</v>
      </c>
      <c r="V137">
        <v>15.48</v>
      </c>
    </row>
    <row r="138" spans="1:22" x14ac:dyDescent="0.35">
      <c r="A138" t="s">
        <v>22</v>
      </c>
      <c r="B138">
        <v>2019</v>
      </c>
      <c r="C138" t="b">
        <v>1</v>
      </c>
      <c r="D138" t="s">
        <v>23</v>
      </c>
      <c r="E138" t="s">
        <v>99</v>
      </c>
      <c r="F138" t="s">
        <v>25</v>
      </c>
      <c r="G138" t="s">
        <v>23</v>
      </c>
      <c r="H138" t="s">
        <v>26</v>
      </c>
      <c r="I138" t="s">
        <v>27</v>
      </c>
      <c r="J138" t="s">
        <v>57</v>
      </c>
      <c r="K138" t="s">
        <v>29</v>
      </c>
      <c r="L138" t="b">
        <v>1</v>
      </c>
      <c r="M138" t="s">
        <v>30</v>
      </c>
      <c r="N138" t="s">
        <v>99</v>
      </c>
      <c r="O138">
        <v>2.58</v>
      </c>
      <c r="P138">
        <v>5100</v>
      </c>
      <c r="Q138">
        <v>13158</v>
      </c>
      <c r="R138">
        <v>92475</v>
      </c>
      <c r="S138">
        <v>92475</v>
      </c>
      <c r="T138">
        <v>9.2475000000000002E-2</v>
      </c>
      <c r="U138">
        <v>9.2475000000000002E-2</v>
      </c>
      <c r="V138">
        <v>13.157999999999999</v>
      </c>
    </row>
    <row r="139" spans="1:22" x14ac:dyDescent="0.35">
      <c r="A139" t="s">
        <v>22</v>
      </c>
      <c r="B139">
        <v>2019</v>
      </c>
      <c r="C139" t="b">
        <v>1</v>
      </c>
      <c r="D139" t="s">
        <v>23</v>
      </c>
      <c r="E139" t="s">
        <v>99</v>
      </c>
      <c r="F139" t="s">
        <v>25</v>
      </c>
      <c r="G139" t="s">
        <v>23</v>
      </c>
      <c r="H139" t="s">
        <v>26</v>
      </c>
      <c r="I139" t="s">
        <v>27</v>
      </c>
      <c r="J139" t="s">
        <v>33</v>
      </c>
      <c r="K139" t="s">
        <v>33</v>
      </c>
      <c r="L139" t="b">
        <v>1</v>
      </c>
      <c r="M139" t="s">
        <v>30</v>
      </c>
      <c r="N139" t="s">
        <v>99</v>
      </c>
      <c r="O139">
        <v>1.33</v>
      </c>
      <c r="P139">
        <v>14094</v>
      </c>
      <c r="Q139">
        <v>18745.02</v>
      </c>
      <c r="R139">
        <v>40493</v>
      </c>
      <c r="S139">
        <v>40493</v>
      </c>
      <c r="T139">
        <v>4.0493000000000001E-2</v>
      </c>
      <c r="U139">
        <v>4.0493000000000001E-2</v>
      </c>
      <c r="V139">
        <v>18.74502</v>
      </c>
    </row>
    <row r="140" spans="1:22" x14ac:dyDescent="0.35">
      <c r="A140" t="s">
        <v>22</v>
      </c>
      <c r="B140">
        <v>2019</v>
      </c>
      <c r="C140" t="b">
        <v>1</v>
      </c>
      <c r="D140" t="s">
        <v>23</v>
      </c>
      <c r="E140" t="s">
        <v>99</v>
      </c>
      <c r="F140" t="s">
        <v>25</v>
      </c>
      <c r="G140" t="s">
        <v>23</v>
      </c>
      <c r="H140" t="s">
        <v>26</v>
      </c>
      <c r="I140" t="s">
        <v>27</v>
      </c>
      <c r="J140" t="s">
        <v>33</v>
      </c>
      <c r="K140" t="s">
        <v>33</v>
      </c>
      <c r="L140" t="b">
        <v>1</v>
      </c>
      <c r="M140" t="s">
        <v>30</v>
      </c>
      <c r="N140" t="s">
        <v>99</v>
      </c>
      <c r="O140">
        <v>1.33</v>
      </c>
      <c r="P140">
        <v>8165</v>
      </c>
      <c r="Q140">
        <v>10859.45</v>
      </c>
      <c r="R140">
        <v>25902</v>
      </c>
      <c r="S140">
        <v>25902</v>
      </c>
      <c r="T140">
        <v>2.5902000000000001E-2</v>
      </c>
      <c r="U140">
        <v>2.5902000000000001E-2</v>
      </c>
      <c r="V140">
        <v>10.859450000000001</v>
      </c>
    </row>
    <row r="141" spans="1:22" x14ac:dyDescent="0.35">
      <c r="A141" t="s">
        <v>22</v>
      </c>
      <c r="B141">
        <v>2019</v>
      </c>
      <c r="C141" t="b">
        <v>1</v>
      </c>
      <c r="D141" t="s">
        <v>23</v>
      </c>
      <c r="E141" t="s">
        <v>99</v>
      </c>
      <c r="F141" t="s">
        <v>25</v>
      </c>
      <c r="G141" t="s">
        <v>23</v>
      </c>
      <c r="H141" t="s">
        <v>26</v>
      </c>
      <c r="I141" t="s">
        <v>27</v>
      </c>
      <c r="J141" t="s">
        <v>58</v>
      </c>
      <c r="K141" t="s">
        <v>59</v>
      </c>
      <c r="L141" t="b">
        <v>1</v>
      </c>
      <c r="M141" t="s">
        <v>30</v>
      </c>
      <c r="N141" t="s">
        <v>99</v>
      </c>
      <c r="O141">
        <v>1.1200000000000001</v>
      </c>
      <c r="P141">
        <v>1499650</v>
      </c>
      <c r="Q141">
        <v>1679608</v>
      </c>
      <c r="R141">
        <v>6523864</v>
      </c>
      <c r="S141">
        <v>6523864</v>
      </c>
      <c r="T141">
        <v>6.5238639999999997</v>
      </c>
      <c r="U141">
        <v>6.5238639999999997</v>
      </c>
      <c r="V141">
        <v>1679.6079999999999</v>
      </c>
    </row>
    <row r="142" spans="1:22" x14ac:dyDescent="0.35">
      <c r="A142" t="s">
        <v>22</v>
      </c>
      <c r="B142">
        <v>2019</v>
      </c>
      <c r="C142" t="b">
        <v>1</v>
      </c>
      <c r="D142" t="s">
        <v>23</v>
      </c>
      <c r="E142" t="s">
        <v>99</v>
      </c>
      <c r="F142" t="s">
        <v>25</v>
      </c>
      <c r="G142" t="s">
        <v>23</v>
      </c>
      <c r="H142" t="s">
        <v>26</v>
      </c>
      <c r="I142" t="s">
        <v>27</v>
      </c>
      <c r="J142" t="s">
        <v>58</v>
      </c>
      <c r="K142" t="s">
        <v>59</v>
      </c>
      <c r="L142" t="b">
        <v>1</v>
      </c>
      <c r="M142" t="s">
        <v>30</v>
      </c>
      <c r="N142" t="s">
        <v>99</v>
      </c>
      <c r="O142">
        <v>1.1200000000000001</v>
      </c>
      <c r="P142">
        <v>1299585</v>
      </c>
      <c r="Q142">
        <v>1455535.2</v>
      </c>
      <c r="R142">
        <v>5690415</v>
      </c>
      <c r="S142">
        <v>5690415</v>
      </c>
      <c r="T142">
        <v>5.6904149999999998</v>
      </c>
      <c r="U142">
        <v>5.6904149999999998</v>
      </c>
      <c r="V142">
        <v>1455.5352</v>
      </c>
    </row>
    <row r="143" spans="1:22" x14ac:dyDescent="0.35">
      <c r="A143" t="s">
        <v>22</v>
      </c>
      <c r="B143">
        <v>2019</v>
      </c>
      <c r="C143" t="b">
        <v>1</v>
      </c>
      <c r="D143" t="s">
        <v>23</v>
      </c>
      <c r="E143" t="s">
        <v>99</v>
      </c>
      <c r="F143" t="s">
        <v>25</v>
      </c>
      <c r="G143" t="s">
        <v>23</v>
      </c>
      <c r="H143" t="s">
        <v>36</v>
      </c>
      <c r="I143" t="s">
        <v>37</v>
      </c>
      <c r="J143" t="s">
        <v>28</v>
      </c>
      <c r="K143" t="s">
        <v>29</v>
      </c>
      <c r="L143" t="b">
        <v>1</v>
      </c>
      <c r="M143" t="s">
        <v>30</v>
      </c>
      <c r="N143" t="s">
        <v>99</v>
      </c>
      <c r="O143">
        <v>1.66</v>
      </c>
      <c r="P143">
        <v>116447</v>
      </c>
      <c r="Q143">
        <v>193302.02</v>
      </c>
      <c r="R143">
        <v>738194</v>
      </c>
      <c r="S143">
        <v>738194</v>
      </c>
      <c r="T143">
        <v>0.73819400000000002</v>
      </c>
      <c r="U143">
        <v>0.73819400000000002</v>
      </c>
      <c r="V143">
        <v>193.30202</v>
      </c>
    </row>
    <row r="144" spans="1:22" x14ac:dyDescent="0.35">
      <c r="A144" t="s">
        <v>22</v>
      </c>
      <c r="B144">
        <v>2019</v>
      </c>
      <c r="C144" t="b">
        <v>1</v>
      </c>
      <c r="D144" t="s">
        <v>23</v>
      </c>
      <c r="E144" t="s">
        <v>99</v>
      </c>
      <c r="F144" t="s">
        <v>25</v>
      </c>
      <c r="G144" t="s">
        <v>23</v>
      </c>
      <c r="H144" t="s">
        <v>36</v>
      </c>
      <c r="I144" t="s">
        <v>37</v>
      </c>
      <c r="J144" t="s">
        <v>79</v>
      </c>
      <c r="K144" t="s">
        <v>47</v>
      </c>
      <c r="L144" t="b">
        <v>1</v>
      </c>
      <c r="M144" t="s">
        <v>30</v>
      </c>
      <c r="N144" t="s">
        <v>99</v>
      </c>
      <c r="O144">
        <v>1.36</v>
      </c>
      <c r="P144">
        <v>93437</v>
      </c>
      <c r="Q144">
        <v>127074.32</v>
      </c>
      <c r="R144">
        <v>409358</v>
      </c>
      <c r="S144">
        <v>409358</v>
      </c>
      <c r="T144">
        <v>0.409358</v>
      </c>
      <c r="U144">
        <v>0.409358</v>
      </c>
      <c r="V144">
        <v>127.07432</v>
      </c>
    </row>
    <row r="145" spans="1:22" x14ac:dyDescent="0.35">
      <c r="A145" t="s">
        <v>22</v>
      </c>
      <c r="B145">
        <v>2019</v>
      </c>
      <c r="C145" t="b">
        <v>1</v>
      </c>
      <c r="D145" t="s">
        <v>23</v>
      </c>
      <c r="E145" t="s">
        <v>99</v>
      </c>
      <c r="F145" t="s">
        <v>25</v>
      </c>
      <c r="G145" t="s">
        <v>23</v>
      </c>
      <c r="H145" t="s">
        <v>26</v>
      </c>
      <c r="I145" t="s">
        <v>27</v>
      </c>
      <c r="J145" t="s">
        <v>58</v>
      </c>
      <c r="K145" t="s">
        <v>59</v>
      </c>
      <c r="L145" t="b">
        <v>1</v>
      </c>
      <c r="M145" t="s">
        <v>30</v>
      </c>
      <c r="N145" t="s">
        <v>99</v>
      </c>
      <c r="O145">
        <v>1.1200000000000001</v>
      </c>
      <c r="P145">
        <v>11026</v>
      </c>
      <c r="Q145">
        <v>12349.12</v>
      </c>
      <c r="R145">
        <v>41316</v>
      </c>
      <c r="S145">
        <v>41316</v>
      </c>
      <c r="T145">
        <v>4.1315999999999999E-2</v>
      </c>
      <c r="U145">
        <v>4.1315999999999999E-2</v>
      </c>
      <c r="V145">
        <v>12.349119999999999</v>
      </c>
    </row>
    <row r="146" spans="1:22" x14ac:dyDescent="0.35">
      <c r="A146" t="s">
        <v>22</v>
      </c>
      <c r="B146">
        <v>2019</v>
      </c>
      <c r="C146" t="b">
        <v>1</v>
      </c>
      <c r="D146" t="s">
        <v>23</v>
      </c>
      <c r="E146" t="s">
        <v>99</v>
      </c>
      <c r="F146" t="s">
        <v>25</v>
      </c>
      <c r="G146" t="s">
        <v>23</v>
      </c>
      <c r="H146" t="s">
        <v>26</v>
      </c>
      <c r="I146" t="s">
        <v>27</v>
      </c>
      <c r="J146" t="s">
        <v>58</v>
      </c>
      <c r="K146" t="s">
        <v>59</v>
      </c>
      <c r="L146" t="b">
        <v>1</v>
      </c>
      <c r="M146" t="s">
        <v>30</v>
      </c>
      <c r="N146" t="s">
        <v>99</v>
      </c>
      <c r="O146">
        <v>1.1200000000000001</v>
      </c>
      <c r="P146">
        <v>6200</v>
      </c>
      <c r="Q146">
        <v>6944</v>
      </c>
      <c r="R146">
        <v>44924</v>
      </c>
      <c r="S146">
        <v>44924</v>
      </c>
      <c r="T146">
        <v>4.4923999999999999E-2</v>
      </c>
      <c r="U146">
        <v>4.4923999999999999E-2</v>
      </c>
      <c r="V146">
        <v>6.944</v>
      </c>
    </row>
    <row r="147" spans="1:22" x14ac:dyDescent="0.35">
      <c r="A147" t="s">
        <v>22</v>
      </c>
      <c r="B147">
        <v>2019</v>
      </c>
      <c r="C147" t="b">
        <v>1</v>
      </c>
      <c r="D147" t="s">
        <v>23</v>
      </c>
      <c r="E147" t="s">
        <v>99</v>
      </c>
      <c r="F147" t="s">
        <v>25</v>
      </c>
      <c r="G147" t="s">
        <v>23</v>
      </c>
      <c r="H147" t="s">
        <v>26</v>
      </c>
      <c r="I147" t="s">
        <v>27</v>
      </c>
      <c r="J147" t="s">
        <v>63</v>
      </c>
      <c r="K147" t="s">
        <v>59</v>
      </c>
      <c r="L147" t="b">
        <v>1</v>
      </c>
      <c r="M147" t="s">
        <v>30</v>
      </c>
      <c r="N147" t="s">
        <v>99</v>
      </c>
      <c r="O147">
        <v>1.1200000000000001</v>
      </c>
      <c r="P147">
        <v>49962</v>
      </c>
      <c r="Q147">
        <v>55957.440000000002</v>
      </c>
      <c r="R147">
        <v>81240</v>
      </c>
      <c r="S147">
        <v>81240</v>
      </c>
      <c r="T147">
        <v>8.1240000000000007E-2</v>
      </c>
      <c r="U147">
        <v>8.1240000000000007E-2</v>
      </c>
      <c r="V147">
        <v>55.957439999999998</v>
      </c>
    </row>
    <row r="148" spans="1:22" x14ac:dyDescent="0.35">
      <c r="A148" t="s">
        <v>22</v>
      </c>
      <c r="B148">
        <v>2019</v>
      </c>
      <c r="C148" t="b">
        <v>1</v>
      </c>
      <c r="D148" t="s">
        <v>23</v>
      </c>
      <c r="E148" t="s">
        <v>99</v>
      </c>
      <c r="F148" t="s">
        <v>25</v>
      </c>
      <c r="G148" t="s">
        <v>23</v>
      </c>
      <c r="H148" t="s">
        <v>26</v>
      </c>
      <c r="I148" t="s">
        <v>27</v>
      </c>
      <c r="J148" t="s">
        <v>63</v>
      </c>
      <c r="K148" t="s">
        <v>59</v>
      </c>
      <c r="L148" t="b">
        <v>1</v>
      </c>
      <c r="M148" t="s">
        <v>30</v>
      </c>
      <c r="N148" t="s">
        <v>99</v>
      </c>
      <c r="O148">
        <v>1.1200000000000001</v>
      </c>
      <c r="P148">
        <v>49111</v>
      </c>
      <c r="Q148">
        <v>55004.32</v>
      </c>
      <c r="R148">
        <v>66698</v>
      </c>
      <c r="S148">
        <v>66698</v>
      </c>
      <c r="T148">
        <v>6.6697999999999993E-2</v>
      </c>
      <c r="U148">
        <v>6.6697999999999993E-2</v>
      </c>
      <c r="V148">
        <v>55.00432</v>
      </c>
    </row>
    <row r="149" spans="1:22" x14ac:dyDescent="0.35">
      <c r="A149" t="s">
        <v>22</v>
      </c>
      <c r="B149">
        <v>2019</v>
      </c>
      <c r="C149" t="b">
        <v>1</v>
      </c>
      <c r="D149" t="s">
        <v>23</v>
      </c>
      <c r="E149" t="s">
        <v>99</v>
      </c>
      <c r="F149" t="s">
        <v>25</v>
      </c>
      <c r="G149" t="s">
        <v>23</v>
      </c>
      <c r="H149" t="s">
        <v>26</v>
      </c>
      <c r="I149" t="s">
        <v>27</v>
      </c>
      <c r="J149" t="s">
        <v>64</v>
      </c>
      <c r="K149" t="s">
        <v>59</v>
      </c>
      <c r="L149" t="b">
        <v>1</v>
      </c>
      <c r="M149" t="s">
        <v>30</v>
      </c>
      <c r="N149" t="s">
        <v>99</v>
      </c>
      <c r="O149">
        <v>1</v>
      </c>
      <c r="P149">
        <v>2653642</v>
      </c>
      <c r="Q149">
        <v>2653642</v>
      </c>
      <c r="R149">
        <v>5778816</v>
      </c>
      <c r="S149">
        <v>5778816</v>
      </c>
      <c r="T149">
        <v>5.778816</v>
      </c>
      <c r="U149">
        <v>5.778816</v>
      </c>
      <c r="V149">
        <v>2653.6419999999998</v>
      </c>
    </row>
    <row r="150" spans="1:22" x14ac:dyDescent="0.35">
      <c r="A150" t="s">
        <v>22</v>
      </c>
      <c r="B150">
        <v>2019</v>
      </c>
      <c r="C150" t="b">
        <v>1</v>
      </c>
      <c r="D150" t="s">
        <v>23</v>
      </c>
      <c r="E150" t="s">
        <v>99</v>
      </c>
      <c r="F150" t="s">
        <v>25</v>
      </c>
      <c r="G150" t="s">
        <v>23</v>
      </c>
      <c r="H150" t="s">
        <v>26</v>
      </c>
      <c r="I150" t="s">
        <v>27</v>
      </c>
      <c r="J150" t="s">
        <v>64</v>
      </c>
      <c r="K150" t="s">
        <v>59</v>
      </c>
      <c r="L150" t="b">
        <v>1</v>
      </c>
      <c r="M150" t="s">
        <v>30</v>
      </c>
      <c r="N150" t="s">
        <v>99</v>
      </c>
      <c r="O150">
        <v>1</v>
      </c>
      <c r="P150">
        <v>1510724</v>
      </c>
      <c r="Q150">
        <v>1510724</v>
      </c>
      <c r="R150">
        <v>3516505</v>
      </c>
      <c r="S150">
        <v>3516505</v>
      </c>
      <c r="T150">
        <v>3.516505</v>
      </c>
      <c r="U150">
        <v>3.516505</v>
      </c>
      <c r="V150">
        <v>1510.7239999999999</v>
      </c>
    </row>
    <row r="151" spans="1:22" x14ac:dyDescent="0.35">
      <c r="A151" t="s">
        <v>22</v>
      </c>
      <c r="B151">
        <v>2019</v>
      </c>
      <c r="C151" t="b">
        <v>1</v>
      </c>
      <c r="D151" t="s">
        <v>23</v>
      </c>
      <c r="E151" t="s">
        <v>99</v>
      </c>
      <c r="F151" t="s">
        <v>25</v>
      </c>
      <c r="G151" t="s">
        <v>23</v>
      </c>
      <c r="H151" t="s">
        <v>50</v>
      </c>
      <c r="I151" t="s">
        <v>27</v>
      </c>
      <c r="J151" t="s">
        <v>58</v>
      </c>
      <c r="K151" t="s">
        <v>59</v>
      </c>
      <c r="L151" t="b">
        <v>1</v>
      </c>
      <c r="M151" t="s">
        <v>30</v>
      </c>
      <c r="N151" t="s">
        <v>99</v>
      </c>
      <c r="O151">
        <v>0</v>
      </c>
      <c r="P151">
        <v>2117</v>
      </c>
      <c r="Q151">
        <v>0</v>
      </c>
      <c r="R151">
        <v>8161</v>
      </c>
      <c r="S151">
        <v>8161</v>
      </c>
      <c r="T151">
        <v>8.1609999999999999E-3</v>
      </c>
      <c r="U151">
        <v>8.1609999999999999E-3</v>
      </c>
      <c r="V151">
        <v>0</v>
      </c>
    </row>
    <row r="152" spans="1:22" x14ac:dyDescent="0.35">
      <c r="A152" t="s">
        <v>22</v>
      </c>
      <c r="B152">
        <v>2019</v>
      </c>
      <c r="C152" t="b">
        <v>1</v>
      </c>
      <c r="D152" t="s">
        <v>23</v>
      </c>
      <c r="E152" t="s">
        <v>99</v>
      </c>
      <c r="F152" t="s">
        <v>25</v>
      </c>
      <c r="G152" t="s">
        <v>23</v>
      </c>
      <c r="H152" t="s">
        <v>50</v>
      </c>
      <c r="I152" t="s">
        <v>27</v>
      </c>
      <c r="J152" t="s">
        <v>58</v>
      </c>
      <c r="K152" t="s">
        <v>59</v>
      </c>
      <c r="L152" t="b">
        <v>1</v>
      </c>
      <c r="M152" t="s">
        <v>30</v>
      </c>
      <c r="N152" t="s">
        <v>99</v>
      </c>
      <c r="O152">
        <v>0</v>
      </c>
      <c r="P152">
        <v>375</v>
      </c>
      <c r="Q152">
        <v>0</v>
      </c>
      <c r="R152">
        <v>2125</v>
      </c>
      <c r="S152">
        <v>2125</v>
      </c>
      <c r="T152">
        <v>2.1250000000000002E-3</v>
      </c>
      <c r="U152">
        <v>2.1250000000000002E-3</v>
      </c>
      <c r="V152">
        <v>0</v>
      </c>
    </row>
    <row r="153" spans="1:22" x14ac:dyDescent="0.35">
      <c r="A153" t="s">
        <v>22</v>
      </c>
      <c r="B153">
        <v>2019</v>
      </c>
      <c r="C153" t="b">
        <v>1</v>
      </c>
      <c r="D153" t="s">
        <v>23</v>
      </c>
      <c r="E153" t="s">
        <v>99</v>
      </c>
      <c r="F153" t="s">
        <v>25</v>
      </c>
      <c r="G153" t="s">
        <v>23</v>
      </c>
      <c r="H153" t="s">
        <v>40</v>
      </c>
      <c r="I153" t="s">
        <v>36</v>
      </c>
      <c r="J153" t="s">
        <v>33</v>
      </c>
      <c r="K153" t="s">
        <v>33</v>
      </c>
      <c r="L153" t="b">
        <v>1</v>
      </c>
      <c r="M153" t="s">
        <v>30</v>
      </c>
      <c r="N153" t="s">
        <v>99</v>
      </c>
      <c r="O153">
        <v>3.76</v>
      </c>
      <c r="P153">
        <v>3922</v>
      </c>
      <c r="Q153">
        <v>14746.72</v>
      </c>
      <c r="R153">
        <v>3646</v>
      </c>
      <c r="S153">
        <v>3646</v>
      </c>
      <c r="T153">
        <v>3.6459999999999999E-3</v>
      </c>
      <c r="U153">
        <v>3.6459999999999999E-3</v>
      </c>
      <c r="V153">
        <v>14.74672</v>
      </c>
    </row>
    <row r="154" spans="1:22" x14ac:dyDescent="0.35">
      <c r="A154" t="s">
        <v>22</v>
      </c>
      <c r="B154">
        <v>2019</v>
      </c>
      <c r="C154" t="b">
        <v>1</v>
      </c>
      <c r="D154" t="s">
        <v>23</v>
      </c>
      <c r="E154" t="s">
        <v>99</v>
      </c>
      <c r="F154" t="s">
        <v>25</v>
      </c>
      <c r="G154" t="s">
        <v>23</v>
      </c>
      <c r="H154" t="s">
        <v>40</v>
      </c>
      <c r="I154" t="s">
        <v>36</v>
      </c>
      <c r="J154" t="s">
        <v>33</v>
      </c>
      <c r="K154" t="s">
        <v>33</v>
      </c>
      <c r="L154" t="b">
        <v>1</v>
      </c>
      <c r="M154" t="s">
        <v>30</v>
      </c>
      <c r="N154" t="s">
        <v>99</v>
      </c>
      <c r="O154">
        <v>3.76</v>
      </c>
      <c r="P154">
        <v>188</v>
      </c>
      <c r="Q154">
        <v>706.88</v>
      </c>
      <c r="R154">
        <v>967</v>
      </c>
      <c r="S154">
        <v>967</v>
      </c>
      <c r="T154">
        <v>9.6699999999999998E-4</v>
      </c>
      <c r="U154">
        <v>9.6699999999999998E-4</v>
      </c>
      <c r="V154">
        <v>0.70687999999999995</v>
      </c>
    </row>
    <row r="155" spans="1:22" x14ac:dyDescent="0.35">
      <c r="A155" t="s">
        <v>22</v>
      </c>
      <c r="B155">
        <v>2019</v>
      </c>
      <c r="C155" t="b">
        <v>1</v>
      </c>
      <c r="D155" t="s">
        <v>23</v>
      </c>
      <c r="E155" t="s">
        <v>99</v>
      </c>
      <c r="F155" t="s">
        <v>25</v>
      </c>
      <c r="G155" t="s">
        <v>23</v>
      </c>
      <c r="H155" t="s">
        <v>40</v>
      </c>
      <c r="I155" t="s">
        <v>27</v>
      </c>
      <c r="J155" t="s">
        <v>58</v>
      </c>
      <c r="K155" t="s">
        <v>59</v>
      </c>
      <c r="L155" t="b">
        <v>1</v>
      </c>
      <c r="M155" t="s">
        <v>30</v>
      </c>
      <c r="N155" t="s">
        <v>99</v>
      </c>
      <c r="O155">
        <v>2.2200000000000002</v>
      </c>
      <c r="P155">
        <v>6310</v>
      </c>
      <c r="Q155">
        <v>14008.2</v>
      </c>
      <c r="R155">
        <v>22350</v>
      </c>
      <c r="S155">
        <v>22350</v>
      </c>
      <c r="T155">
        <v>2.2349999999999998E-2</v>
      </c>
      <c r="U155">
        <v>2.2349999999999998E-2</v>
      </c>
      <c r="V155">
        <v>14.0082</v>
      </c>
    </row>
    <row r="156" spans="1:22" x14ac:dyDescent="0.35">
      <c r="A156" t="s">
        <v>22</v>
      </c>
      <c r="B156">
        <v>2019</v>
      </c>
      <c r="C156" t="b">
        <v>1</v>
      </c>
      <c r="D156" t="s">
        <v>23</v>
      </c>
      <c r="E156" t="s">
        <v>99</v>
      </c>
      <c r="F156" t="s">
        <v>25</v>
      </c>
      <c r="G156" t="s">
        <v>23</v>
      </c>
      <c r="H156" t="s">
        <v>40</v>
      </c>
      <c r="I156" t="s">
        <v>27</v>
      </c>
      <c r="J156" t="s">
        <v>58</v>
      </c>
      <c r="K156" t="s">
        <v>59</v>
      </c>
      <c r="L156" t="b">
        <v>1</v>
      </c>
      <c r="M156" t="s">
        <v>30</v>
      </c>
      <c r="N156" t="s">
        <v>99</v>
      </c>
      <c r="O156">
        <v>2.2200000000000002</v>
      </c>
      <c r="P156">
        <v>3520</v>
      </c>
      <c r="Q156">
        <v>7814.4</v>
      </c>
      <c r="R156">
        <v>16893</v>
      </c>
      <c r="S156">
        <v>16893</v>
      </c>
      <c r="T156">
        <v>1.6892999999999998E-2</v>
      </c>
      <c r="U156">
        <v>1.6892999999999998E-2</v>
      </c>
      <c r="V156">
        <v>7.8144</v>
      </c>
    </row>
    <row r="157" spans="1:22" x14ac:dyDescent="0.35">
      <c r="A157" t="s">
        <v>22</v>
      </c>
      <c r="B157">
        <v>2019</v>
      </c>
      <c r="C157" t="b">
        <v>1</v>
      </c>
      <c r="D157" t="s">
        <v>23</v>
      </c>
      <c r="E157" t="s">
        <v>99</v>
      </c>
      <c r="F157" t="s">
        <v>25</v>
      </c>
      <c r="G157" t="s">
        <v>23</v>
      </c>
      <c r="H157" t="s">
        <v>26</v>
      </c>
      <c r="I157" t="s">
        <v>36</v>
      </c>
      <c r="J157" t="s">
        <v>28</v>
      </c>
      <c r="K157" t="s">
        <v>29</v>
      </c>
      <c r="L157" t="b">
        <v>1</v>
      </c>
      <c r="M157" t="s">
        <v>30</v>
      </c>
      <c r="N157" t="s">
        <v>99</v>
      </c>
      <c r="O157">
        <v>1.1499999999999999</v>
      </c>
      <c r="P157">
        <v>4860</v>
      </c>
      <c r="Q157">
        <v>5589</v>
      </c>
      <c r="R157">
        <v>17198</v>
      </c>
      <c r="S157">
        <v>17198</v>
      </c>
      <c r="T157">
        <v>1.7198000000000001E-2</v>
      </c>
      <c r="U157">
        <v>1.7198000000000001E-2</v>
      </c>
      <c r="V157">
        <v>5.5890000000000004</v>
      </c>
    </row>
    <row r="158" spans="1:22" x14ac:dyDescent="0.35">
      <c r="A158" t="s">
        <v>22</v>
      </c>
      <c r="B158">
        <v>2019</v>
      </c>
      <c r="C158" t="b">
        <v>1</v>
      </c>
      <c r="D158" t="s">
        <v>23</v>
      </c>
      <c r="E158" t="s">
        <v>99</v>
      </c>
      <c r="F158" t="s">
        <v>25</v>
      </c>
      <c r="G158" t="s">
        <v>23</v>
      </c>
      <c r="H158" t="s">
        <v>26</v>
      </c>
      <c r="I158" t="s">
        <v>27</v>
      </c>
      <c r="J158" t="s">
        <v>33</v>
      </c>
      <c r="K158" t="s">
        <v>33</v>
      </c>
      <c r="L158" t="b">
        <v>1</v>
      </c>
      <c r="M158" t="s">
        <v>30</v>
      </c>
      <c r="N158" t="s">
        <v>99</v>
      </c>
      <c r="O158">
        <v>1.04</v>
      </c>
      <c r="P158">
        <v>11144</v>
      </c>
      <c r="Q158">
        <v>11589.76</v>
      </c>
      <c r="R158">
        <v>26907</v>
      </c>
      <c r="S158">
        <v>26907</v>
      </c>
      <c r="T158">
        <v>2.6907E-2</v>
      </c>
      <c r="U158">
        <v>2.6907E-2</v>
      </c>
      <c r="V158">
        <v>11.58976</v>
      </c>
    </row>
    <row r="159" spans="1:22" x14ac:dyDescent="0.35">
      <c r="A159" t="s">
        <v>22</v>
      </c>
      <c r="B159">
        <v>2019</v>
      </c>
      <c r="C159" t="b">
        <v>1</v>
      </c>
      <c r="D159" t="s">
        <v>23</v>
      </c>
      <c r="E159" t="s">
        <v>99</v>
      </c>
      <c r="F159" t="s">
        <v>25</v>
      </c>
      <c r="G159" t="s">
        <v>23</v>
      </c>
      <c r="H159" t="s">
        <v>26</v>
      </c>
      <c r="I159" t="s">
        <v>27</v>
      </c>
      <c r="J159" t="s">
        <v>33</v>
      </c>
      <c r="K159" t="s">
        <v>33</v>
      </c>
      <c r="L159" t="b">
        <v>1</v>
      </c>
      <c r="M159" t="s">
        <v>30</v>
      </c>
      <c r="N159" t="s">
        <v>99</v>
      </c>
      <c r="O159">
        <v>1.04</v>
      </c>
      <c r="P159">
        <v>500</v>
      </c>
      <c r="Q159">
        <v>520</v>
      </c>
      <c r="R159">
        <v>2595</v>
      </c>
      <c r="S159">
        <v>2595</v>
      </c>
      <c r="T159">
        <v>2.5950000000000001E-3</v>
      </c>
      <c r="U159">
        <v>2.5950000000000001E-3</v>
      </c>
      <c r="V159">
        <v>0.52</v>
      </c>
    </row>
    <row r="160" spans="1:22" x14ac:dyDescent="0.35">
      <c r="A160" t="s">
        <v>22</v>
      </c>
      <c r="B160">
        <v>2019</v>
      </c>
      <c r="C160" t="b">
        <v>1</v>
      </c>
      <c r="D160" t="s">
        <v>23</v>
      </c>
      <c r="E160" t="s">
        <v>99</v>
      </c>
      <c r="F160" t="s">
        <v>25</v>
      </c>
      <c r="G160" t="s">
        <v>23</v>
      </c>
      <c r="H160" t="s">
        <v>26</v>
      </c>
      <c r="I160" t="s">
        <v>100</v>
      </c>
      <c r="J160" t="s">
        <v>33</v>
      </c>
      <c r="K160" t="s">
        <v>33</v>
      </c>
      <c r="L160" t="b">
        <v>1</v>
      </c>
      <c r="M160" t="s">
        <v>30</v>
      </c>
      <c r="N160" t="s">
        <v>99</v>
      </c>
      <c r="O160">
        <v>3.19</v>
      </c>
      <c r="P160">
        <v>30873</v>
      </c>
      <c r="Q160">
        <v>98484.87</v>
      </c>
      <c r="R160">
        <v>168287</v>
      </c>
      <c r="S160">
        <v>168287</v>
      </c>
      <c r="T160">
        <v>0.16828699999999999</v>
      </c>
      <c r="U160">
        <v>0.16828699999999999</v>
      </c>
      <c r="V160">
        <v>98.484870000000001</v>
      </c>
    </row>
    <row r="161" spans="1:22" x14ac:dyDescent="0.35">
      <c r="A161" t="s">
        <v>22</v>
      </c>
      <c r="B161">
        <v>2019</v>
      </c>
      <c r="C161" t="b">
        <v>1</v>
      </c>
      <c r="D161" t="s">
        <v>23</v>
      </c>
      <c r="E161" t="s">
        <v>99</v>
      </c>
      <c r="F161" t="s">
        <v>25</v>
      </c>
      <c r="G161" t="s">
        <v>23</v>
      </c>
      <c r="H161" t="s">
        <v>26</v>
      </c>
      <c r="I161" t="s">
        <v>100</v>
      </c>
      <c r="J161" t="s">
        <v>33</v>
      </c>
      <c r="K161" t="s">
        <v>33</v>
      </c>
      <c r="L161" t="b">
        <v>1</v>
      </c>
      <c r="M161" t="s">
        <v>30</v>
      </c>
      <c r="N161" t="s">
        <v>99</v>
      </c>
      <c r="O161">
        <v>3.19</v>
      </c>
      <c r="P161">
        <v>5360</v>
      </c>
      <c r="Q161">
        <v>17098.400000000001</v>
      </c>
      <c r="R161">
        <v>34814</v>
      </c>
      <c r="S161">
        <v>34814</v>
      </c>
      <c r="T161">
        <v>3.4813999999999998E-2</v>
      </c>
      <c r="U161">
        <v>3.4813999999999998E-2</v>
      </c>
      <c r="V161">
        <v>17.098400000000002</v>
      </c>
    </row>
    <row r="162" spans="1:22" x14ac:dyDescent="0.35">
      <c r="A162" t="s">
        <v>22</v>
      </c>
      <c r="B162">
        <v>2019</v>
      </c>
      <c r="C162" t="b">
        <v>1</v>
      </c>
      <c r="D162" t="s">
        <v>23</v>
      </c>
      <c r="E162" t="s">
        <v>99</v>
      </c>
      <c r="F162" t="s">
        <v>25</v>
      </c>
      <c r="G162" t="s">
        <v>23</v>
      </c>
      <c r="H162" t="s">
        <v>65</v>
      </c>
      <c r="I162" t="s">
        <v>27</v>
      </c>
      <c r="J162" t="s">
        <v>101</v>
      </c>
      <c r="K162" t="s">
        <v>67</v>
      </c>
      <c r="L162" t="b">
        <v>1</v>
      </c>
      <c r="M162" t="s">
        <v>30</v>
      </c>
      <c r="N162" t="s">
        <v>99</v>
      </c>
      <c r="O162">
        <v>0</v>
      </c>
      <c r="P162">
        <v>750</v>
      </c>
      <c r="Q162">
        <v>0</v>
      </c>
      <c r="R162">
        <v>1683</v>
      </c>
      <c r="S162">
        <v>1683</v>
      </c>
      <c r="T162">
        <v>1.683E-3</v>
      </c>
      <c r="U162">
        <v>1.683E-3</v>
      </c>
      <c r="V162">
        <v>0</v>
      </c>
    </row>
    <row r="163" spans="1:22" x14ac:dyDescent="0.35">
      <c r="A163" t="s">
        <v>22</v>
      </c>
      <c r="B163">
        <v>2019</v>
      </c>
      <c r="C163" t="b">
        <v>1</v>
      </c>
      <c r="D163" t="s">
        <v>23</v>
      </c>
      <c r="E163" t="s">
        <v>102</v>
      </c>
      <c r="F163" t="s">
        <v>25</v>
      </c>
      <c r="G163" t="s">
        <v>23</v>
      </c>
      <c r="H163" t="s">
        <v>26</v>
      </c>
      <c r="I163" t="s">
        <v>35</v>
      </c>
      <c r="J163" t="s">
        <v>46</v>
      </c>
      <c r="K163" t="s">
        <v>47</v>
      </c>
      <c r="L163" t="b">
        <v>1</v>
      </c>
      <c r="M163" t="s">
        <v>30</v>
      </c>
      <c r="N163" t="s">
        <v>102</v>
      </c>
      <c r="O163">
        <v>1.23</v>
      </c>
      <c r="P163">
        <v>90</v>
      </c>
      <c r="Q163">
        <v>110.7</v>
      </c>
      <c r="R163">
        <v>3945</v>
      </c>
      <c r="S163">
        <v>3945</v>
      </c>
      <c r="T163">
        <v>3.9449999999999997E-3</v>
      </c>
      <c r="U163">
        <v>3.9449999999999997E-3</v>
      </c>
      <c r="V163">
        <v>0.11070000000000001</v>
      </c>
    </row>
    <row r="164" spans="1:22" x14ac:dyDescent="0.35">
      <c r="A164" t="s">
        <v>22</v>
      </c>
      <c r="B164">
        <v>2019</v>
      </c>
      <c r="C164" t="b">
        <v>1</v>
      </c>
      <c r="D164" t="s">
        <v>23</v>
      </c>
      <c r="E164" t="s">
        <v>102</v>
      </c>
      <c r="F164" t="s">
        <v>25</v>
      </c>
      <c r="G164" t="s">
        <v>23</v>
      </c>
      <c r="H164" t="s">
        <v>26</v>
      </c>
      <c r="I164" t="s">
        <v>35</v>
      </c>
      <c r="J164" t="s">
        <v>103</v>
      </c>
      <c r="K164" t="s">
        <v>39</v>
      </c>
      <c r="L164" t="b">
        <v>1</v>
      </c>
      <c r="M164" t="s">
        <v>30</v>
      </c>
      <c r="N164" t="s">
        <v>102</v>
      </c>
      <c r="O164">
        <v>1</v>
      </c>
      <c r="P164">
        <v>917</v>
      </c>
      <c r="Q164">
        <v>917</v>
      </c>
      <c r="R164">
        <v>83188</v>
      </c>
      <c r="S164">
        <v>83188</v>
      </c>
      <c r="T164">
        <v>8.3187999999999998E-2</v>
      </c>
      <c r="U164">
        <v>8.3187999999999998E-2</v>
      </c>
      <c r="V164">
        <v>0.91700000000000004</v>
      </c>
    </row>
    <row r="165" spans="1:22" x14ac:dyDescent="0.35">
      <c r="A165" t="s">
        <v>22</v>
      </c>
      <c r="B165">
        <v>2019</v>
      </c>
      <c r="C165" t="b">
        <v>1</v>
      </c>
      <c r="D165" t="s">
        <v>23</v>
      </c>
      <c r="E165" t="s">
        <v>102</v>
      </c>
      <c r="F165" t="s">
        <v>25</v>
      </c>
      <c r="G165" t="s">
        <v>23</v>
      </c>
      <c r="H165" t="s">
        <v>26</v>
      </c>
      <c r="I165" t="s">
        <v>35</v>
      </c>
      <c r="J165" t="s">
        <v>82</v>
      </c>
      <c r="K165" t="s">
        <v>39</v>
      </c>
      <c r="L165" t="b">
        <v>1</v>
      </c>
      <c r="M165" t="s">
        <v>30</v>
      </c>
      <c r="N165" t="s">
        <v>102</v>
      </c>
      <c r="O165">
        <v>1</v>
      </c>
      <c r="P165">
        <v>316</v>
      </c>
      <c r="Q165">
        <v>316</v>
      </c>
      <c r="R165">
        <v>15327</v>
      </c>
      <c r="S165">
        <v>15327</v>
      </c>
      <c r="T165">
        <v>1.5327E-2</v>
      </c>
      <c r="U165">
        <v>1.5327E-2</v>
      </c>
      <c r="V165">
        <v>0.316</v>
      </c>
    </row>
    <row r="166" spans="1:22" x14ac:dyDescent="0.35">
      <c r="A166" t="s">
        <v>22</v>
      </c>
      <c r="B166">
        <v>2019</v>
      </c>
      <c r="C166" t="b">
        <v>1</v>
      </c>
      <c r="D166" t="s">
        <v>23</v>
      </c>
      <c r="E166" t="s">
        <v>102</v>
      </c>
      <c r="F166" t="s">
        <v>25</v>
      </c>
      <c r="G166" t="s">
        <v>23</v>
      </c>
      <c r="H166" t="s">
        <v>26</v>
      </c>
      <c r="I166" t="s">
        <v>27</v>
      </c>
      <c r="J166" t="s">
        <v>70</v>
      </c>
      <c r="K166" t="s">
        <v>29</v>
      </c>
      <c r="L166" t="b">
        <v>1</v>
      </c>
      <c r="M166" t="s">
        <v>30</v>
      </c>
      <c r="N166" t="s">
        <v>102</v>
      </c>
      <c r="O166">
        <v>1</v>
      </c>
      <c r="P166">
        <v>102345</v>
      </c>
      <c r="Q166">
        <v>102345</v>
      </c>
      <c r="R166">
        <v>1177430</v>
      </c>
      <c r="S166">
        <v>1177430</v>
      </c>
      <c r="T166">
        <v>1.17743</v>
      </c>
      <c r="U166">
        <v>1.17743</v>
      </c>
      <c r="V166">
        <v>102.345</v>
      </c>
    </row>
    <row r="167" spans="1:22" x14ac:dyDescent="0.35">
      <c r="A167" t="s">
        <v>22</v>
      </c>
      <c r="B167">
        <v>2019</v>
      </c>
      <c r="C167" t="b">
        <v>1</v>
      </c>
      <c r="D167" t="s">
        <v>23</v>
      </c>
      <c r="E167" t="s">
        <v>102</v>
      </c>
      <c r="F167" t="s">
        <v>25</v>
      </c>
      <c r="G167" t="s">
        <v>23</v>
      </c>
      <c r="H167" t="s">
        <v>26</v>
      </c>
      <c r="I167" t="s">
        <v>27</v>
      </c>
      <c r="J167" t="s">
        <v>70</v>
      </c>
      <c r="K167" t="s">
        <v>29</v>
      </c>
      <c r="L167" t="b">
        <v>1</v>
      </c>
      <c r="M167" t="s">
        <v>30</v>
      </c>
      <c r="N167" t="s">
        <v>102</v>
      </c>
      <c r="O167">
        <v>1</v>
      </c>
      <c r="P167">
        <v>26485</v>
      </c>
      <c r="Q167">
        <v>26485</v>
      </c>
      <c r="R167">
        <v>296120</v>
      </c>
      <c r="S167">
        <v>296120</v>
      </c>
      <c r="T167">
        <v>0.29611999999999999</v>
      </c>
      <c r="U167">
        <v>0.29611999999999999</v>
      </c>
      <c r="V167">
        <v>26.484999999999999</v>
      </c>
    </row>
    <row r="168" spans="1:22" x14ac:dyDescent="0.35">
      <c r="A168" t="s">
        <v>22</v>
      </c>
      <c r="B168">
        <v>2019</v>
      </c>
      <c r="C168" t="b">
        <v>1</v>
      </c>
      <c r="D168" t="s">
        <v>23</v>
      </c>
      <c r="E168" t="s">
        <v>102</v>
      </c>
      <c r="F168" t="s">
        <v>25</v>
      </c>
      <c r="G168" t="s">
        <v>23</v>
      </c>
      <c r="H168" t="s">
        <v>26</v>
      </c>
      <c r="I168" t="s">
        <v>27</v>
      </c>
      <c r="J168" t="s">
        <v>70</v>
      </c>
      <c r="K168" t="s">
        <v>29</v>
      </c>
      <c r="L168" t="b">
        <v>1</v>
      </c>
      <c r="M168" t="s">
        <v>30</v>
      </c>
      <c r="N168" t="s">
        <v>102</v>
      </c>
      <c r="O168">
        <v>1</v>
      </c>
      <c r="P168">
        <v>21076</v>
      </c>
      <c r="Q168">
        <v>21076</v>
      </c>
      <c r="R168">
        <v>239088</v>
      </c>
      <c r="S168">
        <v>239088</v>
      </c>
      <c r="T168">
        <v>0.23908799999999999</v>
      </c>
      <c r="U168">
        <v>0.23908799999999999</v>
      </c>
      <c r="V168">
        <v>21.076000000000001</v>
      </c>
    </row>
    <row r="169" spans="1:22" x14ac:dyDescent="0.35">
      <c r="A169" t="s">
        <v>22</v>
      </c>
      <c r="B169">
        <v>2019</v>
      </c>
      <c r="C169" t="b">
        <v>1</v>
      </c>
      <c r="D169" t="s">
        <v>23</v>
      </c>
      <c r="E169" t="s">
        <v>102</v>
      </c>
      <c r="F169" t="s">
        <v>25</v>
      </c>
      <c r="G169" t="s">
        <v>23</v>
      </c>
      <c r="H169" t="s">
        <v>26</v>
      </c>
      <c r="I169" t="s">
        <v>27</v>
      </c>
      <c r="J169" t="s">
        <v>70</v>
      </c>
      <c r="K169" t="s">
        <v>29</v>
      </c>
      <c r="L169" t="b">
        <v>1</v>
      </c>
      <c r="M169" t="s">
        <v>30</v>
      </c>
      <c r="N169" t="s">
        <v>102</v>
      </c>
      <c r="O169">
        <v>1</v>
      </c>
      <c r="P169">
        <v>11622</v>
      </c>
      <c r="Q169">
        <v>11622</v>
      </c>
      <c r="R169">
        <v>144987</v>
      </c>
      <c r="S169">
        <v>144987</v>
      </c>
      <c r="T169">
        <v>0.144987</v>
      </c>
      <c r="U169">
        <v>0.144987</v>
      </c>
      <c r="V169">
        <v>11.622</v>
      </c>
    </row>
    <row r="170" spans="1:22" x14ac:dyDescent="0.35">
      <c r="A170" t="s">
        <v>22</v>
      </c>
      <c r="B170">
        <v>2019</v>
      </c>
      <c r="C170" t="b">
        <v>1</v>
      </c>
      <c r="D170" t="s">
        <v>23</v>
      </c>
      <c r="E170" t="s">
        <v>102</v>
      </c>
      <c r="F170" t="s">
        <v>25</v>
      </c>
      <c r="G170" t="s">
        <v>23</v>
      </c>
      <c r="H170" t="s">
        <v>26</v>
      </c>
      <c r="I170" t="s">
        <v>27</v>
      </c>
      <c r="J170" t="s">
        <v>70</v>
      </c>
      <c r="K170" t="s">
        <v>29</v>
      </c>
      <c r="L170" t="b">
        <v>1</v>
      </c>
      <c r="M170" t="s">
        <v>30</v>
      </c>
      <c r="N170" t="s">
        <v>102</v>
      </c>
      <c r="O170">
        <v>1</v>
      </c>
      <c r="P170">
        <v>4320</v>
      </c>
      <c r="Q170">
        <v>4320</v>
      </c>
      <c r="R170">
        <v>52306</v>
      </c>
      <c r="S170">
        <v>52306</v>
      </c>
      <c r="T170">
        <v>5.2305999999999998E-2</v>
      </c>
      <c r="U170">
        <v>5.2305999999999998E-2</v>
      </c>
      <c r="V170">
        <v>4.32</v>
      </c>
    </row>
    <row r="171" spans="1:22" x14ac:dyDescent="0.35">
      <c r="A171" t="s">
        <v>22</v>
      </c>
      <c r="B171">
        <v>2019</v>
      </c>
      <c r="C171" t="b">
        <v>1</v>
      </c>
      <c r="D171" t="s">
        <v>23</v>
      </c>
      <c r="E171" t="s">
        <v>102</v>
      </c>
      <c r="F171" t="s">
        <v>25</v>
      </c>
      <c r="G171" t="s">
        <v>23</v>
      </c>
      <c r="H171" t="s">
        <v>26</v>
      </c>
      <c r="I171" t="s">
        <v>27</v>
      </c>
      <c r="J171" t="s">
        <v>70</v>
      </c>
      <c r="K171" t="s">
        <v>29</v>
      </c>
      <c r="L171" t="b">
        <v>1</v>
      </c>
      <c r="M171" t="s">
        <v>30</v>
      </c>
      <c r="N171" t="s">
        <v>102</v>
      </c>
      <c r="O171">
        <v>1</v>
      </c>
      <c r="P171">
        <v>250</v>
      </c>
      <c r="Q171">
        <v>250</v>
      </c>
      <c r="R171">
        <v>6340</v>
      </c>
      <c r="S171">
        <v>6340</v>
      </c>
      <c r="T171">
        <v>6.3400000000000001E-3</v>
      </c>
      <c r="U171">
        <v>6.3400000000000001E-3</v>
      </c>
      <c r="V171">
        <v>0.25</v>
      </c>
    </row>
    <row r="172" spans="1:22" x14ac:dyDescent="0.35">
      <c r="A172" t="s">
        <v>22</v>
      </c>
      <c r="B172">
        <v>2019</v>
      </c>
      <c r="C172" t="b">
        <v>1</v>
      </c>
      <c r="D172" t="s">
        <v>23</v>
      </c>
      <c r="E172" t="s">
        <v>102</v>
      </c>
      <c r="F172" t="s">
        <v>25</v>
      </c>
      <c r="G172" t="s">
        <v>23</v>
      </c>
      <c r="H172" t="s">
        <v>26</v>
      </c>
      <c r="I172" t="s">
        <v>27</v>
      </c>
      <c r="J172" t="s">
        <v>57</v>
      </c>
      <c r="K172" t="s">
        <v>29</v>
      </c>
      <c r="L172" t="b">
        <v>1</v>
      </c>
      <c r="M172" t="s">
        <v>30</v>
      </c>
      <c r="N172" t="s">
        <v>102</v>
      </c>
      <c r="O172">
        <v>2.58</v>
      </c>
      <c r="P172">
        <v>42844</v>
      </c>
      <c r="Q172">
        <v>110537.52</v>
      </c>
      <c r="R172">
        <v>361564</v>
      </c>
      <c r="S172">
        <v>361564</v>
      </c>
      <c r="T172">
        <v>0.361564</v>
      </c>
      <c r="U172">
        <v>0.361564</v>
      </c>
      <c r="V172">
        <v>110.53752</v>
      </c>
    </row>
    <row r="173" spans="1:22" x14ac:dyDescent="0.35">
      <c r="A173" t="s">
        <v>22</v>
      </c>
      <c r="B173">
        <v>2019</v>
      </c>
      <c r="C173" t="b">
        <v>1</v>
      </c>
      <c r="D173" t="s">
        <v>23</v>
      </c>
      <c r="E173" t="s">
        <v>102</v>
      </c>
      <c r="F173" t="s">
        <v>25</v>
      </c>
      <c r="G173" t="s">
        <v>23</v>
      </c>
      <c r="H173" t="s">
        <v>26</v>
      </c>
      <c r="I173" t="s">
        <v>27</v>
      </c>
      <c r="J173" t="s">
        <v>71</v>
      </c>
      <c r="K173" t="s">
        <v>29</v>
      </c>
      <c r="L173" t="b">
        <v>1</v>
      </c>
      <c r="M173" t="s">
        <v>30</v>
      </c>
      <c r="N173" t="s">
        <v>102</v>
      </c>
      <c r="O173">
        <v>1.61</v>
      </c>
      <c r="P173">
        <v>155450</v>
      </c>
      <c r="Q173">
        <v>250274.5</v>
      </c>
      <c r="R173">
        <v>568096</v>
      </c>
      <c r="S173">
        <v>568096</v>
      </c>
      <c r="T173">
        <v>0.56809600000000005</v>
      </c>
      <c r="U173">
        <v>0.56809600000000005</v>
      </c>
      <c r="V173">
        <v>250.27449999999999</v>
      </c>
    </row>
    <row r="174" spans="1:22" x14ac:dyDescent="0.35">
      <c r="A174" t="s">
        <v>22</v>
      </c>
      <c r="B174">
        <v>2019</v>
      </c>
      <c r="C174" t="b">
        <v>1</v>
      </c>
      <c r="D174" t="s">
        <v>23</v>
      </c>
      <c r="E174" t="s">
        <v>102</v>
      </c>
      <c r="F174" t="s">
        <v>25</v>
      </c>
      <c r="G174" t="s">
        <v>23</v>
      </c>
      <c r="H174" t="s">
        <v>26</v>
      </c>
      <c r="I174" t="s">
        <v>27</v>
      </c>
      <c r="J174" t="s">
        <v>71</v>
      </c>
      <c r="K174" t="s">
        <v>29</v>
      </c>
      <c r="L174" t="b">
        <v>1</v>
      </c>
      <c r="M174" t="s">
        <v>30</v>
      </c>
      <c r="N174" t="s">
        <v>102</v>
      </c>
      <c r="O174">
        <v>1.61</v>
      </c>
      <c r="P174">
        <v>32235</v>
      </c>
      <c r="Q174">
        <v>51898.35</v>
      </c>
      <c r="R174">
        <v>119592</v>
      </c>
      <c r="S174">
        <v>119592</v>
      </c>
      <c r="T174">
        <v>0.119592</v>
      </c>
      <c r="U174">
        <v>0.119592</v>
      </c>
      <c r="V174">
        <v>51.898350000000001</v>
      </c>
    </row>
    <row r="175" spans="1:22" x14ac:dyDescent="0.35">
      <c r="A175" t="s">
        <v>22</v>
      </c>
      <c r="B175">
        <v>2019</v>
      </c>
      <c r="C175" t="b">
        <v>1</v>
      </c>
      <c r="D175" t="s">
        <v>23</v>
      </c>
      <c r="E175" t="s">
        <v>102</v>
      </c>
      <c r="F175" t="s">
        <v>25</v>
      </c>
      <c r="G175" t="s">
        <v>23</v>
      </c>
      <c r="H175" t="s">
        <v>26</v>
      </c>
      <c r="I175" t="s">
        <v>27</v>
      </c>
      <c r="J175" t="s">
        <v>71</v>
      </c>
      <c r="K175" t="s">
        <v>29</v>
      </c>
      <c r="L175" t="b">
        <v>1</v>
      </c>
      <c r="M175" t="s">
        <v>30</v>
      </c>
      <c r="N175" t="s">
        <v>102</v>
      </c>
      <c r="O175">
        <v>1.61</v>
      </c>
      <c r="P175">
        <v>19440</v>
      </c>
      <c r="Q175">
        <v>31298.400000000001</v>
      </c>
      <c r="R175">
        <v>63200</v>
      </c>
      <c r="S175">
        <v>63200</v>
      </c>
      <c r="T175">
        <v>6.3200000000000006E-2</v>
      </c>
      <c r="U175">
        <v>6.3200000000000006E-2</v>
      </c>
      <c r="V175">
        <v>31.298400000000001</v>
      </c>
    </row>
    <row r="176" spans="1:22" x14ac:dyDescent="0.35">
      <c r="A176" t="s">
        <v>22</v>
      </c>
      <c r="B176">
        <v>2019</v>
      </c>
      <c r="C176" t="b">
        <v>1</v>
      </c>
      <c r="D176" t="s">
        <v>23</v>
      </c>
      <c r="E176" t="s">
        <v>102</v>
      </c>
      <c r="F176" t="s">
        <v>25</v>
      </c>
      <c r="G176" t="s">
        <v>23</v>
      </c>
      <c r="H176" t="s">
        <v>26</v>
      </c>
      <c r="I176" t="s">
        <v>27</v>
      </c>
      <c r="J176" t="s">
        <v>71</v>
      </c>
      <c r="K176" t="s">
        <v>29</v>
      </c>
      <c r="L176" t="b">
        <v>1</v>
      </c>
      <c r="M176" t="s">
        <v>30</v>
      </c>
      <c r="N176" t="s">
        <v>102</v>
      </c>
      <c r="O176">
        <v>1.61</v>
      </c>
      <c r="P176">
        <v>1200</v>
      </c>
      <c r="Q176">
        <v>1932</v>
      </c>
      <c r="R176">
        <v>35288</v>
      </c>
      <c r="S176">
        <v>35288</v>
      </c>
      <c r="T176">
        <v>3.5288E-2</v>
      </c>
      <c r="U176">
        <v>3.5288E-2</v>
      </c>
      <c r="V176">
        <v>1.9319999999999999</v>
      </c>
    </row>
    <row r="177" spans="1:22" x14ac:dyDescent="0.35">
      <c r="A177" t="s">
        <v>22</v>
      </c>
      <c r="B177">
        <v>2019</v>
      </c>
      <c r="C177" t="b">
        <v>1</v>
      </c>
      <c r="D177" t="s">
        <v>23</v>
      </c>
      <c r="E177" t="s">
        <v>102</v>
      </c>
      <c r="F177" t="s">
        <v>25</v>
      </c>
      <c r="G177" t="s">
        <v>23</v>
      </c>
      <c r="H177" t="s">
        <v>26</v>
      </c>
      <c r="I177" t="s">
        <v>27</v>
      </c>
      <c r="J177" t="s">
        <v>71</v>
      </c>
      <c r="K177" t="s">
        <v>29</v>
      </c>
      <c r="L177" t="b">
        <v>1</v>
      </c>
      <c r="M177" t="s">
        <v>30</v>
      </c>
      <c r="N177" t="s">
        <v>102</v>
      </c>
      <c r="O177">
        <v>1.61</v>
      </c>
      <c r="P177">
        <v>468</v>
      </c>
      <c r="Q177">
        <v>753.48</v>
      </c>
      <c r="R177">
        <v>5109</v>
      </c>
      <c r="S177">
        <v>5109</v>
      </c>
      <c r="T177">
        <v>5.1089999999999998E-3</v>
      </c>
      <c r="U177">
        <v>5.1089999999999998E-3</v>
      </c>
      <c r="V177">
        <v>0.75348000000000004</v>
      </c>
    </row>
    <row r="178" spans="1:22" x14ac:dyDescent="0.35">
      <c r="A178" t="s">
        <v>22</v>
      </c>
      <c r="B178">
        <v>2019</v>
      </c>
      <c r="C178" t="b">
        <v>1</v>
      </c>
      <c r="D178" t="s">
        <v>23</v>
      </c>
      <c r="E178" t="s">
        <v>102</v>
      </c>
      <c r="F178" t="s">
        <v>25</v>
      </c>
      <c r="G178" t="s">
        <v>23</v>
      </c>
      <c r="H178" t="s">
        <v>26</v>
      </c>
      <c r="I178" t="s">
        <v>27</v>
      </c>
      <c r="J178" t="s">
        <v>104</v>
      </c>
      <c r="K178" t="s">
        <v>32</v>
      </c>
      <c r="L178" t="b">
        <v>1</v>
      </c>
      <c r="M178" t="s">
        <v>30</v>
      </c>
      <c r="N178" t="s">
        <v>102</v>
      </c>
      <c r="O178">
        <v>1.93</v>
      </c>
      <c r="P178">
        <v>386</v>
      </c>
      <c r="Q178">
        <v>744.98</v>
      </c>
      <c r="R178">
        <v>1078</v>
      </c>
      <c r="S178">
        <v>1078</v>
      </c>
      <c r="T178">
        <v>1.078E-3</v>
      </c>
      <c r="U178">
        <v>1.078E-3</v>
      </c>
      <c r="V178">
        <v>0.74497999999999998</v>
      </c>
    </row>
    <row r="179" spans="1:22" x14ac:dyDescent="0.35">
      <c r="A179" t="s">
        <v>22</v>
      </c>
      <c r="B179">
        <v>2019</v>
      </c>
      <c r="C179" t="b">
        <v>1</v>
      </c>
      <c r="D179" t="s">
        <v>23</v>
      </c>
      <c r="E179" t="s">
        <v>102</v>
      </c>
      <c r="F179" t="s">
        <v>25</v>
      </c>
      <c r="G179" t="s">
        <v>23</v>
      </c>
      <c r="H179" t="s">
        <v>26</v>
      </c>
      <c r="I179" t="s">
        <v>27</v>
      </c>
      <c r="J179" t="s">
        <v>31</v>
      </c>
      <c r="K179" t="s">
        <v>32</v>
      </c>
      <c r="L179" t="b">
        <v>1</v>
      </c>
      <c r="M179" t="s">
        <v>30</v>
      </c>
      <c r="N179" t="s">
        <v>102</v>
      </c>
      <c r="O179">
        <v>1.5</v>
      </c>
      <c r="P179">
        <v>24640</v>
      </c>
      <c r="Q179">
        <v>36960</v>
      </c>
      <c r="R179">
        <v>35306</v>
      </c>
      <c r="S179">
        <v>35306</v>
      </c>
      <c r="T179">
        <v>3.5305999999999997E-2</v>
      </c>
      <c r="U179">
        <v>3.5305999999999997E-2</v>
      </c>
      <c r="V179">
        <v>36.96</v>
      </c>
    </row>
    <row r="180" spans="1:22" x14ac:dyDescent="0.35">
      <c r="A180" t="s">
        <v>22</v>
      </c>
      <c r="B180">
        <v>2019</v>
      </c>
      <c r="C180" t="b">
        <v>1</v>
      </c>
      <c r="D180" t="s">
        <v>23</v>
      </c>
      <c r="E180" t="s">
        <v>102</v>
      </c>
      <c r="F180" t="s">
        <v>25</v>
      </c>
      <c r="G180" t="s">
        <v>23</v>
      </c>
      <c r="H180" t="s">
        <v>26</v>
      </c>
      <c r="I180" t="s">
        <v>27</v>
      </c>
      <c r="J180" t="s">
        <v>33</v>
      </c>
      <c r="K180" t="s">
        <v>33</v>
      </c>
      <c r="L180" t="b">
        <v>1</v>
      </c>
      <c r="M180" t="s">
        <v>30</v>
      </c>
      <c r="N180" t="s">
        <v>102</v>
      </c>
      <c r="O180">
        <v>1.33</v>
      </c>
      <c r="P180">
        <v>81565</v>
      </c>
      <c r="Q180">
        <v>108481.45</v>
      </c>
      <c r="R180">
        <v>1214998</v>
      </c>
      <c r="S180">
        <v>1214998</v>
      </c>
      <c r="T180">
        <v>1.214998</v>
      </c>
      <c r="U180">
        <v>1.214998</v>
      </c>
      <c r="V180">
        <v>108.48145</v>
      </c>
    </row>
    <row r="181" spans="1:22" x14ac:dyDescent="0.35">
      <c r="A181" t="s">
        <v>22</v>
      </c>
      <c r="B181">
        <v>2019</v>
      </c>
      <c r="C181" t="b">
        <v>1</v>
      </c>
      <c r="D181" t="s">
        <v>23</v>
      </c>
      <c r="E181" t="s">
        <v>102</v>
      </c>
      <c r="F181" t="s">
        <v>25</v>
      </c>
      <c r="G181" t="s">
        <v>23</v>
      </c>
      <c r="H181" t="s">
        <v>26</v>
      </c>
      <c r="I181" t="s">
        <v>27</v>
      </c>
      <c r="J181" t="s">
        <v>33</v>
      </c>
      <c r="K181" t="s">
        <v>33</v>
      </c>
      <c r="L181" t="b">
        <v>1</v>
      </c>
      <c r="M181" t="s">
        <v>30</v>
      </c>
      <c r="N181" t="s">
        <v>102</v>
      </c>
      <c r="O181">
        <v>1.33</v>
      </c>
      <c r="P181">
        <v>59422</v>
      </c>
      <c r="Q181">
        <v>79031.259999999995</v>
      </c>
      <c r="R181">
        <v>1023214</v>
      </c>
      <c r="S181">
        <v>1023214</v>
      </c>
      <c r="T181">
        <v>1.0232140000000001</v>
      </c>
      <c r="U181">
        <v>1.0232140000000001</v>
      </c>
      <c r="V181">
        <v>79.031260000000003</v>
      </c>
    </row>
    <row r="182" spans="1:22" x14ac:dyDescent="0.35">
      <c r="A182" t="s">
        <v>22</v>
      </c>
      <c r="B182">
        <v>2019</v>
      </c>
      <c r="C182" t="b">
        <v>1</v>
      </c>
      <c r="D182" t="s">
        <v>23</v>
      </c>
      <c r="E182" t="s">
        <v>102</v>
      </c>
      <c r="F182" t="s">
        <v>25</v>
      </c>
      <c r="G182" t="s">
        <v>23</v>
      </c>
      <c r="H182" t="s">
        <v>26</v>
      </c>
      <c r="I182" t="s">
        <v>27</v>
      </c>
      <c r="J182" t="s">
        <v>33</v>
      </c>
      <c r="K182" t="s">
        <v>33</v>
      </c>
      <c r="L182" t="b">
        <v>1</v>
      </c>
      <c r="M182" t="s">
        <v>30</v>
      </c>
      <c r="N182" t="s">
        <v>102</v>
      </c>
      <c r="O182">
        <v>1.33</v>
      </c>
      <c r="P182">
        <v>28378</v>
      </c>
      <c r="Q182">
        <v>37742.74</v>
      </c>
      <c r="R182">
        <v>514420</v>
      </c>
      <c r="S182">
        <v>514420</v>
      </c>
      <c r="T182">
        <v>0.51441999999999999</v>
      </c>
      <c r="U182">
        <v>0.51441999999999999</v>
      </c>
      <c r="V182">
        <v>37.742739999999998</v>
      </c>
    </row>
    <row r="183" spans="1:22" x14ac:dyDescent="0.35">
      <c r="A183" t="s">
        <v>22</v>
      </c>
      <c r="B183">
        <v>2019</v>
      </c>
      <c r="C183" t="b">
        <v>1</v>
      </c>
      <c r="D183" t="s">
        <v>23</v>
      </c>
      <c r="E183" t="s">
        <v>102</v>
      </c>
      <c r="F183" t="s">
        <v>25</v>
      </c>
      <c r="G183" t="s">
        <v>23</v>
      </c>
      <c r="H183" t="s">
        <v>26</v>
      </c>
      <c r="I183" t="s">
        <v>27</v>
      </c>
      <c r="J183" t="s">
        <v>33</v>
      </c>
      <c r="K183" t="s">
        <v>33</v>
      </c>
      <c r="L183" t="b">
        <v>1</v>
      </c>
      <c r="M183" t="s">
        <v>30</v>
      </c>
      <c r="N183" t="s">
        <v>102</v>
      </c>
      <c r="O183">
        <v>1.33</v>
      </c>
      <c r="P183">
        <v>3221</v>
      </c>
      <c r="Q183">
        <v>4283.93</v>
      </c>
      <c r="R183">
        <v>45056</v>
      </c>
      <c r="S183">
        <v>45056</v>
      </c>
      <c r="T183">
        <v>4.5055999999999999E-2</v>
      </c>
      <c r="U183">
        <v>4.5055999999999999E-2</v>
      </c>
      <c r="V183">
        <v>4.2839299999999998</v>
      </c>
    </row>
    <row r="184" spans="1:22" x14ac:dyDescent="0.35">
      <c r="A184" t="s">
        <v>22</v>
      </c>
      <c r="B184">
        <v>2019</v>
      </c>
      <c r="C184" t="b">
        <v>1</v>
      </c>
      <c r="D184" t="s">
        <v>23</v>
      </c>
      <c r="E184" t="s">
        <v>102</v>
      </c>
      <c r="F184" t="s">
        <v>25</v>
      </c>
      <c r="G184" t="s">
        <v>23</v>
      </c>
      <c r="H184" t="s">
        <v>36</v>
      </c>
      <c r="I184" t="s">
        <v>37</v>
      </c>
      <c r="J184" t="s">
        <v>28</v>
      </c>
      <c r="K184" t="s">
        <v>29</v>
      </c>
      <c r="L184" t="b">
        <v>1</v>
      </c>
      <c r="M184" t="s">
        <v>30</v>
      </c>
      <c r="N184" t="s">
        <v>102</v>
      </c>
      <c r="O184">
        <v>1.66</v>
      </c>
      <c r="P184">
        <v>2182782</v>
      </c>
      <c r="Q184">
        <v>3623418.12</v>
      </c>
      <c r="R184">
        <v>19030671</v>
      </c>
      <c r="S184">
        <v>19030671</v>
      </c>
      <c r="T184">
        <v>19.030671000000002</v>
      </c>
      <c r="U184">
        <v>19.030671000000002</v>
      </c>
      <c r="V184">
        <v>3623.4181199999998</v>
      </c>
    </row>
    <row r="185" spans="1:22" x14ac:dyDescent="0.35">
      <c r="A185" t="s">
        <v>22</v>
      </c>
      <c r="B185">
        <v>2019</v>
      </c>
      <c r="C185" t="b">
        <v>1</v>
      </c>
      <c r="D185" t="s">
        <v>23</v>
      </c>
      <c r="E185" t="s">
        <v>102</v>
      </c>
      <c r="F185" t="s">
        <v>25</v>
      </c>
      <c r="G185" t="s">
        <v>23</v>
      </c>
      <c r="H185" t="s">
        <v>36</v>
      </c>
      <c r="I185" t="s">
        <v>37</v>
      </c>
      <c r="J185" t="s">
        <v>28</v>
      </c>
      <c r="K185" t="s">
        <v>29</v>
      </c>
      <c r="L185" t="b">
        <v>1</v>
      </c>
      <c r="M185" t="s">
        <v>30</v>
      </c>
      <c r="N185" t="s">
        <v>102</v>
      </c>
      <c r="O185">
        <v>1.66</v>
      </c>
      <c r="P185">
        <v>594693</v>
      </c>
      <c r="Q185">
        <v>987190.38</v>
      </c>
      <c r="R185">
        <v>6117848</v>
      </c>
      <c r="S185">
        <v>6117848</v>
      </c>
      <c r="T185">
        <v>6.1178480000000004</v>
      </c>
      <c r="U185">
        <v>6.1178480000000004</v>
      </c>
      <c r="V185">
        <v>987.19038</v>
      </c>
    </row>
    <row r="186" spans="1:22" x14ac:dyDescent="0.35">
      <c r="A186" t="s">
        <v>22</v>
      </c>
      <c r="B186">
        <v>2019</v>
      </c>
      <c r="C186" t="b">
        <v>1</v>
      </c>
      <c r="D186" t="s">
        <v>23</v>
      </c>
      <c r="E186" t="s">
        <v>102</v>
      </c>
      <c r="F186" t="s">
        <v>25</v>
      </c>
      <c r="G186" t="s">
        <v>23</v>
      </c>
      <c r="H186" t="s">
        <v>36</v>
      </c>
      <c r="I186" t="s">
        <v>37</v>
      </c>
      <c r="J186" t="s">
        <v>28</v>
      </c>
      <c r="K186" t="s">
        <v>29</v>
      </c>
      <c r="L186" t="b">
        <v>1</v>
      </c>
      <c r="M186" t="s">
        <v>30</v>
      </c>
      <c r="N186" t="s">
        <v>102</v>
      </c>
      <c r="O186">
        <v>1.66</v>
      </c>
      <c r="P186">
        <v>456435</v>
      </c>
      <c r="Q186">
        <v>757682.1</v>
      </c>
      <c r="R186">
        <v>4492420</v>
      </c>
      <c r="S186">
        <v>4492420</v>
      </c>
      <c r="T186">
        <v>4.4924200000000001</v>
      </c>
      <c r="U186">
        <v>4.4924200000000001</v>
      </c>
      <c r="V186">
        <v>757.68209999999999</v>
      </c>
    </row>
    <row r="187" spans="1:22" x14ac:dyDescent="0.35">
      <c r="A187" t="s">
        <v>22</v>
      </c>
      <c r="B187">
        <v>2019</v>
      </c>
      <c r="C187" t="b">
        <v>1</v>
      </c>
      <c r="D187" t="s">
        <v>23</v>
      </c>
      <c r="E187" t="s">
        <v>102</v>
      </c>
      <c r="F187" t="s">
        <v>25</v>
      </c>
      <c r="G187" t="s">
        <v>23</v>
      </c>
      <c r="H187" t="s">
        <v>36</v>
      </c>
      <c r="I187" t="s">
        <v>37</v>
      </c>
      <c r="J187" t="s">
        <v>28</v>
      </c>
      <c r="K187" t="s">
        <v>29</v>
      </c>
      <c r="L187" t="b">
        <v>1</v>
      </c>
      <c r="M187" t="s">
        <v>30</v>
      </c>
      <c r="N187" t="s">
        <v>102</v>
      </c>
      <c r="O187">
        <v>1.66</v>
      </c>
      <c r="P187">
        <v>131228</v>
      </c>
      <c r="Q187">
        <v>217838.48</v>
      </c>
      <c r="R187">
        <v>1415870</v>
      </c>
      <c r="S187">
        <v>1415870</v>
      </c>
      <c r="T187">
        <v>1.41587</v>
      </c>
      <c r="U187">
        <v>1.41587</v>
      </c>
      <c r="V187">
        <v>217.83848</v>
      </c>
    </row>
    <row r="188" spans="1:22" x14ac:dyDescent="0.35">
      <c r="A188" t="s">
        <v>22</v>
      </c>
      <c r="B188">
        <v>2019</v>
      </c>
      <c r="C188" t="b">
        <v>1</v>
      </c>
      <c r="D188" t="s">
        <v>23</v>
      </c>
      <c r="E188" t="s">
        <v>102</v>
      </c>
      <c r="F188" t="s">
        <v>25</v>
      </c>
      <c r="G188" t="s">
        <v>23</v>
      </c>
      <c r="H188" t="s">
        <v>36</v>
      </c>
      <c r="I188" t="s">
        <v>37</v>
      </c>
      <c r="J188" t="s">
        <v>28</v>
      </c>
      <c r="K188" t="s">
        <v>29</v>
      </c>
      <c r="L188" t="b">
        <v>1</v>
      </c>
      <c r="M188" t="s">
        <v>30</v>
      </c>
      <c r="N188" t="s">
        <v>102</v>
      </c>
      <c r="O188">
        <v>1.66</v>
      </c>
      <c r="P188">
        <v>118700</v>
      </c>
      <c r="Q188">
        <v>197042</v>
      </c>
      <c r="R188">
        <v>925002</v>
      </c>
      <c r="S188">
        <v>925002</v>
      </c>
      <c r="T188">
        <v>0.92500199999999999</v>
      </c>
      <c r="U188">
        <v>0.92500199999999999</v>
      </c>
      <c r="V188">
        <v>197.042</v>
      </c>
    </row>
    <row r="189" spans="1:22" x14ac:dyDescent="0.35">
      <c r="A189" t="s">
        <v>22</v>
      </c>
      <c r="B189">
        <v>2019</v>
      </c>
      <c r="C189" t="b">
        <v>1</v>
      </c>
      <c r="D189" t="s">
        <v>23</v>
      </c>
      <c r="E189" t="s">
        <v>102</v>
      </c>
      <c r="F189" t="s">
        <v>25</v>
      </c>
      <c r="G189" t="s">
        <v>23</v>
      </c>
      <c r="H189" t="s">
        <v>36</v>
      </c>
      <c r="I189" t="s">
        <v>37</v>
      </c>
      <c r="J189" t="s">
        <v>28</v>
      </c>
      <c r="K189" t="s">
        <v>29</v>
      </c>
      <c r="L189" t="b">
        <v>1</v>
      </c>
      <c r="M189" t="s">
        <v>30</v>
      </c>
      <c r="N189" t="s">
        <v>102</v>
      </c>
      <c r="O189">
        <v>1.66</v>
      </c>
      <c r="P189">
        <v>20672</v>
      </c>
      <c r="Q189">
        <v>34315.519999999997</v>
      </c>
      <c r="R189">
        <v>229864</v>
      </c>
      <c r="S189">
        <v>229864</v>
      </c>
      <c r="T189">
        <v>0.22986400000000001</v>
      </c>
      <c r="U189">
        <v>0.22986400000000001</v>
      </c>
      <c r="V189">
        <v>34.315519999999999</v>
      </c>
    </row>
    <row r="190" spans="1:22" x14ac:dyDescent="0.35">
      <c r="A190" t="s">
        <v>22</v>
      </c>
      <c r="B190">
        <v>2019</v>
      </c>
      <c r="C190" t="b">
        <v>1</v>
      </c>
      <c r="D190" t="s">
        <v>23</v>
      </c>
      <c r="E190" t="s">
        <v>102</v>
      </c>
      <c r="F190" t="s">
        <v>25</v>
      </c>
      <c r="G190" t="s">
        <v>23</v>
      </c>
      <c r="H190" t="s">
        <v>36</v>
      </c>
      <c r="I190" t="s">
        <v>37</v>
      </c>
      <c r="J190" t="s">
        <v>28</v>
      </c>
      <c r="K190" t="s">
        <v>29</v>
      </c>
      <c r="L190" t="b">
        <v>1</v>
      </c>
      <c r="M190" t="s">
        <v>30</v>
      </c>
      <c r="N190" t="s">
        <v>102</v>
      </c>
      <c r="O190">
        <v>1.66</v>
      </c>
      <c r="P190">
        <v>8437</v>
      </c>
      <c r="Q190">
        <v>14005.42</v>
      </c>
      <c r="R190">
        <v>75497</v>
      </c>
      <c r="S190">
        <v>75497</v>
      </c>
      <c r="T190">
        <v>7.5496999999999995E-2</v>
      </c>
      <c r="U190">
        <v>7.5496999999999995E-2</v>
      </c>
      <c r="V190">
        <v>14.005420000000001</v>
      </c>
    </row>
    <row r="191" spans="1:22" x14ac:dyDescent="0.35">
      <c r="A191" t="s">
        <v>22</v>
      </c>
      <c r="B191">
        <v>2019</v>
      </c>
      <c r="C191" t="b">
        <v>1</v>
      </c>
      <c r="D191" t="s">
        <v>23</v>
      </c>
      <c r="E191" t="s">
        <v>102</v>
      </c>
      <c r="F191" t="s">
        <v>25</v>
      </c>
      <c r="G191" t="s">
        <v>23</v>
      </c>
      <c r="H191" t="s">
        <v>36</v>
      </c>
      <c r="I191" t="s">
        <v>37</v>
      </c>
      <c r="J191" t="s">
        <v>69</v>
      </c>
      <c r="K191" t="s">
        <v>29</v>
      </c>
      <c r="L191" t="b">
        <v>1</v>
      </c>
      <c r="M191" t="s">
        <v>30</v>
      </c>
      <c r="N191" t="s">
        <v>102</v>
      </c>
      <c r="O191">
        <v>2.16</v>
      </c>
      <c r="P191">
        <v>68295</v>
      </c>
      <c r="Q191">
        <v>147517.20000000001</v>
      </c>
      <c r="R191">
        <v>2374208</v>
      </c>
      <c r="S191">
        <v>2374208</v>
      </c>
      <c r="T191">
        <v>2.3742079999999999</v>
      </c>
      <c r="U191">
        <v>2.3742079999999999</v>
      </c>
      <c r="V191">
        <v>147.5172</v>
      </c>
    </row>
    <row r="192" spans="1:22" x14ac:dyDescent="0.35">
      <c r="A192" t="s">
        <v>22</v>
      </c>
      <c r="B192">
        <v>2019</v>
      </c>
      <c r="C192" t="b">
        <v>1</v>
      </c>
      <c r="D192" t="s">
        <v>23</v>
      </c>
      <c r="E192" t="s">
        <v>102</v>
      </c>
      <c r="F192" t="s">
        <v>25</v>
      </c>
      <c r="G192" t="s">
        <v>23</v>
      </c>
      <c r="H192" t="s">
        <v>36</v>
      </c>
      <c r="I192" t="s">
        <v>37</v>
      </c>
      <c r="J192" t="s">
        <v>69</v>
      </c>
      <c r="K192" t="s">
        <v>29</v>
      </c>
      <c r="L192" t="b">
        <v>1</v>
      </c>
      <c r="M192" t="s">
        <v>30</v>
      </c>
      <c r="N192" t="s">
        <v>102</v>
      </c>
      <c r="O192">
        <v>2.16</v>
      </c>
      <c r="P192">
        <v>61512</v>
      </c>
      <c r="Q192">
        <v>132865.92000000001</v>
      </c>
      <c r="R192">
        <v>2054904</v>
      </c>
      <c r="S192">
        <v>2054904</v>
      </c>
      <c r="T192">
        <v>2.0549040000000001</v>
      </c>
      <c r="U192">
        <v>2.0549040000000001</v>
      </c>
      <c r="V192">
        <v>132.86591999999999</v>
      </c>
    </row>
    <row r="193" spans="1:22" x14ac:dyDescent="0.35">
      <c r="A193" t="s">
        <v>22</v>
      </c>
      <c r="B193">
        <v>2019</v>
      </c>
      <c r="C193" t="b">
        <v>1</v>
      </c>
      <c r="D193" t="s">
        <v>23</v>
      </c>
      <c r="E193" t="s">
        <v>102</v>
      </c>
      <c r="F193" t="s">
        <v>25</v>
      </c>
      <c r="G193" t="s">
        <v>23</v>
      </c>
      <c r="H193" t="s">
        <v>36</v>
      </c>
      <c r="I193" t="s">
        <v>37</v>
      </c>
      <c r="J193" t="s">
        <v>69</v>
      </c>
      <c r="K193" t="s">
        <v>29</v>
      </c>
      <c r="L193" t="b">
        <v>1</v>
      </c>
      <c r="M193" t="s">
        <v>30</v>
      </c>
      <c r="N193" t="s">
        <v>102</v>
      </c>
      <c r="O193">
        <v>2.16</v>
      </c>
      <c r="P193">
        <v>7747</v>
      </c>
      <c r="Q193">
        <v>16733.52</v>
      </c>
      <c r="R193">
        <v>336203</v>
      </c>
      <c r="S193">
        <v>336203</v>
      </c>
      <c r="T193">
        <v>0.33620299999999997</v>
      </c>
      <c r="U193">
        <v>0.33620299999999997</v>
      </c>
      <c r="V193">
        <v>16.733519999999999</v>
      </c>
    </row>
    <row r="194" spans="1:22" x14ac:dyDescent="0.35">
      <c r="A194" t="s">
        <v>22</v>
      </c>
      <c r="B194">
        <v>2019</v>
      </c>
      <c r="C194" t="b">
        <v>1</v>
      </c>
      <c r="D194" t="s">
        <v>23</v>
      </c>
      <c r="E194" t="s">
        <v>102</v>
      </c>
      <c r="F194" t="s">
        <v>25</v>
      </c>
      <c r="G194" t="s">
        <v>23</v>
      </c>
      <c r="H194" t="s">
        <v>36</v>
      </c>
      <c r="I194" t="s">
        <v>37</v>
      </c>
      <c r="J194" t="s">
        <v>69</v>
      </c>
      <c r="K194" t="s">
        <v>29</v>
      </c>
      <c r="L194" t="b">
        <v>1</v>
      </c>
      <c r="M194" t="s">
        <v>30</v>
      </c>
      <c r="N194" t="s">
        <v>102</v>
      </c>
      <c r="O194">
        <v>2.16</v>
      </c>
      <c r="P194">
        <v>2963</v>
      </c>
      <c r="Q194">
        <v>6400.08</v>
      </c>
      <c r="R194">
        <v>121163</v>
      </c>
      <c r="S194">
        <v>121163</v>
      </c>
      <c r="T194">
        <v>0.12116300000000001</v>
      </c>
      <c r="U194">
        <v>0.12116300000000001</v>
      </c>
      <c r="V194">
        <v>6.40008</v>
      </c>
    </row>
    <row r="195" spans="1:22" x14ac:dyDescent="0.35">
      <c r="A195" t="s">
        <v>22</v>
      </c>
      <c r="B195">
        <v>2019</v>
      </c>
      <c r="C195" t="b">
        <v>1</v>
      </c>
      <c r="D195" t="s">
        <v>23</v>
      </c>
      <c r="E195" t="s">
        <v>102</v>
      </c>
      <c r="F195" t="s">
        <v>25</v>
      </c>
      <c r="G195" t="s">
        <v>23</v>
      </c>
      <c r="H195" t="s">
        <v>36</v>
      </c>
      <c r="I195" t="s">
        <v>37</v>
      </c>
      <c r="J195" t="s">
        <v>69</v>
      </c>
      <c r="K195" t="s">
        <v>29</v>
      </c>
      <c r="L195" t="b">
        <v>1</v>
      </c>
      <c r="M195" t="s">
        <v>30</v>
      </c>
      <c r="N195" t="s">
        <v>102</v>
      </c>
      <c r="O195">
        <v>2.16</v>
      </c>
      <c r="P195">
        <v>1697</v>
      </c>
      <c r="Q195">
        <v>3665.52</v>
      </c>
      <c r="R195">
        <v>55061</v>
      </c>
      <c r="S195">
        <v>55061</v>
      </c>
      <c r="T195">
        <v>5.5060999999999999E-2</v>
      </c>
      <c r="U195">
        <v>5.5060999999999999E-2</v>
      </c>
      <c r="V195">
        <v>3.6655199999999999</v>
      </c>
    </row>
    <row r="196" spans="1:22" x14ac:dyDescent="0.35">
      <c r="A196" t="s">
        <v>22</v>
      </c>
      <c r="B196">
        <v>2019</v>
      </c>
      <c r="C196" t="b">
        <v>1</v>
      </c>
      <c r="D196" t="s">
        <v>23</v>
      </c>
      <c r="E196" t="s">
        <v>102</v>
      </c>
      <c r="F196" t="s">
        <v>25</v>
      </c>
      <c r="G196" t="s">
        <v>23</v>
      </c>
      <c r="H196" t="s">
        <v>36</v>
      </c>
      <c r="I196" t="s">
        <v>37</v>
      </c>
      <c r="J196" t="s">
        <v>69</v>
      </c>
      <c r="K196" t="s">
        <v>29</v>
      </c>
      <c r="L196" t="b">
        <v>1</v>
      </c>
      <c r="M196" t="s">
        <v>30</v>
      </c>
      <c r="N196" t="s">
        <v>102</v>
      </c>
      <c r="O196">
        <v>2.16</v>
      </c>
      <c r="P196">
        <v>822</v>
      </c>
      <c r="Q196">
        <v>1775.52</v>
      </c>
      <c r="R196">
        <v>21958</v>
      </c>
      <c r="S196">
        <v>21958</v>
      </c>
      <c r="T196">
        <v>2.1957999999999998E-2</v>
      </c>
      <c r="U196">
        <v>2.1957999999999998E-2</v>
      </c>
      <c r="V196">
        <v>1.77552</v>
      </c>
    </row>
    <row r="197" spans="1:22" x14ac:dyDescent="0.35">
      <c r="A197" t="s">
        <v>22</v>
      </c>
      <c r="B197">
        <v>2019</v>
      </c>
      <c r="C197" t="b">
        <v>1</v>
      </c>
      <c r="D197" t="s">
        <v>23</v>
      </c>
      <c r="E197" t="s">
        <v>102</v>
      </c>
      <c r="F197" t="s">
        <v>25</v>
      </c>
      <c r="G197" t="s">
        <v>23</v>
      </c>
      <c r="H197" t="s">
        <v>36</v>
      </c>
      <c r="I197" t="s">
        <v>35</v>
      </c>
      <c r="J197" t="s">
        <v>43</v>
      </c>
      <c r="K197" t="s">
        <v>39</v>
      </c>
      <c r="L197" t="b">
        <v>1</v>
      </c>
      <c r="M197" t="s">
        <v>30</v>
      </c>
      <c r="N197" t="s">
        <v>102</v>
      </c>
      <c r="O197">
        <v>1</v>
      </c>
      <c r="P197">
        <v>8208</v>
      </c>
      <c r="Q197">
        <v>8208</v>
      </c>
      <c r="R197">
        <v>18249</v>
      </c>
      <c r="S197">
        <v>18249</v>
      </c>
      <c r="T197">
        <v>1.8249000000000001E-2</v>
      </c>
      <c r="U197">
        <v>1.8249000000000001E-2</v>
      </c>
      <c r="V197">
        <v>8.2080000000000002</v>
      </c>
    </row>
    <row r="198" spans="1:22" x14ac:dyDescent="0.35">
      <c r="A198" t="s">
        <v>22</v>
      </c>
      <c r="B198">
        <v>2019</v>
      </c>
      <c r="C198" t="b">
        <v>1</v>
      </c>
      <c r="D198" t="s">
        <v>23</v>
      </c>
      <c r="E198" t="s">
        <v>102</v>
      </c>
      <c r="F198" t="s">
        <v>25</v>
      </c>
      <c r="G198" t="s">
        <v>23</v>
      </c>
      <c r="H198" t="s">
        <v>36</v>
      </c>
      <c r="I198" t="s">
        <v>27</v>
      </c>
      <c r="J198" t="s">
        <v>70</v>
      </c>
      <c r="K198" t="s">
        <v>29</v>
      </c>
      <c r="L198" t="b">
        <v>1</v>
      </c>
      <c r="M198" t="s">
        <v>30</v>
      </c>
      <c r="N198" t="s">
        <v>102</v>
      </c>
      <c r="O198">
        <v>2.7</v>
      </c>
      <c r="P198">
        <v>39448</v>
      </c>
      <c r="Q198">
        <v>106509.6</v>
      </c>
      <c r="R198">
        <v>1372854</v>
      </c>
      <c r="S198">
        <v>1372854</v>
      </c>
      <c r="T198">
        <v>1.372854</v>
      </c>
      <c r="U198">
        <v>1.372854</v>
      </c>
      <c r="V198">
        <v>106.50960000000001</v>
      </c>
    </row>
    <row r="199" spans="1:22" x14ac:dyDescent="0.35">
      <c r="A199" t="s">
        <v>22</v>
      </c>
      <c r="B199">
        <v>2019</v>
      </c>
      <c r="C199" t="b">
        <v>1</v>
      </c>
      <c r="D199" t="s">
        <v>23</v>
      </c>
      <c r="E199" t="s">
        <v>102</v>
      </c>
      <c r="F199" t="s">
        <v>25</v>
      </c>
      <c r="G199" t="s">
        <v>23</v>
      </c>
      <c r="H199" t="s">
        <v>36</v>
      </c>
      <c r="I199" t="s">
        <v>27</v>
      </c>
      <c r="J199" t="s">
        <v>70</v>
      </c>
      <c r="K199" t="s">
        <v>29</v>
      </c>
      <c r="L199" t="b">
        <v>1</v>
      </c>
      <c r="M199" t="s">
        <v>30</v>
      </c>
      <c r="N199" t="s">
        <v>102</v>
      </c>
      <c r="O199">
        <v>2.7</v>
      </c>
      <c r="P199">
        <v>14564</v>
      </c>
      <c r="Q199">
        <v>39322.800000000003</v>
      </c>
      <c r="R199">
        <v>520979</v>
      </c>
      <c r="S199">
        <v>520979</v>
      </c>
      <c r="T199">
        <v>0.52097899999999997</v>
      </c>
      <c r="U199">
        <v>0.52097899999999997</v>
      </c>
      <c r="V199">
        <v>39.322800000000001</v>
      </c>
    </row>
    <row r="200" spans="1:22" x14ac:dyDescent="0.35">
      <c r="A200" t="s">
        <v>22</v>
      </c>
      <c r="B200">
        <v>2019</v>
      </c>
      <c r="C200" t="b">
        <v>1</v>
      </c>
      <c r="D200" t="s">
        <v>23</v>
      </c>
      <c r="E200" t="s">
        <v>102</v>
      </c>
      <c r="F200" t="s">
        <v>25</v>
      </c>
      <c r="G200" t="s">
        <v>23</v>
      </c>
      <c r="H200" t="s">
        <v>36</v>
      </c>
      <c r="I200" t="s">
        <v>27</v>
      </c>
      <c r="J200" t="s">
        <v>70</v>
      </c>
      <c r="K200" t="s">
        <v>29</v>
      </c>
      <c r="L200" t="b">
        <v>1</v>
      </c>
      <c r="M200" t="s">
        <v>30</v>
      </c>
      <c r="N200" t="s">
        <v>102</v>
      </c>
      <c r="O200">
        <v>2.7</v>
      </c>
      <c r="P200">
        <v>4052</v>
      </c>
      <c r="Q200">
        <v>10940.4</v>
      </c>
      <c r="R200">
        <v>121430</v>
      </c>
      <c r="S200">
        <v>121430</v>
      </c>
      <c r="T200">
        <v>0.12143</v>
      </c>
      <c r="U200">
        <v>0.12143</v>
      </c>
      <c r="V200">
        <v>10.9404</v>
      </c>
    </row>
    <row r="201" spans="1:22" x14ac:dyDescent="0.35">
      <c r="A201" t="s">
        <v>22</v>
      </c>
      <c r="B201">
        <v>2019</v>
      </c>
      <c r="C201" t="b">
        <v>1</v>
      </c>
      <c r="D201" t="s">
        <v>23</v>
      </c>
      <c r="E201" t="s">
        <v>102</v>
      </c>
      <c r="F201" t="s">
        <v>25</v>
      </c>
      <c r="G201" t="s">
        <v>23</v>
      </c>
      <c r="H201" t="s">
        <v>36</v>
      </c>
      <c r="I201" t="s">
        <v>27</v>
      </c>
      <c r="J201" t="s">
        <v>70</v>
      </c>
      <c r="K201" t="s">
        <v>29</v>
      </c>
      <c r="L201" t="b">
        <v>1</v>
      </c>
      <c r="M201" t="s">
        <v>30</v>
      </c>
      <c r="N201" t="s">
        <v>102</v>
      </c>
      <c r="O201">
        <v>2.7</v>
      </c>
      <c r="P201">
        <v>3007</v>
      </c>
      <c r="Q201">
        <v>8118.9</v>
      </c>
      <c r="R201">
        <v>121273</v>
      </c>
      <c r="S201">
        <v>121273</v>
      </c>
      <c r="T201">
        <v>0.12127300000000001</v>
      </c>
      <c r="U201">
        <v>0.12127300000000001</v>
      </c>
      <c r="V201">
        <v>8.1189</v>
      </c>
    </row>
    <row r="202" spans="1:22" x14ac:dyDescent="0.35">
      <c r="A202" t="s">
        <v>22</v>
      </c>
      <c r="B202">
        <v>2019</v>
      </c>
      <c r="C202" t="b">
        <v>1</v>
      </c>
      <c r="D202" t="s">
        <v>23</v>
      </c>
      <c r="E202" t="s">
        <v>102</v>
      </c>
      <c r="F202" t="s">
        <v>25</v>
      </c>
      <c r="G202" t="s">
        <v>23</v>
      </c>
      <c r="H202" t="s">
        <v>36</v>
      </c>
      <c r="I202" t="s">
        <v>27</v>
      </c>
      <c r="J202" t="s">
        <v>70</v>
      </c>
      <c r="K202" t="s">
        <v>29</v>
      </c>
      <c r="L202" t="b">
        <v>1</v>
      </c>
      <c r="M202" t="s">
        <v>30</v>
      </c>
      <c r="N202" t="s">
        <v>102</v>
      </c>
      <c r="O202">
        <v>2.7</v>
      </c>
      <c r="P202">
        <v>2756</v>
      </c>
      <c r="Q202">
        <v>7441.2</v>
      </c>
      <c r="R202">
        <v>114512</v>
      </c>
      <c r="S202">
        <v>114512</v>
      </c>
      <c r="T202">
        <v>0.114512</v>
      </c>
      <c r="U202">
        <v>0.114512</v>
      </c>
      <c r="V202">
        <v>7.4412000000000003</v>
      </c>
    </row>
    <row r="203" spans="1:22" x14ac:dyDescent="0.35">
      <c r="A203" t="s">
        <v>22</v>
      </c>
      <c r="B203">
        <v>2019</v>
      </c>
      <c r="C203" t="b">
        <v>1</v>
      </c>
      <c r="D203" t="s">
        <v>23</v>
      </c>
      <c r="E203" t="s">
        <v>102</v>
      </c>
      <c r="F203" t="s">
        <v>25</v>
      </c>
      <c r="G203" t="s">
        <v>23</v>
      </c>
      <c r="H203" t="s">
        <v>36</v>
      </c>
      <c r="I203" t="s">
        <v>83</v>
      </c>
      <c r="J203" t="s">
        <v>98</v>
      </c>
      <c r="K203" t="s">
        <v>54</v>
      </c>
      <c r="L203" t="b">
        <v>1</v>
      </c>
      <c r="M203" t="s">
        <v>30</v>
      </c>
      <c r="N203" t="s">
        <v>102</v>
      </c>
      <c r="O203">
        <v>1.81</v>
      </c>
      <c r="P203">
        <v>5740</v>
      </c>
      <c r="Q203">
        <v>10389.4</v>
      </c>
      <c r="R203">
        <v>19111</v>
      </c>
      <c r="S203">
        <v>19111</v>
      </c>
      <c r="T203">
        <v>1.9111E-2</v>
      </c>
      <c r="U203">
        <v>1.9111E-2</v>
      </c>
      <c r="V203">
        <v>10.3894</v>
      </c>
    </row>
    <row r="204" spans="1:22" x14ac:dyDescent="0.35">
      <c r="A204" t="s">
        <v>22</v>
      </c>
      <c r="B204">
        <v>2019</v>
      </c>
      <c r="C204" t="b">
        <v>1</v>
      </c>
      <c r="D204" t="s">
        <v>23</v>
      </c>
      <c r="E204" t="s">
        <v>102</v>
      </c>
      <c r="F204" t="s">
        <v>25</v>
      </c>
      <c r="G204" t="s">
        <v>23</v>
      </c>
      <c r="H204" t="s">
        <v>50</v>
      </c>
      <c r="I204" t="s">
        <v>105</v>
      </c>
      <c r="J204" t="s">
        <v>69</v>
      </c>
      <c r="K204" t="s">
        <v>29</v>
      </c>
      <c r="L204" t="b">
        <v>1</v>
      </c>
      <c r="M204" t="s">
        <v>30</v>
      </c>
      <c r="N204" t="s">
        <v>102</v>
      </c>
      <c r="O204">
        <v>0</v>
      </c>
      <c r="P204">
        <v>7673</v>
      </c>
      <c r="Q204">
        <v>0</v>
      </c>
      <c r="R204">
        <v>26446</v>
      </c>
      <c r="S204">
        <v>26446</v>
      </c>
      <c r="T204">
        <v>2.6446000000000001E-2</v>
      </c>
      <c r="U204">
        <v>2.6446000000000001E-2</v>
      </c>
      <c r="V204">
        <v>0</v>
      </c>
    </row>
    <row r="205" spans="1:22" x14ac:dyDescent="0.35">
      <c r="A205" t="s">
        <v>22</v>
      </c>
      <c r="B205">
        <v>2019</v>
      </c>
      <c r="C205" t="b">
        <v>1</v>
      </c>
      <c r="D205" t="s">
        <v>23</v>
      </c>
      <c r="E205" t="s">
        <v>102</v>
      </c>
      <c r="F205" t="s">
        <v>25</v>
      </c>
      <c r="G205" t="s">
        <v>23</v>
      </c>
      <c r="H205" t="s">
        <v>50</v>
      </c>
      <c r="I205" t="s">
        <v>27</v>
      </c>
      <c r="J205" t="s">
        <v>76</v>
      </c>
      <c r="K205" t="s">
        <v>32</v>
      </c>
      <c r="L205" t="b">
        <v>1</v>
      </c>
      <c r="M205" t="s">
        <v>30</v>
      </c>
      <c r="N205" t="s">
        <v>102</v>
      </c>
      <c r="O205">
        <v>0</v>
      </c>
      <c r="P205">
        <v>583185</v>
      </c>
      <c r="Q205">
        <v>0</v>
      </c>
      <c r="R205">
        <v>1032339</v>
      </c>
      <c r="S205">
        <v>1032339</v>
      </c>
      <c r="T205">
        <v>1.0323389999999999</v>
      </c>
      <c r="U205">
        <v>1.0323389999999999</v>
      </c>
      <c r="V205">
        <v>0</v>
      </c>
    </row>
    <row r="206" spans="1:22" x14ac:dyDescent="0.35">
      <c r="A206" t="s">
        <v>22</v>
      </c>
      <c r="B206">
        <v>2019</v>
      </c>
      <c r="C206" t="b">
        <v>1</v>
      </c>
      <c r="D206" t="s">
        <v>23</v>
      </c>
      <c r="E206" t="s">
        <v>102</v>
      </c>
      <c r="F206" t="s">
        <v>25</v>
      </c>
      <c r="G206" t="s">
        <v>23</v>
      </c>
      <c r="H206" t="s">
        <v>40</v>
      </c>
      <c r="I206" t="s">
        <v>27</v>
      </c>
      <c r="J206" t="s">
        <v>106</v>
      </c>
      <c r="K206" t="s">
        <v>32</v>
      </c>
      <c r="L206" t="b">
        <v>1</v>
      </c>
      <c r="M206" t="s">
        <v>30</v>
      </c>
      <c r="N206" t="s">
        <v>102</v>
      </c>
      <c r="O206">
        <v>3.06</v>
      </c>
      <c r="P206">
        <v>10695</v>
      </c>
      <c r="Q206">
        <v>32726.7</v>
      </c>
      <c r="R206">
        <v>54412</v>
      </c>
      <c r="S206">
        <v>54412</v>
      </c>
      <c r="T206">
        <v>5.4412000000000002E-2</v>
      </c>
      <c r="U206">
        <v>5.4412000000000002E-2</v>
      </c>
      <c r="V206">
        <v>32.726700000000001</v>
      </c>
    </row>
    <row r="207" spans="1:22" x14ac:dyDescent="0.35">
      <c r="A207" t="s">
        <v>22</v>
      </c>
      <c r="B207">
        <v>2019</v>
      </c>
      <c r="C207" t="b">
        <v>1</v>
      </c>
      <c r="D207" t="s">
        <v>23</v>
      </c>
      <c r="E207" t="s">
        <v>102</v>
      </c>
      <c r="F207" t="s">
        <v>25</v>
      </c>
      <c r="G207" t="s">
        <v>23</v>
      </c>
      <c r="H207" t="s">
        <v>40</v>
      </c>
      <c r="I207" t="s">
        <v>27</v>
      </c>
      <c r="J207" t="s">
        <v>76</v>
      </c>
      <c r="K207" t="s">
        <v>32</v>
      </c>
      <c r="L207" t="b">
        <v>1</v>
      </c>
      <c r="M207" t="s">
        <v>30</v>
      </c>
      <c r="N207" t="s">
        <v>102</v>
      </c>
      <c r="O207">
        <v>2.85</v>
      </c>
      <c r="P207">
        <v>506535</v>
      </c>
      <c r="Q207">
        <v>1443624.75</v>
      </c>
      <c r="R207">
        <v>2868395</v>
      </c>
      <c r="S207">
        <v>2868395</v>
      </c>
      <c r="T207">
        <v>2.868395</v>
      </c>
      <c r="U207">
        <v>2.868395</v>
      </c>
      <c r="V207">
        <v>1443.6247499999999</v>
      </c>
    </row>
    <row r="208" spans="1:22" x14ac:dyDescent="0.35">
      <c r="A208" t="s">
        <v>22</v>
      </c>
      <c r="B208">
        <v>2019</v>
      </c>
      <c r="C208" t="b">
        <v>1</v>
      </c>
      <c r="D208" t="s">
        <v>23</v>
      </c>
      <c r="E208" t="s">
        <v>102</v>
      </c>
      <c r="F208" t="s">
        <v>25</v>
      </c>
      <c r="G208" t="s">
        <v>23</v>
      </c>
      <c r="H208" t="s">
        <v>40</v>
      </c>
      <c r="I208" t="s">
        <v>27</v>
      </c>
      <c r="J208" t="s">
        <v>76</v>
      </c>
      <c r="K208" t="s">
        <v>32</v>
      </c>
      <c r="L208" t="b">
        <v>1</v>
      </c>
      <c r="M208" t="s">
        <v>30</v>
      </c>
      <c r="N208" t="s">
        <v>102</v>
      </c>
      <c r="O208">
        <v>2.85</v>
      </c>
      <c r="P208">
        <v>22226</v>
      </c>
      <c r="Q208">
        <v>63344.1</v>
      </c>
      <c r="R208">
        <v>138021</v>
      </c>
      <c r="S208">
        <v>138021</v>
      </c>
      <c r="T208">
        <v>0.138021</v>
      </c>
      <c r="U208">
        <v>0.138021</v>
      </c>
      <c r="V208">
        <v>63.344099999999997</v>
      </c>
    </row>
    <row r="209" spans="1:22" x14ac:dyDescent="0.35">
      <c r="A209" t="s">
        <v>22</v>
      </c>
      <c r="B209">
        <v>2019</v>
      </c>
      <c r="C209" t="b">
        <v>1</v>
      </c>
      <c r="D209" t="s">
        <v>23</v>
      </c>
      <c r="E209" t="s">
        <v>102</v>
      </c>
      <c r="F209" t="s">
        <v>25</v>
      </c>
      <c r="G209" t="s">
        <v>23</v>
      </c>
      <c r="H209" t="s">
        <v>40</v>
      </c>
      <c r="I209" t="s">
        <v>27</v>
      </c>
      <c r="J209" t="s">
        <v>33</v>
      </c>
      <c r="K209" t="s">
        <v>33</v>
      </c>
      <c r="L209" t="b">
        <v>1</v>
      </c>
      <c r="M209" t="s">
        <v>30</v>
      </c>
      <c r="N209" t="s">
        <v>102</v>
      </c>
      <c r="O209">
        <v>2.65</v>
      </c>
      <c r="P209">
        <v>227</v>
      </c>
      <c r="Q209">
        <v>601.54999999999995</v>
      </c>
      <c r="R209">
        <v>4734</v>
      </c>
      <c r="S209">
        <v>4734</v>
      </c>
      <c r="T209">
        <v>4.7340000000000004E-3</v>
      </c>
      <c r="U209">
        <v>4.7340000000000004E-3</v>
      </c>
      <c r="V209">
        <v>0.60155000000000003</v>
      </c>
    </row>
    <row r="210" spans="1:22" x14ac:dyDescent="0.35">
      <c r="A210" t="s">
        <v>22</v>
      </c>
      <c r="B210">
        <v>2019</v>
      </c>
      <c r="C210" t="b">
        <v>1</v>
      </c>
      <c r="D210" t="s">
        <v>23</v>
      </c>
      <c r="E210" t="s">
        <v>102</v>
      </c>
      <c r="F210" t="s">
        <v>25</v>
      </c>
      <c r="G210" t="s">
        <v>23</v>
      </c>
      <c r="H210" t="s">
        <v>65</v>
      </c>
      <c r="I210" t="s">
        <v>36</v>
      </c>
      <c r="J210" t="s">
        <v>66</v>
      </c>
      <c r="K210" t="s">
        <v>67</v>
      </c>
      <c r="L210" t="b">
        <v>1</v>
      </c>
      <c r="M210" t="s">
        <v>30</v>
      </c>
      <c r="N210" t="s">
        <v>102</v>
      </c>
      <c r="O210">
        <v>0</v>
      </c>
      <c r="P210">
        <v>3300</v>
      </c>
      <c r="Q210">
        <v>0</v>
      </c>
      <c r="R210">
        <v>109991</v>
      </c>
      <c r="S210">
        <v>109991</v>
      </c>
      <c r="T210">
        <v>0.10999100000000001</v>
      </c>
      <c r="U210">
        <v>0.10999100000000001</v>
      </c>
      <c r="V210">
        <v>0</v>
      </c>
    </row>
    <row r="211" spans="1:22" x14ac:dyDescent="0.35">
      <c r="A211" t="s">
        <v>22</v>
      </c>
      <c r="B211">
        <v>2019</v>
      </c>
      <c r="C211" t="b">
        <v>1</v>
      </c>
      <c r="D211" t="s">
        <v>23</v>
      </c>
      <c r="E211" t="s">
        <v>102</v>
      </c>
      <c r="F211" t="s">
        <v>25</v>
      </c>
      <c r="G211" t="s">
        <v>23</v>
      </c>
      <c r="H211" t="s">
        <v>65</v>
      </c>
      <c r="I211" t="s">
        <v>36</v>
      </c>
      <c r="J211" t="s">
        <v>66</v>
      </c>
      <c r="K211" t="s">
        <v>67</v>
      </c>
      <c r="L211" t="b">
        <v>1</v>
      </c>
      <c r="M211" t="s">
        <v>30</v>
      </c>
      <c r="N211" t="s">
        <v>102</v>
      </c>
      <c r="O211">
        <v>0</v>
      </c>
      <c r="P211">
        <v>1452</v>
      </c>
      <c r="Q211">
        <v>0</v>
      </c>
      <c r="R211">
        <v>77530</v>
      </c>
      <c r="S211">
        <v>77530</v>
      </c>
      <c r="T211">
        <v>7.7530000000000002E-2</v>
      </c>
      <c r="U211">
        <v>7.7530000000000002E-2</v>
      </c>
      <c r="V211">
        <v>0</v>
      </c>
    </row>
    <row r="212" spans="1:22" x14ac:dyDescent="0.35">
      <c r="A212" t="s">
        <v>22</v>
      </c>
      <c r="B212">
        <v>2019</v>
      </c>
      <c r="C212" t="b">
        <v>1</v>
      </c>
      <c r="D212" t="s">
        <v>23</v>
      </c>
      <c r="E212" t="s">
        <v>102</v>
      </c>
      <c r="F212" t="s">
        <v>25</v>
      </c>
      <c r="G212" t="s">
        <v>23</v>
      </c>
      <c r="H212" t="s">
        <v>26</v>
      </c>
      <c r="I212" t="s">
        <v>27</v>
      </c>
      <c r="J212" t="s">
        <v>89</v>
      </c>
      <c r="K212" t="s">
        <v>59</v>
      </c>
      <c r="L212" t="b">
        <v>1</v>
      </c>
      <c r="M212" t="s">
        <v>30</v>
      </c>
      <c r="N212" t="s">
        <v>102</v>
      </c>
      <c r="O212">
        <v>1</v>
      </c>
      <c r="P212">
        <v>46330</v>
      </c>
      <c r="Q212">
        <v>46330</v>
      </c>
      <c r="R212">
        <v>220741</v>
      </c>
      <c r="S212">
        <v>220741</v>
      </c>
      <c r="T212">
        <v>0.22074099999999999</v>
      </c>
      <c r="U212">
        <v>0.22074099999999999</v>
      </c>
      <c r="V212">
        <v>46.33</v>
      </c>
    </row>
    <row r="213" spans="1:22" x14ac:dyDescent="0.35">
      <c r="A213" t="s">
        <v>22</v>
      </c>
      <c r="B213">
        <v>2019</v>
      </c>
      <c r="C213" t="b">
        <v>1</v>
      </c>
      <c r="D213" t="s">
        <v>23</v>
      </c>
      <c r="E213" t="s">
        <v>102</v>
      </c>
      <c r="F213" t="s">
        <v>25</v>
      </c>
      <c r="G213" t="s">
        <v>23</v>
      </c>
      <c r="H213" t="s">
        <v>36</v>
      </c>
      <c r="I213" t="s">
        <v>37</v>
      </c>
      <c r="J213" t="s">
        <v>28</v>
      </c>
      <c r="K213" t="s">
        <v>29</v>
      </c>
      <c r="L213" t="b">
        <v>1</v>
      </c>
      <c r="M213" t="s">
        <v>30</v>
      </c>
      <c r="N213" t="s">
        <v>102</v>
      </c>
      <c r="O213">
        <v>1.66</v>
      </c>
      <c r="P213">
        <v>19136</v>
      </c>
      <c r="Q213">
        <v>31765.759999999998</v>
      </c>
      <c r="R213">
        <v>169981</v>
      </c>
      <c r="S213">
        <v>169981</v>
      </c>
      <c r="T213">
        <v>0.16998099999999999</v>
      </c>
      <c r="U213">
        <v>0.16998099999999999</v>
      </c>
      <c r="V213">
        <v>31.76576</v>
      </c>
    </row>
    <row r="214" spans="1:22" x14ac:dyDescent="0.35">
      <c r="A214" t="s">
        <v>22</v>
      </c>
      <c r="B214">
        <v>2019</v>
      </c>
      <c r="C214" t="b">
        <v>1</v>
      </c>
      <c r="D214" t="s">
        <v>23</v>
      </c>
      <c r="E214" t="s">
        <v>102</v>
      </c>
      <c r="F214" t="s">
        <v>25</v>
      </c>
      <c r="G214" t="s">
        <v>23</v>
      </c>
      <c r="H214" t="s">
        <v>36</v>
      </c>
      <c r="I214" t="s">
        <v>35</v>
      </c>
      <c r="J214" t="s">
        <v>43</v>
      </c>
      <c r="K214" t="s">
        <v>39</v>
      </c>
      <c r="L214" t="b">
        <v>1</v>
      </c>
      <c r="M214" t="s">
        <v>30</v>
      </c>
      <c r="N214" t="s">
        <v>102</v>
      </c>
      <c r="O214">
        <v>1</v>
      </c>
      <c r="P214">
        <v>487</v>
      </c>
      <c r="Q214">
        <v>487</v>
      </c>
      <c r="R214">
        <v>47988</v>
      </c>
      <c r="S214">
        <v>47988</v>
      </c>
      <c r="T214">
        <v>4.7988000000000003E-2</v>
      </c>
      <c r="U214">
        <v>4.7988000000000003E-2</v>
      </c>
      <c r="V214">
        <v>0.48699999999999999</v>
      </c>
    </row>
    <row r="215" spans="1:22" x14ac:dyDescent="0.35">
      <c r="A215" t="s">
        <v>22</v>
      </c>
      <c r="B215">
        <v>2019</v>
      </c>
      <c r="C215" t="b">
        <v>1</v>
      </c>
      <c r="D215" t="s">
        <v>23</v>
      </c>
      <c r="E215" t="s">
        <v>102</v>
      </c>
      <c r="F215" t="s">
        <v>25</v>
      </c>
      <c r="G215" t="s">
        <v>23</v>
      </c>
      <c r="H215" t="s">
        <v>36</v>
      </c>
      <c r="I215" t="s">
        <v>27</v>
      </c>
      <c r="J215" t="s">
        <v>43</v>
      </c>
      <c r="K215" t="s">
        <v>39</v>
      </c>
      <c r="L215" t="b">
        <v>1</v>
      </c>
      <c r="M215" t="s">
        <v>30</v>
      </c>
      <c r="N215" t="s">
        <v>102</v>
      </c>
      <c r="O215">
        <v>1</v>
      </c>
      <c r="P215">
        <v>383</v>
      </c>
      <c r="Q215">
        <v>383</v>
      </c>
      <c r="R215">
        <v>34871</v>
      </c>
      <c r="S215">
        <v>34871</v>
      </c>
      <c r="T215">
        <v>3.4870999999999999E-2</v>
      </c>
      <c r="U215">
        <v>3.4870999999999999E-2</v>
      </c>
      <c r="V215">
        <v>0.38300000000000001</v>
      </c>
    </row>
    <row r="216" spans="1:22" x14ac:dyDescent="0.35">
      <c r="A216" t="s">
        <v>22</v>
      </c>
      <c r="B216">
        <v>2019</v>
      </c>
      <c r="C216" t="b">
        <v>1</v>
      </c>
      <c r="D216" t="s">
        <v>23</v>
      </c>
      <c r="E216" t="s">
        <v>102</v>
      </c>
      <c r="F216" t="s">
        <v>25</v>
      </c>
      <c r="G216" t="s">
        <v>23</v>
      </c>
      <c r="H216" t="s">
        <v>36</v>
      </c>
      <c r="I216" t="s">
        <v>83</v>
      </c>
      <c r="J216" t="s">
        <v>44</v>
      </c>
      <c r="K216" t="s">
        <v>45</v>
      </c>
      <c r="L216" t="b">
        <v>1</v>
      </c>
      <c r="M216" t="s">
        <v>30</v>
      </c>
      <c r="N216" t="s">
        <v>102</v>
      </c>
      <c r="O216">
        <v>2.1</v>
      </c>
      <c r="P216">
        <v>60155</v>
      </c>
      <c r="Q216">
        <v>126325.5</v>
      </c>
      <c r="R216">
        <v>1749311</v>
      </c>
      <c r="S216">
        <v>1749311</v>
      </c>
      <c r="T216">
        <v>1.7493110000000001</v>
      </c>
      <c r="U216">
        <v>1.7493110000000001</v>
      </c>
      <c r="V216">
        <v>126.32550000000001</v>
      </c>
    </row>
    <row r="217" spans="1:22" x14ac:dyDescent="0.35">
      <c r="A217" t="s">
        <v>22</v>
      </c>
      <c r="B217">
        <v>2019</v>
      </c>
      <c r="C217" t="b">
        <v>1</v>
      </c>
      <c r="D217" t="s">
        <v>23</v>
      </c>
      <c r="E217" t="s">
        <v>102</v>
      </c>
      <c r="F217" t="s">
        <v>25</v>
      </c>
      <c r="G217" t="s">
        <v>23</v>
      </c>
      <c r="H217" t="s">
        <v>50</v>
      </c>
      <c r="I217" t="s">
        <v>37</v>
      </c>
      <c r="J217" t="s">
        <v>44</v>
      </c>
      <c r="K217" t="s">
        <v>45</v>
      </c>
      <c r="L217" t="b">
        <v>1</v>
      </c>
      <c r="M217" t="s">
        <v>30</v>
      </c>
      <c r="N217" t="s">
        <v>102</v>
      </c>
      <c r="O217">
        <v>1.52</v>
      </c>
      <c r="P217">
        <v>789110</v>
      </c>
      <c r="Q217">
        <v>1199447.2</v>
      </c>
      <c r="R217">
        <v>8091845</v>
      </c>
      <c r="S217">
        <v>8091845</v>
      </c>
      <c r="T217">
        <v>8.0918449999999993</v>
      </c>
      <c r="U217">
        <v>8.0918449999999993</v>
      </c>
      <c r="V217">
        <v>1199.4472000000001</v>
      </c>
    </row>
    <row r="218" spans="1:22" x14ac:dyDescent="0.35">
      <c r="A218" t="s">
        <v>22</v>
      </c>
      <c r="B218">
        <v>2019</v>
      </c>
      <c r="C218" t="b">
        <v>1</v>
      </c>
      <c r="D218" t="s">
        <v>23</v>
      </c>
      <c r="E218" t="s">
        <v>102</v>
      </c>
      <c r="F218" t="s">
        <v>25</v>
      </c>
      <c r="G218" t="s">
        <v>23</v>
      </c>
      <c r="H218" t="s">
        <v>50</v>
      </c>
      <c r="I218" t="s">
        <v>37</v>
      </c>
      <c r="J218" t="s">
        <v>44</v>
      </c>
      <c r="K218" t="s">
        <v>45</v>
      </c>
      <c r="L218" t="b">
        <v>1</v>
      </c>
      <c r="M218" t="s">
        <v>30</v>
      </c>
      <c r="N218" t="s">
        <v>102</v>
      </c>
      <c r="O218">
        <v>1.52</v>
      </c>
      <c r="P218">
        <v>102912</v>
      </c>
      <c r="Q218">
        <v>156426.23999999999</v>
      </c>
      <c r="R218">
        <v>1154543</v>
      </c>
      <c r="S218">
        <v>1154543</v>
      </c>
      <c r="T218">
        <v>1.1545430000000001</v>
      </c>
      <c r="U218">
        <v>1.1545430000000001</v>
      </c>
      <c r="V218">
        <v>156.42624000000001</v>
      </c>
    </row>
    <row r="219" spans="1:22" x14ac:dyDescent="0.35">
      <c r="A219" t="s">
        <v>22</v>
      </c>
      <c r="B219">
        <v>2019</v>
      </c>
      <c r="C219" t="b">
        <v>1</v>
      </c>
      <c r="D219" t="s">
        <v>23</v>
      </c>
      <c r="E219" t="s">
        <v>102</v>
      </c>
      <c r="F219" t="s">
        <v>25</v>
      </c>
      <c r="G219" t="s">
        <v>23</v>
      </c>
      <c r="H219" t="s">
        <v>50</v>
      </c>
      <c r="I219" t="s">
        <v>37</v>
      </c>
      <c r="J219" t="s">
        <v>44</v>
      </c>
      <c r="K219" t="s">
        <v>45</v>
      </c>
      <c r="L219" t="b">
        <v>1</v>
      </c>
      <c r="M219" t="s">
        <v>30</v>
      </c>
      <c r="N219" t="s">
        <v>102</v>
      </c>
      <c r="O219">
        <v>1.52</v>
      </c>
      <c r="P219">
        <v>13966</v>
      </c>
      <c r="Q219">
        <v>21228.32</v>
      </c>
      <c r="R219">
        <v>91565</v>
      </c>
      <c r="S219">
        <v>91565</v>
      </c>
      <c r="T219">
        <v>9.1564999999999994E-2</v>
      </c>
      <c r="U219">
        <v>9.1564999999999994E-2</v>
      </c>
      <c r="V219">
        <v>21.22832</v>
      </c>
    </row>
    <row r="220" spans="1:22" x14ac:dyDescent="0.35">
      <c r="A220" t="s">
        <v>22</v>
      </c>
      <c r="B220">
        <v>2019</v>
      </c>
      <c r="C220" t="b">
        <v>1</v>
      </c>
      <c r="D220" t="s">
        <v>23</v>
      </c>
      <c r="E220" t="s">
        <v>102</v>
      </c>
      <c r="F220" t="s">
        <v>25</v>
      </c>
      <c r="G220" t="s">
        <v>23</v>
      </c>
      <c r="H220" t="s">
        <v>40</v>
      </c>
      <c r="I220" t="s">
        <v>27</v>
      </c>
      <c r="J220" t="s">
        <v>44</v>
      </c>
      <c r="K220" t="s">
        <v>45</v>
      </c>
      <c r="L220" t="b">
        <v>1</v>
      </c>
      <c r="M220" t="s">
        <v>30</v>
      </c>
      <c r="N220" t="s">
        <v>102</v>
      </c>
      <c r="O220">
        <v>1.8</v>
      </c>
      <c r="P220">
        <v>73606</v>
      </c>
      <c r="Q220">
        <v>132490.79999999999</v>
      </c>
      <c r="R220">
        <v>548199</v>
      </c>
      <c r="S220">
        <v>548199</v>
      </c>
      <c r="T220">
        <v>0.54819899999999999</v>
      </c>
      <c r="U220">
        <v>0.54819899999999999</v>
      </c>
      <c r="V220">
        <v>132.49080000000001</v>
      </c>
    </row>
    <row r="221" spans="1:22" x14ac:dyDescent="0.35">
      <c r="A221" t="s">
        <v>22</v>
      </c>
      <c r="B221">
        <v>2019</v>
      </c>
      <c r="C221" t="b">
        <v>1</v>
      </c>
      <c r="D221" t="s">
        <v>23</v>
      </c>
      <c r="E221" t="s">
        <v>102</v>
      </c>
      <c r="F221" t="s">
        <v>25</v>
      </c>
      <c r="G221" t="s">
        <v>23</v>
      </c>
      <c r="H221" t="s">
        <v>26</v>
      </c>
      <c r="I221" t="s">
        <v>35</v>
      </c>
      <c r="J221" t="s">
        <v>70</v>
      </c>
      <c r="K221" t="s">
        <v>29</v>
      </c>
      <c r="L221" t="b">
        <v>1</v>
      </c>
      <c r="M221" t="s">
        <v>30</v>
      </c>
      <c r="N221" t="s">
        <v>102</v>
      </c>
      <c r="O221">
        <v>1</v>
      </c>
      <c r="P221">
        <v>1067817</v>
      </c>
      <c r="Q221">
        <v>1067817</v>
      </c>
      <c r="R221">
        <v>13497823</v>
      </c>
      <c r="S221">
        <v>13497823</v>
      </c>
      <c r="T221">
        <v>13.497823</v>
      </c>
      <c r="U221">
        <v>13.497823</v>
      </c>
      <c r="V221">
        <v>1067.817</v>
      </c>
    </row>
    <row r="222" spans="1:22" x14ac:dyDescent="0.35">
      <c r="A222" t="s">
        <v>22</v>
      </c>
      <c r="B222">
        <v>2019</v>
      </c>
      <c r="C222" t="b">
        <v>1</v>
      </c>
      <c r="D222" t="s">
        <v>23</v>
      </c>
      <c r="E222" t="s">
        <v>102</v>
      </c>
      <c r="F222" t="s">
        <v>25</v>
      </c>
      <c r="G222" t="s">
        <v>23</v>
      </c>
      <c r="H222" t="s">
        <v>26</v>
      </c>
      <c r="I222" t="s">
        <v>35</v>
      </c>
      <c r="J222" t="s">
        <v>70</v>
      </c>
      <c r="K222" t="s">
        <v>29</v>
      </c>
      <c r="L222" t="b">
        <v>1</v>
      </c>
      <c r="M222" t="s">
        <v>30</v>
      </c>
      <c r="N222" t="s">
        <v>102</v>
      </c>
      <c r="O222">
        <v>1</v>
      </c>
      <c r="P222">
        <v>1294</v>
      </c>
      <c r="Q222">
        <v>1294</v>
      </c>
      <c r="R222">
        <v>21798</v>
      </c>
      <c r="S222">
        <v>21798</v>
      </c>
      <c r="T222">
        <v>2.1798000000000001E-2</v>
      </c>
      <c r="U222">
        <v>2.1798000000000001E-2</v>
      </c>
      <c r="V222">
        <v>1.294</v>
      </c>
    </row>
    <row r="223" spans="1:22" x14ac:dyDescent="0.35">
      <c r="A223" t="s">
        <v>22</v>
      </c>
      <c r="B223">
        <v>2019</v>
      </c>
      <c r="C223" t="b">
        <v>1</v>
      </c>
      <c r="D223" t="s">
        <v>23</v>
      </c>
      <c r="E223" t="s">
        <v>102</v>
      </c>
      <c r="F223" t="s">
        <v>25</v>
      </c>
      <c r="G223" t="s">
        <v>23</v>
      </c>
      <c r="H223" t="s">
        <v>26</v>
      </c>
      <c r="I223" t="s">
        <v>35</v>
      </c>
      <c r="J223" t="s">
        <v>57</v>
      </c>
      <c r="K223" t="s">
        <v>29</v>
      </c>
      <c r="L223" t="b">
        <v>1</v>
      </c>
      <c r="M223" t="s">
        <v>30</v>
      </c>
      <c r="N223" t="s">
        <v>102</v>
      </c>
      <c r="O223">
        <v>1</v>
      </c>
      <c r="P223">
        <v>4743</v>
      </c>
      <c r="Q223">
        <v>4743</v>
      </c>
      <c r="R223">
        <v>105261</v>
      </c>
      <c r="S223">
        <v>105261</v>
      </c>
      <c r="T223">
        <v>0.10526099999999999</v>
      </c>
      <c r="U223">
        <v>0.10526099999999999</v>
      </c>
      <c r="V223">
        <v>4.7430000000000003</v>
      </c>
    </row>
    <row r="224" spans="1:22" x14ac:dyDescent="0.35">
      <c r="A224" t="s">
        <v>22</v>
      </c>
      <c r="B224">
        <v>2019</v>
      </c>
      <c r="C224" t="b">
        <v>1</v>
      </c>
      <c r="D224" t="s">
        <v>23</v>
      </c>
      <c r="E224" t="s">
        <v>102</v>
      </c>
      <c r="F224" t="s">
        <v>25</v>
      </c>
      <c r="G224" t="s">
        <v>23</v>
      </c>
      <c r="H224" t="s">
        <v>26</v>
      </c>
      <c r="I224" t="s">
        <v>27</v>
      </c>
      <c r="J224" t="s">
        <v>103</v>
      </c>
      <c r="K224" t="s">
        <v>39</v>
      </c>
      <c r="L224" t="b">
        <v>1</v>
      </c>
      <c r="M224" t="s">
        <v>30</v>
      </c>
      <c r="N224" t="s">
        <v>102</v>
      </c>
      <c r="O224">
        <v>1</v>
      </c>
      <c r="P224">
        <v>495</v>
      </c>
      <c r="Q224">
        <v>495</v>
      </c>
      <c r="R224">
        <v>47356</v>
      </c>
      <c r="S224">
        <v>47356</v>
      </c>
      <c r="T224">
        <v>4.7356000000000002E-2</v>
      </c>
      <c r="U224">
        <v>4.7356000000000002E-2</v>
      </c>
      <c r="V224">
        <v>0.495</v>
      </c>
    </row>
    <row r="225" spans="1:22" x14ac:dyDescent="0.35">
      <c r="A225" t="s">
        <v>22</v>
      </c>
      <c r="B225">
        <v>2019</v>
      </c>
      <c r="C225" t="b">
        <v>1</v>
      </c>
      <c r="D225" t="s">
        <v>23</v>
      </c>
      <c r="E225" t="s">
        <v>102</v>
      </c>
      <c r="F225" t="s">
        <v>25</v>
      </c>
      <c r="G225" t="s">
        <v>23</v>
      </c>
      <c r="H225" t="s">
        <v>26</v>
      </c>
      <c r="I225" t="s">
        <v>27</v>
      </c>
      <c r="J225" t="s">
        <v>80</v>
      </c>
      <c r="K225" t="s">
        <v>39</v>
      </c>
      <c r="L225" t="b">
        <v>1</v>
      </c>
      <c r="M225" t="s">
        <v>30</v>
      </c>
      <c r="N225" t="s">
        <v>102</v>
      </c>
      <c r="O225">
        <v>6.22</v>
      </c>
      <c r="P225">
        <v>186560</v>
      </c>
      <c r="Q225">
        <v>1160403.2</v>
      </c>
      <c r="R225">
        <v>3171000</v>
      </c>
      <c r="S225">
        <v>3171000</v>
      </c>
      <c r="T225">
        <v>3.1709999999999998</v>
      </c>
      <c r="U225">
        <v>3.1709999999999998</v>
      </c>
      <c r="V225">
        <v>1160.4032</v>
      </c>
    </row>
    <row r="226" spans="1:22" x14ac:dyDescent="0.35">
      <c r="A226" t="s">
        <v>22</v>
      </c>
      <c r="B226">
        <v>2019</v>
      </c>
      <c r="C226" t="b">
        <v>1</v>
      </c>
      <c r="D226" t="s">
        <v>23</v>
      </c>
      <c r="E226" t="s">
        <v>102</v>
      </c>
      <c r="F226" t="s">
        <v>25</v>
      </c>
      <c r="G226" t="s">
        <v>23</v>
      </c>
      <c r="H226" t="s">
        <v>26</v>
      </c>
      <c r="I226" t="s">
        <v>27</v>
      </c>
      <c r="J226" t="s">
        <v>80</v>
      </c>
      <c r="K226" t="s">
        <v>39</v>
      </c>
      <c r="L226" t="b">
        <v>1</v>
      </c>
      <c r="M226" t="s">
        <v>30</v>
      </c>
      <c r="N226" t="s">
        <v>102</v>
      </c>
      <c r="O226">
        <v>6.22</v>
      </c>
      <c r="P226">
        <v>6840</v>
      </c>
      <c r="Q226">
        <v>42544.800000000003</v>
      </c>
      <c r="R226">
        <v>124283</v>
      </c>
      <c r="S226">
        <v>124283</v>
      </c>
      <c r="T226">
        <v>0.124283</v>
      </c>
      <c r="U226">
        <v>0.124283</v>
      </c>
      <c r="V226">
        <v>42.544800000000002</v>
      </c>
    </row>
    <row r="227" spans="1:22" x14ac:dyDescent="0.35">
      <c r="A227" t="s">
        <v>22</v>
      </c>
      <c r="B227">
        <v>2019</v>
      </c>
      <c r="C227" t="b">
        <v>1</v>
      </c>
      <c r="D227" t="s">
        <v>23</v>
      </c>
      <c r="E227" t="s">
        <v>102</v>
      </c>
      <c r="F227" t="s">
        <v>25</v>
      </c>
      <c r="G227" t="s">
        <v>23</v>
      </c>
      <c r="H227" t="s">
        <v>26</v>
      </c>
      <c r="I227" t="s">
        <v>27</v>
      </c>
      <c r="J227" t="s">
        <v>82</v>
      </c>
      <c r="K227" t="s">
        <v>39</v>
      </c>
      <c r="L227" t="b">
        <v>1</v>
      </c>
      <c r="M227" t="s">
        <v>30</v>
      </c>
      <c r="N227" t="s">
        <v>102</v>
      </c>
      <c r="O227">
        <v>5</v>
      </c>
      <c r="P227">
        <v>1700</v>
      </c>
      <c r="Q227">
        <v>8500</v>
      </c>
      <c r="R227">
        <v>76507</v>
      </c>
      <c r="S227">
        <v>76507</v>
      </c>
      <c r="T227">
        <v>7.6507000000000006E-2</v>
      </c>
      <c r="U227">
        <v>7.6507000000000006E-2</v>
      </c>
      <c r="V227">
        <v>8.5</v>
      </c>
    </row>
    <row r="228" spans="1:22" x14ac:dyDescent="0.35">
      <c r="A228" t="s">
        <v>22</v>
      </c>
      <c r="B228">
        <v>2019</v>
      </c>
      <c r="C228" t="b">
        <v>1</v>
      </c>
      <c r="D228" t="s">
        <v>23</v>
      </c>
      <c r="E228" t="s">
        <v>102</v>
      </c>
      <c r="F228" t="s">
        <v>25</v>
      </c>
      <c r="G228" t="s">
        <v>23</v>
      </c>
      <c r="H228" t="s">
        <v>36</v>
      </c>
      <c r="I228" t="s">
        <v>36</v>
      </c>
      <c r="J228" t="s">
        <v>60</v>
      </c>
      <c r="K228" t="s">
        <v>29</v>
      </c>
      <c r="L228" t="b">
        <v>1</v>
      </c>
      <c r="M228" t="s">
        <v>30</v>
      </c>
      <c r="N228" t="s">
        <v>102</v>
      </c>
      <c r="O228">
        <v>1</v>
      </c>
      <c r="P228">
        <v>30</v>
      </c>
      <c r="Q228">
        <v>30</v>
      </c>
      <c r="R228">
        <v>1445</v>
      </c>
      <c r="S228">
        <v>1445</v>
      </c>
      <c r="T228">
        <v>1.4450000000000001E-3</v>
      </c>
      <c r="U228">
        <v>1.4450000000000001E-3</v>
      </c>
      <c r="V228">
        <v>0.03</v>
      </c>
    </row>
    <row r="229" spans="1:22" x14ac:dyDescent="0.35">
      <c r="A229" t="s">
        <v>22</v>
      </c>
      <c r="B229">
        <v>2019</v>
      </c>
      <c r="C229" t="b">
        <v>1</v>
      </c>
      <c r="D229" t="s">
        <v>23</v>
      </c>
      <c r="E229" t="s">
        <v>102</v>
      </c>
      <c r="F229" t="s">
        <v>25</v>
      </c>
      <c r="G229" t="s">
        <v>23</v>
      </c>
      <c r="H229" t="s">
        <v>65</v>
      </c>
      <c r="I229" t="s">
        <v>27</v>
      </c>
      <c r="J229" t="s">
        <v>66</v>
      </c>
      <c r="K229" t="s">
        <v>67</v>
      </c>
      <c r="L229" t="b">
        <v>1</v>
      </c>
      <c r="M229" t="s">
        <v>30</v>
      </c>
      <c r="N229" t="s">
        <v>102</v>
      </c>
      <c r="O229">
        <v>0</v>
      </c>
      <c r="P229">
        <v>28125</v>
      </c>
      <c r="Q229">
        <v>0</v>
      </c>
      <c r="R229">
        <v>54774</v>
      </c>
      <c r="S229">
        <v>54774</v>
      </c>
      <c r="T229">
        <v>5.4774000000000003E-2</v>
      </c>
      <c r="U229">
        <v>5.4774000000000003E-2</v>
      </c>
      <c r="V229">
        <v>0</v>
      </c>
    </row>
    <row r="230" spans="1:22" x14ac:dyDescent="0.35">
      <c r="A230" t="s">
        <v>22</v>
      </c>
      <c r="B230">
        <v>2019</v>
      </c>
      <c r="C230" t="b">
        <v>1</v>
      </c>
      <c r="D230" t="s">
        <v>23</v>
      </c>
      <c r="E230" t="s">
        <v>102</v>
      </c>
      <c r="F230" t="s">
        <v>25</v>
      </c>
      <c r="G230" t="s">
        <v>23</v>
      </c>
      <c r="H230" t="s">
        <v>65</v>
      </c>
      <c r="I230" t="s">
        <v>27</v>
      </c>
      <c r="J230" t="s">
        <v>66</v>
      </c>
      <c r="K230" t="s">
        <v>67</v>
      </c>
      <c r="L230" t="b">
        <v>1</v>
      </c>
      <c r="M230" t="s">
        <v>30</v>
      </c>
      <c r="N230" t="s">
        <v>102</v>
      </c>
      <c r="O230">
        <v>0</v>
      </c>
      <c r="P230">
        <v>21137</v>
      </c>
      <c r="Q230">
        <v>0</v>
      </c>
      <c r="R230">
        <v>64176</v>
      </c>
      <c r="S230">
        <v>64176</v>
      </c>
      <c r="T230">
        <v>6.4175999999999997E-2</v>
      </c>
      <c r="U230">
        <v>6.4175999999999997E-2</v>
      </c>
      <c r="V230">
        <v>0</v>
      </c>
    </row>
    <row r="231" spans="1:22" x14ac:dyDescent="0.35">
      <c r="A231" t="s">
        <v>22</v>
      </c>
      <c r="B231">
        <v>2019</v>
      </c>
      <c r="C231" t="b">
        <v>1</v>
      </c>
      <c r="D231" t="s">
        <v>23</v>
      </c>
      <c r="E231" t="s">
        <v>102</v>
      </c>
      <c r="F231" t="s">
        <v>25</v>
      </c>
      <c r="G231" t="s">
        <v>23</v>
      </c>
      <c r="H231" t="s">
        <v>65</v>
      </c>
      <c r="I231" t="s">
        <v>27</v>
      </c>
      <c r="J231" t="s">
        <v>66</v>
      </c>
      <c r="K231" t="s">
        <v>67</v>
      </c>
      <c r="L231" t="b">
        <v>1</v>
      </c>
      <c r="M231" t="s">
        <v>30</v>
      </c>
      <c r="N231" t="s">
        <v>102</v>
      </c>
      <c r="O231">
        <v>0</v>
      </c>
      <c r="P231">
        <v>1380</v>
      </c>
      <c r="Q231">
        <v>0</v>
      </c>
      <c r="R231">
        <v>70677</v>
      </c>
      <c r="S231">
        <v>70677</v>
      </c>
      <c r="T231">
        <v>7.0677000000000004E-2</v>
      </c>
      <c r="U231">
        <v>7.0677000000000004E-2</v>
      </c>
      <c r="V231">
        <v>0</v>
      </c>
    </row>
    <row r="232" spans="1:22" x14ac:dyDescent="0.35">
      <c r="A232" t="s">
        <v>22</v>
      </c>
      <c r="B232">
        <v>2019</v>
      </c>
      <c r="C232" t="b">
        <v>1</v>
      </c>
      <c r="D232" t="s">
        <v>23</v>
      </c>
      <c r="E232" t="s">
        <v>102</v>
      </c>
      <c r="F232" t="s">
        <v>25</v>
      </c>
      <c r="G232" t="s">
        <v>23</v>
      </c>
      <c r="H232" t="s">
        <v>65</v>
      </c>
      <c r="I232" t="s">
        <v>27</v>
      </c>
      <c r="J232" t="s">
        <v>66</v>
      </c>
      <c r="K232" t="s">
        <v>67</v>
      </c>
      <c r="L232" t="b">
        <v>1</v>
      </c>
      <c r="M232" t="s">
        <v>30</v>
      </c>
      <c r="N232" t="s">
        <v>102</v>
      </c>
      <c r="O232">
        <v>0</v>
      </c>
      <c r="P232">
        <v>600</v>
      </c>
      <c r="Q232">
        <v>0</v>
      </c>
      <c r="R232">
        <v>29317</v>
      </c>
      <c r="S232">
        <v>29317</v>
      </c>
      <c r="T232">
        <v>2.9316999999999999E-2</v>
      </c>
      <c r="U232">
        <v>2.9316999999999999E-2</v>
      </c>
      <c r="V232">
        <v>0</v>
      </c>
    </row>
    <row r="233" spans="1:22" x14ac:dyDescent="0.35">
      <c r="A233" t="s">
        <v>22</v>
      </c>
      <c r="B233">
        <v>2019</v>
      </c>
      <c r="C233" t="b">
        <v>1</v>
      </c>
      <c r="D233" t="s">
        <v>23</v>
      </c>
      <c r="E233" t="s">
        <v>102</v>
      </c>
      <c r="F233" t="s">
        <v>25</v>
      </c>
      <c r="G233" t="s">
        <v>23</v>
      </c>
      <c r="H233" t="s">
        <v>65</v>
      </c>
      <c r="I233" t="s">
        <v>27</v>
      </c>
      <c r="J233" t="s">
        <v>66</v>
      </c>
      <c r="K233" t="s">
        <v>67</v>
      </c>
      <c r="L233" t="b">
        <v>1</v>
      </c>
      <c r="M233" t="s">
        <v>30</v>
      </c>
      <c r="N233" t="s">
        <v>102</v>
      </c>
      <c r="O233">
        <v>0</v>
      </c>
      <c r="P233">
        <v>30</v>
      </c>
      <c r="Q233">
        <v>0</v>
      </c>
      <c r="R233">
        <v>927</v>
      </c>
      <c r="S233">
        <v>927</v>
      </c>
      <c r="T233">
        <v>9.2699999999999998E-4</v>
      </c>
      <c r="U233">
        <v>9.2699999999999998E-4</v>
      </c>
      <c r="V233">
        <v>0</v>
      </c>
    </row>
    <row r="234" spans="1:22" x14ac:dyDescent="0.35">
      <c r="A234" t="s">
        <v>22</v>
      </c>
      <c r="B234">
        <v>2019</v>
      </c>
      <c r="C234" t="b">
        <v>1</v>
      </c>
      <c r="D234" t="s">
        <v>23</v>
      </c>
      <c r="E234" t="s">
        <v>107</v>
      </c>
      <c r="F234" t="s">
        <v>25</v>
      </c>
      <c r="G234" t="s">
        <v>23</v>
      </c>
      <c r="H234" t="s">
        <v>36</v>
      </c>
      <c r="I234" t="s">
        <v>37</v>
      </c>
      <c r="J234" t="s">
        <v>38</v>
      </c>
      <c r="K234" t="s">
        <v>39</v>
      </c>
      <c r="L234" t="b">
        <v>1</v>
      </c>
      <c r="M234" t="s">
        <v>30</v>
      </c>
      <c r="N234" t="s">
        <v>107</v>
      </c>
      <c r="O234">
        <v>1.36</v>
      </c>
      <c r="P234">
        <v>1530</v>
      </c>
      <c r="Q234">
        <v>2080.8000000000002</v>
      </c>
      <c r="R234">
        <v>58084</v>
      </c>
      <c r="S234">
        <v>58084</v>
      </c>
      <c r="T234">
        <v>5.8083999999999997E-2</v>
      </c>
      <c r="U234">
        <v>5.8083999999999997E-2</v>
      </c>
      <c r="V234">
        <v>2.0808</v>
      </c>
    </row>
    <row r="235" spans="1:22" x14ac:dyDescent="0.35">
      <c r="A235" t="s">
        <v>22</v>
      </c>
      <c r="B235">
        <v>2019</v>
      </c>
      <c r="C235" t="b">
        <v>1</v>
      </c>
      <c r="D235" t="s">
        <v>23</v>
      </c>
      <c r="E235" t="s">
        <v>107</v>
      </c>
      <c r="F235" t="s">
        <v>25</v>
      </c>
      <c r="G235" t="s">
        <v>23</v>
      </c>
      <c r="H235" t="s">
        <v>36</v>
      </c>
      <c r="I235" t="s">
        <v>37</v>
      </c>
      <c r="J235" t="s">
        <v>43</v>
      </c>
      <c r="K235" t="s">
        <v>39</v>
      </c>
      <c r="L235" t="b">
        <v>1</v>
      </c>
      <c r="M235" t="s">
        <v>30</v>
      </c>
      <c r="N235" t="s">
        <v>107</v>
      </c>
      <c r="O235">
        <v>1.36</v>
      </c>
      <c r="P235">
        <v>1530</v>
      </c>
      <c r="Q235">
        <v>2080.8000000000002</v>
      </c>
      <c r="R235">
        <v>25542</v>
      </c>
      <c r="S235">
        <v>25542</v>
      </c>
      <c r="T235">
        <v>2.5541999999999999E-2</v>
      </c>
      <c r="U235">
        <v>2.5541999999999999E-2</v>
      </c>
      <c r="V235">
        <v>2.0808</v>
      </c>
    </row>
    <row r="236" spans="1:22" x14ac:dyDescent="0.35">
      <c r="A236" t="s">
        <v>22</v>
      </c>
      <c r="B236">
        <v>2019</v>
      </c>
      <c r="C236" t="b">
        <v>1</v>
      </c>
      <c r="D236" t="s">
        <v>23</v>
      </c>
      <c r="E236" t="s">
        <v>107</v>
      </c>
      <c r="F236" t="s">
        <v>25</v>
      </c>
      <c r="G236" t="s">
        <v>23</v>
      </c>
      <c r="H236" t="s">
        <v>36</v>
      </c>
      <c r="I236" t="s">
        <v>37</v>
      </c>
      <c r="J236" t="s">
        <v>81</v>
      </c>
      <c r="K236" t="s">
        <v>39</v>
      </c>
      <c r="L236" t="b">
        <v>1</v>
      </c>
      <c r="M236" t="s">
        <v>30</v>
      </c>
      <c r="N236" t="s">
        <v>107</v>
      </c>
      <c r="O236">
        <v>2.61</v>
      </c>
      <c r="P236">
        <v>548202</v>
      </c>
      <c r="Q236">
        <v>1430807.22</v>
      </c>
      <c r="R236">
        <v>1219850</v>
      </c>
      <c r="S236">
        <v>1219850</v>
      </c>
      <c r="T236">
        <v>1.2198500000000001</v>
      </c>
      <c r="U236">
        <v>1.2198500000000001</v>
      </c>
      <c r="V236">
        <v>1430.8072199999999</v>
      </c>
    </row>
    <row r="237" spans="1:22" x14ac:dyDescent="0.35">
      <c r="A237" t="s">
        <v>22</v>
      </c>
      <c r="B237">
        <v>2019</v>
      </c>
      <c r="C237" t="b">
        <v>1</v>
      </c>
      <c r="D237" t="s">
        <v>23</v>
      </c>
      <c r="E237" t="s">
        <v>107</v>
      </c>
      <c r="F237" t="s">
        <v>25</v>
      </c>
      <c r="G237" t="s">
        <v>23</v>
      </c>
      <c r="H237" t="s">
        <v>36</v>
      </c>
      <c r="I237" t="s">
        <v>37</v>
      </c>
      <c r="J237" t="s">
        <v>81</v>
      </c>
      <c r="K237" t="s">
        <v>39</v>
      </c>
      <c r="L237" t="b">
        <v>1</v>
      </c>
      <c r="M237" t="s">
        <v>30</v>
      </c>
      <c r="N237" t="s">
        <v>107</v>
      </c>
      <c r="O237">
        <v>2.61</v>
      </c>
      <c r="P237">
        <v>355529</v>
      </c>
      <c r="Q237">
        <v>927930.69</v>
      </c>
      <c r="R237">
        <v>807466</v>
      </c>
      <c r="S237">
        <v>807466</v>
      </c>
      <c r="T237">
        <v>0.80746600000000002</v>
      </c>
      <c r="U237">
        <v>0.80746600000000002</v>
      </c>
      <c r="V237">
        <v>927.93069000000003</v>
      </c>
    </row>
    <row r="238" spans="1:22" x14ac:dyDescent="0.35">
      <c r="A238" t="s">
        <v>22</v>
      </c>
      <c r="B238">
        <v>2019</v>
      </c>
      <c r="C238" t="b">
        <v>1</v>
      </c>
      <c r="D238" t="s">
        <v>23</v>
      </c>
      <c r="E238" t="s">
        <v>107</v>
      </c>
      <c r="F238" t="s">
        <v>25</v>
      </c>
      <c r="G238" t="s">
        <v>23</v>
      </c>
      <c r="H238" t="s">
        <v>36</v>
      </c>
      <c r="I238" t="s">
        <v>37</v>
      </c>
      <c r="J238" t="s">
        <v>81</v>
      </c>
      <c r="K238" t="s">
        <v>39</v>
      </c>
      <c r="L238" t="b">
        <v>1</v>
      </c>
      <c r="M238" t="s">
        <v>30</v>
      </c>
      <c r="N238" t="s">
        <v>107</v>
      </c>
      <c r="O238">
        <v>2.61</v>
      </c>
      <c r="P238">
        <v>169331</v>
      </c>
      <c r="Q238">
        <v>441953.91</v>
      </c>
      <c r="R238">
        <v>414260</v>
      </c>
      <c r="S238">
        <v>414260</v>
      </c>
      <c r="T238">
        <v>0.41426000000000002</v>
      </c>
      <c r="U238">
        <v>0.41426000000000002</v>
      </c>
      <c r="V238">
        <v>441.95391000000001</v>
      </c>
    </row>
    <row r="239" spans="1:22" x14ac:dyDescent="0.35">
      <c r="A239" t="s">
        <v>22</v>
      </c>
      <c r="B239">
        <v>2019</v>
      </c>
      <c r="C239" t="b">
        <v>1</v>
      </c>
      <c r="D239" t="s">
        <v>23</v>
      </c>
      <c r="E239" t="s">
        <v>107</v>
      </c>
      <c r="F239" t="s">
        <v>25</v>
      </c>
      <c r="G239" t="s">
        <v>23</v>
      </c>
      <c r="H239" t="s">
        <v>36</v>
      </c>
      <c r="I239" t="s">
        <v>37</v>
      </c>
      <c r="J239" t="s">
        <v>81</v>
      </c>
      <c r="K239" t="s">
        <v>39</v>
      </c>
      <c r="L239" t="b">
        <v>1</v>
      </c>
      <c r="M239" t="s">
        <v>30</v>
      </c>
      <c r="N239" t="s">
        <v>107</v>
      </c>
      <c r="O239">
        <v>2.61</v>
      </c>
      <c r="P239">
        <v>144000</v>
      </c>
      <c r="Q239">
        <v>375840</v>
      </c>
      <c r="R239">
        <v>335763</v>
      </c>
      <c r="S239">
        <v>335763</v>
      </c>
      <c r="T239">
        <v>0.33576299999999998</v>
      </c>
      <c r="U239">
        <v>0.33576299999999998</v>
      </c>
      <c r="V239">
        <v>375.84</v>
      </c>
    </row>
    <row r="240" spans="1:22" x14ac:dyDescent="0.35">
      <c r="A240" t="s">
        <v>22</v>
      </c>
      <c r="B240">
        <v>2019</v>
      </c>
      <c r="C240" t="b">
        <v>1</v>
      </c>
      <c r="D240" t="s">
        <v>23</v>
      </c>
      <c r="E240" t="s">
        <v>107</v>
      </c>
      <c r="F240" t="s">
        <v>25</v>
      </c>
      <c r="G240" t="s">
        <v>23</v>
      </c>
      <c r="H240" t="s">
        <v>36</v>
      </c>
      <c r="I240" t="s">
        <v>37</v>
      </c>
      <c r="J240" t="s">
        <v>81</v>
      </c>
      <c r="K240" t="s">
        <v>39</v>
      </c>
      <c r="L240" t="b">
        <v>1</v>
      </c>
      <c r="M240" t="s">
        <v>30</v>
      </c>
      <c r="N240" t="s">
        <v>107</v>
      </c>
      <c r="O240">
        <v>2.61</v>
      </c>
      <c r="P240">
        <v>119933</v>
      </c>
      <c r="Q240">
        <v>313025.13</v>
      </c>
      <c r="R240">
        <v>212444</v>
      </c>
      <c r="S240">
        <v>212444</v>
      </c>
      <c r="T240">
        <v>0.21244399999999999</v>
      </c>
      <c r="U240">
        <v>0.21244399999999999</v>
      </c>
      <c r="V240">
        <v>313.02512999999999</v>
      </c>
    </row>
    <row r="241" spans="1:22" x14ac:dyDescent="0.35">
      <c r="A241" t="s">
        <v>22</v>
      </c>
      <c r="B241">
        <v>2019</v>
      </c>
      <c r="C241" t="b">
        <v>1</v>
      </c>
      <c r="D241" t="s">
        <v>23</v>
      </c>
      <c r="E241" t="s">
        <v>107</v>
      </c>
      <c r="F241" t="s">
        <v>25</v>
      </c>
      <c r="G241" t="s">
        <v>23</v>
      </c>
      <c r="H241" t="s">
        <v>50</v>
      </c>
      <c r="I241" t="s">
        <v>27</v>
      </c>
      <c r="J241" t="s">
        <v>33</v>
      </c>
      <c r="K241" t="s">
        <v>33</v>
      </c>
      <c r="L241" t="b">
        <v>1</v>
      </c>
      <c r="M241" t="s">
        <v>30</v>
      </c>
      <c r="N241" t="s">
        <v>107</v>
      </c>
      <c r="O241">
        <v>0</v>
      </c>
      <c r="P241">
        <v>42118</v>
      </c>
      <c r="Q241">
        <v>0</v>
      </c>
      <c r="R241">
        <v>272935</v>
      </c>
      <c r="S241">
        <v>272935</v>
      </c>
      <c r="T241">
        <v>0.27293499999999998</v>
      </c>
      <c r="U241">
        <v>0.27293499999999998</v>
      </c>
      <c r="V241">
        <v>0</v>
      </c>
    </row>
    <row r="242" spans="1:22" x14ac:dyDescent="0.35">
      <c r="A242" t="s">
        <v>22</v>
      </c>
      <c r="B242">
        <v>2019</v>
      </c>
      <c r="C242" t="b">
        <v>1</v>
      </c>
      <c r="D242" t="s">
        <v>23</v>
      </c>
      <c r="E242" t="s">
        <v>107</v>
      </c>
      <c r="F242" t="s">
        <v>25</v>
      </c>
      <c r="G242" t="s">
        <v>23</v>
      </c>
      <c r="H242" t="s">
        <v>50</v>
      </c>
      <c r="I242" t="s">
        <v>27</v>
      </c>
      <c r="J242" t="s">
        <v>33</v>
      </c>
      <c r="K242" t="s">
        <v>33</v>
      </c>
      <c r="L242" t="b">
        <v>1</v>
      </c>
      <c r="M242" t="s">
        <v>30</v>
      </c>
      <c r="N242" t="s">
        <v>107</v>
      </c>
      <c r="O242">
        <v>0</v>
      </c>
      <c r="P242">
        <v>22005</v>
      </c>
      <c r="Q242">
        <v>0</v>
      </c>
      <c r="R242">
        <v>143373</v>
      </c>
      <c r="S242">
        <v>143373</v>
      </c>
      <c r="T242">
        <v>0.143373</v>
      </c>
      <c r="U242">
        <v>0.143373</v>
      </c>
      <c r="V242">
        <v>0</v>
      </c>
    </row>
    <row r="243" spans="1:22" x14ac:dyDescent="0.35">
      <c r="A243" t="s">
        <v>22</v>
      </c>
      <c r="B243">
        <v>2019</v>
      </c>
      <c r="C243" t="b">
        <v>1</v>
      </c>
      <c r="D243" t="s">
        <v>23</v>
      </c>
      <c r="E243" t="s">
        <v>107</v>
      </c>
      <c r="F243" t="s">
        <v>25</v>
      </c>
      <c r="G243" t="s">
        <v>23</v>
      </c>
      <c r="H243" t="s">
        <v>40</v>
      </c>
      <c r="I243" t="s">
        <v>35</v>
      </c>
      <c r="J243" t="s">
        <v>108</v>
      </c>
      <c r="K243" t="s">
        <v>52</v>
      </c>
      <c r="L243" t="b">
        <v>1</v>
      </c>
      <c r="M243" t="s">
        <v>30</v>
      </c>
      <c r="N243" t="s">
        <v>107</v>
      </c>
      <c r="O243">
        <v>2.6</v>
      </c>
      <c r="P243">
        <v>9892</v>
      </c>
      <c r="Q243">
        <v>25719.200000000001</v>
      </c>
      <c r="R243">
        <v>81861</v>
      </c>
      <c r="S243">
        <v>81861</v>
      </c>
      <c r="T243">
        <v>8.1861000000000003E-2</v>
      </c>
      <c r="U243">
        <v>8.1861000000000003E-2</v>
      </c>
      <c r="V243">
        <v>25.719200000000001</v>
      </c>
    </row>
    <row r="244" spans="1:22" x14ac:dyDescent="0.35">
      <c r="A244" t="s">
        <v>22</v>
      </c>
      <c r="B244">
        <v>2019</v>
      </c>
      <c r="C244" t="b">
        <v>1</v>
      </c>
      <c r="D244" t="s">
        <v>23</v>
      </c>
      <c r="E244" t="s">
        <v>107</v>
      </c>
      <c r="F244" t="s">
        <v>25</v>
      </c>
      <c r="G244" t="s">
        <v>23</v>
      </c>
      <c r="H244" t="s">
        <v>26</v>
      </c>
      <c r="I244" t="s">
        <v>27</v>
      </c>
      <c r="J244" t="s">
        <v>44</v>
      </c>
      <c r="K244" t="s">
        <v>45</v>
      </c>
      <c r="L244" t="b">
        <v>1</v>
      </c>
      <c r="M244" t="s">
        <v>30</v>
      </c>
      <c r="N244" t="s">
        <v>107</v>
      </c>
      <c r="O244">
        <v>1.1599999999999999</v>
      </c>
      <c r="P244">
        <v>84117</v>
      </c>
      <c r="Q244">
        <v>97575.72</v>
      </c>
      <c r="R244">
        <v>244571</v>
      </c>
      <c r="S244">
        <v>244571</v>
      </c>
      <c r="T244">
        <v>0.24457100000000001</v>
      </c>
      <c r="U244">
        <v>0.24457100000000001</v>
      </c>
      <c r="V244">
        <v>97.575720000000004</v>
      </c>
    </row>
    <row r="245" spans="1:22" x14ac:dyDescent="0.35">
      <c r="A245" t="s">
        <v>22</v>
      </c>
      <c r="B245">
        <v>2019</v>
      </c>
      <c r="C245" t="b">
        <v>1</v>
      </c>
      <c r="D245" t="s">
        <v>23</v>
      </c>
      <c r="E245" t="s">
        <v>107</v>
      </c>
      <c r="F245" t="s">
        <v>25</v>
      </c>
      <c r="G245" t="s">
        <v>23</v>
      </c>
      <c r="H245" t="s">
        <v>26</v>
      </c>
      <c r="I245" t="s">
        <v>27</v>
      </c>
      <c r="J245" t="s">
        <v>44</v>
      </c>
      <c r="K245" t="s">
        <v>45</v>
      </c>
      <c r="L245" t="b">
        <v>1</v>
      </c>
      <c r="M245" t="s">
        <v>30</v>
      </c>
      <c r="N245" t="s">
        <v>107</v>
      </c>
      <c r="O245">
        <v>1.1599999999999999</v>
      </c>
      <c r="P245">
        <v>37957</v>
      </c>
      <c r="Q245">
        <v>44030.12</v>
      </c>
      <c r="R245">
        <v>186842</v>
      </c>
      <c r="S245">
        <v>186842</v>
      </c>
      <c r="T245">
        <v>0.18684200000000001</v>
      </c>
      <c r="U245">
        <v>0.18684200000000001</v>
      </c>
      <c r="V245">
        <v>44.030119999999997</v>
      </c>
    </row>
    <row r="246" spans="1:22" x14ac:dyDescent="0.35">
      <c r="A246" t="s">
        <v>22</v>
      </c>
      <c r="B246">
        <v>2019</v>
      </c>
      <c r="C246" t="b">
        <v>1</v>
      </c>
      <c r="D246" t="s">
        <v>23</v>
      </c>
      <c r="E246" t="s">
        <v>107</v>
      </c>
      <c r="F246" t="s">
        <v>25</v>
      </c>
      <c r="G246" t="s">
        <v>23</v>
      </c>
      <c r="H246" t="s">
        <v>36</v>
      </c>
      <c r="I246" t="s">
        <v>37</v>
      </c>
      <c r="J246" t="s">
        <v>81</v>
      </c>
      <c r="K246" t="s">
        <v>39</v>
      </c>
      <c r="L246" t="b">
        <v>1</v>
      </c>
      <c r="M246" t="s">
        <v>30</v>
      </c>
      <c r="N246" t="s">
        <v>107</v>
      </c>
      <c r="O246">
        <v>2.61</v>
      </c>
      <c r="P246">
        <v>83975</v>
      </c>
      <c r="Q246">
        <v>219174.75</v>
      </c>
      <c r="R246">
        <v>161402</v>
      </c>
      <c r="S246">
        <v>161402</v>
      </c>
      <c r="T246">
        <v>0.16140199999999999</v>
      </c>
      <c r="U246">
        <v>0.16140199999999999</v>
      </c>
      <c r="V246">
        <v>219.17474999999999</v>
      </c>
    </row>
    <row r="247" spans="1:22" x14ac:dyDescent="0.35">
      <c r="A247" t="s">
        <v>22</v>
      </c>
      <c r="B247">
        <v>2019</v>
      </c>
      <c r="C247" t="b">
        <v>1</v>
      </c>
      <c r="D247" t="s">
        <v>23</v>
      </c>
      <c r="E247" t="s">
        <v>107</v>
      </c>
      <c r="F247" t="s">
        <v>25</v>
      </c>
      <c r="G247" t="s">
        <v>23</v>
      </c>
      <c r="H247" t="s">
        <v>36</v>
      </c>
      <c r="I247" t="s">
        <v>37</v>
      </c>
      <c r="J247" t="s">
        <v>81</v>
      </c>
      <c r="K247" t="s">
        <v>39</v>
      </c>
      <c r="L247" t="b">
        <v>1</v>
      </c>
      <c r="M247" t="s">
        <v>30</v>
      </c>
      <c r="N247" t="s">
        <v>107</v>
      </c>
      <c r="O247">
        <v>2.61</v>
      </c>
      <c r="P247">
        <v>39600</v>
      </c>
      <c r="Q247">
        <v>103356</v>
      </c>
      <c r="R247">
        <v>64537</v>
      </c>
      <c r="S247">
        <v>64537</v>
      </c>
      <c r="T247">
        <v>6.4536999999999997E-2</v>
      </c>
      <c r="U247">
        <v>6.4536999999999997E-2</v>
      </c>
      <c r="V247">
        <v>103.35599999999999</v>
      </c>
    </row>
    <row r="248" spans="1:22" x14ac:dyDescent="0.35">
      <c r="A248" t="s">
        <v>22</v>
      </c>
      <c r="B248">
        <v>2019</v>
      </c>
      <c r="C248" t="b">
        <v>1</v>
      </c>
      <c r="D248" t="s">
        <v>23</v>
      </c>
      <c r="E248" t="s">
        <v>107</v>
      </c>
      <c r="F248" t="s">
        <v>25</v>
      </c>
      <c r="G248" t="s">
        <v>23</v>
      </c>
      <c r="H248" t="s">
        <v>50</v>
      </c>
      <c r="I248" t="s">
        <v>37</v>
      </c>
      <c r="J248" t="s">
        <v>33</v>
      </c>
      <c r="K248" t="s">
        <v>33</v>
      </c>
      <c r="L248" t="b">
        <v>1</v>
      </c>
      <c r="M248" t="s">
        <v>30</v>
      </c>
      <c r="N248" t="s">
        <v>107</v>
      </c>
      <c r="O248">
        <v>1.84</v>
      </c>
      <c r="P248">
        <v>94350</v>
      </c>
      <c r="Q248">
        <v>173604</v>
      </c>
      <c r="R248">
        <v>168649</v>
      </c>
      <c r="S248">
        <v>168649</v>
      </c>
      <c r="T248">
        <v>0.16864899999999999</v>
      </c>
      <c r="U248">
        <v>0.16864899999999999</v>
      </c>
      <c r="V248">
        <v>173.60400000000001</v>
      </c>
    </row>
    <row r="249" spans="1:22" x14ac:dyDescent="0.35">
      <c r="A249" t="s">
        <v>22</v>
      </c>
      <c r="B249">
        <v>2019</v>
      </c>
      <c r="C249" t="b">
        <v>1</v>
      </c>
      <c r="D249" t="s">
        <v>23</v>
      </c>
      <c r="E249" t="s">
        <v>107</v>
      </c>
      <c r="F249" t="s">
        <v>25</v>
      </c>
      <c r="G249" t="s">
        <v>23</v>
      </c>
      <c r="H249" t="s">
        <v>50</v>
      </c>
      <c r="I249" t="s">
        <v>37</v>
      </c>
      <c r="J249" t="s">
        <v>33</v>
      </c>
      <c r="K249" t="s">
        <v>33</v>
      </c>
      <c r="L249" t="b">
        <v>1</v>
      </c>
      <c r="M249" t="s">
        <v>30</v>
      </c>
      <c r="N249" t="s">
        <v>107</v>
      </c>
      <c r="O249">
        <v>1.84</v>
      </c>
      <c r="P249">
        <v>18972</v>
      </c>
      <c r="Q249">
        <v>34908.480000000003</v>
      </c>
      <c r="R249">
        <v>45384</v>
      </c>
      <c r="S249">
        <v>45384</v>
      </c>
      <c r="T249">
        <v>4.5384000000000001E-2</v>
      </c>
      <c r="U249">
        <v>4.5384000000000001E-2</v>
      </c>
      <c r="V249">
        <v>34.908479999999997</v>
      </c>
    </row>
    <row r="250" spans="1:22" x14ac:dyDescent="0.35">
      <c r="A250" t="s">
        <v>22</v>
      </c>
      <c r="B250">
        <v>2019</v>
      </c>
      <c r="C250" t="b">
        <v>1</v>
      </c>
      <c r="D250" t="s">
        <v>23</v>
      </c>
      <c r="E250" t="s">
        <v>107</v>
      </c>
      <c r="F250" t="s">
        <v>25</v>
      </c>
      <c r="G250" t="s">
        <v>23</v>
      </c>
      <c r="H250" t="s">
        <v>50</v>
      </c>
      <c r="I250" t="s">
        <v>37</v>
      </c>
      <c r="J250" t="s">
        <v>33</v>
      </c>
      <c r="K250" t="s">
        <v>33</v>
      </c>
      <c r="L250" t="b">
        <v>1</v>
      </c>
      <c r="M250" t="s">
        <v>30</v>
      </c>
      <c r="N250" t="s">
        <v>107</v>
      </c>
      <c r="O250">
        <v>1.64</v>
      </c>
      <c r="P250">
        <v>227664</v>
      </c>
      <c r="Q250">
        <v>373368.96</v>
      </c>
      <c r="R250">
        <v>404202</v>
      </c>
      <c r="S250">
        <v>404202</v>
      </c>
      <c r="T250">
        <v>0.40420200000000001</v>
      </c>
      <c r="U250">
        <v>0.40420200000000001</v>
      </c>
      <c r="V250">
        <v>373.36896000000002</v>
      </c>
    </row>
    <row r="251" spans="1:22" x14ac:dyDescent="0.35">
      <c r="A251" t="s">
        <v>22</v>
      </c>
      <c r="B251">
        <v>2019</v>
      </c>
      <c r="C251" t="b">
        <v>1</v>
      </c>
      <c r="D251" t="s">
        <v>23</v>
      </c>
      <c r="E251" t="s">
        <v>107</v>
      </c>
      <c r="F251" t="s">
        <v>25</v>
      </c>
      <c r="G251" t="s">
        <v>23</v>
      </c>
      <c r="H251" t="s">
        <v>50</v>
      </c>
      <c r="I251" t="s">
        <v>37</v>
      </c>
      <c r="J251" t="s">
        <v>33</v>
      </c>
      <c r="K251" t="s">
        <v>33</v>
      </c>
      <c r="L251" t="b">
        <v>1</v>
      </c>
      <c r="M251" t="s">
        <v>30</v>
      </c>
      <c r="N251" t="s">
        <v>107</v>
      </c>
      <c r="O251">
        <v>1.64</v>
      </c>
      <c r="P251">
        <v>37944</v>
      </c>
      <c r="Q251">
        <v>62228.160000000003</v>
      </c>
      <c r="R251">
        <v>72630</v>
      </c>
      <c r="S251">
        <v>72630</v>
      </c>
      <c r="T251">
        <v>7.263E-2</v>
      </c>
      <c r="U251">
        <v>7.263E-2</v>
      </c>
      <c r="V251">
        <v>62.228160000000003</v>
      </c>
    </row>
    <row r="252" spans="1:22" x14ac:dyDescent="0.35">
      <c r="A252" t="s">
        <v>22</v>
      </c>
      <c r="B252">
        <v>2019</v>
      </c>
      <c r="C252" t="b">
        <v>1</v>
      </c>
      <c r="D252" t="s">
        <v>23</v>
      </c>
      <c r="E252" t="s">
        <v>107</v>
      </c>
      <c r="F252" t="s">
        <v>25</v>
      </c>
      <c r="G252" t="s">
        <v>23</v>
      </c>
      <c r="H252" t="s">
        <v>50</v>
      </c>
      <c r="I252" t="s">
        <v>37</v>
      </c>
      <c r="J252" t="s">
        <v>33</v>
      </c>
      <c r="K252" t="s">
        <v>33</v>
      </c>
      <c r="L252" t="b">
        <v>1</v>
      </c>
      <c r="M252" t="s">
        <v>30</v>
      </c>
      <c r="N252" t="s">
        <v>107</v>
      </c>
      <c r="O252">
        <v>1.64</v>
      </c>
      <c r="P252">
        <v>37944</v>
      </c>
      <c r="Q252">
        <v>62228.160000000003</v>
      </c>
      <c r="R252">
        <v>75495</v>
      </c>
      <c r="S252">
        <v>75495</v>
      </c>
      <c r="T252">
        <v>7.5495000000000007E-2</v>
      </c>
      <c r="U252">
        <v>7.5495000000000007E-2</v>
      </c>
      <c r="V252">
        <v>62.228160000000003</v>
      </c>
    </row>
    <row r="253" spans="1:22" x14ac:dyDescent="0.35">
      <c r="A253" t="s">
        <v>22</v>
      </c>
      <c r="B253">
        <v>2019</v>
      </c>
      <c r="C253" t="b">
        <v>1</v>
      </c>
      <c r="D253" t="s">
        <v>23</v>
      </c>
      <c r="E253" t="s">
        <v>107</v>
      </c>
      <c r="F253" t="s">
        <v>25</v>
      </c>
      <c r="G253" t="s">
        <v>23</v>
      </c>
      <c r="H253" t="s">
        <v>40</v>
      </c>
      <c r="I253" t="s">
        <v>27</v>
      </c>
      <c r="J253" t="s">
        <v>44</v>
      </c>
      <c r="K253" t="s">
        <v>45</v>
      </c>
      <c r="L253" t="b">
        <v>1</v>
      </c>
      <c r="M253" t="s">
        <v>30</v>
      </c>
      <c r="N253" t="s">
        <v>107</v>
      </c>
      <c r="O253">
        <v>1.8</v>
      </c>
      <c r="P253">
        <v>530465</v>
      </c>
      <c r="Q253">
        <v>954837</v>
      </c>
      <c r="R253">
        <v>3971211</v>
      </c>
      <c r="S253">
        <v>3971211</v>
      </c>
      <c r="T253">
        <v>3.9712109999999998</v>
      </c>
      <c r="U253">
        <v>3.9712109999999998</v>
      </c>
      <c r="V253">
        <v>954.83699999999999</v>
      </c>
    </row>
    <row r="254" spans="1:22" x14ac:dyDescent="0.35">
      <c r="A254" t="s">
        <v>22</v>
      </c>
      <c r="B254">
        <v>2019</v>
      </c>
      <c r="C254" t="b">
        <v>1</v>
      </c>
      <c r="D254" t="s">
        <v>23</v>
      </c>
      <c r="E254" t="s">
        <v>107</v>
      </c>
      <c r="F254" t="s">
        <v>25</v>
      </c>
      <c r="G254" t="s">
        <v>23</v>
      </c>
      <c r="H254" t="s">
        <v>40</v>
      </c>
      <c r="I254" t="s">
        <v>27</v>
      </c>
      <c r="J254" t="s">
        <v>44</v>
      </c>
      <c r="K254" t="s">
        <v>45</v>
      </c>
      <c r="L254" t="b">
        <v>1</v>
      </c>
      <c r="M254" t="s">
        <v>30</v>
      </c>
      <c r="N254" t="s">
        <v>107</v>
      </c>
      <c r="O254">
        <v>1.8</v>
      </c>
      <c r="P254">
        <v>104290</v>
      </c>
      <c r="Q254">
        <v>187722</v>
      </c>
      <c r="R254">
        <v>780631</v>
      </c>
      <c r="S254">
        <v>780631</v>
      </c>
      <c r="T254">
        <v>0.78063099999999996</v>
      </c>
      <c r="U254">
        <v>0.78063099999999996</v>
      </c>
      <c r="V254">
        <v>187.72200000000001</v>
      </c>
    </row>
    <row r="255" spans="1:22" x14ac:dyDescent="0.35">
      <c r="A255" t="s">
        <v>22</v>
      </c>
      <c r="B255">
        <v>2019</v>
      </c>
      <c r="C255" t="b">
        <v>1</v>
      </c>
      <c r="D255" t="s">
        <v>23</v>
      </c>
      <c r="E255" t="s">
        <v>107</v>
      </c>
      <c r="F255" t="s">
        <v>25</v>
      </c>
      <c r="G255" t="s">
        <v>23</v>
      </c>
      <c r="H255" t="s">
        <v>40</v>
      </c>
      <c r="I255" t="s">
        <v>27</v>
      </c>
      <c r="J255" t="s">
        <v>44</v>
      </c>
      <c r="K255" t="s">
        <v>45</v>
      </c>
      <c r="L255" t="b">
        <v>1</v>
      </c>
      <c r="M255" t="s">
        <v>30</v>
      </c>
      <c r="N255" t="s">
        <v>107</v>
      </c>
      <c r="O255">
        <v>1.8</v>
      </c>
      <c r="P255">
        <v>66015</v>
      </c>
      <c r="Q255">
        <v>118827</v>
      </c>
      <c r="R255">
        <v>380633</v>
      </c>
      <c r="S255">
        <v>380633</v>
      </c>
      <c r="T255">
        <v>0.380633</v>
      </c>
      <c r="U255">
        <v>0.380633</v>
      </c>
      <c r="V255">
        <v>118.827</v>
      </c>
    </row>
    <row r="256" spans="1:22" x14ac:dyDescent="0.35">
      <c r="A256" t="s">
        <v>22</v>
      </c>
      <c r="B256">
        <v>2019</v>
      </c>
      <c r="C256" t="b">
        <v>1</v>
      </c>
      <c r="D256" t="s">
        <v>23</v>
      </c>
      <c r="E256" t="s">
        <v>107</v>
      </c>
      <c r="F256" t="s">
        <v>25</v>
      </c>
      <c r="G256" t="s">
        <v>23</v>
      </c>
      <c r="H256" t="s">
        <v>40</v>
      </c>
      <c r="I256" t="s">
        <v>27</v>
      </c>
      <c r="J256" t="s">
        <v>44</v>
      </c>
      <c r="K256" t="s">
        <v>45</v>
      </c>
      <c r="L256" t="b">
        <v>1</v>
      </c>
      <c r="M256" t="s">
        <v>30</v>
      </c>
      <c r="N256" t="s">
        <v>107</v>
      </c>
      <c r="O256">
        <v>1.8</v>
      </c>
      <c r="P256">
        <v>6220</v>
      </c>
      <c r="Q256">
        <v>11196</v>
      </c>
      <c r="R256">
        <v>50095</v>
      </c>
      <c r="S256">
        <v>50095</v>
      </c>
      <c r="T256">
        <v>5.0095000000000001E-2</v>
      </c>
      <c r="U256">
        <v>5.0095000000000001E-2</v>
      </c>
      <c r="V256">
        <v>11.196</v>
      </c>
    </row>
    <row r="257" spans="1:22" x14ac:dyDescent="0.35">
      <c r="A257" t="s">
        <v>22</v>
      </c>
      <c r="B257">
        <v>2019</v>
      </c>
      <c r="C257" t="b">
        <v>1</v>
      </c>
      <c r="D257" t="s">
        <v>23</v>
      </c>
      <c r="E257" t="s">
        <v>107</v>
      </c>
      <c r="F257" t="s">
        <v>25</v>
      </c>
      <c r="G257" t="s">
        <v>23</v>
      </c>
      <c r="H257" t="s">
        <v>26</v>
      </c>
      <c r="I257" t="s">
        <v>35</v>
      </c>
      <c r="J257" t="s">
        <v>57</v>
      </c>
      <c r="K257" t="s">
        <v>29</v>
      </c>
      <c r="L257" t="b">
        <v>1</v>
      </c>
      <c r="M257" t="s">
        <v>30</v>
      </c>
      <c r="N257" t="s">
        <v>107</v>
      </c>
      <c r="O257">
        <v>1</v>
      </c>
      <c r="P257">
        <v>611</v>
      </c>
      <c r="Q257">
        <v>611</v>
      </c>
      <c r="R257">
        <v>5801</v>
      </c>
      <c r="S257">
        <v>5801</v>
      </c>
      <c r="T257">
        <v>5.8009999999999997E-3</v>
      </c>
      <c r="U257">
        <v>5.8009999999999997E-3</v>
      </c>
      <c r="V257">
        <v>0.61099999999999999</v>
      </c>
    </row>
    <row r="258" spans="1:22" x14ac:dyDescent="0.35">
      <c r="A258" t="s">
        <v>22</v>
      </c>
      <c r="B258">
        <v>2019</v>
      </c>
      <c r="C258" t="b">
        <v>1</v>
      </c>
      <c r="D258" t="s">
        <v>23</v>
      </c>
      <c r="E258" t="s">
        <v>107</v>
      </c>
      <c r="F258" t="s">
        <v>25</v>
      </c>
      <c r="G258" t="s">
        <v>23</v>
      </c>
      <c r="H258" t="s">
        <v>26</v>
      </c>
      <c r="I258" t="s">
        <v>27</v>
      </c>
      <c r="J258" t="s">
        <v>74</v>
      </c>
      <c r="K258" t="s">
        <v>54</v>
      </c>
      <c r="L258" t="b">
        <v>1</v>
      </c>
      <c r="M258" t="s">
        <v>30</v>
      </c>
      <c r="N258" t="s">
        <v>107</v>
      </c>
      <c r="O258">
        <v>1.33</v>
      </c>
      <c r="P258">
        <v>72000</v>
      </c>
      <c r="Q258">
        <v>95760</v>
      </c>
      <c r="R258">
        <v>62827</v>
      </c>
      <c r="S258">
        <v>62827</v>
      </c>
      <c r="T258">
        <v>6.2826999999999994E-2</v>
      </c>
      <c r="U258">
        <v>6.2826999999999994E-2</v>
      </c>
      <c r="V258">
        <v>95.76</v>
      </c>
    </row>
    <row r="259" spans="1:22" x14ac:dyDescent="0.35">
      <c r="A259" t="s">
        <v>22</v>
      </c>
      <c r="B259">
        <v>2019</v>
      </c>
      <c r="C259" t="b">
        <v>1</v>
      </c>
      <c r="D259" t="s">
        <v>23</v>
      </c>
      <c r="E259" t="s">
        <v>107</v>
      </c>
      <c r="F259" t="s">
        <v>25</v>
      </c>
      <c r="G259" t="s">
        <v>23</v>
      </c>
      <c r="H259" t="s">
        <v>26</v>
      </c>
      <c r="I259" t="s">
        <v>27</v>
      </c>
      <c r="J259" t="s">
        <v>74</v>
      </c>
      <c r="K259" t="s">
        <v>54</v>
      </c>
      <c r="L259" t="b">
        <v>1</v>
      </c>
      <c r="M259" t="s">
        <v>30</v>
      </c>
      <c r="N259" t="s">
        <v>107</v>
      </c>
      <c r="O259">
        <v>1.33</v>
      </c>
      <c r="P259">
        <v>47990</v>
      </c>
      <c r="Q259">
        <v>63826.7</v>
      </c>
      <c r="R259">
        <v>44842</v>
      </c>
      <c r="S259">
        <v>44842</v>
      </c>
      <c r="T259">
        <v>4.4842E-2</v>
      </c>
      <c r="U259">
        <v>4.4842E-2</v>
      </c>
      <c r="V259">
        <v>63.826700000000002</v>
      </c>
    </row>
    <row r="260" spans="1:22" x14ac:dyDescent="0.35">
      <c r="A260" t="s">
        <v>22</v>
      </c>
      <c r="B260">
        <v>2019</v>
      </c>
      <c r="C260" t="b">
        <v>1</v>
      </c>
      <c r="D260" t="s">
        <v>23</v>
      </c>
      <c r="E260" t="s">
        <v>109</v>
      </c>
      <c r="F260" t="s">
        <v>25</v>
      </c>
      <c r="G260" t="s">
        <v>23</v>
      </c>
      <c r="H260" t="s">
        <v>26</v>
      </c>
      <c r="I260" t="s">
        <v>27</v>
      </c>
      <c r="J260" t="s">
        <v>56</v>
      </c>
      <c r="K260" t="s">
        <v>29</v>
      </c>
      <c r="L260" t="b">
        <v>1</v>
      </c>
      <c r="M260" t="s">
        <v>30</v>
      </c>
      <c r="N260" t="s">
        <v>109</v>
      </c>
      <c r="O260">
        <v>1.21</v>
      </c>
      <c r="P260">
        <v>217958</v>
      </c>
      <c r="Q260">
        <v>263729.18</v>
      </c>
      <c r="R260">
        <v>1114104</v>
      </c>
      <c r="S260">
        <v>1114104</v>
      </c>
      <c r="T260">
        <v>1.114104</v>
      </c>
      <c r="U260">
        <v>1.114104</v>
      </c>
      <c r="V260">
        <v>263.72917999999999</v>
      </c>
    </row>
    <row r="261" spans="1:22" x14ac:dyDescent="0.35">
      <c r="A261" t="s">
        <v>22</v>
      </c>
      <c r="B261">
        <v>2019</v>
      </c>
      <c r="C261" t="b">
        <v>1</v>
      </c>
      <c r="D261" t="s">
        <v>23</v>
      </c>
      <c r="E261" t="s">
        <v>109</v>
      </c>
      <c r="F261" t="s">
        <v>25</v>
      </c>
      <c r="G261" t="s">
        <v>23</v>
      </c>
      <c r="H261" t="s">
        <v>26</v>
      </c>
      <c r="I261" t="s">
        <v>27</v>
      </c>
      <c r="J261" t="s">
        <v>56</v>
      </c>
      <c r="K261" t="s">
        <v>29</v>
      </c>
      <c r="L261" t="b">
        <v>1</v>
      </c>
      <c r="M261" t="s">
        <v>30</v>
      </c>
      <c r="N261" t="s">
        <v>109</v>
      </c>
      <c r="O261">
        <v>1.21</v>
      </c>
      <c r="P261">
        <v>138392</v>
      </c>
      <c r="Q261">
        <v>167454.32</v>
      </c>
      <c r="R261">
        <v>660207</v>
      </c>
      <c r="S261">
        <v>660207</v>
      </c>
      <c r="T261">
        <v>0.66020699999999999</v>
      </c>
      <c r="U261">
        <v>0.66020699999999999</v>
      </c>
      <c r="V261">
        <v>167.45432</v>
      </c>
    </row>
    <row r="262" spans="1:22" x14ac:dyDescent="0.35">
      <c r="A262" t="s">
        <v>22</v>
      </c>
      <c r="B262">
        <v>2019</v>
      </c>
      <c r="C262" t="b">
        <v>1</v>
      </c>
      <c r="D262" t="s">
        <v>23</v>
      </c>
      <c r="E262" t="s">
        <v>109</v>
      </c>
      <c r="F262" t="s">
        <v>25</v>
      </c>
      <c r="G262" t="s">
        <v>23</v>
      </c>
      <c r="H262" t="s">
        <v>26</v>
      </c>
      <c r="I262" t="s">
        <v>27</v>
      </c>
      <c r="J262" t="s">
        <v>56</v>
      </c>
      <c r="K262" t="s">
        <v>29</v>
      </c>
      <c r="L262" t="b">
        <v>1</v>
      </c>
      <c r="M262" t="s">
        <v>30</v>
      </c>
      <c r="N262" t="s">
        <v>109</v>
      </c>
      <c r="O262">
        <v>1.21</v>
      </c>
      <c r="P262">
        <v>14000</v>
      </c>
      <c r="Q262">
        <v>16940</v>
      </c>
      <c r="R262">
        <v>105574</v>
      </c>
      <c r="S262">
        <v>105574</v>
      </c>
      <c r="T262">
        <v>0.105574</v>
      </c>
      <c r="U262">
        <v>0.105574</v>
      </c>
      <c r="V262">
        <v>16.940000000000001</v>
      </c>
    </row>
    <row r="263" spans="1:22" x14ac:dyDescent="0.35">
      <c r="A263" t="s">
        <v>22</v>
      </c>
      <c r="B263">
        <v>2019</v>
      </c>
      <c r="C263" t="b">
        <v>1</v>
      </c>
      <c r="D263" t="s">
        <v>23</v>
      </c>
      <c r="E263" t="s">
        <v>109</v>
      </c>
      <c r="F263" t="s">
        <v>25</v>
      </c>
      <c r="G263" t="s">
        <v>23</v>
      </c>
      <c r="H263" t="s">
        <v>26</v>
      </c>
      <c r="I263" t="s">
        <v>27</v>
      </c>
      <c r="J263" t="s">
        <v>28</v>
      </c>
      <c r="K263" t="s">
        <v>29</v>
      </c>
      <c r="L263" t="b">
        <v>1</v>
      </c>
      <c r="M263" t="s">
        <v>30</v>
      </c>
      <c r="N263" t="s">
        <v>109</v>
      </c>
      <c r="O263">
        <v>1.38</v>
      </c>
      <c r="P263">
        <v>16637</v>
      </c>
      <c r="Q263">
        <v>22959.06</v>
      </c>
      <c r="R263">
        <v>76291</v>
      </c>
      <c r="S263">
        <v>76291</v>
      </c>
      <c r="T263">
        <v>7.6290999999999998E-2</v>
      </c>
      <c r="U263">
        <v>7.6290999999999998E-2</v>
      </c>
      <c r="V263">
        <v>22.959060000000001</v>
      </c>
    </row>
    <row r="264" spans="1:22" x14ac:dyDescent="0.35">
      <c r="A264" t="s">
        <v>22</v>
      </c>
      <c r="B264">
        <v>2019</v>
      </c>
      <c r="C264" t="b">
        <v>1</v>
      </c>
      <c r="D264" t="s">
        <v>23</v>
      </c>
      <c r="E264" t="s">
        <v>109</v>
      </c>
      <c r="F264" t="s">
        <v>25</v>
      </c>
      <c r="G264" t="s">
        <v>23</v>
      </c>
      <c r="H264" t="s">
        <v>26</v>
      </c>
      <c r="I264" t="s">
        <v>27</v>
      </c>
      <c r="J264" t="s">
        <v>57</v>
      </c>
      <c r="K264" t="s">
        <v>29</v>
      </c>
      <c r="L264" t="b">
        <v>1</v>
      </c>
      <c r="M264" t="s">
        <v>30</v>
      </c>
      <c r="N264" t="s">
        <v>109</v>
      </c>
      <c r="O264">
        <v>2.58</v>
      </c>
      <c r="P264">
        <v>90703</v>
      </c>
      <c r="Q264">
        <v>234013.74</v>
      </c>
      <c r="R264">
        <v>317725</v>
      </c>
      <c r="S264">
        <v>317725</v>
      </c>
      <c r="T264">
        <v>0.31772499999999998</v>
      </c>
      <c r="U264">
        <v>0.31772499999999998</v>
      </c>
      <c r="V264">
        <v>234.01374000000001</v>
      </c>
    </row>
    <row r="265" spans="1:22" x14ac:dyDescent="0.35">
      <c r="A265" t="s">
        <v>22</v>
      </c>
      <c r="B265">
        <v>2019</v>
      </c>
      <c r="C265" t="b">
        <v>1</v>
      </c>
      <c r="D265" t="s">
        <v>23</v>
      </c>
      <c r="E265" t="s">
        <v>109</v>
      </c>
      <c r="F265" t="s">
        <v>25</v>
      </c>
      <c r="G265" t="s">
        <v>23</v>
      </c>
      <c r="H265" t="s">
        <v>26</v>
      </c>
      <c r="I265" t="s">
        <v>27</v>
      </c>
      <c r="J265" t="s">
        <v>57</v>
      </c>
      <c r="K265" t="s">
        <v>29</v>
      </c>
      <c r="L265" t="b">
        <v>1</v>
      </c>
      <c r="M265" t="s">
        <v>30</v>
      </c>
      <c r="N265" t="s">
        <v>109</v>
      </c>
      <c r="O265">
        <v>2.58</v>
      </c>
      <c r="P265">
        <v>9756</v>
      </c>
      <c r="Q265">
        <v>25170.48</v>
      </c>
      <c r="R265">
        <v>37558</v>
      </c>
      <c r="S265">
        <v>37558</v>
      </c>
      <c r="T265">
        <v>3.7558000000000001E-2</v>
      </c>
      <c r="U265">
        <v>3.7558000000000001E-2</v>
      </c>
      <c r="V265">
        <v>25.170480000000001</v>
      </c>
    </row>
    <row r="266" spans="1:22" x14ac:dyDescent="0.35">
      <c r="A266" t="s">
        <v>22</v>
      </c>
      <c r="B266">
        <v>2019</v>
      </c>
      <c r="C266" t="b">
        <v>1</v>
      </c>
      <c r="D266" t="s">
        <v>23</v>
      </c>
      <c r="E266" t="s">
        <v>109</v>
      </c>
      <c r="F266" t="s">
        <v>25</v>
      </c>
      <c r="G266" t="s">
        <v>23</v>
      </c>
      <c r="H266" t="s">
        <v>26</v>
      </c>
      <c r="I266" t="s">
        <v>27</v>
      </c>
      <c r="J266" t="s">
        <v>57</v>
      </c>
      <c r="K266" t="s">
        <v>29</v>
      </c>
      <c r="L266" t="b">
        <v>1</v>
      </c>
      <c r="M266" t="s">
        <v>30</v>
      </c>
      <c r="N266" t="s">
        <v>109</v>
      </c>
      <c r="O266">
        <v>2.58</v>
      </c>
      <c r="P266">
        <v>1790</v>
      </c>
      <c r="Q266">
        <v>4618.2</v>
      </c>
      <c r="R266">
        <v>8221</v>
      </c>
      <c r="S266">
        <v>8221</v>
      </c>
      <c r="T266">
        <v>8.2209999999999991E-3</v>
      </c>
      <c r="U266">
        <v>8.2209999999999991E-3</v>
      </c>
      <c r="V266">
        <v>4.6181999999999999</v>
      </c>
    </row>
    <row r="267" spans="1:22" x14ac:dyDescent="0.35">
      <c r="A267" t="s">
        <v>22</v>
      </c>
      <c r="B267">
        <v>2019</v>
      </c>
      <c r="C267" t="b">
        <v>1</v>
      </c>
      <c r="D267" t="s">
        <v>23</v>
      </c>
      <c r="E267" t="s">
        <v>109</v>
      </c>
      <c r="F267" t="s">
        <v>25</v>
      </c>
      <c r="G267" t="s">
        <v>23</v>
      </c>
      <c r="H267" t="s">
        <v>26</v>
      </c>
      <c r="I267" t="s">
        <v>27</v>
      </c>
      <c r="J267" t="s">
        <v>86</v>
      </c>
      <c r="K267" t="s">
        <v>32</v>
      </c>
      <c r="L267" t="b">
        <v>1</v>
      </c>
      <c r="M267" t="s">
        <v>30</v>
      </c>
      <c r="N267" t="s">
        <v>109</v>
      </c>
      <c r="O267">
        <v>1.61</v>
      </c>
      <c r="P267">
        <v>401</v>
      </c>
      <c r="Q267">
        <v>645.61</v>
      </c>
      <c r="R267">
        <v>3591</v>
      </c>
      <c r="S267">
        <v>3591</v>
      </c>
      <c r="T267">
        <v>3.591E-3</v>
      </c>
      <c r="U267">
        <v>3.591E-3</v>
      </c>
      <c r="V267">
        <v>0.64561000000000002</v>
      </c>
    </row>
    <row r="268" spans="1:22" x14ac:dyDescent="0.35">
      <c r="A268" t="s">
        <v>22</v>
      </c>
      <c r="B268">
        <v>2019</v>
      </c>
      <c r="C268" t="b">
        <v>1</v>
      </c>
      <c r="D268" t="s">
        <v>23</v>
      </c>
      <c r="E268" t="s">
        <v>109</v>
      </c>
      <c r="F268" t="s">
        <v>25</v>
      </c>
      <c r="G268" t="s">
        <v>23</v>
      </c>
      <c r="H268" t="s">
        <v>26</v>
      </c>
      <c r="I268" t="s">
        <v>110</v>
      </c>
      <c r="J268" t="s">
        <v>33</v>
      </c>
      <c r="K268" t="s">
        <v>33</v>
      </c>
      <c r="L268" t="b">
        <v>1</v>
      </c>
      <c r="M268" t="s">
        <v>30</v>
      </c>
      <c r="N268" t="s">
        <v>109</v>
      </c>
      <c r="O268">
        <v>1.86</v>
      </c>
      <c r="P268">
        <v>111331</v>
      </c>
      <c r="Q268">
        <v>207075.66</v>
      </c>
      <c r="R268">
        <v>408131</v>
      </c>
      <c r="S268">
        <v>408131</v>
      </c>
      <c r="T268">
        <v>0.40813100000000002</v>
      </c>
      <c r="U268">
        <v>0.40813100000000002</v>
      </c>
      <c r="V268">
        <v>207.07566</v>
      </c>
    </row>
    <row r="269" spans="1:22" x14ac:dyDescent="0.35">
      <c r="A269" t="s">
        <v>22</v>
      </c>
      <c r="B269">
        <v>2019</v>
      </c>
      <c r="C269" t="b">
        <v>1</v>
      </c>
      <c r="D269" t="s">
        <v>23</v>
      </c>
      <c r="E269" t="s">
        <v>109</v>
      </c>
      <c r="F269" t="s">
        <v>25</v>
      </c>
      <c r="G269" t="s">
        <v>23</v>
      </c>
      <c r="H269" t="s">
        <v>26</v>
      </c>
      <c r="I269" t="s">
        <v>110</v>
      </c>
      <c r="J269" t="s">
        <v>33</v>
      </c>
      <c r="K269" t="s">
        <v>33</v>
      </c>
      <c r="L269" t="b">
        <v>1</v>
      </c>
      <c r="M269" t="s">
        <v>30</v>
      </c>
      <c r="N269" t="s">
        <v>109</v>
      </c>
      <c r="O269">
        <v>1.86</v>
      </c>
      <c r="P269">
        <v>44016</v>
      </c>
      <c r="Q269">
        <v>81869.759999999995</v>
      </c>
      <c r="R269">
        <v>82004</v>
      </c>
      <c r="S269">
        <v>82004</v>
      </c>
      <c r="T269">
        <v>8.2003999999999994E-2</v>
      </c>
      <c r="U269">
        <v>8.2003999999999994E-2</v>
      </c>
      <c r="V269">
        <v>81.869759999999999</v>
      </c>
    </row>
    <row r="270" spans="1:22" x14ac:dyDescent="0.35">
      <c r="A270" t="s">
        <v>22</v>
      </c>
      <c r="B270">
        <v>2019</v>
      </c>
      <c r="C270" t="b">
        <v>1</v>
      </c>
      <c r="D270" t="s">
        <v>23</v>
      </c>
      <c r="E270" t="s">
        <v>109</v>
      </c>
      <c r="F270" t="s">
        <v>25</v>
      </c>
      <c r="G270" t="s">
        <v>23</v>
      </c>
      <c r="H270" t="s">
        <v>26</v>
      </c>
      <c r="I270" t="s">
        <v>27</v>
      </c>
      <c r="J270" t="s">
        <v>33</v>
      </c>
      <c r="K270" t="s">
        <v>33</v>
      </c>
      <c r="L270" t="b">
        <v>1</v>
      </c>
      <c r="M270" t="s">
        <v>30</v>
      </c>
      <c r="N270" t="s">
        <v>109</v>
      </c>
      <c r="O270">
        <v>1.33</v>
      </c>
      <c r="P270">
        <v>533774</v>
      </c>
      <c r="Q270">
        <v>709919.42</v>
      </c>
      <c r="R270">
        <v>1517481</v>
      </c>
      <c r="S270">
        <v>1517481</v>
      </c>
      <c r="T270">
        <v>1.5174810000000001</v>
      </c>
      <c r="U270">
        <v>1.5174810000000001</v>
      </c>
      <c r="V270">
        <v>709.91941999999995</v>
      </c>
    </row>
    <row r="271" spans="1:22" x14ac:dyDescent="0.35">
      <c r="A271" t="s">
        <v>22</v>
      </c>
      <c r="B271">
        <v>2019</v>
      </c>
      <c r="C271" t="b">
        <v>1</v>
      </c>
      <c r="D271" t="s">
        <v>23</v>
      </c>
      <c r="E271" t="s">
        <v>109</v>
      </c>
      <c r="F271" t="s">
        <v>25</v>
      </c>
      <c r="G271" t="s">
        <v>23</v>
      </c>
      <c r="H271" t="s">
        <v>26</v>
      </c>
      <c r="I271" t="s">
        <v>27</v>
      </c>
      <c r="J271" t="s">
        <v>33</v>
      </c>
      <c r="K271" t="s">
        <v>33</v>
      </c>
      <c r="L271" t="b">
        <v>1</v>
      </c>
      <c r="M271" t="s">
        <v>30</v>
      </c>
      <c r="N271" t="s">
        <v>109</v>
      </c>
      <c r="O271">
        <v>1.33</v>
      </c>
      <c r="P271">
        <v>44617</v>
      </c>
      <c r="Q271">
        <v>59340.61</v>
      </c>
      <c r="R271">
        <v>71283</v>
      </c>
      <c r="S271">
        <v>71283</v>
      </c>
      <c r="T271">
        <v>7.1282999999999999E-2</v>
      </c>
      <c r="U271">
        <v>7.1282999999999999E-2</v>
      </c>
      <c r="V271">
        <v>59.340609999999998</v>
      </c>
    </row>
    <row r="272" spans="1:22" x14ac:dyDescent="0.35">
      <c r="A272" t="s">
        <v>22</v>
      </c>
      <c r="B272">
        <v>2019</v>
      </c>
      <c r="C272" t="b">
        <v>1</v>
      </c>
      <c r="D272" t="s">
        <v>23</v>
      </c>
      <c r="E272" t="s">
        <v>109</v>
      </c>
      <c r="F272" t="s">
        <v>25</v>
      </c>
      <c r="G272" t="s">
        <v>23</v>
      </c>
      <c r="H272" t="s">
        <v>26</v>
      </c>
      <c r="I272" t="s">
        <v>27</v>
      </c>
      <c r="J272" t="s">
        <v>33</v>
      </c>
      <c r="K272" t="s">
        <v>33</v>
      </c>
      <c r="L272" t="b">
        <v>1</v>
      </c>
      <c r="M272" t="s">
        <v>30</v>
      </c>
      <c r="N272" t="s">
        <v>109</v>
      </c>
      <c r="O272">
        <v>1.33</v>
      </c>
      <c r="P272">
        <v>18256</v>
      </c>
      <c r="Q272">
        <v>24280.48</v>
      </c>
      <c r="R272">
        <v>54281</v>
      </c>
      <c r="S272">
        <v>54281</v>
      </c>
      <c r="T272">
        <v>5.4281000000000003E-2</v>
      </c>
      <c r="U272">
        <v>5.4281000000000003E-2</v>
      </c>
      <c r="V272">
        <v>24.280480000000001</v>
      </c>
    </row>
    <row r="273" spans="1:22" x14ac:dyDescent="0.35">
      <c r="A273" t="s">
        <v>22</v>
      </c>
      <c r="B273">
        <v>2019</v>
      </c>
      <c r="C273" t="b">
        <v>1</v>
      </c>
      <c r="D273" t="s">
        <v>23</v>
      </c>
      <c r="E273" t="s">
        <v>109</v>
      </c>
      <c r="F273" t="s">
        <v>25</v>
      </c>
      <c r="G273" t="s">
        <v>23</v>
      </c>
      <c r="H273" t="s">
        <v>26</v>
      </c>
      <c r="I273" t="s">
        <v>27</v>
      </c>
      <c r="J273" t="s">
        <v>58</v>
      </c>
      <c r="K273" t="s">
        <v>59</v>
      </c>
      <c r="L273" t="b">
        <v>1</v>
      </c>
      <c r="M273" t="s">
        <v>30</v>
      </c>
      <c r="N273" t="s">
        <v>109</v>
      </c>
      <c r="O273">
        <v>1.1200000000000001</v>
      </c>
      <c r="P273">
        <v>376627</v>
      </c>
      <c r="Q273">
        <v>421822.24</v>
      </c>
      <c r="R273">
        <v>553903</v>
      </c>
      <c r="S273">
        <v>553903</v>
      </c>
      <c r="T273">
        <v>0.55390300000000003</v>
      </c>
      <c r="U273">
        <v>0.55390300000000003</v>
      </c>
      <c r="V273">
        <v>421.82224000000002</v>
      </c>
    </row>
    <row r="274" spans="1:22" x14ac:dyDescent="0.35">
      <c r="A274" t="s">
        <v>22</v>
      </c>
      <c r="B274">
        <v>2019</v>
      </c>
      <c r="C274" t="b">
        <v>1</v>
      </c>
      <c r="D274" t="s">
        <v>23</v>
      </c>
      <c r="E274" t="s">
        <v>109</v>
      </c>
      <c r="F274" t="s">
        <v>25</v>
      </c>
      <c r="G274" t="s">
        <v>23</v>
      </c>
      <c r="H274" t="s">
        <v>36</v>
      </c>
      <c r="I274" t="s">
        <v>37</v>
      </c>
      <c r="J274" t="s">
        <v>28</v>
      </c>
      <c r="K274" t="s">
        <v>29</v>
      </c>
      <c r="L274" t="b">
        <v>1</v>
      </c>
      <c r="M274" t="s">
        <v>30</v>
      </c>
      <c r="N274" t="s">
        <v>109</v>
      </c>
      <c r="O274">
        <v>1.66</v>
      </c>
      <c r="P274">
        <v>4242</v>
      </c>
      <c r="Q274">
        <v>7041.72</v>
      </c>
      <c r="R274">
        <v>15339</v>
      </c>
      <c r="S274">
        <v>15339</v>
      </c>
      <c r="T274">
        <v>1.5339E-2</v>
      </c>
      <c r="U274">
        <v>1.5339E-2</v>
      </c>
      <c r="V274">
        <v>7.0417199999999998</v>
      </c>
    </row>
    <row r="275" spans="1:22" x14ac:dyDescent="0.35">
      <c r="A275" t="s">
        <v>22</v>
      </c>
      <c r="B275">
        <v>2019</v>
      </c>
      <c r="C275" t="b">
        <v>1</v>
      </c>
      <c r="D275" t="s">
        <v>23</v>
      </c>
      <c r="E275" t="s">
        <v>109</v>
      </c>
      <c r="F275" t="s">
        <v>25</v>
      </c>
      <c r="G275" t="s">
        <v>23</v>
      </c>
      <c r="H275" t="s">
        <v>36</v>
      </c>
      <c r="I275" t="s">
        <v>37</v>
      </c>
      <c r="J275" t="s">
        <v>28</v>
      </c>
      <c r="K275" t="s">
        <v>29</v>
      </c>
      <c r="L275" t="b">
        <v>1</v>
      </c>
      <c r="M275" t="s">
        <v>30</v>
      </c>
      <c r="N275" t="s">
        <v>109</v>
      </c>
      <c r="O275">
        <v>1.66</v>
      </c>
      <c r="P275">
        <v>290097</v>
      </c>
      <c r="Q275">
        <v>481561.02</v>
      </c>
      <c r="R275">
        <v>2047624</v>
      </c>
      <c r="S275">
        <v>2047624</v>
      </c>
      <c r="T275">
        <v>2.0476239999999999</v>
      </c>
      <c r="U275">
        <v>2.0476239999999999</v>
      </c>
      <c r="V275">
        <v>481.56101999999998</v>
      </c>
    </row>
    <row r="276" spans="1:22" x14ac:dyDescent="0.35">
      <c r="A276" t="s">
        <v>22</v>
      </c>
      <c r="B276">
        <v>2019</v>
      </c>
      <c r="C276" t="b">
        <v>1</v>
      </c>
      <c r="D276" t="s">
        <v>23</v>
      </c>
      <c r="E276" t="s">
        <v>109</v>
      </c>
      <c r="F276" t="s">
        <v>25</v>
      </c>
      <c r="G276" t="s">
        <v>23</v>
      </c>
      <c r="H276" t="s">
        <v>36</v>
      </c>
      <c r="I276" t="s">
        <v>37</v>
      </c>
      <c r="J276" t="s">
        <v>28</v>
      </c>
      <c r="K276" t="s">
        <v>29</v>
      </c>
      <c r="L276" t="b">
        <v>1</v>
      </c>
      <c r="M276" t="s">
        <v>30</v>
      </c>
      <c r="N276" t="s">
        <v>109</v>
      </c>
      <c r="O276">
        <v>1.66</v>
      </c>
      <c r="P276">
        <v>2000</v>
      </c>
      <c r="Q276">
        <v>3320</v>
      </c>
      <c r="R276">
        <v>22400</v>
      </c>
      <c r="S276">
        <v>22400</v>
      </c>
      <c r="T276">
        <v>2.24E-2</v>
      </c>
      <c r="U276">
        <v>2.24E-2</v>
      </c>
      <c r="V276">
        <v>3.32</v>
      </c>
    </row>
    <row r="277" spans="1:22" x14ac:dyDescent="0.35">
      <c r="A277" t="s">
        <v>22</v>
      </c>
      <c r="B277">
        <v>2019</v>
      </c>
      <c r="C277" t="b">
        <v>1</v>
      </c>
      <c r="D277" t="s">
        <v>23</v>
      </c>
      <c r="E277" t="s">
        <v>109</v>
      </c>
      <c r="F277" t="s">
        <v>25</v>
      </c>
      <c r="G277" t="s">
        <v>23</v>
      </c>
      <c r="H277" t="s">
        <v>36</v>
      </c>
      <c r="I277" t="s">
        <v>37</v>
      </c>
      <c r="J277" t="s">
        <v>60</v>
      </c>
      <c r="K277" t="s">
        <v>29</v>
      </c>
      <c r="L277" t="b">
        <v>1</v>
      </c>
      <c r="M277" t="s">
        <v>30</v>
      </c>
      <c r="N277" t="s">
        <v>109</v>
      </c>
      <c r="O277">
        <v>2.4</v>
      </c>
      <c r="P277">
        <v>57312</v>
      </c>
      <c r="Q277">
        <v>137548.79999999999</v>
      </c>
      <c r="R277">
        <v>669538</v>
      </c>
      <c r="S277">
        <v>669538</v>
      </c>
      <c r="T277">
        <v>0.66953799999999997</v>
      </c>
      <c r="U277">
        <v>0.66953799999999997</v>
      </c>
      <c r="V277">
        <v>137.5488</v>
      </c>
    </row>
    <row r="278" spans="1:22" x14ac:dyDescent="0.35">
      <c r="A278" t="s">
        <v>22</v>
      </c>
      <c r="B278">
        <v>2019</v>
      </c>
      <c r="C278" t="b">
        <v>1</v>
      </c>
      <c r="D278" t="s">
        <v>23</v>
      </c>
      <c r="E278" t="s">
        <v>109</v>
      </c>
      <c r="F278" t="s">
        <v>25</v>
      </c>
      <c r="G278" t="s">
        <v>23</v>
      </c>
      <c r="H278" t="s">
        <v>36</v>
      </c>
      <c r="I278" t="s">
        <v>37</v>
      </c>
      <c r="J278" t="s">
        <v>60</v>
      </c>
      <c r="K278" t="s">
        <v>29</v>
      </c>
      <c r="L278" t="b">
        <v>1</v>
      </c>
      <c r="M278" t="s">
        <v>30</v>
      </c>
      <c r="N278" t="s">
        <v>109</v>
      </c>
      <c r="O278">
        <v>2.4</v>
      </c>
      <c r="P278">
        <v>41700</v>
      </c>
      <c r="Q278">
        <v>100080</v>
      </c>
      <c r="R278">
        <v>460291</v>
      </c>
      <c r="S278">
        <v>460291</v>
      </c>
      <c r="T278">
        <v>0.46029100000000001</v>
      </c>
      <c r="U278">
        <v>0.46029100000000001</v>
      </c>
      <c r="V278">
        <v>100.08</v>
      </c>
    </row>
    <row r="279" spans="1:22" x14ac:dyDescent="0.35">
      <c r="A279" t="s">
        <v>22</v>
      </c>
      <c r="B279">
        <v>2019</v>
      </c>
      <c r="C279" t="b">
        <v>1</v>
      </c>
      <c r="D279" t="s">
        <v>23</v>
      </c>
      <c r="E279" t="s">
        <v>109</v>
      </c>
      <c r="F279" t="s">
        <v>25</v>
      </c>
      <c r="G279" t="s">
        <v>23</v>
      </c>
      <c r="H279" t="s">
        <v>36</v>
      </c>
      <c r="I279" t="s">
        <v>37</v>
      </c>
      <c r="J279" t="s">
        <v>60</v>
      </c>
      <c r="K279" t="s">
        <v>29</v>
      </c>
      <c r="L279" t="b">
        <v>1</v>
      </c>
      <c r="M279" t="s">
        <v>30</v>
      </c>
      <c r="N279" t="s">
        <v>109</v>
      </c>
      <c r="O279">
        <v>2.4</v>
      </c>
      <c r="P279">
        <v>11152</v>
      </c>
      <c r="Q279">
        <v>26764.799999999999</v>
      </c>
      <c r="R279">
        <v>64095</v>
      </c>
      <c r="S279">
        <v>64095</v>
      </c>
      <c r="T279">
        <v>6.4094999999999999E-2</v>
      </c>
      <c r="U279">
        <v>6.4094999999999999E-2</v>
      </c>
      <c r="V279">
        <v>26.764800000000001</v>
      </c>
    </row>
    <row r="280" spans="1:22" x14ac:dyDescent="0.35">
      <c r="A280" t="s">
        <v>22</v>
      </c>
      <c r="B280">
        <v>2019</v>
      </c>
      <c r="C280" t="b">
        <v>1</v>
      </c>
      <c r="D280" t="s">
        <v>23</v>
      </c>
      <c r="E280" t="s">
        <v>109</v>
      </c>
      <c r="F280" t="s">
        <v>25</v>
      </c>
      <c r="G280" t="s">
        <v>23</v>
      </c>
      <c r="H280" t="s">
        <v>36</v>
      </c>
      <c r="I280" t="s">
        <v>37</v>
      </c>
      <c r="J280" t="s">
        <v>60</v>
      </c>
      <c r="K280" t="s">
        <v>29</v>
      </c>
      <c r="L280" t="b">
        <v>1</v>
      </c>
      <c r="M280" t="s">
        <v>30</v>
      </c>
      <c r="N280" t="s">
        <v>109</v>
      </c>
      <c r="O280">
        <v>2.4</v>
      </c>
      <c r="P280">
        <v>3000</v>
      </c>
      <c r="Q280">
        <v>7200</v>
      </c>
      <c r="R280">
        <v>30056</v>
      </c>
      <c r="S280">
        <v>30056</v>
      </c>
      <c r="T280">
        <v>3.0055999999999999E-2</v>
      </c>
      <c r="U280">
        <v>3.0055999999999999E-2</v>
      </c>
      <c r="V280">
        <v>7.2</v>
      </c>
    </row>
    <row r="281" spans="1:22" x14ac:dyDescent="0.35">
      <c r="A281" t="s">
        <v>22</v>
      </c>
      <c r="B281">
        <v>2019</v>
      </c>
      <c r="C281" t="b">
        <v>1</v>
      </c>
      <c r="D281" t="s">
        <v>23</v>
      </c>
      <c r="E281" t="s">
        <v>109</v>
      </c>
      <c r="F281" t="s">
        <v>25</v>
      </c>
      <c r="G281" t="s">
        <v>23</v>
      </c>
      <c r="H281" t="s">
        <v>36</v>
      </c>
      <c r="I281" t="s">
        <v>37</v>
      </c>
      <c r="J281" t="s">
        <v>79</v>
      </c>
      <c r="K281" t="s">
        <v>47</v>
      </c>
      <c r="L281" t="b">
        <v>1</v>
      </c>
      <c r="M281" t="s">
        <v>30</v>
      </c>
      <c r="N281" t="s">
        <v>109</v>
      </c>
      <c r="O281">
        <v>1.36</v>
      </c>
      <c r="P281">
        <v>203114</v>
      </c>
      <c r="Q281">
        <v>276235.03999999998</v>
      </c>
      <c r="R281">
        <v>736877</v>
      </c>
      <c r="S281">
        <v>736877</v>
      </c>
      <c r="T281">
        <v>0.736877</v>
      </c>
      <c r="U281">
        <v>0.736877</v>
      </c>
      <c r="V281">
        <v>276.23504000000003</v>
      </c>
    </row>
    <row r="282" spans="1:22" x14ac:dyDescent="0.35">
      <c r="A282" t="s">
        <v>22</v>
      </c>
      <c r="B282">
        <v>2019</v>
      </c>
      <c r="C282" t="b">
        <v>1</v>
      </c>
      <c r="D282" t="s">
        <v>23</v>
      </c>
      <c r="E282" t="s">
        <v>109</v>
      </c>
      <c r="F282" t="s">
        <v>25</v>
      </c>
      <c r="G282" t="s">
        <v>23</v>
      </c>
      <c r="H282" t="s">
        <v>36</v>
      </c>
      <c r="I282" t="s">
        <v>37</v>
      </c>
      <c r="J282" t="s">
        <v>79</v>
      </c>
      <c r="K282" t="s">
        <v>47</v>
      </c>
      <c r="L282" t="b">
        <v>1</v>
      </c>
      <c r="M282" t="s">
        <v>30</v>
      </c>
      <c r="N282" t="s">
        <v>109</v>
      </c>
      <c r="O282">
        <v>1.36</v>
      </c>
      <c r="P282">
        <v>139454</v>
      </c>
      <c r="Q282">
        <v>189657.44</v>
      </c>
      <c r="R282">
        <v>571058</v>
      </c>
      <c r="S282">
        <v>571058</v>
      </c>
      <c r="T282">
        <v>0.57105799999999995</v>
      </c>
      <c r="U282">
        <v>0.57105799999999995</v>
      </c>
      <c r="V282">
        <v>189.65744000000001</v>
      </c>
    </row>
    <row r="283" spans="1:22" x14ac:dyDescent="0.35">
      <c r="A283" t="s">
        <v>22</v>
      </c>
      <c r="B283">
        <v>2019</v>
      </c>
      <c r="C283" t="b">
        <v>1</v>
      </c>
      <c r="D283" t="s">
        <v>23</v>
      </c>
      <c r="E283" t="s">
        <v>109</v>
      </c>
      <c r="F283" t="s">
        <v>25</v>
      </c>
      <c r="G283" t="s">
        <v>23</v>
      </c>
      <c r="H283" t="s">
        <v>36</v>
      </c>
      <c r="I283" t="s">
        <v>37</v>
      </c>
      <c r="J283" t="s">
        <v>79</v>
      </c>
      <c r="K283" t="s">
        <v>47</v>
      </c>
      <c r="L283" t="b">
        <v>1</v>
      </c>
      <c r="M283" t="s">
        <v>30</v>
      </c>
      <c r="N283" t="s">
        <v>109</v>
      </c>
      <c r="O283">
        <v>1.36</v>
      </c>
      <c r="P283">
        <v>15135</v>
      </c>
      <c r="Q283">
        <v>20583.599999999999</v>
      </c>
      <c r="R283">
        <v>71794</v>
      </c>
      <c r="S283">
        <v>71794</v>
      </c>
      <c r="T283">
        <v>7.1793999999999997E-2</v>
      </c>
      <c r="U283">
        <v>7.1793999999999997E-2</v>
      </c>
      <c r="V283">
        <v>20.583600000000001</v>
      </c>
    </row>
    <row r="284" spans="1:22" x14ac:dyDescent="0.35">
      <c r="A284" t="s">
        <v>22</v>
      </c>
      <c r="B284">
        <v>2019</v>
      </c>
      <c r="C284" t="b">
        <v>1</v>
      </c>
      <c r="D284" t="s">
        <v>23</v>
      </c>
      <c r="E284" t="s">
        <v>109</v>
      </c>
      <c r="F284" t="s">
        <v>25</v>
      </c>
      <c r="G284" t="s">
        <v>23</v>
      </c>
      <c r="H284" t="s">
        <v>36</v>
      </c>
      <c r="I284" t="s">
        <v>37</v>
      </c>
      <c r="J284" t="s">
        <v>79</v>
      </c>
      <c r="K284" t="s">
        <v>47</v>
      </c>
      <c r="L284" t="b">
        <v>1</v>
      </c>
      <c r="M284" t="s">
        <v>30</v>
      </c>
      <c r="N284" t="s">
        <v>109</v>
      </c>
      <c r="O284">
        <v>1.36</v>
      </c>
      <c r="P284">
        <v>1670</v>
      </c>
      <c r="Q284">
        <v>2271.1999999999998</v>
      </c>
      <c r="R284">
        <v>47157</v>
      </c>
      <c r="S284">
        <v>47157</v>
      </c>
      <c r="T284">
        <v>4.7156999999999998E-2</v>
      </c>
      <c r="U284">
        <v>4.7156999999999998E-2</v>
      </c>
      <c r="V284">
        <v>2.2711999999999999</v>
      </c>
    </row>
    <row r="285" spans="1:22" x14ac:dyDescent="0.35">
      <c r="A285" t="s">
        <v>22</v>
      </c>
      <c r="B285">
        <v>2019</v>
      </c>
      <c r="C285" t="b">
        <v>1</v>
      </c>
      <c r="D285" t="s">
        <v>23</v>
      </c>
      <c r="E285" t="s">
        <v>109</v>
      </c>
      <c r="F285" t="s">
        <v>25</v>
      </c>
      <c r="G285" t="s">
        <v>23</v>
      </c>
      <c r="H285" t="s">
        <v>36</v>
      </c>
      <c r="I285" t="s">
        <v>37</v>
      </c>
      <c r="J285" t="s">
        <v>43</v>
      </c>
      <c r="K285" t="s">
        <v>39</v>
      </c>
      <c r="L285" t="b">
        <v>1</v>
      </c>
      <c r="M285" t="s">
        <v>30</v>
      </c>
      <c r="N285" t="s">
        <v>109</v>
      </c>
      <c r="O285">
        <v>1.36</v>
      </c>
      <c r="P285">
        <v>63940</v>
      </c>
      <c r="Q285">
        <v>86958.399999999994</v>
      </c>
      <c r="R285">
        <v>257162</v>
      </c>
      <c r="S285">
        <v>257162</v>
      </c>
      <c r="T285">
        <v>0.257162</v>
      </c>
      <c r="U285">
        <v>0.257162</v>
      </c>
      <c r="V285">
        <v>86.958399999999997</v>
      </c>
    </row>
    <row r="286" spans="1:22" x14ac:dyDescent="0.35">
      <c r="A286" t="s">
        <v>22</v>
      </c>
      <c r="B286">
        <v>2019</v>
      </c>
      <c r="C286" t="b">
        <v>1</v>
      </c>
      <c r="D286" t="s">
        <v>23</v>
      </c>
      <c r="E286" t="s">
        <v>109</v>
      </c>
      <c r="F286" t="s">
        <v>25</v>
      </c>
      <c r="G286" t="s">
        <v>23</v>
      </c>
      <c r="H286" t="s">
        <v>36</v>
      </c>
      <c r="I286" t="s">
        <v>83</v>
      </c>
      <c r="J286" t="s">
        <v>33</v>
      </c>
      <c r="K286" t="s">
        <v>33</v>
      </c>
      <c r="L286" t="b">
        <v>1</v>
      </c>
      <c r="M286" t="s">
        <v>30</v>
      </c>
      <c r="N286" t="s">
        <v>109</v>
      </c>
      <c r="O286">
        <v>3.31</v>
      </c>
      <c r="P286">
        <v>1011223</v>
      </c>
      <c r="Q286">
        <v>3347148.13</v>
      </c>
      <c r="R286">
        <v>2171181</v>
      </c>
      <c r="S286">
        <v>2171181</v>
      </c>
      <c r="T286">
        <v>2.1711809999999998</v>
      </c>
      <c r="U286">
        <v>2.1711809999999998</v>
      </c>
      <c r="V286">
        <v>3347.14813</v>
      </c>
    </row>
    <row r="287" spans="1:22" x14ac:dyDescent="0.35">
      <c r="A287" t="s">
        <v>22</v>
      </c>
      <c r="B287">
        <v>2019</v>
      </c>
      <c r="C287" t="b">
        <v>1</v>
      </c>
      <c r="D287" t="s">
        <v>23</v>
      </c>
      <c r="E287" t="s">
        <v>109</v>
      </c>
      <c r="F287" t="s">
        <v>25</v>
      </c>
      <c r="G287" t="s">
        <v>23</v>
      </c>
      <c r="H287" t="s">
        <v>36</v>
      </c>
      <c r="I287" t="s">
        <v>83</v>
      </c>
      <c r="J287" t="s">
        <v>33</v>
      </c>
      <c r="K287" t="s">
        <v>33</v>
      </c>
      <c r="L287" t="b">
        <v>1</v>
      </c>
      <c r="M287" t="s">
        <v>30</v>
      </c>
      <c r="N287" t="s">
        <v>109</v>
      </c>
      <c r="O287">
        <v>3.31</v>
      </c>
      <c r="P287">
        <v>840983</v>
      </c>
      <c r="Q287">
        <v>2783653.73</v>
      </c>
      <c r="R287">
        <v>4058630</v>
      </c>
      <c r="S287">
        <v>4058630</v>
      </c>
      <c r="T287">
        <v>4.05863</v>
      </c>
      <c r="U287">
        <v>4.05863</v>
      </c>
      <c r="V287">
        <v>2783.65373</v>
      </c>
    </row>
    <row r="288" spans="1:22" x14ac:dyDescent="0.35">
      <c r="A288" t="s">
        <v>22</v>
      </c>
      <c r="B288">
        <v>2019</v>
      </c>
      <c r="C288" t="b">
        <v>1</v>
      </c>
      <c r="D288" t="s">
        <v>23</v>
      </c>
      <c r="E288" t="s">
        <v>109</v>
      </c>
      <c r="F288" t="s">
        <v>25</v>
      </c>
      <c r="G288" t="s">
        <v>23</v>
      </c>
      <c r="H288" t="s">
        <v>36</v>
      </c>
      <c r="I288" t="s">
        <v>83</v>
      </c>
      <c r="J288" t="s">
        <v>33</v>
      </c>
      <c r="K288" t="s">
        <v>33</v>
      </c>
      <c r="L288" t="b">
        <v>1</v>
      </c>
      <c r="M288" t="s">
        <v>30</v>
      </c>
      <c r="N288" t="s">
        <v>109</v>
      </c>
      <c r="O288">
        <v>3.31</v>
      </c>
      <c r="P288">
        <v>212656</v>
      </c>
      <c r="Q288">
        <v>703891.36</v>
      </c>
      <c r="R288">
        <v>801535</v>
      </c>
      <c r="S288">
        <v>801535</v>
      </c>
      <c r="T288">
        <v>0.801535</v>
      </c>
      <c r="U288">
        <v>0.801535</v>
      </c>
      <c r="V288">
        <v>703.89135999999996</v>
      </c>
    </row>
    <row r="289" spans="1:22" x14ac:dyDescent="0.35">
      <c r="A289" t="s">
        <v>22</v>
      </c>
      <c r="B289">
        <v>2019</v>
      </c>
      <c r="C289" t="b">
        <v>1</v>
      </c>
      <c r="D289" t="s">
        <v>23</v>
      </c>
      <c r="E289" t="s">
        <v>109</v>
      </c>
      <c r="F289" t="s">
        <v>25</v>
      </c>
      <c r="G289" t="s">
        <v>23</v>
      </c>
      <c r="H289" t="s">
        <v>50</v>
      </c>
      <c r="I289" t="s">
        <v>37</v>
      </c>
      <c r="J289" t="s">
        <v>111</v>
      </c>
      <c r="K289" t="s">
        <v>32</v>
      </c>
      <c r="L289" t="b">
        <v>1</v>
      </c>
      <c r="M289" t="s">
        <v>30</v>
      </c>
      <c r="N289" t="s">
        <v>109</v>
      </c>
      <c r="O289">
        <v>1.8</v>
      </c>
      <c r="P289">
        <v>30228</v>
      </c>
      <c r="Q289">
        <v>54410.400000000001</v>
      </c>
      <c r="R289">
        <v>136599</v>
      </c>
      <c r="S289">
        <v>136599</v>
      </c>
      <c r="T289">
        <v>0.136599</v>
      </c>
      <c r="U289">
        <v>0.136599</v>
      </c>
      <c r="V289">
        <v>54.410400000000003</v>
      </c>
    </row>
    <row r="290" spans="1:22" x14ac:dyDescent="0.35">
      <c r="A290" t="s">
        <v>22</v>
      </c>
      <c r="B290">
        <v>2019</v>
      </c>
      <c r="C290" t="b">
        <v>1</v>
      </c>
      <c r="D290" t="s">
        <v>23</v>
      </c>
      <c r="E290" t="s">
        <v>109</v>
      </c>
      <c r="F290" t="s">
        <v>25</v>
      </c>
      <c r="G290" t="s">
        <v>23</v>
      </c>
      <c r="H290" t="s">
        <v>50</v>
      </c>
      <c r="I290" t="s">
        <v>27</v>
      </c>
      <c r="J290" t="s">
        <v>85</v>
      </c>
      <c r="K290" t="s">
        <v>33</v>
      </c>
      <c r="L290" t="b">
        <v>1</v>
      </c>
      <c r="M290" t="s">
        <v>30</v>
      </c>
      <c r="N290" t="s">
        <v>109</v>
      </c>
      <c r="O290">
        <v>2.5</v>
      </c>
      <c r="P290">
        <v>898</v>
      </c>
      <c r="Q290">
        <v>2245</v>
      </c>
      <c r="R290">
        <v>3481</v>
      </c>
      <c r="S290">
        <v>3481</v>
      </c>
      <c r="T290">
        <v>3.4810000000000002E-3</v>
      </c>
      <c r="U290">
        <v>3.4810000000000002E-3</v>
      </c>
      <c r="V290">
        <v>2.2450000000000001</v>
      </c>
    </row>
    <row r="291" spans="1:22" x14ac:dyDescent="0.35">
      <c r="A291" t="s">
        <v>22</v>
      </c>
      <c r="B291">
        <v>2019</v>
      </c>
      <c r="C291" t="b">
        <v>1</v>
      </c>
      <c r="D291" t="s">
        <v>23</v>
      </c>
      <c r="E291" t="s">
        <v>109</v>
      </c>
      <c r="F291" t="s">
        <v>25</v>
      </c>
      <c r="G291" t="s">
        <v>23</v>
      </c>
      <c r="H291" t="s">
        <v>50</v>
      </c>
      <c r="I291" t="s">
        <v>27</v>
      </c>
      <c r="J291" t="s">
        <v>104</v>
      </c>
      <c r="K291" t="s">
        <v>32</v>
      </c>
      <c r="L291" t="b">
        <v>1</v>
      </c>
      <c r="M291" t="s">
        <v>30</v>
      </c>
      <c r="N291" t="s">
        <v>109</v>
      </c>
      <c r="O291">
        <v>0</v>
      </c>
      <c r="P291">
        <v>16150</v>
      </c>
      <c r="Q291">
        <v>0</v>
      </c>
      <c r="R291">
        <v>27325</v>
      </c>
      <c r="S291">
        <v>27325</v>
      </c>
      <c r="T291">
        <v>2.7324999999999999E-2</v>
      </c>
      <c r="U291">
        <v>2.7324999999999999E-2</v>
      </c>
      <c r="V291">
        <v>0</v>
      </c>
    </row>
    <row r="292" spans="1:22" x14ac:dyDescent="0.35">
      <c r="A292" t="s">
        <v>22</v>
      </c>
      <c r="B292">
        <v>2019</v>
      </c>
      <c r="C292" t="b">
        <v>1</v>
      </c>
      <c r="D292" t="s">
        <v>23</v>
      </c>
      <c r="E292" t="s">
        <v>109</v>
      </c>
      <c r="F292" t="s">
        <v>25</v>
      </c>
      <c r="G292" t="s">
        <v>23</v>
      </c>
      <c r="H292" t="s">
        <v>50</v>
      </c>
      <c r="I292" t="s">
        <v>27</v>
      </c>
      <c r="J292" t="s">
        <v>104</v>
      </c>
      <c r="K292" t="s">
        <v>32</v>
      </c>
      <c r="L292" t="b">
        <v>1</v>
      </c>
      <c r="M292" t="s">
        <v>30</v>
      </c>
      <c r="N292" t="s">
        <v>109</v>
      </c>
      <c r="O292">
        <v>0</v>
      </c>
      <c r="P292">
        <v>9976</v>
      </c>
      <c r="Q292">
        <v>0</v>
      </c>
      <c r="R292">
        <v>35606</v>
      </c>
      <c r="S292">
        <v>35606</v>
      </c>
      <c r="T292">
        <v>3.5605999999999999E-2</v>
      </c>
      <c r="U292">
        <v>3.5605999999999999E-2</v>
      </c>
      <c r="V292">
        <v>0</v>
      </c>
    </row>
    <row r="293" spans="1:22" x14ac:dyDescent="0.35">
      <c r="A293" t="s">
        <v>22</v>
      </c>
      <c r="B293">
        <v>2019</v>
      </c>
      <c r="C293" t="b">
        <v>1</v>
      </c>
      <c r="D293" t="s">
        <v>23</v>
      </c>
      <c r="E293" t="s">
        <v>109</v>
      </c>
      <c r="F293" t="s">
        <v>25</v>
      </c>
      <c r="G293" t="s">
        <v>23</v>
      </c>
      <c r="H293" t="s">
        <v>50</v>
      </c>
      <c r="I293" t="s">
        <v>27</v>
      </c>
      <c r="J293" t="s">
        <v>104</v>
      </c>
      <c r="K293" t="s">
        <v>32</v>
      </c>
      <c r="L293" t="b">
        <v>1</v>
      </c>
      <c r="M293" t="s">
        <v>30</v>
      </c>
      <c r="N293" t="s">
        <v>109</v>
      </c>
      <c r="O293">
        <v>0</v>
      </c>
      <c r="P293">
        <v>9350</v>
      </c>
      <c r="Q293">
        <v>0</v>
      </c>
      <c r="R293">
        <v>33697</v>
      </c>
      <c r="S293">
        <v>33697</v>
      </c>
      <c r="T293">
        <v>3.3696999999999998E-2</v>
      </c>
      <c r="U293">
        <v>3.3696999999999998E-2</v>
      </c>
      <c r="V293">
        <v>0</v>
      </c>
    </row>
    <row r="294" spans="1:22" x14ac:dyDescent="0.35">
      <c r="A294" t="s">
        <v>22</v>
      </c>
      <c r="B294">
        <v>2019</v>
      </c>
      <c r="C294" t="b">
        <v>1</v>
      </c>
      <c r="D294" t="s">
        <v>23</v>
      </c>
      <c r="E294" t="s">
        <v>109</v>
      </c>
      <c r="F294" t="s">
        <v>25</v>
      </c>
      <c r="G294" t="s">
        <v>23</v>
      </c>
      <c r="H294" t="s">
        <v>50</v>
      </c>
      <c r="I294" t="s">
        <v>27</v>
      </c>
      <c r="J294" t="s">
        <v>86</v>
      </c>
      <c r="K294" t="s">
        <v>32</v>
      </c>
      <c r="L294" t="b">
        <v>1</v>
      </c>
      <c r="M294" t="s">
        <v>30</v>
      </c>
      <c r="N294" t="s">
        <v>109</v>
      </c>
      <c r="O294">
        <v>1.03</v>
      </c>
      <c r="P294">
        <v>416939</v>
      </c>
      <c r="Q294">
        <v>429447.17</v>
      </c>
      <c r="R294">
        <v>1210638</v>
      </c>
      <c r="S294">
        <v>1210638</v>
      </c>
      <c r="T294">
        <v>1.2106380000000001</v>
      </c>
      <c r="U294">
        <v>1.2106380000000001</v>
      </c>
      <c r="V294">
        <v>429.44717000000003</v>
      </c>
    </row>
    <row r="295" spans="1:22" x14ac:dyDescent="0.35">
      <c r="A295" t="s">
        <v>22</v>
      </c>
      <c r="B295">
        <v>2019</v>
      </c>
      <c r="C295" t="b">
        <v>1</v>
      </c>
      <c r="D295" t="s">
        <v>23</v>
      </c>
      <c r="E295" t="s">
        <v>109</v>
      </c>
      <c r="F295" t="s">
        <v>25</v>
      </c>
      <c r="G295" t="s">
        <v>23</v>
      </c>
      <c r="H295" t="s">
        <v>50</v>
      </c>
      <c r="I295" t="s">
        <v>27</v>
      </c>
      <c r="J295" t="s">
        <v>86</v>
      </c>
      <c r="K295" t="s">
        <v>32</v>
      </c>
      <c r="L295" t="b">
        <v>1</v>
      </c>
      <c r="M295" t="s">
        <v>30</v>
      </c>
      <c r="N295" t="s">
        <v>109</v>
      </c>
      <c r="O295">
        <v>1.03</v>
      </c>
      <c r="P295">
        <v>53653</v>
      </c>
      <c r="Q295">
        <v>55262.59</v>
      </c>
      <c r="R295">
        <v>160167</v>
      </c>
      <c r="S295">
        <v>160167</v>
      </c>
      <c r="T295">
        <v>0.160167</v>
      </c>
      <c r="U295">
        <v>0.160167</v>
      </c>
      <c r="V295">
        <v>55.262590000000003</v>
      </c>
    </row>
    <row r="296" spans="1:22" x14ac:dyDescent="0.35">
      <c r="A296" t="s">
        <v>22</v>
      </c>
      <c r="B296">
        <v>2019</v>
      </c>
      <c r="C296" t="b">
        <v>1</v>
      </c>
      <c r="D296" t="s">
        <v>23</v>
      </c>
      <c r="E296" t="s">
        <v>109</v>
      </c>
      <c r="F296" t="s">
        <v>25</v>
      </c>
      <c r="G296" t="s">
        <v>23</v>
      </c>
      <c r="H296" t="s">
        <v>50</v>
      </c>
      <c r="I296" t="s">
        <v>27</v>
      </c>
      <c r="J296" t="s">
        <v>76</v>
      </c>
      <c r="K296" t="s">
        <v>32</v>
      </c>
      <c r="L296" t="b">
        <v>1</v>
      </c>
      <c r="M296" t="s">
        <v>30</v>
      </c>
      <c r="N296" t="s">
        <v>109</v>
      </c>
      <c r="O296">
        <v>0</v>
      </c>
      <c r="P296">
        <v>189955</v>
      </c>
      <c r="Q296">
        <v>0</v>
      </c>
      <c r="R296">
        <v>323042</v>
      </c>
      <c r="S296">
        <v>323042</v>
      </c>
      <c r="T296">
        <v>0.323042</v>
      </c>
      <c r="U296">
        <v>0.323042</v>
      </c>
      <c r="V296">
        <v>0</v>
      </c>
    </row>
    <row r="297" spans="1:22" x14ac:dyDescent="0.35">
      <c r="A297" t="s">
        <v>22</v>
      </c>
      <c r="B297">
        <v>2019</v>
      </c>
      <c r="C297" t="b">
        <v>1</v>
      </c>
      <c r="D297" t="s">
        <v>23</v>
      </c>
      <c r="E297" t="s">
        <v>109</v>
      </c>
      <c r="F297" t="s">
        <v>25</v>
      </c>
      <c r="G297" t="s">
        <v>23</v>
      </c>
      <c r="H297" t="s">
        <v>50</v>
      </c>
      <c r="I297" t="s">
        <v>27</v>
      </c>
      <c r="J297" t="s">
        <v>76</v>
      </c>
      <c r="K297" t="s">
        <v>32</v>
      </c>
      <c r="L297" t="b">
        <v>1</v>
      </c>
      <c r="M297" t="s">
        <v>30</v>
      </c>
      <c r="N297" t="s">
        <v>109</v>
      </c>
      <c r="O297">
        <v>0</v>
      </c>
      <c r="P297">
        <v>20432</v>
      </c>
      <c r="Q297">
        <v>0</v>
      </c>
      <c r="R297">
        <v>41017</v>
      </c>
      <c r="S297">
        <v>41017</v>
      </c>
      <c r="T297">
        <v>4.1016999999999998E-2</v>
      </c>
      <c r="U297">
        <v>4.1016999999999998E-2</v>
      </c>
      <c r="V297">
        <v>0</v>
      </c>
    </row>
    <row r="298" spans="1:22" x14ac:dyDescent="0.35">
      <c r="A298" t="s">
        <v>22</v>
      </c>
      <c r="B298">
        <v>2019</v>
      </c>
      <c r="C298" t="b">
        <v>1</v>
      </c>
      <c r="D298" t="s">
        <v>23</v>
      </c>
      <c r="E298" t="s">
        <v>109</v>
      </c>
      <c r="F298" t="s">
        <v>25</v>
      </c>
      <c r="G298" t="s">
        <v>23</v>
      </c>
      <c r="H298" t="s">
        <v>50</v>
      </c>
      <c r="I298" t="s">
        <v>37</v>
      </c>
      <c r="J298" t="s">
        <v>84</v>
      </c>
      <c r="K298" t="s">
        <v>67</v>
      </c>
      <c r="L298" t="b">
        <v>1</v>
      </c>
      <c r="M298" t="s">
        <v>30</v>
      </c>
      <c r="N298" t="s">
        <v>109</v>
      </c>
      <c r="O298">
        <v>2.0099999999999998</v>
      </c>
      <c r="P298">
        <v>367863</v>
      </c>
      <c r="Q298">
        <v>739404.63</v>
      </c>
      <c r="R298">
        <v>577807</v>
      </c>
      <c r="S298">
        <v>577807</v>
      </c>
      <c r="T298">
        <v>0.57780699999999996</v>
      </c>
      <c r="U298">
        <v>0.57780699999999996</v>
      </c>
      <c r="V298">
        <v>739.40463</v>
      </c>
    </row>
    <row r="299" spans="1:22" x14ac:dyDescent="0.35">
      <c r="A299" t="s">
        <v>22</v>
      </c>
      <c r="B299">
        <v>2019</v>
      </c>
      <c r="C299" t="b">
        <v>1</v>
      </c>
      <c r="D299" t="s">
        <v>23</v>
      </c>
      <c r="E299" t="s">
        <v>109</v>
      </c>
      <c r="F299" t="s">
        <v>25</v>
      </c>
      <c r="G299" t="s">
        <v>23</v>
      </c>
      <c r="H299" t="s">
        <v>50</v>
      </c>
      <c r="I299" t="s">
        <v>37</v>
      </c>
      <c r="J299" t="s">
        <v>84</v>
      </c>
      <c r="K299" t="s">
        <v>67</v>
      </c>
      <c r="L299" t="b">
        <v>1</v>
      </c>
      <c r="M299" t="s">
        <v>30</v>
      </c>
      <c r="N299" t="s">
        <v>109</v>
      </c>
      <c r="O299">
        <v>2.0099999999999998</v>
      </c>
      <c r="P299">
        <v>203542</v>
      </c>
      <c r="Q299">
        <v>409119.42</v>
      </c>
      <c r="R299">
        <v>270120</v>
      </c>
      <c r="S299">
        <v>270120</v>
      </c>
      <c r="T299">
        <v>0.27012000000000003</v>
      </c>
      <c r="U299">
        <v>0.27012000000000003</v>
      </c>
      <c r="V299">
        <v>409.11941999999999</v>
      </c>
    </row>
    <row r="300" spans="1:22" x14ac:dyDescent="0.35">
      <c r="A300" t="s">
        <v>22</v>
      </c>
      <c r="B300">
        <v>2019</v>
      </c>
      <c r="C300" t="b">
        <v>1</v>
      </c>
      <c r="D300" t="s">
        <v>23</v>
      </c>
      <c r="E300" t="s">
        <v>109</v>
      </c>
      <c r="F300" t="s">
        <v>25</v>
      </c>
      <c r="G300" t="s">
        <v>23</v>
      </c>
      <c r="H300" t="s">
        <v>50</v>
      </c>
      <c r="I300" t="s">
        <v>27</v>
      </c>
      <c r="J300" t="s">
        <v>33</v>
      </c>
      <c r="K300" t="s">
        <v>33</v>
      </c>
      <c r="L300" t="b">
        <v>1</v>
      </c>
      <c r="M300" t="s">
        <v>30</v>
      </c>
      <c r="N300" t="s">
        <v>109</v>
      </c>
      <c r="O300">
        <v>0</v>
      </c>
      <c r="P300">
        <v>101400</v>
      </c>
      <c r="Q300">
        <v>0</v>
      </c>
      <c r="R300">
        <v>186347</v>
      </c>
      <c r="S300">
        <v>186347</v>
      </c>
      <c r="T300">
        <v>0.18634700000000001</v>
      </c>
      <c r="U300">
        <v>0.18634700000000001</v>
      </c>
      <c r="V300">
        <v>0</v>
      </c>
    </row>
    <row r="301" spans="1:22" x14ac:dyDescent="0.35">
      <c r="A301" t="s">
        <v>22</v>
      </c>
      <c r="B301">
        <v>2019</v>
      </c>
      <c r="C301" t="b">
        <v>1</v>
      </c>
      <c r="D301" t="s">
        <v>23</v>
      </c>
      <c r="E301" t="s">
        <v>109</v>
      </c>
      <c r="F301" t="s">
        <v>25</v>
      </c>
      <c r="G301" t="s">
        <v>23</v>
      </c>
      <c r="H301" t="s">
        <v>50</v>
      </c>
      <c r="I301" t="s">
        <v>27</v>
      </c>
      <c r="J301" t="s">
        <v>33</v>
      </c>
      <c r="K301" t="s">
        <v>33</v>
      </c>
      <c r="L301" t="b">
        <v>1</v>
      </c>
      <c r="M301" t="s">
        <v>30</v>
      </c>
      <c r="N301" t="s">
        <v>109</v>
      </c>
      <c r="O301">
        <v>0</v>
      </c>
      <c r="P301">
        <v>5400</v>
      </c>
      <c r="Q301">
        <v>0</v>
      </c>
      <c r="R301">
        <v>14638</v>
      </c>
      <c r="S301">
        <v>14638</v>
      </c>
      <c r="T301">
        <v>1.4638E-2</v>
      </c>
      <c r="U301">
        <v>1.4638E-2</v>
      </c>
      <c r="V301">
        <v>0</v>
      </c>
    </row>
    <row r="302" spans="1:22" x14ac:dyDescent="0.35">
      <c r="A302" t="s">
        <v>22</v>
      </c>
      <c r="B302">
        <v>2019</v>
      </c>
      <c r="C302" t="b">
        <v>1</v>
      </c>
      <c r="D302" t="s">
        <v>23</v>
      </c>
      <c r="E302" t="s">
        <v>109</v>
      </c>
      <c r="F302" t="s">
        <v>25</v>
      </c>
      <c r="G302" t="s">
        <v>23</v>
      </c>
      <c r="H302" t="s">
        <v>40</v>
      </c>
      <c r="I302" t="s">
        <v>27</v>
      </c>
      <c r="J302" t="s">
        <v>112</v>
      </c>
      <c r="K302" t="s">
        <v>54</v>
      </c>
      <c r="L302" t="b">
        <v>1</v>
      </c>
      <c r="M302" t="s">
        <v>30</v>
      </c>
      <c r="N302" t="s">
        <v>109</v>
      </c>
      <c r="O302">
        <v>2.6</v>
      </c>
      <c r="P302">
        <v>153389</v>
      </c>
      <c r="Q302">
        <v>398811.4</v>
      </c>
      <c r="R302">
        <v>541927</v>
      </c>
      <c r="S302">
        <v>541927</v>
      </c>
      <c r="T302">
        <v>0.54192700000000005</v>
      </c>
      <c r="U302">
        <v>0.54192700000000005</v>
      </c>
      <c r="V302">
        <v>398.81139999999999</v>
      </c>
    </row>
    <row r="303" spans="1:22" x14ac:dyDescent="0.35">
      <c r="A303" t="s">
        <v>22</v>
      </c>
      <c r="B303">
        <v>2019</v>
      </c>
      <c r="C303" t="b">
        <v>1</v>
      </c>
      <c r="D303" t="s">
        <v>23</v>
      </c>
      <c r="E303" t="s">
        <v>109</v>
      </c>
      <c r="F303" t="s">
        <v>25</v>
      </c>
      <c r="G303" t="s">
        <v>23</v>
      </c>
      <c r="H303" t="s">
        <v>40</v>
      </c>
      <c r="I303" t="s">
        <v>27</v>
      </c>
      <c r="J303" t="s">
        <v>112</v>
      </c>
      <c r="K303" t="s">
        <v>54</v>
      </c>
      <c r="L303" t="b">
        <v>1</v>
      </c>
      <c r="M303" t="s">
        <v>30</v>
      </c>
      <c r="N303" t="s">
        <v>109</v>
      </c>
      <c r="O303">
        <v>2.6</v>
      </c>
      <c r="P303">
        <v>9996</v>
      </c>
      <c r="Q303">
        <v>25989.599999999999</v>
      </c>
      <c r="R303">
        <v>44838</v>
      </c>
      <c r="S303">
        <v>44838</v>
      </c>
      <c r="T303">
        <v>4.4838000000000003E-2</v>
      </c>
      <c r="U303">
        <v>4.4838000000000003E-2</v>
      </c>
      <c r="V303">
        <v>25.989599999999999</v>
      </c>
    </row>
    <row r="304" spans="1:22" x14ac:dyDescent="0.35">
      <c r="A304" t="s">
        <v>22</v>
      </c>
      <c r="B304">
        <v>2019</v>
      </c>
      <c r="C304" t="b">
        <v>1</v>
      </c>
      <c r="D304" t="s">
        <v>23</v>
      </c>
      <c r="E304" t="s">
        <v>109</v>
      </c>
      <c r="F304" t="s">
        <v>25</v>
      </c>
      <c r="G304" t="s">
        <v>23</v>
      </c>
      <c r="H304" t="s">
        <v>40</v>
      </c>
      <c r="I304" t="s">
        <v>27</v>
      </c>
      <c r="J304" t="s">
        <v>112</v>
      </c>
      <c r="K304" t="s">
        <v>54</v>
      </c>
      <c r="L304" t="b">
        <v>1</v>
      </c>
      <c r="M304" t="s">
        <v>30</v>
      </c>
      <c r="N304" t="s">
        <v>109</v>
      </c>
      <c r="O304">
        <v>2.6</v>
      </c>
      <c r="P304">
        <v>4988</v>
      </c>
      <c r="Q304">
        <v>12968.8</v>
      </c>
      <c r="R304">
        <v>12537</v>
      </c>
      <c r="S304">
        <v>12537</v>
      </c>
      <c r="T304">
        <v>1.2537E-2</v>
      </c>
      <c r="U304">
        <v>1.2537E-2</v>
      </c>
      <c r="V304">
        <v>12.9688</v>
      </c>
    </row>
    <row r="305" spans="1:22" x14ac:dyDescent="0.35">
      <c r="A305" t="s">
        <v>22</v>
      </c>
      <c r="B305">
        <v>2019</v>
      </c>
      <c r="C305" t="b">
        <v>1</v>
      </c>
      <c r="D305" t="s">
        <v>23</v>
      </c>
      <c r="E305" t="s">
        <v>109</v>
      </c>
      <c r="F305" t="s">
        <v>25</v>
      </c>
      <c r="G305" t="s">
        <v>23</v>
      </c>
      <c r="H305" t="s">
        <v>40</v>
      </c>
      <c r="I305" t="s">
        <v>36</v>
      </c>
      <c r="J305" t="s">
        <v>76</v>
      </c>
      <c r="K305" t="s">
        <v>32</v>
      </c>
      <c r="L305" t="b">
        <v>1</v>
      </c>
      <c r="M305" t="s">
        <v>30</v>
      </c>
      <c r="N305" t="s">
        <v>109</v>
      </c>
      <c r="O305">
        <v>3.45</v>
      </c>
      <c r="P305">
        <v>6000</v>
      </c>
      <c r="Q305">
        <v>20700</v>
      </c>
      <c r="R305">
        <v>41801</v>
      </c>
      <c r="S305">
        <v>41801</v>
      </c>
      <c r="T305">
        <v>4.1800999999999998E-2</v>
      </c>
      <c r="U305">
        <v>4.1800999999999998E-2</v>
      </c>
      <c r="V305">
        <v>20.7</v>
      </c>
    </row>
    <row r="306" spans="1:22" x14ac:dyDescent="0.35">
      <c r="A306" t="s">
        <v>22</v>
      </c>
      <c r="B306">
        <v>2019</v>
      </c>
      <c r="C306" t="b">
        <v>1</v>
      </c>
      <c r="D306" t="s">
        <v>23</v>
      </c>
      <c r="E306" t="s">
        <v>109</v>
      </c>
      <c r="F306" t="s">
        <v>25</v>
      </c>
      <c r="G306" t="s">
        <v>23</v>
      </c>
      <c r="H306" t="s">
        <v>40</v>
      </c>
      <c r="I306" t="s">
        <v>36</v>
      </c>
      <c r="J306" t="s">
        <v>76</v>
      </c>
      <c r="K306" t="s">
        <v>32</v>
      </c>
      <c r="L306" t="b">
        <v>1</v>
      </c>
      <c r="M306" t="s">
        <v>30</v>
      </c>
      <c r="N306" t="s">
        <v>109</v>
      </c>
      <c r="O306">
        <v>3.45</v>
      </c>
      <c r="P306">
        <v>52000</v>
      </c>
      <c r="Q306">
        <v>179400</v>
      </c>
      <c r="R306">
        <v>339805</v>
      </c>
      <c r="S306">
        <v>339805</v>
      </c>
      <c r="T306">
        <v>0.33980500000000002</v>
      </c>
      <c r="U306">
        <v>0.33980500000000002</v>
      </c>
      <c r="V306">
        <v>179.4</v>
      </c>
    </row>
    <row r="307" spans="1:22" x14ac:dyDescent="0.35">
      <c r="A307" t="s">
        <v>22</v>
      </c>
      <c r="B307">
        <v>2019</v>
      </c>
      <c r="C307" t="b">
        <v>1</v>
      </c>
      <c r="D307" t="s">
        <v>23</v>
      </c>
      <c r="E307" t="s">
        <v>109</v>
      </c>
      <c r="F307" t="s">
        <v>25</v>
      </c>
      <c r="G307" t="s">
        <v>23</v>
      </c>
      <c r="H307" t="s">
        <v>40</v>
      </c>
      <c r="I307" t="s">
        <v>36</v>
      </c>
      <c r="J307" t="s">
        <v>76</v>
      </c>
      <c r="K307" t="s">
        <v>32</v>
      </c>
      <c r="L307" t="b">
        <v>1</v>
      </c>
      <c r="M307" t="s">
        <v>30</v>
      </c>
      <c r="N307" t="s">
        <v>109</v>
      </c>
      <c r="O307">
        <v>3.45</v>
      </c>
      <c r="P307">
        <v>6500</v>
      </c>
      <c r="Q307">
        <v>22425</v>
      </c>
      <c r="R307">
        <v>32026</v>
      </c>
      <c r="S307">
        <v>32026</v>
      </c>
      <c r="T307">
        <v>3.2025999999999999E-2</v>
      </c>
      <c r="U307">
        <v>3.2025999999999999E-2</v>
      </c>
      <c r="V307">
        <v>22.425000000000001</v>
      </c>
    </row>
    <row r="308" spans="1:22" x14ac:dyDescent="0.35">
      <c r="A308" t="s">
        <v>22</v>
      </c>
      <c r="B308">
        <v>2019</v>
      </c>
      <c r="C308" t="b">
        <v>1</v>
      </c>
      <c r="D308" t="s">
        <v>23</v>
      </c>
      <c r="E308" t="s">
        <v>109</v>
      </c>
      <c r="F308" t="s">
        <v>25</v>
      </c>
      <c r="G308" t="s">
        <v>23</v>
      </c>
      <c r="H308" t="s">
        <v>40</v>
      </c>
      <c r="I308" t="s">
        <v>27</v>
      </c>
      <c r="J308" t="s">
        <v>104</v>
      </c>
      <c r="K308" t="s">
        <v>32</v>
      </c>
      <c r="L308" t="b">
        <v>1</v>
      </c>
      <c r="M308" t="s">
        <v>30</v>
      </c>
      <c r="N308" t="s">
        <v>109</v>
      </c>
      <c r="O308">
        <v>4.3</v>
      </c>
      <c r="P308">
        <v>40835</v>
      </c>
      <c r="Q308">
        <v>175590.5</v>
      </c>
      <c r="R308">
        <v>107573</v>
      </c>
      <c r="S308">
        <v>107573</v>
      </c>
      <c r="T308">
        <v>0.107573</v>
      </c>
      <c r="U308">
        <v>0.107573</v>
      </c>
      <c r="V308">
        <v>175.59049999999999</v>
      </c>
    </row>
    <row r="309" spans="1:22" x14ac:dyDescent="0.35">
      <c r="A309" t="s">
        <v>22</v>
      </c>
      <c r="B309">
        <v>2019</v>
      </c>
      <c r="C309" t="b">
        <v>1</v>
      </c>
      <c r="D309" t="s">
        <v>23</v>
      </c>
      <c r="E309" t="s">
        <v>109</v>
      </c>
      <c r="F309" t="s">
        <v>25</v>
      </c>
      <c r="G309" t="s">
        <v>23</v>
      </c>
      <c r="H309" t="s">
        <v>40</v>
      </c>
      <c r="I309" t="s">
        <v>27</v>
      </c>
      <c r="J309" t="s">
        <v>104</v>
      </c>
      <c r="K309" t="s">
        <v>32</v>
      </c>
      <c r="L309" t="b">
        <v>1</v>
      </c>
      <c r="M309" t="s">
        <v>30</v>
      </c>
      <c r="N309" t="s">
        <v>109</v>
      </c>
      <c r="O309">
        <v>4.3</v>
      </c>
      <c r="P309">
        <v>22950</v>
      </c>
      <c r="Q309">
        <v>98685</v>
      </c>
      <c r="R309">
        <v>63007</v>
      </c>
      <c r="S309">
        <v>63007</v>
      </c>
      <c r="T309">
        <v>6.3006999999999994E-2</v>
      </c>
      <c r="U309">
        <v>6.3006999999999994E-2</v>
      </c>
      <c r="V309">
        <v>98.685000000000002</v>
      </c>
    </row>
    <row r="310" spans="1:22" x14ac:dyDescent="0.35">
      <c r="A310" t="s">
        <v>22</v>
      </c>
      <c r="B310">
        <v>2019</v>
      </c>
      <c r="C310" t="b">
        <v>1</v>
      </c>
      <c r="D310" t="s">
        <v>23</v>
      </c>
      <c r="E310" t="s">
        <v>109</v>
      </c>
      <c r="F310" t="s">
        <v>25</v>
      </c>
      <c r="G310" t="s">
        <v>23</v>
      </c>
      <c r="H310" t="s">
        <v>40</v>
      </c>
      <c r="I310" t="s">
        <v>27</v>
      </c>
      <c r="J310" t="s">
        <v>104</v>
      </c>
      <c r="K310" t="s">
        <v>32</v>
      </c>
      <c r="L310" t="b">
        <v>1</v>
      </c>
      <c r="M310" t="s">
        <v>30</v>
      </c>
      <c r="N310" t="s">
        <v>109</v>
      </c>
      <c r="O310">
        <v>4.3</v>
      </c>
      <c r="P310">
        <v>4250</v>
      </c>
      <c r="Q310">
        <v>18275</v>
      </c>
      <c r="R310">
        <v>6950</v>
      </c>
      <c r="S310">
        <v>6950</v>
      </c>
      <c r="T310">
        <v>6.9499999999999996E-3</v>
      </c>
      <c r="U310">
        <v>6.9499999999999996E-3</v>
      </c>
      <c r="V310">
        <v>18.274999999999999</v>
      </c>
    </row>
    <row r="311" spans="1:22" x14ac:dyDescent="0.35">
      <c r="A311" t="s">
        <v>22</v>
      </c>
      <c r="B311">
        <v>2019</v>
      </c>
      <c r="C311" t="b">
        <v>1</v>
      </c>
      <c r="D311" t="s">
        <v>23</v>
      </c>
      <c r="E311" t="s">
        <v>109</v>
      </c>
      <c r="F311" t="s">
        <v>25</v>
      </c>
      <c r="G311" t="s">
        <v>23</v>
      </c>
      <c r="H311" t="s">
        <v>40</v>
      </c>
      <c r="I311" t="s">
        <v>27</v>
      </c>
      <c r="J311" t="s">
        <v>104</v>
      </c>
      <c r="K311" t="s">
        <v>32</v>
      </c>
      <c r="L311" t="b">
        <v>1</v>
      </c>
      <c r="M311" t="s">
        <v>30</v>
      </c>
      <c r="N311" t="s">
        <v>109</v>
      </c>
      <c r="O311">
        <v>4.3</v>
      </c>
      <c r="P311">
        <v>2810</v>
      </c>
      <c r="Q311">
        <v>12083</v>
      </c>
      <c r="R311">
        <v>8714</v>
      </c>
      <c r="S311">
        <v>8714</v>
      </c>
      <c r="T311">
        <v>8.7139999999999995E-3</v>
      </c>
      <c r="U311">
        <v>8.7139999999999995E-3</v>
      </c>
      <c r="V311">
        <v>12.083</v>
      </c>
    </row>
    <row r="312" spans="1:22" x14ac:dyDescent="0.35">
      <c r="A312" t="s">
        <v>22</v>
      </c>
      <c r="B312">
        <v>2019</v>
      </c>
      <c r="C312" t="b">
        <v>1</v>
      </c>
      <c r="D312" t="s">
        <v>23</v>
      </c>
      <c r="E312" t="s">
        <v>109</v>
      </c>
      <c r="F312" t="s">
        <v>25</v>
      </c>
      <c r="G312" t="s">
        <v>23</v>
      </c>
      <c r="H312" t="s">
        <v>40</v>
      </c>
      <c r="I312" t="s">
        <v>27</v>
      </c>
      <c r="J312" t="s">
        <v>86</v>
      </c>
      <c r="K312" t="s">
        <v>32</v>
      </c>
      <c r="L312" t="b">
        <v>1</v>
      </c>
      <c r="M312" t="s">
        <v>30</v>
      </c>
      <c r="N312" t="s">
        <v>109</v>
      </c>
      <c r="O312">
        <v>2.95</v>
      </c>
      <c r="P312">
        <v>6381200</v>
      </c>
      <c r="Q312">
        <v>18824540</v>
      </c>
      <c r="R312">
        <v>15651822</v>
      </c>
      <c r="S312">
        <v>15651822</v>
      </c>
      <c r="T312">
        <v>15.651821999999999</v>
      </c>
      <c r="U312">
        <v>15.651821999999999</v>
      </c>
      <c r="V312">
        <v>18824.54</v>
      </c>
    </row>
    <row r="313" spans="1:22" x14ac:dyDescent="0.35">
      <c r="A313" t="s">
        <v>22</v>
      </c>
      <c r="B313">
        <v>2019</v>
      </c>
      <c r="C313" t="b">
        <v>1</v>
      </c>
      <c r="D313" t="s">
        <v>23</v>
      </c>
      <c r="E313" t="s">
        <v>109</v>
      </c>
      <c r="F313" t="s">
        <v>25</v>
      </c>
      <c r="G313" t="s">
        <v>23</v>
      </c>
      <c r="H313" t="s">
        <v>40</v>
      </c>
      <c r="I313" t="s">
        <v>27</v>
      </c>
      <c r="J313" t="s">
        <v>86</v>
      </c>
      <c r="K313" t="s">
        <v>32</v>
      </c>
      <c r="L313" t="b">
        <v>1</v>
      </c>
      <c r="M313" t="s">
        <v>30</v>
      </c>
      <c r="N313" t="s">
        <v>109</v>
      </c>
      <c r="O313">
        <v>2.95</v>
      </c>
      <c r="P313">
        <v>5372229</v>
      </c>
      <c r="Q313">
        <v>15848075.550000001</v>
      </c>
      <c r="R313">
        <v>14281035</v>
      </c>
      <c r="S313">
        <v>14281035</v>
      </c>
      <c r="T313">
        <v>14.281034999999999</v>
      </c>
      <c r="U313">
        <v>14.281034999999999</v>
      </c>
      <c r="V313">
        <v>15848.07555</v>
      </c>
    </row>
    <row r="314" spans="1:22" x14ac:dyDescent="0.35">
      <c r="A314" t="s">
        <v>22</v>
      </c>
      <c r="B314">
        <v>2019</v>
      </c>
      <c r="C314" t="b">
        <v>1</v>
      </c>
      <c r="D314" t="s">
        <v>23</v>
      </c>
      <c r="E314" t="s">
        <v>109</v>
      </c>
      <c r="F314" t="s">
        <v>25</v>
      </c>
      <c r="G314" t="s">
        <v>23</v>
      </c>
      <c r="H314" t="s">
        <v>40</v>
      </c>
      <c r="I314" t="s">
        <v>27</v>
      </c>
      <c r="J314" t="s">
        <v>86</v>
      </c>
      <c r="K314" t="s">
        <v>32</v>
      </c>
      <c r="L314" t="b">
        <v>1</v>
      </c>
      <c r="M314" t="s">
        <v>30</v>
      </c>
      <c r="N314" t="s">
        <v>109</v>
      </c>
      <c r="O314">
        <v>2.95</v>
      </c>
      <c r="P314">
        <v>4282746</v>
      </c>
      <c r="Q314">
        <v>12634100.699999999</v>
      </c>
      <c r="R314">
        <v>11464985</v>
      </c>
      <c r="S314">
        <v>11464985</v>
      </c>
      <c r="T314">
        <v>11.464985</v>
      </c>
      <c r="U314">
        <v>11.464985</v>
      </c>
      <c r="V314">
        <v>12634.100700000001</v>
      </c>
    </row>
    <row r="315" spans="1:22" x14ac:dyDescent="0.35">
      <c r="A315" t="s">
        <v>22</v>
      </c>
      <c r="B315">
        <v>2019</v>
      </c>
      <c r="C315" t="b">
        <v>1</v>
      </c>
      <c r="D315" t="s">
        <v>23</v>
      </c>
      <c r="E315" t="s">
        <v>109</v>
      </c>
      <c r="F315" t="s">
        <v>25</v>
      </c>
      <c r="G315" t="s">
        <v>23</v>
      </c>
      <c r="H315" t="s">
        <v>40</v>
      </c>
      <c r="I315" t="s">
        <v>27</v>
      </c>
      <c r="J315" t="s">
        <v>86</v>
      </c>
      <c r="K315" t="s">
        <v>32</v>
      </c>
      <c r="L315" t="b">
        <v>1</v>
      </c>
      <c r="M315" t="s">
        <v>30</v>
      </c>
      <c r="N315" t="s">
        <v>109</v>
      </c>
      <c r="O315">
        <v>2.95</v>
      </c>
      <c r="P315">
        <v>4208476</v>
      </c>
      <c r="Q315">
        <v>12415004.199999999</v>
      </c>
      <c r="R315">
        <v>11485942</v>
      </c>
      <c r="S315">
        <v>11485942</v>
      </c>
      <c r="T315">
        <v>11.485942</v>
      </c>
      <c r="U315">
        <v>11.485942</v>
      </c>
      <c r="V315">
        <v>12415.004199999999</v>
      </c>
    </row>
    <row r="316" spans="1:22" x14ac:dyDescent="0.35">
      <c r="A316" t="s">
        <v>22</v>
      </c>
      <c r="B316">
        <v>2019</v>
      </c>
      <c r="C316" t="b">
        <v>1</v>
      </c>
      <c r="D316" t="s">
        <v>23</v>
      </c>
      <c r="E316" t="s">
        <v>109</v>
      </c>
      <c r="F316" t="s">
        <v>25</v>
      </c>
      <c r="G316" t="s">
        <v>23</v>
      </c>
      <c r="H316" t="s">
        <v>40</v>
      </c>
      <c r="I316" t="s">
        <v>27</v>
      </c>
      <c r="J316" t="s">
        <v>31</v>
      </c>
      <c r="K316" t="s">
        <v>32</v>
      </c>
      <c r="L316" t="b">
        <v>1</v>
      </c>
      <c r="M316" t="s">
        <v>30</v>
      </c>
      <c r="N316" t="s">
        <v>109</v>
      </c>
      <c r="O316">
        <v>2.4700000000000002</v>
      </c>
      <c r="P316">
        <v>78031</v>
      </c>
      <c r="Q316">
        <v>192736.57</v>
      </c>
      <c r="R316">
        <v>137057</v>
      </c>
      <c r="S316">
        <v>137057</v>
      </c>
      <c r="T316">
        <v>0.13705700000000001</v>
      </c>
      <c r="U316">
        <v>0.13705700000000001</v>
      </c>
      <c r="V316">
        <v>192.73657</v>
      </c>
    </row>
    <row r="317" spans="1:22" x14ac:dyDescent="0.35">
      <c r="A317" t="s">
        <v>22</v>
      </c>
      <c r="B317">
        <v>2019</v>
      </c>
      <c r="C317" t="b">
        <v>1</v>
      </c>
      <c r="D317" t="s">
        <v>23</v>
      </c>
      <c r="E317" t="s">
        <v>109</v>
      </c>
      <c r="F317" t="s">
        <v>25</v>
      </c>
      <c r="G317" t="s">
        <v>23</v>
      </c>
      <c r="H317" t="s">
        <v>40</v>
      </c>
      <c r="I317" t="s">
        <v>27</v>
      </c>
      <c r="J317" t="s">
        <v>31</v>
      </c>
      <c r="K317" t="s">
        <v>32</v>
      </c>
      <c r="L317" t="b">
        <v>1</v>
      </c>
      <c r="M317" t="s">
        <v>30</v>
      </c>
      <c r="N317" t="s">
        <v>109</v>
      </c>
      <c r="O317">
        <v>2.4700000000000002</v>
      </c>
      <c r="P317">
        <v>42594</v>
      </c>
      <c r="Q317">
        <v>105207.18</v>
      </c>
      <c r="R317">
        <v>123342</v>
      </c>
      <c r="S317">
        <v>123342</v>
      </c>
      <c r="T317">
        <v>0.12334199999999999</v>
      </c>
      <c r="U317">
        <v>0.12334199999999999</v>
      </c>
      <c r="V317">
        <v>105.20717999999999</v>
      </c>
    </row>
    <row r="318" spans="1:22" x14ac:dyDescent="0.35">
      <c r="A318" t="s">
        <v>22</v>
      </c>
      <c r="B318">
        <v>2019</v>
      </c>
      <c r="C318" t="b">
        <v>1</v>
      </c>
      <c r="D318" t="s">
        <v>23</v>
      </c>
      <c r="E318" t="s">
        <v>109</v>
      </c>
      <c r="F318" t="s">
        <v>25</v>
      </c>
      <c r="G318" t="s">
        <v>23</v>
      </c>
      <c r="H318" t="s">
        <v>40</v>
      </c>
      <c r="I318" t="s">
        <v>27</v>
      </c>
      <c r="J318" t="s">
        <v>31</v>
      </c>
      <c r="K318" t="s">
        <v>32</v>
      </c>
      <c r="L318" t="b">
        <v>1</v>
      </c>
      <c r="M318" t="s">
        <v>30</v>
      </c>
      <c r="N318" t="s">
        <v>109</v>
      </c>
      <c r="O318">
        <v>2.4700000000000002</v>
      </c>
      <c r="P318">
        <v>30240</v>
      </c>
      <c r="Q318">
        <v>74692.800000000003</v>
      </c>
      <c r="R318">
        <v>88272</v>
      </c>
      <c r="S318">
        <v>88272</v>
      </c>
      <c r="T318">
        <v>8.8272000000000003E-2</v>
      </c>
      <c r="U318">
        <v>8.8272000000000003E-2</v>
      </c>
      <c r="V318">
        <v>74.692800000000005</v>
      </c>
    </row>
    <row r="319" spans="1:22" x14ac:dyDescent="0.35">
      <c r="A319" t="s">
        <v>22</v>
      </c>
      <c r="B319">
        <v>2019</v>
      </c>
      <c r="C319" t="b">
        <v>1</v>
      </c>
      <c r="D319" t="s">
        <v>23</v>
      </c>
      <c r="E319" t="s">
        <v>109</v>
      </c>
      <c r="F319" t="s">
        <v>25</v>
      </c>
      <c r="G319" t="s">
        <v>23</v>
      </c>
      <c r="H319" t="s">
        <v>40</v>
      </c>
      <c r="I319" t="s">
        <v>27</v>
      </c>
      <c r="J319" t="s">
        <v>106</v>
      </c>
      <c r="K319" t="s">
        <v>32</v>
      </c>
      <c r="L319" t="b">
        <v>1</v>
      </c>
      <c r="M319" t="s">
        <v>30</v>
      </c>
      <c r="N319" t="s">
        <v>109</v>
      </c>
      <c r="O319">
        <v>3.06</v>
      </c>
      <c r="P319">
        <v>3417731</v>
      </c>
      <c r="Q319">
        <v>10458256.859999999</v>
      </c>
      <c r="R319">
        <v>8991704</v>
      </c>
      <c r="S319">
        <v>8991704</v>
      </c>
      <c r="T319">
        <v>8.9917040000000004</v>
      </c>
      <c r="U319">
        <v>8.9917040000000004</v>
      </c>
      <c r="V319">
        <v>10458.25686</v>
      </c>
    </row>
    <row r="320" spans="1:22" x14ac:dyDescent="0.35">
      <c r="A320" t="s">
        <v>22</v>
      </c>
      <c r="B320">
        <v>2019</v>
      </c>
      <c r="C320" t="b">
        <v>1</v>
      </c>
      <c r="D320" t="s">
        <v>23</v>
      </c>
      <c r="E320" t="s">
        <v>109</v>
      </c>
      <c r="F320" t="s">
        <v>25</v>
      </c>
      <c r="G320" t="s">
        <v>23</v>
      </c>
      <c r="H320" t="s">
        <v>40</v>
      </c>
      <c r="I320" t="s">
        <v>27</v>
      </c>
      <c r="J320" t="s">
        <v>106</v>
      </c>
      <c r="K320" t="s">
        <v>32</v>
      </c>
      <c r="L320" t="b">
        <v>1</v>
      </c>
      <c r="M320" t="s">
        <v>30</v>
      </c>
      <c r="N320" t="s">
        <v>109</v>
      </c>
      <c r="O320">
        <v>3.06</v>
      </c>
      <c r="P320">
        <v>2052216</v>
      </c>
      <c r="Q320">
        <v>6279780.96</v>
      </c>
      <c r="R320">
        <v>8670885</v>
      </c>
      <c r="S320">
        <v>8670885</v>
      </c>
      <c r="T320">
        <v>8.6708850000000002</v>
      </c>
      <c r="U320">
        <v>8.6708850000000002</v>
      </c>
      <c r="V320">
        <v>6279.7809600000001</v>
      </c>
    </row>
    <row r="321" spans="1:22" x14ac:dyDescent="0.35">
      <c r="A321" t="s">
        <v>22</v>
      </c>
      <c r="B321">
        <v>2019</v>
      </c>
      <c r="C321" t="b">
        <v>1</v>
      </c>
      <c r="D321" t="s">
        <v>23</v>
      </c>
      <c r="E321" t="s">
        <v>109</v>
      </c>
      <c r="F321" t="s">
        <v>25</v>
      </c>
      <c r="G321" t="s">
        <v>23</v>
      </c>
      <c r="H321" t="s">
        <v>40</v>
      </c>
      <c r="I321" t="s">
        <v>27</v>
      </c>
      <c r="J321" t="s">
        <v>106</v>
      </c>
      <c r="K321" t="s">
        <v>32</v>
      </c>
      <c r="L321" t="b">
        <v>1</v>
      </c>
      <c r="M321" t="s">
        <v>30</v>
      </c>
      <c r="N321" t="s">
        <v>109</v>
      </c>
      <c r="O321">
        <v>3.06</v>
      </c>
      <c r="P321">
        <v>758434</v>
      </c>
      <c r="Q321">
        <v>2320808.04</v>
      </c>
      <c r="R321">
        <v>2669033</v>
      </c>
      <c r="S321">
        <v>2669033</v>
      </c>
      <c r="T321">
        <v>2.6690330000000002</v>
      </c>
      <c r="U321">
        <v>2.6690330000000002</v>
      </c>
      <c r="V321">
        <v>2320.8080399999999</v>
      </c>
    </row>
    <row r="322" spans="1:22" x14ac:dyDescent="0.35">
      <c r="A322" t="s">
        <v>22</v>
      </c>
      <c r="B322">
        <v>2019</v>
      </c>
      <c r="C322" t="b">
        <v>1</v>
      </c>
      <c r="D322" t="s">
        <v>23</v>
      </c>
      <c r="E322" t="s">
        <v>109</v>
      </c>
      <c r="F322" t="s">
        <v>25</v>
      </c>
      <c r="G322" t="s">
        <v>23</v>
      </c>
      <c r="H322" t="s">
        <v>40</v>
      </c>
      <c r="I322" t="s">
        <v>27</v>
      </c>
      <c r="J322" t="s">
        <v>106</v>
      </c>
      <c r="K322" t="s">
        <v>32</v>
      </c>
      <c r="L322" t="b">
        <v>1</v>
      </c>
      <c r="M322" t="s">
        <v>30</v>
      </c>
      <c r="N322" t="s">
        <v>109</v>
      </c>
      <c r="O322">
        <v>3.06</v>
      </c>
      <c r="P322">
        <v>129415</v>
      </c>
      <c r="Q322">
        <v>396009.9</v>
      </c>
      <c r="R322">
        <v>487821</v>
      </c>
      <c r="S322">
        <v>487821</v>
      </c>
      <c r="T322">
        <v>0.487821</v>
      </c>
      <c r="U322">
        <v>0.487821</v>
      </c>
      <c r="V322">
        <v>396.00990000000002</v>
      </c>
    </row>
    <row r="323" spans="1:22" x14ac:dyDescent="0.35">
      <c r="A323" t="s">
        <v>22</v>
      </c>
      <c r="B323">
        <v>2019</v>
      </c>
      <c r="C323" t="b">
        <v>1</v>
      </c>
      <c r="D323" t="s">
        <v>23</v>
      </c>
      <c r="E323" t="s">
        <v>109</v>
      </c>
      <c r="F323" t="s">
        <v>25</v>
      </c>
      <c r="G323" t="s">
        <v>23</v>
      </c>
      <c r="H323" t="s">
        <v>40</v>
      </c>
      <c r="I323" t="s">
        <v>27</v>
      </c>
      <c r="J323" t="s">
        <v>113</v>
      </c>
      <c r="K323" t="s">
        <v>32</v>
      </c>
      <c r="L323" t="b">
        <v>1</v>
      </c>
      <c r="M323" t="s">
        <v>30</v>
      </c>
      <c r="N323" t="s">
        <v>109</v>
      </c>
      <c r="O323">
        <v>3</v>
      </c>
      <c r="P323">
        <v>52303</v>
      </c>
      <c r="Q323">
        <v>156909</v>
      </c>
      <c r="R323">
        <v>171593</v>
      </c>
      <c r="S323">
        <v>171593</v>
      </c>
      <c r="T323">
        <v>0.171593</v>
      </c>
      <c r="U323">
        <v>0.171593</v>
      </c>
      <c r="V323">
        <v>156.90899999999999</v>
      </c>
    </row>
    <row r="324" spans="1:22" x14ac:dyDescent="0.35">
      <c r="A324" t="s">
        <v>22</v>
      </c>
      <c r="B324">
        <v>2019</v>
      </c>
      <c r="C324" t="b">
        <v>1</v>
      </c>
      <c r="D324" t="s">
        <v>23</v>
      </c>
      <c r="E324" t="s">
        <v>109</v>
      </c>
      <c r="F324" t="s">
        <v>25</v>
      </c>
      <c r="G324" t="s">
        <v>23</v>
      </c>
      <c r="H324" t="s">
        <v>40</v>
      </c>
      <c r="I324" t="s">
        <v>27</v>
      </c>
      <c r="J324" t="s">
        <v>114</v>
      </c>
      <c r="K324" t="s">
        <v>32</v>
      </c>
      <c r="L324" t="b">
        <v>1</v>
      </c>
      <c r="M324" t="s">
        <v>30</v>
      </c>
      <c r="N324" t="s">
        <v>109</v>
      </c>
      <c r="O324">
        <v>2.5499999999999998</v>
      </c>
      <c r="P324">
        <v>11420</v>
      </c>
      <c r="Q324">
        <v>29121</v>
      </c>
      <c r="R324">
        <v>20229</v>
      </c>
      <c r="S324">
        <v>20229</v>
      </c>
      <c r="T324">
        <v>2.0229E-2</v>
      </c>
      <c r="U324">
        <v>2.0229E-2</v>
      </c>
      <c r="V324">
        <v>29.120999999999999</v>
      </c>
    </row>
    <row r="325" spans="1:22" x14ac:dyDescent="0.35">
      <c r="A325" t="s">
        <v>22</v>
      </c>
      <c r="B325">
        <v>2019</v>
      </c>
      <c r="C325" t="b">
        <v>1</v>
      </c>
      <c r="D325" t="s">
        <v>23</v>
      </c>
      <c r="E325" t="s">
        <v>109</v>
      </c>
      <c r="F325" t="s">
        <v>25</v>
      </c>
      <c r="G325" t="s">
        <v>23</v>
      </c>
      <c r="H325" t="s">
        <v>40</v>
      </c>
      <c r="I325" t="s">
        <v>27</v>
      </c>
      <c r="J325" t="s">
        <v>114</v>
      </c>
      <c r="K325" t="s">
        <v>32</v>
      </c>
      <c r="L325" t="b">
        <v>1</v>
      </c>
      <c r="M325" t="s">
        <v>30</v>
      </c>
      <c r="N325" t="s">
        <v>109</v>
      </c>
      <c r="O325">
        <v>2.5499999999999998</v>
      </c>
      <c r="P325">
        <v>10000</v>
      </c>
      <c r="Q325">
        <v>25500</v>
      </c>
      <c r="R325">
        <v>25445</v>
      </c>
      <c r="S325">
        <v>25445</v>
      </c>
      <c r="T325">
        <v>2.5444999999999999E-2</v>
      </c>
      <c r="U325">
        <v>2.5444999999999999E-2</v>
      </c>
      <c r="V325">
        <v>25.5</v>
      </c>
    </row>
    <row r="326" spans="1:22" x14ac:dyDescent="0.35">
      <c r="A326" t="s">
        <v>22</v>
      </c>
      <c r="B326">
        <v>2019</v>
      </c>
      <c r="C326" t="b">
        <v>1</v>
      </c>
      <c r="D326" t="s">
        <v>23</v>
      </c>
      <c r="E326" t="s">
        <v>109</v>
      </c>
      <c r="F326" t="s">
        <v>25</v>
      </c>
      <c r="G326" t="s">
        <v>23</v>
      </c>
      <c r="H326" t="s">
        <v>40</v>
      </c>
      <c r="I326" t="s">
        <v>27</v>
      </c>
      <c r="J326" t="s">
        <v>76</v>
      </c>
      <c r="K326" t="s">
        <v>32</v>
      </c>
      <c r="L326" t="b">
        <v>1</v>
      </c>
      <c r="M326" t="s">
        <v>30</v>
      </c>
      <c r="N326" t="s">
        <v>109</v>
      </c>
      <c r="O326">
        <v>2.85</v>
      </c>
      <c r="P326">
        <v>10413694</v>
      </c>
      <c r="Q326">
        <v>29679027.899999999</v>
      </c>
      <c r="R326">
        <v>48474447</v>
      </c>
      <c r="S326">
        <v>48474447</v>
      </c>
      <c r="T326">
        <v>48.474446999999998</v>
      </c>
      <c r="U326">
        <v>48.474446999999998</v>
      </c>
      <c r="V326">
        <v>29679.027900000001</v>
      </c>
    </row>
    <row r="327" spans="1:22" x14ac:dyDescent="0.35">
      <c r="A327" t="s">
        <v>22</v>
      </c>
      <c r="B327">
        <v>2019</v>
      </c>
      <c r="C327" t="b">
        <v>1</v>
      </c>
      <c r="D327" t="s">
        <v>23</v>
      </c>
      <c r="E327" t="s">
        <v>109</v>
      </c>
      <c r="F327" t="s">
        <v>25</v>
      </c>
      <c r="G327" t="s">
        <v>23</v>
      </c>
      <c r="H327" t="s">
        <v>40</v>
      </c>
      <c r="I327" t="s">
        <v>27</v>
      </c>
      <c r="J327" t="s">
        <v>76</v>
      </c>
      <c r="K327" t="s">
        <v>32</v>
      </c>
      <c r="L327" t="b">
        <v>1</v>
      </c>
      <c r="M327" t="s">
        <v>30</v>
      </c>
      <c r="N327" t="s">
        <v>109</v>
      </c>
      <c r="O327">
        <v>2.85</v>
      </c>
      <c r="P327">
        <v>5629690</v>
      </c>
      <c r="Q327">
        <v>16044616.5</v>
      </c>
      <c r="R327">
        <v>30844370</v>
      </c>
      <c r="S327">
        <v>30844370</v>
      </c>
      <c r="T327">
        <v>30.844370000000001</v>
      </c>
      <c r="U327">
        <v>30.844370000000001</v>
      </c>
      <c r="V327">
        <v>16044.6165</v>
      </c>
    </row>
    <row r="328" spans="1:22" x14ac:dyDescent="0.35">
      <c r="A328" t="s">
        <v>22</v>
      </c>
      <c r="B328">
        <v>2019</v>
      </c>
      <c r="C328" t="b">
        <v>1</v>
      </c>
      <c r="D328" t="s">
        <v>23</v>
      </c>
      <c r="E328" t="s">
        <v>109</v>
      </c>
      <c r="F328" t="s">
        <v>25</v>
      </c>
      <c r="G328" t="s">
        <v>23</v>
      </c>
      <c r="H328" t="s">
        <v>40</v>
      </c>
      <c r="I328" t="s">
        <v>27</v>
      </c>
      <c r="J328" t="s">
        <v>76</v>
      </c>
      <c r="K328" t="s">
        <v>32</v>
      </c>
      <c r="L328" t="b">
        <v>1</v>
      </c>
      <c r="M328" t="s">
        <v>30</v>
      </c>
      <c r="N328" t="s">
        <v>109</v>
      </c>
      <c r="O328">
        <v>2.85</v>
      </c>
      <c r="P328">
        <v>2898634</v>
      </c>
      <c r="Q328">
        <v>8261106.9000000004</v>
      </c>
      <c r="R328">
        <v>15271135</v>
      </c>
      <c r="S328">
        <v>15271135</v>
      </c>
      <c r="T328">
        <v>15.271134999999999</v>
      </c>
      <c r="U328">
        <v>15.271134999999999</v>
      </c>
      <c r="V328">
        <v>8261.1069000000007</v>
      </c>
    </row>
    <row r="329" spans="1:22" x14ac:dyDescent="0.35">
      <c r="A329" t="s">
        <v>22</v>
      </c>
      <c r="B329">
        <v>2019</v>
      </c>
      <c r="C329" t="b">
        <v>1</v>
      </c>
      <c r="D329" t="s">
        <v>23</v>
      </c>
      <c r="E329" t="s">
        <v>109</v>
      </c>
      <c r="F329" t="s">
        <v>25</v>
      </c>
      <c r="G329" t="s">
        <v>23</v>
      </c>
      <c r="H329" t="s">
        <v>40</v>
      </c>
      <c r="I329" t="s">
        <v>27</v>
      </c>
      <c r="J329" t="s">
        <v>76</v>
      </c>
      <c r="K329" t="s">
        <v>32</v>
      </c>
      <c r="L329" t="b">
        <v>1</v>
      </c>
      <c r="M329" t="s">
        <v>30</v>
      </c>
      <c r="N329" t="s">
        <v>109</v>
      </c>
      <c r="O329">
        <v>2.85</v>
      </c>
      <c r="P329">
        <v>2230928</v>
      </c>
      <c r="Q329">
        <v>6358144.7999999998</v>
      </c>
      <c r="R329">
        <v>11222979</v>
      </c>
      <c r="S329">
        <v>11222979</v>
      </c>
      <c r="T329">
        <v>11.222979</v>
      </c>
      <c r="U329">
        <v>11.222979</v>
      </c>
      <c r="V329">
        <v>6358.1448</v>
      </c>
    </row>
    <row r="330" spans="1:22" x14ac:dyDescent="0.35">
      <c r="A330" t="s">
        <v>22</v>
      </c>
      <c r="B330">
        <v>2019</v>
      </c>
      <c r="C330" t="b">
        <v>1</v>
      </c>
      <c r="D330" t="s">
        <v>23</v>
      </c>
      <c r="E330" t="s">
        <v>109</v>
      </c>
      <c r="F330" t="s">
        <v>25</v>
      </c>
      <c r="G330" t="s">
        <v>23</v>
      </c>
      <c r="H330" t="s">
        <v>40</v>
      </c>
      <c r="I330" t="s">
        <v>27</v>
      </c>
      <c r="J330" t="s">
        <v>76</v>
      </c>
      <c r="K330" t="s">
        <v>32</v>
      </c>
      <c r="L330" t="b">
        <v>1</v>
      </c>
      <c r="M330" t="s">
        <v>30</v>
      </c>
      <c r="N330" t="s">
        <v>109</v>
      </c>
      <c r="O330">
        <v>2.85</v>
      </c>
      <c r="P330">
        <v>101400</v>
      </c>
      <c r="Q330">
        <v>288990</v>
      </c>
      <c r="R330">
        <v>492836</v>
      </c>
      <c r="S330">
        <v>492836</v>
      </c>
      <c r="T330">
        <v>0.492836</v>
      </c>
      <c r="U330">
        <v>0.492836</v>
      </c>
      <c r="V330">
        <v>288.99</v>
      </c>
    </row>
    <row r="331" spans="1:22" x14ac:dyDescent="0.35">
      <c r="A331" t="s">
        <v>22</v>
      </c>
      <c r="B331">
        <v>2019</v>
      </c>
      <c r="C331" t="b">
        <v>1</v>
      </c>
      <c r="D331" t="s">
        <v>23</v>
      </c>
      <c r="E331" t="s">
        <v>109</v>
      </c>
      <c r="F331" t="s">
        <v>25</v>
      </c>
      <c r="G331" t="s">
        <v>23</v>
      </c>
      <c r="H331" t="s">
        <v>40</v>
      </c>
      <c r="I331" t="s">
        <v>27</v>
      </c>
      <c r="J331" t="s">
        <v>76</v>
      </c>
      <c r="K331" t="s">
        <v>32</v>
      </c>
      <c r="L331" t="b">
        <v>1</v>
      </c>
      <c r="M331" t="s">
        <v>30</v>
      </c>
      <c r="N331" t="s">
        <v>109</v>
      </c>
      <c r="O331">
        <v>2.85</v>
      </c>
      <c r="P331">
        <v>35200</v>
      </c>
      <c r="Q331">
        <v>100320</v>
      </c>
      <c r="R331">
        <v>147757</v>
      </c>
      <c r="S331">
        <v>147757</v>
      </c>
      <c r="T331">
        <v>0.147757</v>
      </c>
      <c r="U331">
        <v>0.147757</v>
      </c>
      <c r="V331">
        <v>100.32</v>
      </c>
    </row>
    <row r="332" spans="1:22" x14ac:dyDescent="0.35">
      <c r="A332" t="s">
        <v>22</v>
      </c>
      <c r="B332">
        <v>2019</v>
      </c>
      <c r="C332" t="b">
        <v>1</v>
      </c>
      <c r="D332" t="s">
        <v>23</v>
      </c>
      <c r="E332" t="s">
        <v>109</v>
      </c>
      <c r="F332" t="s">
        <v>25</v>
      </c>
      <c r="G332" t="s">
        <v>23</v>
      </c>
      <c r="H332" t="s">
        <v>40</v>
      </c>
      <c r="I332" t="s">
        <v>27</v>
      </c>
      <c r="J332" t="s">
        <v>76</v>
      </c>
      <c r="K332" t="s">
        <v>32</v>
      </c>
      <c r="L332" t="b">
        <v>1</v>
      </c>
      <c r="M332" t="s">
        <v>30</v>
      </c>
      <c r="N332" t="s">
        <v>109</v>
      </c>
      <c r="O332">
        <v>2.85</v>
      </c>
      <c r="P332">
        <v>1888837</v>
      </c>
      <c r="Q332">
        <v>5383185.4500000002</v>
      </c>
      <c r="R332">
        <v>8650775</v>
      </c>
      <c r="S332">
        <v>8650775</v>
      </c>
      <c r="T332">
        <v>8.6507749999999994</v>
      </c>
      <c r="U332">
        <v>8.6507749999999994</v>
      </c>
      <c r="V332">
        <v>5383.1854499999999</v>
      </c>
    </row>
    <row r="333" spans="1:22" x14ac:dyDescent="0.35">
      <c r="A333" t="s">
        <v>22</v>
      </c>
      <c r="B333">
        <v>2019</v>
      </c>
      <c r="C333" t="b">
        <v>1</v>
      </c>
      <c r="D333" t="s">
        <v>23</v>
      </c>
      <c r="E333" t="s">
        <v>109</v>
      </c>
      <c r="F333" t="s">
        <v>25</v>
      </c>
      <c r="G333" t="s">
        <v>23</v>
      </c>
      <c r="H333" t="s">
        <v>40</v>
      </c>
      <c r="I333" t="s">
        <v>27</v>
      </c>
      <c r="J333" t="s">
        <v>76</v>
      </c>
      <c r="K333" t="s">
        <v>32</v>
      </c>
      <c r="L333" t="b">
        <v>1</v>
      </c>
      <c r="M333" t="s">
        <v>30</v>
      </c>
      <c r="N333" t="s">
        <v>109</v>
      </c>
      <c r="O333">
        <v>2.85</v>
      </c>
      <c r="P333">
        <v>1321738</v>
      </c>
      <c r="Q333">
        <v>3766953.3</v>
      </c>
      <c r="R333">
        <v>7113370</v>
      </c>
      <c r="S333">
        <v>7113370</v>
      </c>
      <c r="T333">
        <v>7.1133699999999997</v>
      </c>
      <c r="U333">
        <v>7.1133699999999997</v>
      </c>
      <c r="V333">
        <v>3766.9533000000001</v>
      </c>
    </row>
    <row r="334" spans="1:22" x14ac:dyDescent="0.35">
      <c r="A334" t="s">
        <v>22</v>
      </c>
      <c r="B334">
        <v>2019</v>
      </c>
      <c r="C334" t="b">
        <v>1</v>
      </c>
      <c r="D334" t="s">
        <v>23</v>
      </c>
      <c r="E334" t="s">
        <v>109</v>
      </c>
      <c r="F334" t="s">
        <v>25</v>
      </c>
      <c r="G334" t="s">
        <v>23</v>
      </c>
      <c r="H334" t="s">
        <v>40</v>
      </c>
      <c r="I334" t="s">
        <v>27</v>
      </c>
      <c r="J334" t="s">
        <v>76</v>
      </c>
      <c r="K334" t="s">
        <v>32</v>
      </c>
      <c r="L334" t="b">
        <v>1</v>
      </c>
      <c r="M334" t="s">
        <v>30</v>
      </c>
      <c r="N334" t="s">
        <v>109</v>
      </c>
      <c r="O334">
        <v>2.85</v>
      </c>
      <c r="P334">
        <v>414679</v>
      </c>
      <c r="Q334">
        <v>1181835.1499999999</v>
      </c>
      <c r="R334">
        <v>1785781</v>
      </c>
      <c r="S334">
        <v>1785781</v>
      </c>
      <c r="T334">
        <v>1.7857810000000001</v>
      </c>
      <c r="U334">
        <v>1.7857810000000001</v>
      </c>
      <c r="V334">
        <v>1181.8351500000001</v>
      </c>
    </row>
    <row r="335" spans="1:22" x14ac:dyDescent="0.35">
      <c r="A335" t="s">
        <v>22</v>
      </c>
      <c r="B335">
        <v>2019</v>
      </c>
      <c r="C335" t="b">
        <v>1</v>
      </c>
      <c r="D335" t="s">
        <v>23</v>
      </c>
      <c r="E335" t="s">
        <v>109</v>
      </c>
      <c r="F335" t="s">
        <v>25</v>
      </c>
      <c r="G335" t="s">
        <v>23</v>
      </c>
      <c r="H335" t="s">
        <v>40</v>
      </c>
      <c r="I335" t="s">
        <v>27</v>
      </c>
      <c r="J335" t="s">
        <v>76</v>
      </c>
      <c r="K335" t="s">
        <v>32</v>
      </c>
      <c r="L335" t="b">
        <v>1</v>
      </c>
      <c r="M335" t="s">
        <v>30</v>
      </c>
      <c r="N335" t="s">
        <v>109</v>
      </c>
      <c r="O335">
        <v>2.85</v>
      </c>
      <c r="P335">
        <v>204751</v>
      </c>
      <c r="Q335">
        <v>583540.35</v>
      </c>
      <c r="R335">
        <v>707042</v>
      </c>
      <c r="S335">
        <v>707042</v>
      </c>
      <c r="T335">
        <v>0.70704199999999995</v>
      </c>
      <c r="U335">
        <v>0.70704199999999995</v>
      </c>
      <c r="V335">
        <v>583.54034999999999</v>
      </c>
    </row>
    <row r="336" spans="1:22" x14ac:dyDescent="0.35">
      <c r="A336" t="s">
        <v>22</v>
      </c>
      <c r="B336">
        <v>2019</v>
      </c>
      <c r="C336" t="b">
        <v>1</v>
      </c>
      <c r="D336" t="s">
        <v>23</v>
      </c>
      <c r="E336" t="s">
        <v>109</v>
      </c>
      <c r="F336" t="s">
        <v>25</v>
      </c>
      <c r="G336" t="s">
        <v>23</v>
      </c>
      <c r="H336" t="s">
        <v>40</v>
      </c>
      <c r="I336" t="s">
        <v>27</v>
      </c>
      <c r="J336" t="s">
        <v>76</v>
      </c>
      <c r="K336" t="s">
        <v>32</v>
      </c>
      <c r="L336" t="b">
        <v>1</v>
      </c>
      <c r="M336" t="s">
        <v>30</v>
      </c>
      <c r="N336" t="s">
        <v>109</v>
      </c>
      <c r="O336">
        <v>2.85</v>
      </c>
      <c r="P336">
        <v>11400</v>
      </c>
      <c r="Q336">
        <v>32490</v>
      </c>
      <c r="R336">
        <v>33399</v>
      </c>
      <c r="S336">
        <v>33399</v>
      </c>
      <c r="T336">
        <v>3.3398999999999998E-2</v>
      </c>
      <c r="U336">
        <v>3.3398999999999998E-2</v>
      </c>
      <c r="V336">
        <v>32.49</v>
      </c>
    </row>
    <row r="337" spans="1:22" x14ac:dyDescent="0.35">
      <c r="A337" t="s">
        <v>22</v>
      </c>
      <c r="B337">
        <v>2019</v>
      </c>
      <c r="C337" t="b">
        <v>1</v>
      </c>
      <c r="D337" t="s">
        <v>23</v>
      </c>
      <c r="E337" t="s">
        <v>109</v>
      </c>
      <c r="F337" t="s">
        <v>25</v>
      </c>
      <c r="G337" t="s">
        <v>23</v>
      </c>
      <c r="H337" t="s">
        <v>40</v>
      </c>
      <c r="I337" t="s">
        <v>27</v>
      </c>
      <c r="J337" t="s">
        <v>87</v>
      </c>
      <c r="K337" t="s">
        <v>78</v>
      </c>
      <c r="L337" t="b">
        <v>1</v>
      </c>
      <c r="M337" t="s">
        <v>30</v>
      </c>
      <c r="N337" t="s">
        <v>109</v>
      </c>
      <c r="O337">
        <v>2.65</v>
      </c>
      <c r="P337">
        <v>200140</v>
      </c>
      <c r="Q337">
        <v>530371</v>
      </c>
      <c r="R337">
        <v>1005187</v>
      </c>
      <c r="S337">
        <v>1005187</v>
      </c>
      <c r="T337">
        <v>1.0051870000000001</v>
      </c>
      <c r="U337">
        <v>1.0051870000000001</v>
      </c>
      <c r="V337">
        <v>530.37099999999998</v>
      </c>
    </row>
    <row r="338" spans="1:22" x14ac:dyDescent="0.35">
      <c r="A338" t="s">
        <v>22</v>
      </c>
      <c r="B338">
        <v>2019</v>
      </c>
      <c r="C338" t="b">
        <v>1</v>
      </c>
      <c r="D338" t="s">
        <v>23</v>
      </c>
      <c r="E338" t="s">
        <v>109</v>
      </c>
      <c r="F338" t="s">
        <v>25</v>
      </c>
      <c r="G338" t="s">
        <v>23</v>
      </c>
      <c r="H338" t="s">
        <v>40</v>
      </c>
      <c r="I338" t="s">
        <v>27</v>
      </c>
      <c r="J338" t="s">
        <v>87</v>
      </c>
      <c r="K338" t="s">
        <v>78</v>
      </c>
      <c r="L338" t="b">
        <v>1</v>
      </c>
      <c r="M338" t="s">
        <v>30</v>
      </c>
      <c r="N338" t="s">
        <v>109</v>
      </c>
      <c r="O338">
        <v>2.65</v>
      </c>
      <c r="P338">
        <v>156308</v>
      </c>
      <c r="Q338">
        <v>414216.2</v>
      </c>
      <c r="R338">
        <v>809262</v>
      </c>
      <c r="S338">
        <v>809262</v>
      </c>
      <c r="T338">
        <v>0.80926200000000004</v>
      </c>
      <c r="U338">
        <v>0.80926200000000004</v>
      </c>
      <c r="V338">
        <v>414.21620000000001</v>
      </c>
    </row>
    <row r="339" spans="1:22" x14ac:dyDescent="0.35">
      <c r="A339" t="s">
        <v>22</v>
      </c>
      <c r="B339">
        <v>2019</v>
      </c>
      <c r="C339" t="b">
        <v>1</v>
      </c>
      <c r="D339" t="s">
        <v>23</v>
      </c>
      <c r="E339" t="s">
        <v>109</v>
      </c>
      <c r="F339" t="s">
        <v>25</v>
      </c>
      <c r="G339" t="s">
        <v>23</v>
      </c>
      <c r="H339" t="s">
        <v>40</v>
      </c>
      <c r="I339" t="s">
        <v>27</v>
      </c>
      <c r="J339" t="s">
        <v>87</v>
      </c>
      <c r="K339" t="s">
        <v>78</v>
      </c>
      <c r="L339" t="b">
        <v>1</v>
      </c>
      <c r="M339" t="s">
        <v>30</v>
      </c>
      <c r="N339" t="s">
        <v>109</v>
      </c>
      <c r="O339">
        <v>2.65</v>
      </c>
      <c r="P339">
        <v>96600</v>
      </c>
      <c r="Q339">
        <v>255990</v>
      </c>
      <c r="R339">
        <v>475661</v>
      </c>
      <c r="S339">
        <v>475661</v>
      </c>
      <c r="T339">
        <v>0.475661</v>
      </c>
      <c r="U339">
        <v>0.475661</v>
      </c>
      <c r="V339">
        <v>255.99</v>
      </c>
    </row>
    <row r="340" spans="1:22" x14ac:dyDescent="0.35">
      <c r="A340" t="s">
        <v>22</v>
      </c>
      <c r="B340">
        <v>2019</v>
      </c>
      <c r="C340" t="b">
        <v>1</v>
      </c>
      <c r="D340" t="s">
        <v>23</v>
      </c>
      <c r="E340" t="s">
        <v>109</v>
      </c>
      <c r="F340" t="s">
        <v>25</v>
      </c>
      <c r="G340" t="s">
        <v>23</v>
      </c>
      <c r="H340" t="s">
        <v>40</v>
      </c>
      <c r="I340" t="s">
        <v>27</v>
      </c>
      <c r="J340" t="s">
        <v>87</v>
      </c>
      <c r="K340" t="s">
        <v>78</v>
      </c>
      <c r="L340" t="b">
        <v>1</v>
      </c>
      <c r="M340" t="s">
        <v>30</v>
      </c>
      <c r="N340" t="s">
        <v>109</v>
      </c>
      <c r="O340">
        <v>2.65</v>
      </c>
      <c r="P340">
        <v>2100</v>
      </c>
      <c r="Q340">
        <v>5565</v>
      </c>
      <c r="R340">
        <v>11952</v>
      </c>
      <c r="S340">
        <v>11952</v>
      </c>
      <c r="T340">
        <v>1.1952000000000001E-2</v>
      </c>
      <c r="U340">
        <v>1.1952000000000001E-2</v>
      </c>
      <c r="V340">
        <v>5.5650000000000004</v>
      </c>
    </row>
    <row r="341" spans="1:22" x14ac:dyDescent="0.35">
      <c r="A341" t="s">
        <v>22</v>
      </c>
      <c r="B341">
        <v>2019</v>
      </c>
      <c r="C341" t="b">
        <v>1</v>
      </c>
      <c r="D341" t="s">
        <v>23</v>
      </c>
      <c r="E341" t="s">
        <v>109</v>
      </c>
      <c r="F341" t="s">
        <v>25</v>
      </c>
      <c r="G341" t="s">
        <v>23</v>
      </c>
      <c r="H341" t="s">
        <v>40</v>
      </c>
      <c r="I341" t="s">
        <v>27</v>
      </c>
      <c r="J341" t="s">
        <v>33</v>
      </c>
      <c r="K341" t="s">
        <v>33</v>
      </c>
      <c r="L341" t="b">
        <v>1</v>
      </c>
      <c r="M341" t="s">
        <v>30</v>
      </c>
      <c r="N341" t="s">
        <v>109</v>
      </c>
      <c r="O341">
        <v>2.65</v>
      </c>
      <c r="P341">
        <v>53187</v>
      </c>
      <c r="Q341">
        <v>140945.54999999999</v>
      </c>
      <c r="R341">
        <v>257762</v>
      </c>
      <c r="S341">
        <v>257762</v>
      </c>
      <c r="T341">
        <v>0.25776199999999999</v>
      </c>
      <c r="U341">
        <v>0.25776199999999999</v>
      </c>
      <c r="V341">
        <v>140.94555</v>
      </c>
    </row>
    <row r="342" spans="1:22" x14ac:dyDescent="0.35">
      <c r="A342" t="s">
        <v>22</v>
      </c>
      <c r="B342">
        <v>2019</v>
      </c>
      <c r="C342" t="b">
        <v>1</v>
      </c>
      <c r="D342" t="s">
        <v>23</v>
      </c>
      <c r="E342" t="s">
        <v>109</v>
      </c>
      <c r="F342" t="s">
        <v>25</v>
      </c>
      <c r="G342" t="s">
        <v>23</v>
      </c>
      <c r="H342" t="s">
        <v>40</v>
      </c>
      <c r="I342" t="s">
        <v>27</v>
      </c>
      <c r="J342" t="s">
        <v>33</v>
      </c>
      <c r="K342" t="s">
        <v>33</v>
      </c>
      <c r="L342" t="b">
        <v>1</v>
      </c>
      <c r="M342" t="s">
        <v>30</v>
      </c>
      <c r="N342" t="s">
        <v>109</v>
      </c>
      <c r="O342">
        <v>1.64</v>
      </c>
      <c r="P342">
        <v>55130</v>
      </c>
      <c r="Q342">
        <v>90413.2</v>
      </c>
      <c r="R342">
        <v>154471</v>
      </c>
      <c r="S342">
        <v>154471</v>
      </c>
      <c r="T342">
        <v>0.154471</v>
      </c>
      <c r="U342">
        <v>0.154471</v>
      </c>
      <c r="V342">
        <v>90.413200000000003</v>
      </c>
    </row>
    <row r="343" spans="1:22" x14ac:dyDescent="0.35">
      <c r="A343" t="s">
        <v>22</v>
      </c>
      <c r="B343">
        <v>2019</v>
      </c>
      <c r="C343" t="b">
        <v>1</v>
      </c>
      <c r="D343" t="s">
        <v>23</v>
      </c>
      <c r="E343" t="s">
        <v>109</v>
      </c>
      <c r="F343" t="s">
        <v>25</v>
      </c>
      <c r="G343" t="s">
        <v>23</v>
      </c>
      <c r="H343" t="s">
        <v>40</v>
      </c>
      <c r="I343" t="s">
        <v>27</v>
      </c>
      <c r="J343" t="s">
        <v>33</v>
      </c>
      <c r="K343" t="s">
        <v>33</v>
      </c>
      <c r="L343" t="b">
        <v>1</v>
      </c>
      <c r="M343" t="s">
        <v>30</v>
      </c>
      <c r="N343" t="s">
        <v>109</v>
      </c>
      <c r="O343">
        <v>1.64</v>
      </c>
      <c r="P343">
        <v>5535</v>
      </c>
      <c r="Q343">
        <v>9077.4</v>
      </c>
      <c r="R343">
        <v>36289</v>
      </c>
      <c r="S343">
        <v>36289</v>
      </c>
      <c r="T343">
        <v>3.6289000000000002E-2</v>
      </c>
      <c r="U343">
        <v>3.6289000000000002E-2</v>
      </c>
      <c r="V343">
        <v>9.0774000000000008</v>
      </c>
    </row>
    <row r="344" spans="1:22" x14ac:dyDescent="0.35">
      <c r="A344" t="s">
        <v>22</v>
      </c>
      <c r="B344">
        <v>2019</v>
      </c>
      <c r="C344" t="b">
        <v>1</v>
      </c>
      <c r="D344" t="s">
        <v>23</v>
      </c>
      <c r="E344" t="s">
        <v>109</v>
      </c>
      <c r="F344" t="s">
        <v>25</v>
      </c>
      <c r="G344" t="s">
        <v>23</v>
      </c>
      <c r="H344" t="s">
        <v>26</v>
      </c>
      <c r="I344" t="s">
        <v>27</v>
      </c>
      <c r="J344" t="s">
        <v>88</v>
      </c>
      <c r="K344" t="s">
        <v>29</v>
      </c>
      <c r="L344" t="b">
        <v>1</v>
      </c>
      <c r="M344" t="s">
        <v>30</v>
      </c>
      <c r="N344" t="s">
        <v>109</v>
      </c>
      <c r="O344">
        <v>2</v>
      </c>
      <c r="P344">
        <v>238200</v>
      </c>
      <c r="Q344">
        <v>476400</v>
      </c>
      <c r="R344">
        <v>3894924</v>
      </c>
      <c r="S344">
        <v>3894924</v>
      </c>
      <c r="T344">
        <v>3.8949240000000001</v>
      </c>
      <c r="U344">
        <v>3.8949240000000001</v>
      </c>
      <c r="V344">
        <v>476.4</v>
      </c>
    </row>
    <row r="345" spans="1:22" x14ac:dyDescent="0.35">
      <c r="A345" t="s">
        <v>22</v>
      </c>
      <c r="B345">
        <v>2019</v>
      </c>
      <c r="C345" t="b">
        <v>1</v>
      </c>
      <c r="D345" t="s">
        <v>23</v>
      </c>
      <c r="E345" t="s">
        <v>109</v>
      </c>
      <c r="F345" t="s">
        <v>25</v>
      </c>
      <c r="G345" t="s">
        <v>23</v>
      </c>
      <c r="H345" t="s">
        <v>26</v>
      </c>
      <c r="I345" t="s">
        <v>27</v>
      </c>
      <c r="J345" t="s">
        <v>90</v>
      </c>
      <c r="K345" t="s">
        <v>39</v>
      </c>
      <c r="L345" t="b">
        <v>1</v>
      </c>
      <c r="M345" t="s">
        <v>30</v>
      </c>
      <c r="N345" t="s">
        <v>109</v>
      </c>
      <c r="O345">
        <v>1</v>
      </c>
      <c r="P345">
        <v>10425</v>
      </c>
      <c r="Q345">
        <v>10425</v>
      </c>
      <c r="R345">
        <v>49504</v>
      </c>
      <c r="S345">
        <v>49504</v>
      </c>
      <c r="T345">
        <v>4.9503999999999999E-2</v>
      </c>
      <c r="U345">
        <v>4.9503999999999999E-2</v>
      </c>
      <c r="V345">
        <v>10.425000000000001</v>
      </c>
    </row>
    <row r="346" spans="1:22" x14ac:dyDescent="0.35">
      <c r="A346" t="s">
        <v>22</v>
      </c>
      <c r="B346">
        <v>2019</v>
      </c>
      <c r="C346" t="b">
        <v>1</v>
      </c>
      <c r="D346" t="s">
        <v>23</v>
      </c>
      <c r="E346" t="s">
        <v>109</v>
      </c>
      <c r="F346" t="s">
        <v>25</v>
      </c>
      <c r="G346" t="s">
        <v>23</v>
      </c>
      <c r="H346" t="s">
        <v>26</v>
      </c>
      <c r="I346" t="s">
        <v>35</v>
      </c>
      <c r="J346" t="s">
        <v>41</v>
      </c>
      <c r="K346" t="s">
        <v>42</v>
      </c>
      <c r="L346" t="b">
        <v>1</v>
      </c>
      <c r="M346" t="s">
        <v>30</v>
      </c>
      <c r="N346" t="s">
        <v>109</v>
      </c>
      <c r="O346">
        <v>0</v>
      </c>
      <c r="P346">
        <v>140</v>
      </c>
      <c r="Q346">
        <v>0</v>
      </c>
      <c r="R346">
        <v>11269</v>
      </c>
      <c r="S346">
        <v>11269</v>
      </c>
      <c r="T346">
        <v>1.1269E-2</v>
      </c>
      <c r="U346">
        <v>1.1269E-2</v>
      </c>
      <c r="V346">
        <v>0</v>
      </c>
    </row>
    <row r="347" spans="1:22" x14ac:dyDescent="0.35">
      <c r="A347" t="s">
        <v>22</v>
      </c>
      <c r="B347">
        <v>2019</v>
      </c>
      <c r="C347" t="b">
        <v>1</v>
      </c>
      <c r="D347" t="s">
        <v>23</v>
      </c>
      <c r="E347" t="s">
        <v>109</v>
      </c>
      <c r="F347" t="s">
        <v>25</v>
      </c>
      <c r="G347" t="s">
        <v>23</v>
      </c>
      <c r="H347" t="s">
        <v>26</v>
      </c>
      <c r="I347" t="s">
        <v>35</v>
      </c>
      <c r="J347" t="s">
        <v>41</v>
      </c>
      <c r="K347" t="s">
        <v>42</v>
      </c>
      <c r="L347" t="b">
        <v>1</v>
      </c>
      <c r="M347" t="s">
        <v>30</v>
      </c>
      <c r="N347" t="s">
        <v>109</v>
      </c>
      <c r="O347">
        <v>0</v>
      </c>
      <c r="P347">
        <v>100</v>
      </c>
      <c r="Q347">
        <v>0</v>
      </c>
      <c r="R347">
        <v>7554</v>
      </c>
      <c r="S347">
        <v>7554</v>
      </c>
      <c r="T347">
        <v>7.554E-3</v>
      </c>
      <c r="U347">
        <v>7.554E-3</v>
      </c>
      <c r="V347">
        <v>0</v>
      </c>
    </row>
    <row r="348" spans="1:22" x14ac:dyDescent="0.35">
      <c r="A348" t="s">
        <v>22</v>
      </c>
      <c r="B348">
        <v>2019</v>
      </c>
      <c r="C348" t="b">
        <v>1</v>
      </c>
      <c r="D348" t="s">
        <v>23</v>
      </c>
      <c r="E348" t="s">
        <v>109</v>
      </c>
      <c r="F348" t="s">
        <v>25</v>
      </c>
      <c r="G348" t="s">
        <v>23</v>
      </c>
      <c r="H348" t="s">
        <v>26</v>
      </c>
      <c r="I348" t="s">
        <v>27</v>
      </c>
      <c r="J348" t="s">
        <v>44</v>
      </c>
      <c r="K348" t="s">
        <v>45</v>
      </c>
      <c r="L348" t="b">
        <v>1</v>
      </c>
      <c r="M348" t="s">
        <v>30</v>
      </c>
      <c r="N348" t="s">
        <v>109</v>
      </c>
      <c r="O348">
        <v>1.3</v>
      </c>
      <c r="P348">
        <v>29688</v>
      </c>
      <c r="Q348">
        <v>38594.400000000001</v>
      </c>
      <c r="R348">
        <v>213834</v>
      </c>
      <c r="S348">
        <v>213834</v>
      </c>
      <c r="T348">
        <v>0.213834</v>
      </c>
      <c r="U348">
        <v>0.213834</v>
      </c>
      <c r="V348">
        <v>38.5944</v>
      </c>
    </row>
    <row r="349" spans="1:22" x14ac:dyDescent="0.35">
      <c r="A349" t="s">
        <v>22</v>
      </c>
      <c r="B349">
        <v>2019</v>
      </c>
      <c r="C349" t="b">
        <v>1</v>
      </c>
      <c r="D349" t="s">
        <v>23</v>
      </c>
      <c r="E349" t="s">
        <v>109</v>
      </c>
      <c r="F349" t="s">
        <v>25</v>
      </c>
      <c r="G349" t="s">
        <v>23</v>
      </c>
      <c r="H349" t="s">
        <v>26</v>
      </c>
      <c r="I349" t="s">
        <v>27</v>
      </c>
      <c r="J349" t="s">
        <v>62</v>
      </c>
      <c r="K349" t="s">
        <v>59</v>
      </c>
      <c r="L349" t="b">
        <v>1</v>
      </c>
      <c r="M349" t="s">
        <v>30</v>
      </c>
      <c r="N349" t="s">
        <v>109</v>
      </c>
      <c r="O349">
        <v>1.1200000000000001</v>
      </c>
      <c r="P349">
        <v>1657495</v>
      </c>
      <c r="Q349">
        <v>1856394.4</v>
      </c>
      <c r="R349">
        <v>2405386</v>
      </c>
      <c r="S349">
        <v>2405386</v>
      </c>
      <c r="T349">
        <v>2.405386</v>
      </c>
      <c r="U349">
        <v>2.405386</v>
      </c>
      <c r="V349">
        <v>1856.3943999999999</v>
      </c>
    </row>
    <row r="350" spans="1:22" x14ac:dyDescent="0.35">
      <c r="A350" t="s">
        <v>22</v>
      </c>
      <c r="B350">
        <v>2019</v>
      </c>
      <c r="C350" t="b">
        <v>1</v>
      </c>
      <c r="D350" t="s">
        <v>23</v>
      </c>
      <c r="E350" t="s">
        <v>109</v>
      </c>
      <c r="F350" t="s">
        <v>25</v>
      </c>
      <c r="G350" t="s">
        <v>23</v>
      </c>
      <c r="H350" t="s">
        <v>26</v>
      </c>
      <c r="I350" t="s">
        <v>27</v>
      </c>
      <c r="J350" t="s">
        <v>62</v>
      </c>
      <c r="K350" t="s">
        <v>59</v>
      </c>
      <c r="L350" t="b">
        <v>1</v>
      </c>
      <c r="M350" t="s">
        <v>30</v>
      </c>
      <c r="N350" t="s">
        <v>109</v>
      </c>
      <c r="O350">
        <v>1.1200000000000001</v>
      </c>
      <c r="P350">
        <v>533269</v>
      </c>
      <c r="Q350">
        <v>597261.28</v>
      </c>
      <c r="R350">
        <v>591613</v>
      </c>
      <c r="S350">
        <v>591613</v>
      </c>
      <c r="T350">
        <v>0.59161300000000006</v>
      </c>
      <c r="U350">
        <v>0.59161300000000006</v>
      </c>
      <c r="V350">
        <v>597.26128000000006</v>
      </c>
    </row>
    <row r="351" spans="1:22" x14ac:dyDescent="0.35">
      <c r="A351" t="s">
        <v>22</v>
      </c>
      <c r="B351">
        <v>2019</v>
      </c>
      <c r="C351" t="b">
        <v>1</v>
      </c>
      <c r="D351" t="s">
        <v>23</v>
      </c>
      <c r="E351" t="s">
        <v>109</v>
      </c>
      <c r="F351" t="s">
        <v>25</v>
      </c>
      <c r="G351" t="s">
        <v>23</v>
      </c>
      <c r="H351" t="s">
        <v>26</v>
      </c>
      <c r="I351" t="s">
        <v>27</v>
      </c>
      <c r="J351" t="s">
        <v>62</v>
      </c>
      <c r="K351" t="s">
        <v>59</v>
      </c>
      <c r="L351" t="b">
        <v>1</v>
      </c>
      <c r="M351" t="s">
        <v>30</v>
      </c>
      <c r="N351" t="s">
        <v>109</v>
      </c>
      <c r="O351">
        <v>1.1200000000000001</v>
      </c>
      <c r="P351">
        <v>103200</v>
      </c>
      <c r="Q351">
        <v>115584</v>
      </c>
      <c r="R351">
        <v>119638</v>
      </c>
      <c r="S351">
        <v>119638</v>
      </c>
      <c r="T351">
        <v>0.11963799999999999</v>
      </c>
      <c r="U351">
        <v>0.11963799999999999</v>
      </c>
      <c r="V351">
        <v>115.584</v>
      </c>
    </row>
    <row r="352" spans="1:22" x14ac:dyDescent="0.35">
      <c r="A352" t="s">
        <v>22</v>
      </c>
      <c r="B352">
        <v>2019</v>
      </c>
      <c r="C352" t="b">
        <v>1</v>
      </c>
      <c r="D352" t="s">
        <v>23</v>
      </c>
      <c r="E352" t="s">
        <v>109</v>
      </c>
      <c r="F352" t="s">
        <v>25</v>
      </c>
      <c r="G352" t="s">
        <v>23</v>
      </c>
      <c r="H352" t="s">
        <v>26</v>
      </c>
      <c r="I352" t="s">
        <v>27</v>
      </c>
      <c r="J352" t="s">
        <v>62</v>
      </c>
      <c r="K352" t="s">
        <v>59</v>
      </c>
      <c r="L352" t="b">
        <v>1</v>
      </c>
      <c r="M352" t="s">
        <v>30</v>
      </c>
      <c r="N352" t="s">
        <v>109</v>
      </c>
      <c r="O352">
        <v>1.1200000000000001</v>
      </c>
      <c r="P352">
        <v>68482</v>
      </c>
      <c r="Q352">
        <v>76699.839999999997</v>
      </c>
      <c r="R352">
        <v>114555</v>
      </c>
      <c r="S352">
        <v>114555</v>
      </c>
      <c r="T352">
        <v>0.114555</v>
      </c>
      <c r="U352">
        <v>0.114555</v>
      </c>
      <c r="V352">
        <v>76.699839999999995</v>
      </c>
    </row>
    <row r="353" spans="1:22" x14ac:dyDescent="0.35">
      <c r="A353" t="s">
        <v>22</v>
      </c>
      <c r="B353">
        <v>2019</v>
      </c>
      <c r="C353" t="b">
        <v>1</v>
      </c>
      <c r="D353" t="s">
        <v>23</v>
      </c>
      <c r="E353" t="s">
        <v>109</v>
      </c>
      <c r="F353" t="s">
        <v>25</v>
      </c>
      <c r="G353" t="s">
        <v>23</v>
      </c>
      <c r="H353" t="s">
        <v>26</v>
      </c>
      <c r="I353" t="s">
        <v>27</v>
      </c>
      <c r="J353" t="s">
        <v>62</v>
      </c>
      <c r="K353" t="s">
        <v>59</v>
      </c>
      <c r="L353" t="b">
        <v>1</v>
      </c>
      <c r="M353" t="s">
        <v>30</v>
      </c>
      <c r="N353" t="s">
        <v>109</v>
      </c>
      <c r="O353">
        <v>1.1200000000000001</v>
      </c>
      <c r="P353">
        <v>50149</v>
      </c>
      <c r="Q353">
        <v>56166.879999999997</v>
      </c>
      <c r="R353">
        <v>72512</v>
      </c>
      <c r="S353">
        <v>72512</v>
      </c>
      <c r="T353">
        <v>7.2511999999999993E-2</v>
      </c>
      <c r="U353">
        <v>7.2511999999999993E-2</v>
      </c>
      <c r="V353">
        <v>56.166879999999999</v>
      </c>
    </row>
    <row r="354" spans="1:22" x14ac:dyDescent="0.35">
      <c r="A354" t="s">
        <v>22</v>
      </c>
      <c r="B354">
        <v>2019</v>
      </c>
      <c r="C354" t="b">
        <v>1</v>
      </c>
      <c r="D354" t="s">
        <v>23</v>
      </c>
      <c r="E354" t="s">
        <v>109</v>
      </c>
      <c r="F354" t="s">
        <v>25</v>
      </c>
      <c r="G354" t="s">
        <v>23</v>
      </c>
      <c r="H354" t="s">
        <v>26</v>
      </c>
      <c r="I354" t="s">
        <v>27</v>
      </c>
      <c r="J354" t="s">
        <v>62</v>
      </c>
      <c r="K354" t="s">
        <v>59</v>
      </c>
      <c r="L354" t="b">
        <v>1</v>
      </c>
      <c r="M354" t="s">
        <v>30</v>
      </c>
      <c r="N354" t="s">
        <v>109</v>
      </c>
      <c r="O354">
        <v>1.1200000000000001</v>
      </c>
      <c r="P354">
        <v>46989</v>
      </c>
      <c r="Q354">
        <v>52627.68</v>
      </c>
      <c r="R354">
        <v>1590</v>
      </c>
      <c r="S354">
        <v>1590</v>
      </c>
      <c r="T354">
        <v>1.5900000000000001E-3</v>
      </c>
      <c r="U354">
        <v>1.5900000000000001E-3</v>
      </c>
      <c r="V354">
        <v>52.627679999999998</v>
      </c>
    </row>
    <row r="355" spans="1:22" x14ac:dyDescent="0.35">
      <c r="A355" t="s">
        <v>22</v>
      </c>
      <c r="B355">
        <v>2019</v>
      </c>
      <c r="C355" t="b">
        <v>1</v>
      </c>
      <c r="D355" t="s">
        <v>23</v>
      </c>
      <c r="E355" t="s">
        <v>109</v>
      </c>
      <c r="F355" t="s">
        <v>25</v>
      </c>
      <c r="G355" t="s">
        <v>23</v>
      </c>
      <c r="H355" t="s">
        <v>26</v>
      </c>
      <c r="I355" t="s">
        <v>27</v>
      </c>
      <c r="J355" t="s">
        <v>58</v>
      </c>
      <c r="K355" t="s">
        <v>59</v>
      </c>
      <c r="L355" t="b">
        <v>1</v>
      </c>
      <c r="M355" t="s">
        <v>30</v>
      </c>
      <c r="N355" t="s">
        <v>109</v>
      </c>
      <c r="O355">
        <v>1.1200000000000001</v>
      </c>
      <c r="P355">
        <v>23828</v>
      </c>
      <c r="Q355">
        <v>26687.360000000001</v>
      </c>
      <c r="R355">
        <v>52019</v>
      </c>
      <c r="S355">
        <v>52019</v>
      </c>
      <c r="T355">
        <v>5.2019000000000003E-2</v>
      </c>
      <c r="U355">
        <v>5.2019000000000003E-2</v>
      </c>
      <c r="V355">
        <v>26.687360000000002</v>
      </c>
    </row>
    <row r="356" spans="1:22" x14ac:dyDescent="0.35">
      <c r="A356" t="s">
        <v>22</v>
      </c>
      <c r="B356">
        <v>2019</v>
      </c>
      <c r="C356" t="b">
        <v>1</v>
      </c>
      <c r="D356" t="s">
        <v>23</v>
      </c>
      <c r="E356" t="s">
        <v>109</v>
      </c>
      <c r="F356" t="s">
        <v>25</v>
      </c>
      <c r="G356" t="s">
        <v>23</v>
      </c>
      <c r="H356" t="s">
        <v>26</v>
      </c>
      <c r="I356" t="s">
        <v>27</v>
      </c>
      <c r="J356" t="s">
        <v>58</v>
      </c>
      <c r="K356" t="s">
        <v>59</v>
      </c>
      <c r="L356" t="b">
        <v>1</v>
      </c>
      <c r="M356" t="s">
        <v>30</v>
      </c>
      <c r="N356" t="s">
        <v>109</v>
      </c>
      <c r="O356">
        <v>1.1200000000000001</v>
      </c>
      <c r="P356">
        <v>16800</v>
      </c>
      <c r="Q356">
        <v>18816</v>
      </c>
      <c r="R356">
        <v>23552</v>
      </c>
      <c r="S356">
        <v>23552</v>
      </c>
      <c r="T356">
        <v>2.3552E-2</v>
      </c>
      <c r="U356">
        <v>2.3552E-2</v>
      </c>
      <c r="V356">
        <v>18.815999999999999</v>
      </c>
    </row>
    <row r="357" spans="1:22" x14ac:dyDescent="0.35">
      <c r="A357" t="s">
        <v>22</v>
      </c>
      <c r="B357">
        <v>2019</v>
      </c>
      <c r="C357" t="b">
        <v>1</v>
      </c>
      <c r="D357" t="s">
        <v>23</v>
      </c>
      <c r="E357" t="s">
        <v>109</v>
      </c>
      <c r="F357" t="s">
        <v>25</v>
      </c>
      <c r="G357" t="s">
        <v>23</v>
      </c>
      <c r="H357" t="s">
        <v>36</v>
      </c>
      <c r="I357" t="s">
        <v>37</v>
      </c>
      <c r="J357" t="s">
        <v>28</v>
      </c>
      <c r="K357" t="s">
        <v>29</v>
      </c>
      <c r="L357" t="b">
        <v>1</v>
      </c>
      <c r="M357" t="s">
        <v>30</v>
      </c>
      <c r="N357" t="s">
        <v>109</v>
      </c>
      <c r="O357">
        <v>1.66</v>
      </c>
      <c r="P357">
        <v>21600</v>
      </c>
      <c r="Q357">
        <v>35856</v>
      </c>
      <c r="R357">
        <v>119232</v>
      </c>
      <c r="S357">
        <v>119232</v>
      </c>
      <c r="T357">
        <v>0.119232</v>
      </c>
      <c r="U357">
        <v>0.119232</v>
      </c>
      <c r="V357">
        <v>35.856000000000002</v>
      </c>
    </row>
    <row r="358" spans="1:22" x14ac:dyDescent="0.35">
      <c r="A358" t="s">
        <v>22</v>
      </c>
      <c r="B358">
        <v>2019</v>
      </c>
      <c r="C358" t="b">
        <v>1</v>
      </c>
      <c r="D358" t="s">
        <v>23</v>
      </c>
      <c r="E358" t="s">
        <v>109</v>
      </c>
      <c r="F358" t="s">
        <v>25</v>
      </c>
      <c r="G358" t="s">
        <v>23</v>
      </c>
      <c r="H358" t="s">
        <v>36</v>
      </c>
      <c r="I358" t="s">
        <v>37</v>
      </c>
      <c r="J358" t="s">
        <v>28</v>
      </c>
      <c r="K358" t="s">
        <v>29</v>
      </c>
      <c r="L358" t="b">
        <v>1</v>
      </c>
      <c r="M358" t="s">
        <v>30</v>
      </c>
      <c r="N358" t="s">
        <v>109</v>
      </c>
      <c r="O358">
        <v>1.66</v>
      </c>
      <c r="P358">
        <v>16200</v>
      </c>
      <c r="Q358">
        <v>26892</v>
      </c>
      <c r="R358">
        <v>99767</v>
      </c>
      <c r="S358">
        <v>99767</v>
      </c>
      <c r="T358">
        <v>9.9766999999999995E-2</v>
      </c>
      <c r="U358">
        <v>9.9766999999999995E-2</v>
      </c>
      <c r="V358">
        <v>26.891999999999999</v>
      </c>
    </row>
    <row r="359" spans="1:22" x14ac:dyDescent="0.35">
      <c r="A359" t="s">
        <v>22</v>
      </c>
      <c r="B359">
        <v>2019</v>
      </c>
      <c r="C359" t="b">
        <v>1</v>
      </c>
      <c r="D359" t="s">
        <v>23</v>
      </c>
      <c r="E359" t="s">
        <v>109</v>
      </c>
      <c r="F359" t="s">
        <v>25</v>
      </c>
      <c r="G359" t="s">
        <v>23</v>
      </c>
      <c r="H359" t="s">
        <v>36</v>
      </c>
      <c r="I359" t="s">
        <v>37</v>
      </c>
      <c r="J359" t="s">
        <v>57</v>
      </c>
      <c r="K359" t="s">
        <v>29</v>
      </c>
      <c r="L359" t="b">
        <v>1</v>
      </c>
      <c r="M359" t="s">
        <v>30</v>
      </c>
      <c r="N359" t="s">
        <v>109</v>
      </c>
      <c r="O359">
        <v>1.8</v>
      </c>
      <c r="P359">
        <v>6410</v>
      </c>
      <c r="Q359">
        <v>11538</v>
      </c>
      <c r="R359">
        <v>210236</v>
      </c>
      <c r="S359">
        <v>210236</v>
      </c>
      <c r="T359">
        <v>0.21023600000000001</v>
      </c>
      <c r="U359">
        <v>0.21023600000000001</v>
      </c>
      <c r="V359">
        <v>11.538</v>
      </c>
    </row>
    <row r="360" spans="1:22" x14ac:dyDescent="0.35">
      <c r="A360" t="s">
        <v>22</v>
      </c>
      <c r="B360">
        <v>2019</v>
      </c>
      <c r="C360" t="b">
        <v>1</v>
      </c>
      <c r="D360" t="s">
        <v>23</v>
      </c>
      <c r="E360" t="s">
        <v>109</v>
      </c>
      <c r="F360" t="s">
        <v>25</v>
      </c>
      <c r="G360" t="s">
        <v>23</v>
      </c>
      <c r="H360" t="s">
        <v>36</v>
      </c>
      <c r="I360" t="s">
        <v>37</v>
      </c>
      <c r="J360" t="s">
        <v>57</v>
      </c>
      <c r="K360" t="s">
        <v>29</v>
      </c>
      <c r="L360" t="b">
        <v>1</v>
      </c>
      <c r="M360" t="s">
        <v>30</v>
      </c>
      <c r="N360" t="s">
        <v>109</v>
      </c>
      <c r="O360">
        <v>1.8</v>
      </c>
      <c r="P360">
        <v>55</v>
      </c>
      <c r="Q360">
        <v>99</v>
      </c>
      <c r="R360">
        <v>2916</v>
      </c>
      <c r="S360">
        <v>2916</v>
      </c>
      <c r="T360">
        <v>2.9160000000000002E-3</v>
      </c>
      <c r="U360">
        <v>2.9160000000000002E-3</v>
      </c>
      <c r="V360">
        <v>9.9000000000000005E-2</v>
      </c>
    </row>
    <row r="361" spans="1:22" x14ac:dyDescent="0.35">
      <c r="A361" t="s">
        <v>22</v>
      </c>
      <c r="B361">
        <v>2019</v>
      </c>
      <c r="C361" t="b">
        <v>1</v>
      </c>
      <c r="D361" t="s">
        <v>23</v>
      </c>
      <c r="E361" t="s">
        <v>109</v>
      </c>
      <c r="F361" t="s">
        <v>25</v>
      </c>
      <c r="G361" t="s">
        <v>23</v>
      </c>
      <c r="H361" t="s">
        <v>50</v>
      </c>
      <c r="I361" t="s">
        <v>37</v>
      </c>
      <c r="J361" t="s">
        <v>112</v>
      </c>
      <c r="K361" t="s">
        <v>54</v>
      </c>
      <c r="L361" t="b">
        <v>1</v>
      </c>
      <c r="M361" t="s">
        <v>30</v>
      </c>
      <c r="N361" t="s">
        <v>109</v>
      </c>
      <c r="O361">
        <v>1.7</v>
      </c>
      <c r="P361">
        <v>195185</v>
      </c>
      <c r="Q361">
        <v>331814.5</v>
      </c>
      <c r="R361">
        <v>240046</v>
      </c>
      <c r="S361">
        <v>240046</v>
      </c>
      <c r="T361">
        <v>0.24004600000000001</v>
      </c>
      <c r="U361">
        <v>0.24004600000000001</v>
      </c>
      <c r="V361">
        <v>331.81450000000001</v>
      </c>
    </row>
    <row r="362" spans="1:22" x14ac:dyDescent="0.35">
      <c r="A362" t="s">
        <v>22</v>
      </c>
      <c r="B362">
        <v>2019</v>
      </c>
      <c r="C362" t="b">
        <v>1</v>
      </c>
      <c r="D362" t="s">
        <v>23</v>
      </c>
      <c r="E362" t="s">
        <v>109</v>
      </c>
      <c r="F362" t="s">
        <v>25</v>
      </c>
      <c r="G362" t="s">
        <v>23</v>
      </c>
      <c r="H362" t="s">
        <v>50</v>
      </c>
      <c r="I362" t="s">
        <v>37</v>
      </c>
      <c r="J362" t="s">
        <v>115</v>
      </c>
      <c r="K362" t="s">
        <v>54</v>
      </c>
      <c r="L362" t="b">
        <v>1</v>
      </c>
      <c r="M362" t="s">
        <v>30</v>
      </c>
      <c r="N362" t="s">
        <v>109</v>
      </c>
      <c r="O362">
        <v>2</v>
      </c>
      <c r="P362">
        <v>1628</v>
      </c>
      <c r="Q362">
        <v>3256</v>
      </c>
      <c r="R362">
        <v>9683</v>
      </c>
      <c r="S362">
        <v>9683</v>
      </c>
      <c r="T362">
        <v>9.6830000000000006E-3</v>
      </c>
      <c r="U362">
        <v>9.6830000000000006E-3</v>
      </c>
      <c r="V362">
        <v>3.2559999999999998</v>
      </c>
    </row>
    <row r="363" spans="1:22" x14ac:dyDescent="0.35">
      <c r="A363" t="s">
        <v>22</v>
      </c>
      <c r="B363">
        <v>2019</v>
      </c>
      <c r="C363" t="b">
        <v>1</v>
      </c>
      <c r="D363" t="s">
        <v>23</v>
      </c>
      <c r="E363" t="s">
        <v>109</v>
      </c>
      <c r="F363" t="s">
        <v>25</v>
      </c>
      <c r="G363" t="s">
        <v>23</v>
      </c>
      <c r="H363" t="s">
        <v>50</v>
      </c>
      <c r="I363" t="s">
        <v>37</v>
      </c>
      <c r="J363" t="s">
        <v>33</v>
      </c>
      <c r="K363" t="s">
        <v>33</v>
      </c>
      <c r="L363" t="b">
        <v>1</v>
      </c>
      <c r="M363" t="s">
        <v>30</v>
      </c>
      <c r="N363" t="s">
        <v>109</v>
      </c>
      <c r="O363">
        <v>1.7</v>
      </c>
      <c r="P363">
        <v>18289</v>
      </c>
      <c r="Q363">
        <v>31091.3</v>
      </c>
      <c r="R363">
        <v>22369</v>
      </c>
      <c r="S363">
        <v>22369</v>
      </c>
      <c r="T363">
        <v>2.2369E-2</v>
      </c>
      <c r="U363">
        <v>2.2369E-2</v>
      </c>
      <c r="V363">
        <v>31.0913</v>
      </c>
    </row>
    <row r="364" spans="1:22" x14ac:dyDescent="0.35">
      <c r="A364" t="s">
        <v>22</v>
      </c>
      <c r="B364">
        <v>2019</v>
      </c>
      <c r="C364" t="b">
        <v>1</v>
      </c>
      <c r="D364" t="s">
        <v>23</v>
      </c>
      <c r="E364" t="s">
        <v>109</v>
      </c>
      <c r="F364" t="s">
        <v>25</v>
      </c>
      <c r="G364" t="s">
        <v>23</v>
      </c>
      <c r="H364" t="s">
        <v>50</v>
      </c>
      <c r="I364" t="s">
        <v>37</v>
      </c>
      <c r="J364" t="s">
        <v>44</v>
      </c>
      <c r="K364" t="s">
        <v>45</v>
      </c>
      <c r="L364" t="b">
        <v>1</v>
      </c>
      <c r="M364" t="s">
        <v>30</v>
      </c>
      <c r="N364" t="s">
        <v>109</v>
      </c>
      <c r="O364">
        <v>1.52</v>
      </c>
      <c r="P364">
        <v>14104</v>
      </c>
      <c r="Q364">
        <v>21438.080000000002</v>
      </c>
      <c r="R364">
        <v>129229</v>
      </c>
      <c r="S364">
        <v>129229</v>
      </c>
      <c r="T364">
        <v>0.12922900000000001</v>
      </c>
      <c r="U364">
        <v>0.12922900000000001</v>
      </c>
      <c r="V364">
        <v>21.438079999999999</v>
      </c>
    </row>
    <row r="365" spans="1:22" x14ac:dyDescent="0.35">
      <c r="A365" t="s">
        <v>22</v>
      </c>
      <c r="B365">
        <v>2019</v>
      </c>
      <c r="C365" t="b">
        <v>1</v>
      </c>
      <c r="D365" t="s">
        <v>23</v>
      </c>
      <c r="E365" t="s">
        <v>109</v>
      </c>
      <c r="F365" t="s">
        <v>25</v>
      </c>
      <c r="G365" t="s">
        <v>23</v>
      </c>
      <c r="H365" t="s">
        <v>50</v>
      </c>
      <c r="I365" t="s">
        <v>37</v>
      </c>
      <c r="J365" t="s">
        <v>44</v>
      </c>
      <c r="K365" t="s">
        <v>45</v>
      </c>
      <c r="L365" t="b">
        <v>1</v>
      </c>
      <c r="M365" t="s">
        <v>30</v>
      </c>
      <c r="N365" t="s">
        <v>109</v>
      </c>
      <c r="O365">
        <v>1.52</v>
      </c>
      <c r="P365">
        <v>60171</v>
      </c>
      <c r="Q365">
        <v>91459.92</v>
      </c>
      <c r="R365">
        <v>241629</v>
      </c>
      <c r="S365">
        <v>241629</v>
      </c>
      <c r="T365">
        <v>0.24162900000000001</v>
      </c>
      <c r="U365">
        <v>0.24162900000000001</v>
      </c>
      <c r="V365">
        <v>91.459919999999997</v>
      </c>
    </row>
    <row r="366" spans="1:22" x14ac:dyDescent="0.35">
      <c r="A366" t="s">
        <v>22</v>
      </c>
      <c r="B366">
        <v>2019</v>
      </c>
      <c r="C366" t="b">
        <v>1</v>
      </c>
      <c r="D366" t="s">
        <v>23</v>
      </c>
      <c r="E366" t="s">
        <v>109</v>
      </c>
      <c r="F366" t="s">
        <v>25</v>
      </c>
      <c r="G366" t="s">
        <v>23</v>
      </c>
      <c r="H366" t="s">
        <v>50</v>
      </c>
      <c r="I366" t="s">
        <v>37</v>
      </c>
      <c r="J366" t="s">
        <v>44</v>
      </c>
      <c r="K366" t="s">
        <v>45</v>
      </c>
      <c r="L366" t="b">
        <v>1</v>
      </c>
      <c r="M366" t="s">
        <v>30</v>
      </c>
      <c r="N366" t="s">
        <v>109</v>
      </c>
      <c r="O366">
        <v>1.52</v>
      </c>
      <c r="P366">
        <v>33767</v>
      </c>
      <c r="Q366">
        <v>51325.84</v>
      </c>
      <c r="R366">
        <v>99230</v>
      </c>
      <c r="S366">
        <v>99230</v>
      </c>
      <c r="T366">
        <v>9.9229999999999999E-2</v>
      </c>
      <c r="U366">
        <v>9.9229999999999999E-2</v>
      </c>
      <c r="V366">
        <v>51.325839999999999</v>
      </c>
    </row>
    <row r="367" spans="1:22" x14ac:dyDescent="0.35">
      <c r="A367" t="s">
        <v>22</v>
      </c>
      <c r="B367">
        <v>2019</v>
      </c>
      <c r="C367" t="b">
        <v>1</v>
      </c>
      <c r="D367" t="s">
        <v>23</v>
      </c>
      <c r="E367" t="s">
        <v>109</v>
      </c>
      <c r="F367" t="s">
        <v>25</v>
      </c>
      <c r="G367" t="s">
        <v>23</v>
      </c>
      <c r="H367" t="s">
        <v>50</v>
      </c>
      <c r="I367" t="s">
        <v>37</v>
      </c>
      <c r="J367" t="s">
        <v>33</v>
      </c>
      <c r="K367" t="s">
        <v>33</v>
      </c>
      <c r="L367" t="b">
        <v>1</v>
      </c>
      <c r="M367" t="s">
        <v>30</v>
      </c>
      <c r="N367" t="s">
        <v>109</v>
      </c>
      <c r="O367">
        <v>1.84</v>
      </c>
      <c r="P367">
        <v>116682</v>
      </c>
      <c r="Q367">
        <v>214694.88</v>
      </c>
      <c r="R367">
        <v>229398</v>
      </c>
      <c r="S367">
        <v>229398</v>
      </c>
      <c r="T367">
        <v>0.22939799999999999</v>
      </c>
      <c r="U367">
        <v>0.22939799999999999</v>
      </c>
      <c r="V367">
        <v>214.69488000000001</v>
      </c>
    </row>
    <row r="368" spans="1:22" x14ac:dyDescent="0.35">
      <c r="A368" t="s">
        <v>22</v>
      </c>
      <c r="B368">
        <v>2019</v>
      </c>
      <c r="C368" t="b">
        <v>1</v>
      </c>
      <c r="D368" t="s">
        <v>23</v>
      </c>
      <c r="E368" t="s">
        <v>109</v>
      </c>
      <c r="F368" t="s">
        <v>25</v>
      </c>
      <c r="G368" t="s">
        <v>23</v>
      </c>
      <c r="H368" t="s">
        <v>50</v>
      </c>
      <c r="I368" t="s">
        <v>37</v>
      </c>
      <c r="J368" t="s">
        <v>33</v>
      </c>
      <c r="K368" t="s">
        <v>33</v>
      </c>
      <c r="L368" t="b">
        <v>1</v>
      </c>
      <c r="M368" t="s">
        <v>30</v>
      </c>
      <c r="N368" t="s">
        <v>109</v>
      </c>
      <c r="O368">
        <v>1.64</v>
      </c>
      <c r="P368">
        <v>107551</v>
      </c>
      <c r="Q368">
        <v>176383.64</v>
      </c>
      <c r="R368">
        <v>193656</v>
      </c>
      <c r="S368">
        <v>193656</v>
      </c>
      <c r="T368">
        <v>0.19365599999999999</v>
      </c>
      <c r="U368">
        <v>0.19365599999999999</v>
      </c>
      <c r="V368">
        <v>176.38364000000001</v>
      </c>
    </row>
    <row r="369" spans="1:22" x14ac:dyDescent="0.35">
      <c r="A369" t="s">
        <v>22</v>
      </c>
      <c r="B369">
        <v>2019</v>
      </c>
      <c r="C369" t="b">
        <v>1</v>
      </c>
      <c r="D369" t="s">
        <v>23</v>
      </c>
      <c r="E369" t="s">
        <v>109</v>
      </c>
      <c r="F369" t="s">
        <v>25</v>
      </c>
      <c r="G369" t="s">
        <v>23</v>
      </c>
      <c r="H369" t="s">
        <v>50</v>
      </c>
      <c r="I369" t="s">
        <v>37</v>
      </c>
      <c r="J369" t="s">
        <v>33</v>
      </c>
      <c r="K369" t="s">
        <v>33</v>
      </c>
      <c r="L369" t="b">
        <v>1</v>
      </c>
      <c r="M369" t="s">
        <v>30</v>
      </c>
      <c r="N369" t="s">
        <v>109</v>
      </c>
      <c r="O369">
        <v>1.64</v>
      </c>
      <c r="P369">
        <v>979</v>
      </c>
      <c r="Q369">
        <v>1605.56</v>
      </c>
      <c r="R369">
        <v>12548</v>
      </c>
      <c r="S369">
        <v>12548</v>
      </c>
      <c r="T369">
        <v>1.2548E-2</v>
      </c>
      <c r="U369">
        <v>1.2548E-2</v>
      </c>
      <c r="V369">
        <v>1.6055600000000001</v>
      </c>
    </row>
    <row r="370" spans="1:22" x14ac:dyDescent="0.35">
      <c r="A370" t="s">
        <v>22</v>
      </c>
      <c r="B370">
        <v>2019</v>
      </c>
      <c r="C370" t="b">
        <v>1</v>
      </c>
      <c r="D370" t="s">
        <v>23</v>
      </c>
      <c r="E370" t="s">
        <v>109</v>
      </c>
      <c r="F370" t="s">
        <v>25</v>
      </c>
      <c r="G370" t="s">
        <v>23</v>
      </c>
      <c r="H370" t="s">
        <v>50</v>
      </c>
      <c r="I370" t="s">
        <v>37</v>
      </c>
      <c r="J370" t="s">
        <v>89</v>
      </c>
      <c r="K370" t="s">
        <v>59</v>
      </c>
      <c r="L370" t="b">
        <v>1</v>
      </c>
      <c r="M370" t="s">
        <v>30</v>
      </c>
      <c r="N370" t="s">
        <v>109</v>
      </c>
      <c r="O370">
        <v>1.64</v>
      </c>
      <c r="P370">
        <v>59875</v>
      </c>
      <c r="Q370">
        <v>98195</v>
      </c>
      <c r="R370">
        <v>1092649</v>
      </c>
      <c r="S370">
        <v>1092649</v>
      </c>
      <c r="T370">
        <v>1.092649</v>
      </c>
      <c r="U370">
        <v>1.092649</v>
      </c>
      <c r="V370">
        <v>98.194999999999993</v>
      </c>
    </row>
    <row r="371" spans="1:22" x14ac:dyDescent="0.35">
      <c r="A371" t="s">
        <v>22</v>
      </c>
      <c r="B371">
        <v>2019</v>
      </c>
      <c r="C371" t="b">
        <v>1</v>
      </c>
      <c r="D371" t="s">
        <v>23</v>
      </c>
      <c r="E371" t="s">
        <v>109</v>
      </c>
      <c r="F371" t="s">
        <v>25</v>
      </c>
      <c r="G371" t="s">
        <v>23</v>
      </c>
      <c r="H371" t="s">
        <v>50</v>
      </c>
      <c r="I371" t="s">
        <v>37</v>
      </c>
      <c r="J371" t="s">
        <v>89</v>
      </c>
      <c r="K371" t="s">
        <v>59</v>
      </c>
      <c r="L371" t="b">
        <v>1</v>
      </c>
      <c r="M371" t="s">
        <v>30</v>
      </c>
      <c r="N371" t="s">
        <v>109</v>
      </c>
      <c r="O371">
        <v>1.64</v>
      </c>
      <c r="P371">
        <v>13416</v>
      </c>
      <c r="Q371">
        <v>22002.240000000002</v>
      </c>
      <c r="R371">
        <v>293808</v>
      </c>
      <c r="S371">
        <v>293808</v>
      </c>
      <c r="T371">
        <v>0.29380800000000001</v>
      </c>
      <c r="U371">
        <v>0.29380800000000001</v>
      </c>
      <c r="V371">
        <v>22.00224</v>
      </c>
    </row>
    <row r="372" spans="1:22" x14ac:dyDescent="0.35">
      <c r="A372" t="s">
        <v>22</v>
      </c>
      <c r="B372">
        <v>2019</v>
      </c>
      <c r="C372" t="b">
        <v>1</v>
      </c>
      <c r="D372" t="s">
        <v>23</v>
      </c>
      <c r="E372" t="s">
        <v>109</v>
      </c>
      <c r="F372" t="s">
        <v>25</v>
      </c>
      <c r="G372" t="s">
        <v>23</v>
      </c>
      <c r="H372" t="s">
        <v>40</v>
      </c>
      <c r="I372" t="s">
        <v>37</v>
      </c>
      <c r="J372" t="s">
        <v>112</v>
      </c>
      <c r="K372" t="s">
        <v>54</v>
      </c>
      <c r="L372" t="b">
        <v>1</v>
      </c>
      <c r="M372" t="s">
        <v>30</v>
      </c>
      <c r="N372" t="s">
        <v>109</v>
      </c>
      <c r="O372">
        <v>1.87</v>
      </c>
      <c r="P372">
        <v>114648</v>
      </c>
      <c r="Q372">
        <v>214391.76</v>
      </c>
      <c r="R372">
        <v>123373</v>
      </c>
      <c r="S372">
        <v>123373</v>
      </c>
      <c r="T372">
        <v>0.123373</v>
      </c>
      <c r="U372">
        <v>0.123373</v>
      </c>
      <c r="V372">
        <v>214.39176</v>
      </c>
    </row>
    <row r="373" spans="1:22" x14ac:dyDescent="0.35">
      <c r="A373" t="s">
        <v>22</v>
      </c>
      <c r="B373">
        <v>2019</v>
      </c>
      <c r="C373" t="b">
        <v>1</v>
      </c>
      <c r="D373" t="s">
        <v>23</v>
      </c>
      <c r="E373" t="s">
        <v>109</v>
      </c>
      <c r="F373" t="s">
        <v>25</v>
      </c>
      <c r="G373" t="s">
        <v>23</v>
      </c>
      <c r="H373" t="s">
        <v>40</v>
      </c>
      <c r="I373" t="s">
        <v>36</v>
      </c>
      <c r="J373" t="s">
        <v>33</v>
      </c>
      <c r="K373" t="s">
        <v>33</v>
      </c>
      <c r="L373" t="b">
        <v>1</v>
      </c>
      <c r="M373" t="s">
        <v>30</v>
      </c>
      <c r="N373" t="s">
        <v>109</v>
      </c>
      <c r="O373">
        <v>3.76</v>
      </c>
      <c r="P373">
        <v>384295</v>
      </c>
      <c r="Q373">
        <v>1444949.2</v>
      </c>
      <c r="R373">
        <v>1050069</v>
      </c>
      <c r="S373">
        <v>1050069</v>
      </c>
      <c r="T373">
        <v>1.0500689999999999</v>
      </c>
      <c r="U373">
        <v>1.0500689999999999</v>
      </c>
      <c r="V373">
        <v>1444.9492</v>
      </c>
    </row>
    <row r="374" spans="1:22" x14ac:dyDescent="0.35">
      <c r="A374" t="s">
        <v>22</v>
      </c>
      <c r="B374">
        <v>2019</v>
      </c>
      <c r="C374" t="b">
        <v>1</v>
      </c>
      <c r="D374" t="s">
        <v>23</v>
      </c>
      <c r="E374" t="s">
        <v>109</v>
      </c>
      <c r="F374" t="s">
        <v>25</v>
      </c>
      <c r="G374" t="s">
        <v>23</v>
      </c>
      <c r="H374" t="s">
        <v>40</v>
      </c>
      <c r="I374" t="s">
        <v>36</v>
      </c>
      <c r="J374" t="s">
        <v>33</v>
      </c>
      <c r="K374" t="s">
        <v>33</v>
      </c>
      <c r="L374" t="b">
        <v>1</v>
      </c>
      <c r="M374" t="s">
        <v>30</v>
      </c>
      <c r="N374" t="s">
        <v>109</v>
      </c>
      <c r="O374">
        <v>3.76</v>
      </c>
      <c r="P374">
        <v>46755</v>
      </c>
      <c r="Q374">
        <v>175798.8</v>
      </c>
      <c r="R374">
        <v>169330</v>
      </c>
      <c r="S374">
        <v>169330</v>
      </c>
      <c r="T374">
        <v>0.16933000000000001</v>
      </c>
      <c r="U374">
        <v>0.16933000000000001</v>
      </c>
      <c r="V374">
        <v>175.7988</v>
      </c>
    </row>
    <row r="375" spans="1:22" x14ac:dyDescent="0.35">
      <c r="A375" t="s">
        <v>22</v>
      </c>
      <c r="B375">
        <v>2019</v>
      </c>
      <c r="C375" t="b">
        <v>1</v>
      </c>
      <c r="D375" t="s">
        <v>23</v>
      </c>
      <c r="E375" t="s">
        <v>109</v>
      </c>
      <c r="F375" t="s">
        <v>25</v>
      </c>
      <c r="G375" t="s">
        <v>23</v>
      </c>
      <c r="H375" t="s">
        <v>40</v>
      </c>
      <c r="I375" t="s">
        <v>35</v>
      </c>
      <c r="J375" t="s">
        <v>62</v>
      </c>
      <c r="K375" t="s">
        <v>59</v>
      </c>
      <c r="L375" t="b">
        <v>1</v>
      </c>
      <c r="M375" t="s">
        <v>30</v>
      </c>
      <c r="N375" t="s">
        <v>109</v>
      </c>
      <c r="O375">
        <v>2.48</v>
      </c>
      <c r="P375">
        <v>36000</v>
      </c>
      <c r="Q375">
        <v>89280</v>
      </c>
      <c r="R375">
        <v>77057</v>
      </c>
      <c r="S375">
        <v>77057</v>
      </c>
      <c r="T375">
        <v>7.7057E-2</v>
      </c>
      <c r="U375">
        <v>7.7057E-2</v>
      </c>
      <c r="V375">
        <v>89.28</v>
      </c>
    </row>
    <row r="376" spans="1:22" x14ac:dyDescent="0.35">
      <c r="A376" t="s">
        <v>22</v>
      </c>
      <c r="B376">
        <v>2019</v>
      </c>
      <c r="C376" t="b">
        <v>1</v>
      </c>
      <c r="D376" t="s">
        <v>23</v>
      </c>
      <c r="E376" t="s">
        <v>109</v>
      </c>
      <c r="F376" t="s">
        <v>25</v>
      </c>
      <c r="G376" t="s">
        <v>23</v>
      </c>
      <c r="H376" t="s">
        <v>40</v>
      </c>
      <c r="I376" t="s">
        <v>27</v>
      </c>
      <c r="J376" t="s">
        <v>44</v>
      </c>
      <c r="K376" t="s">
        <v>45</v>
      </c>
      <c r="L376" t="b">
        <v>1</v>
      </c>
      <c r="M376" t="s">
        <v>30</v>
      </c>
      <c r="N376" t="s">
        <v>109</v>
      </c>
      <c r="O376">
        <v>1.8</v>
      </c>
      <c r="P376">
        <v>1801608</v>
      </c>
      <c r="Q376">
        <v>3242894.4</v>
      </c>
      <c r="R376">
        <v>8885324</v>
      </c>
      <c r="S376">
        <v>8885324</v>
      </c>
      <c r="T376">
        <v>8.8853240000000007</v>
      </c>
      <c r="U376">
        <v>8.8853240000000007</v>
      </c>
      <c r="V376">
        <v>3242.8944000000001</v>
      </c>
    </row>
    <row r="377" spans="1:22" x14ac:dyDescent="0.35">
      <c r="A377" t="s">
        <v>22</v>
      </c>
      <c r="B377">
        <v>2019</v>
      </c>
      <c r="C377" t="b">
        <v>1</v>
      </c>
      <c r="D377" t="s">
        <v>23</v>
      </c>
      <c r="E377" t="s">
        <v>109</v>
      </c>
      <c r="F377" t="s">
        <v>25</v>
      </c>
      <c r="G377" t="s">
        <v>23</v>
      </c>
      <c r="H377" t="s">
        <v>40</v>
      </c>
      <c r="I377" t="s">
        <v>27</v>
      </c>
      <c r="J377" t="s">
        <v>44</v>
      </c>
      <c r="K377" t="s">
        <v>45</v>
      </c>
      <c r="L377" t="b">
        <v>1</v>
      </c>
      <c r="M377" t="s">
        <v>30</v>
      </c>
      <c r="N377" t="s">
        <v>109</v>
      </c>
      <c r="O377">
        <v>1.8</v>
      </c>
      <c r="P377">
        <v>1687891</v>
      </c>
      <c r="Q377">
        <v>3038203.8</v>
      </c>
      <c r="R377">
        <v>9207031</v>
      </c>
      <c r="S377">
        <v>9207031</v>
      </c>
      <c r="T377">
        <v>9.2070310000000006</v>
      </c>
      <c r="U377">
        <v>9.2070310000000006</v>
      </c>
      <c r="V377">
        <v>3038.2037999999998</v>
      </c>
    </row>
    <row r="378" spans="1:22" x14ac:dyDescent="0.35">
      <c r="A378" t="s">
        <v>22</v>
      </c>
      <c r="B378">
        <v>2019</v>
      </c>
      <c r="C378" t="b">
        <v>1</v>
      </c>
      <c r="D378" t="s">
        <v>23</v>
      </c>
      <c r="E378" t="s">
        <v>109</v>
      </c>
      <c r="F378" t="s">
        <v>25</v>
      </c>
      <c r="G378" t="s">
        <v>23</v>
      </c>
      <c r="H378" t="s">
        <v>40</v>
      </c>
      <c r="I378" t="s">
        <v>27</v>
      </c>
      <c r="J378" t="s">
        <v>44</v>
      </c>
      <c r="K378" t="s">
        <v>45</v>
      </c>
      <c r="L378" t="b">
        <v>1</v>
      </c>
      <c r="M378" t="s">
        <v>30</v>
      </c>
      <c r="N378" t="s">
        <v>109</v>
      </c>
      <c r="O378">
        <v>1.8</v>
      </c>
      <c r="P378">
        <v>1167474</v>
      </c>
      <c r="Q378">
        <v>2101453.2000000002</v>
      </c>
      <c r="R378">
        <v>6515932</v>
      </c>
      <c r="S378">
        <v>6515932</v>
      </c>
      <c r="T378">
        <v>6.5159320000000003</v>
      </c>
      <c r="U378">
        <v>6.5159320000000003</v>
      </c>
      <c r="V378">
        <v>2101.4531999999999</v>
      </c>
    </row>
    <row r="379" spans="1:22" x14ac:dyDescent="0.35">
      <c r="A379" t="s">
        <v>22</v>
      </c>
      <c r="B379">
        <v>2019</v>
      </c>
      <c r="C379" t="b">
        <v>1</v>
      </c>
      <c r="D379" t="s">
        <v>23</v>
      </c>
      <c r="E379" t="s">
        <v>109</v>
      </c>
      <c r="F379" t="s">
        <v>25</v>
      </c>
      <c r="G379" t="s">
        <v>23</v>
      </c>
      <c r="H379" t="s">
        <v>40</v>
      </c>
      <c r="I379" t="s">
        <v>27</v>
      </c>
      <c r="J379" t="s">
        <v>62</v>
      </c>
      <c r="K379" t="s">
        <v>59</v>
      </c>
      <c r="L379" t="b">
        <v>1</v>
      </c>
      <c r="M379" t="s">
        <v>30</v>
      </c>
      <c r="N379" t="s">
        <v>109</v>
      </c>
      <c r="O379">
        <v>2.86</v>
      </c>
      <c r="P379">
        <v>625324</v>
      </c>
      <c r="Q379">
        <v>1788426.64</v>
      </c>
      <c r="R379">
        <v>1587964</v>
      </c>
      <c r="S379">
        <v>1587964</v>
      </c>
      <c r="T379">
        <v>1.5879639999999999</v>
      </c>
      <c r="U379">
        <v>1.5879639999999999</v>
      </c>
      <c r="V379">
        <v>1788.4266399999999</v>
      </c>
    </row>
    <row r="380" spans="1:22" x14ac:dyDescent="0.35">
      <c r="A380" t="s">
        <v>22</v>
      </c>
      <c r="B380">
        <v>2019</v>
      </c>
      <c r="C380" t="b">
        <v>1</v>
      </c>
      <c r="D380" t="s">
        <v>23</v>
      </c>
      <c r="E380" t="s">
        <v>109</v>
      </c>
      <c r="F380" t="s">
        <v>25</v>
      </c>
      <c r="G380" t="s">
        <v>23</v>
      </c>
      <c r="H380" t="s">
        <v>40</v>
      </c>
      <c r="I380" t="s">
        <v>27</v>
      </c>
      <c r="J380" t="s">
        <v>62</v>
      </c>
      <c r="K380" t="s">
        <v>59</v>
      </c>
      <c r="L380" t="b">
        <v>1</v>
      </c>
      <c r="M380" t="s">
        <v>30</v>
      </c>
      <c r="N380" t="s">
        <v>109</v>
      </c>
      <c r="O380">
        <v>2.86</v>
      </c>
      <c r="P380">
        <v>66828</v>
      </c>
      <c r="Q380">
        <v>191128.08</v>
      </c>
      <c r="R380">
        <v>114833</v>
      </c>
      <c r="S380">
        <v>114833</v>
      </c>
      <c r="T380">
        <v>0.114833</v>
      </c>
      <c r="U380">
        <v>0.114833</v>
      </c>
      <c r="V380">
        <v>191.12808000000001</v>
      </c>
    </row>
    <row r="381" spans="1:22" x14ac:dyDescent="0.35">
      <c r="A381" t="s">
        <v>22</v>
      </c>
      <c r="B381">
        <v>2019</v>
      </c>
      <c r="C381" t="b">
        <v>1</v>
      </c>
      <c r="D381" t="s">
        <v>23</v>
      </c>
      <c r="E381" t="s">
        <v>109</v>
      </c>
      <c r="F381" t="s">
        <v>25</v>
      </c>
      <c r="G381" t="s">
        <v>23</v>
      </c>
      <c r="H381" t="s">
        <v>40</v>
      </c>
      <c r="I381" t="s">
        <v>27</v>
      </c>
      <c r="J381" t="s">
        <v>62</v>
      </c>
      <c r="K381" t="s">
        <v>59</v>
      </c>
      <c r="L381" t="b">
        <v>1</v>
      </c>
      <c r="M381" t="s">
        <v>30</v>
      </c>
      <c r="N381" t="s">
        <v>109</v>
      </c>
      <c r="O381">
        <v>2.86</v>
      </c>
      <c r="P381">
        <v>16000</v>
      </c>
      <c r="Q381">
        <v>45760</v>
      </c>
      <c r="R381">
        <v>45024</v>
      </c>
      <c r="S381">
        <v>45024</v>
      </c>
      <c r="T381">
        <v>4.5024000000000002E-2</v>
      </c>
      <c r="U381">
        <v>4.5024000000000002E-2</v>
      </c>
      <c r="V381">
        <v>45.76</v>
      </c>
    </row>
    <row r="382" spans="1:22" x14ac:dyDescent="0.35">
      <c r="A382" t="s">
        <v>22</v>
      </c>
      <c r="B382">
        <v>2019</v>
      </c>
      <c r="C382" t="b">
        <v>1</v>
      </c>
      <c r="D382" t="s">
        <v>23</v>
      </c>
      <c r="E382" t="s">
        <v>109</v>
      </c>
      <c r="F382" t="s">
        <v>25</v>
      </c>
      <c r="G382" t="s">
        <v>23</v>
      </c>
      <c r="H382" t="s">
        <v>40</v>
      </c>
      <c r="I382" t="s">
        <v>27</v>
      </c>
      <c r="J382" t="s">
        <v>58</v>
      </c>
      <c r="K382" t="s">
        <v>59</v>
      </c>
      <c r="L382" t="b">
        <v>1</v>
      </c>
      <c r="M382" t="s">
        <v>30</v>
      </c>
      <c r="N382" t="s">
        <v>109</v>
      </c>
      <c r="O382">
        <v>2.2200000000000002</v>
      </c>
      <c r="P382">
        <v>15168</v>
      </c>
      <c r="Q382">
        <v>33672.959999999999</v>
      </c>
      <c r="R382">
        <v>47228</v>
      </c>
      <c r="S382">
        <v>47228</v>
      </c>
      <c r="T382">
        <v>4.7227999999999999E-2</v>
      </c>
      <c r="U382">
        <v>4.7227999999999999E-2</v>
      </c>
      <c r="V382">
        <v>33.672960000000003</v>
      </c>
    </row>
    <row r="383" spans="1:22" x14ac:dyDescent="0.35">
      <c r="A383" t="s">
        <v>22</v>
      </c>
      <c r="B383">
        <v>2019</v>
      </c>
      <c r="C383" t="b">
        <v>1</v>
      </c>
      <c r="D383" t="s">
        <v>23</v>
      </c>
      <c r="E383" t="s">
        <v>109</v>
      </c>
      <c r="F383" t="s">
        <v>25</v>
      </c>
      <c r="G383" t="s">
        <v>23</v>
      </c>
      <c r="H383" t="s">
        <v>65</v>
      </c>
      <c r="I383" t="s">
        <v>37</v>
      </c>
      <c r="J383" t="s">
        <v>66</v>
      </c>
      <c r="K383" t="s">
        <v>67</v>
      </c>
      <c r="L383" t="b">
        <v>1</v>
      </c>
      <c r="M383" t="s">
        <v>30</v>
      </c>
      <c r="N383" t="s">
        <v>109</v>
      </c>
      <c r="O383">
        <v>0</v>
      </c>
      <c r="P383">
        <v>530</v>
      </c>
      <c r="Q383">
        <v>0</v>
      </c>
      <c r="R383">
        <v>133166</v>
      </c>
      <c r="S383">
        <v>133166</v>
      </c>
      <c r="T383">
        <v>0.13316600000000001</v>
      </c>
      <c r="U383">
        <v>0.13316600000000001</v>
      </c>
      <c r="V383">
        <v>0</v>
      </c>
    </row>
    <row r="384" spans="1:22" x14ac:dyDescent="0.35">
      <c r="A384" t="s">
        <v>22</v>
      </c>
      <c r="B384">
        <v>2019</v>
      </c>
      <c r="C384" t="b">
        <v>1</v>
      </c>
      <c r="D384" t="s">
        <v>23</v>
      </c>
      <c r="E384" t="s">
        <v>109</v>
      </c>
      <c r="F384" t="s">
        <v>25</v>
      </c>
      <c r="G384" t="s">
        <v>23</v>
      </c>
      <c r="H384" t="s">
        <v>65</v>
      </c>
      <c r="I384" t="s">
        <v>37</v>
      </c>
      <c r="J384" t="s">
        <v>66</v>
      </c>
      <c r="K384" t="s">
        <v>67</v>
      </c>
      <c r="L384" t="b">
        <v>1</v>
      </c>
      <c r="M384" t="s">
        <v>30</v>
      </c>
      <c r="N384" t="s">
        <v>109</v>
      </c>
      <c r="O384">
        <v>0</v>
      </c>
      <c r="P384">
        <v>148</v>
      </c>
      <c r="Q384">
        <v>0</v>
      </c>
      <c r="R384">
        <v>14332</v>
      </c>
      <c r="S384">
        <v>14332</v>
      </c>
      <c r="T384">
        <v>1.4331999999999999E-2</v>
      </c>
      <c r="U384">
        <v>1.4331999999999999E-2</v>
      </c>
      <c r="V384">
        <v>0</v>
      </c>
    </row>
    <row r="385" spans="1:22" x14ac:dyDescent="0.35">
      <c r="A385" t="s">
        <v>22</v>
      </c>
      <c r="B385">
        <v>2019</v>
      </c>
      <c r="C385" t="b">
        <v>1</v>
      </c>
      <c r="D385" t="s">
        <v>23</v>
      </c>
      <c r="E385" t="s">
        <v>109</v>
      </c>
      <c r="F385" t="s">
        <v>25</v>
      </c>
      <c r="G385" t="s">
        <v>23</v>
      </c>
      <c r="H385" t="s">
        <v>65</v>
      </c>
      <c r="I385" t="s">
        <v>37</v>
      </c>
      <c r="J385" t="s">
        <v>66</v>
      </c>
      <c r="K385" t="s">
        <v>67</v>
      </c>
      <c r="L385" t="b">
        <v>1</v>
      </c>
      <c r="M385" t="s">
        <v>30</v>
      </c>
      <c r="N385" t="s">
        <v>109</v>
      </c>
      <c r="O385">
        <v>0</v>
      </c>
      <c r="P385">
        <v>1458</v>
      </c>
      <c r="Q385">
        <v>0</v>
      </c>
      <c r="R385">
        <v>270872</v>
      </c>
      <c r="S385">
        <v>270872</v>
      </c>
      <c r="T385">
        <v>0.270872</v>
      </c>
      <c r="U385">
        <v>0.270872</v>
      </c>
      <c r="V385">
        <v>0</v>
      </c>
    </row>
    <row r="386" spans="1:22" x14ac:dyDescent="0.35">
      <c r="A386" t="s">
        <v>22</v>
      </c>
      <c r="B386">
        <v>2019</v>
      </c>
      <c r="C386" t="b">
        <v>1</v>
      </c>
      <c r="D386" t="s">
        <v>23</v>
      </c>
      <c r="E386" t="s">
        <v>109</v>
      </c>
      <c r="F386" t="s">
        <v>25</v>
      </c>
      <c r="G386" t="s">
        <v>23</v>
      </c>
      <c r="H386" t="s">
        <v>65</v>
      </c>
      <c r="I386" t="s">
        <v>37</v>
      </c>
      <c r="J386" t="s">
        <v>66</v>
      </c>
      <c r="K386" t="s">
        <v>67</v>
      </c>
      <c r="L386" t="b">
        <v>1</v>
      </c>
      <c r="M386" t="s">
        <v>30</v>
      </c>
      <c r="N386" t="s">
        <v>109</v>
      </c>
      <c r="O386">
        <v>0</v>
      </c>
      <c r="P386">
        <v>1305</v>
      </c>
      <c r="Q386">
        <v>0</v>
      </c>
      <c r="R386">
        <v>124561</v>
      </c>
      <c r="S386">
        <v>124561</v>
      </c>
      <c r="T386">
        <v>0.12456100000000001</v>
      </c>
      <c r="U386">
        <v>0.12456100000000001</v>
      </c>
      <c r="V386">
        <v>0</v>
      </c>
    </row>
    <row r="387" spans="1:22" x14ac:dyDescent="0.35">
      <c r="A387" t="s">
        <v>22</v>
      </c>
      <c r="B387">
        <v>2019</v>
      </c>
      <c r="C387" t="b">
        <v>1</v>
      </c>
      <c r="D387" t="s">
        <v>23</v>
      </c>
      <c r="E387" t="s">
        <v>109</v>
      </c>
      <c r="F387" t="s">
        <v>25</v>
      </c>
      <c r="G387" t="s">
        <v>23</v>
      </c>
      <c r="H387" t="s">
        <v>26</v>
      </c>
      <c r="I387" t="s">
        <v>36</v>
      </c>
      <c r="J387" t="s">
        <v>28</v>
      </c>
      <c r="K387" t="s">
        <v>29</v>
      </c>
      <c r="L387" t="b">
        <v>1</v>
      </c>
      <c r="M387" t="s">
        <v>30</v>
      </c>
      <c r="N387" t="s">
        <v>109</v>
      </c>
      <c r="O387">
        <v>1.1499999999999999</v>
      </c>
      <c r="P387">
        <v>20439</v>
      </c>
      <c r="Q387">
        <v>23504.85</v>
      </c>
      <c r="R387">
        <v>201299</v>
      </c>
      <c r="S387">
        <v>201299</v>
      </c>
      <c r="T387">
        <v>0.20129900000000001</v>
      </c>
      <c r="U387">
        <v>0.20129900000000001</v>
      </c>
      <c r="V387">
        <v>23.504850000000001</v>
      </c>
    </row>
    <row r="388" spans="1:22" x14ac:dyDescent="0.35">
      <c r="A388" t="s">
        <v>22</v>
      </c>
      <c r="B388">
        <v>2019</v>
      </c>
      <c r="C388" t="b">
        <v>1</v>
      </c>
      <c r="D388" t="s">
        <v>23</v>
      </c>
      <c r="E388" t="s">
        <v>109</v>
      </c>
      <c r="F388" t="s">
        <v>25</v>
      </c>
      <c r="G388" t="s">
        <v>23</v>
      </c>
      <c r="H388" t="s">
        <v>26</v>
      </c>
      <c r="I388" t="s">
        <v>36</v>
      </c>
      <c r="J388" t="s">
        <v>28</v>
      </c>
      <c r="K388" t="s">
        <v>29</v>
      </c>
      <c r="L388" t="b">
        <v>1</v>
      </c>
      <c r="M388" t="s">
        <v>30</v>
      </c>
      <c r="N388" t="s">
        <v>109</v>
      </c>
      <c r="O388">
        <v>1.1499999999999999</v>
      </c>
      <c r="P388">
        <v>5468</v>
      </c>
      <c r="Q388">
        <v>6288.2</v>
      </c>
      <c r="R388">
        <v>127021</v>
      </c>
      <c r="S388">
        <v>127021</v>
      </c>
      <c r="T388">
        <v>0.127021</v>
      </c>
      <c r="U388">
        <v>0.127021</v>
      </c>
      <c r="V388">
        <v>6.2881999999999998</v>
      </c>
    </row>
    <row r="389" spans="1:22" x14ac:dyDescent="0.35">
      <c r="A389" t="s">
        <v>22</v>
      </c>
      <c r="B389">
        <v>2019</v>
      </c>
      <c r="C389" t="b">
        <v>1</v>
      </c>
      <c r="D389" t="s">
        <v>23</v>
      </c>
      <c r="E389" t="s">
        <v>109</v>
      </c>
      <c r="F389" t="s">
        <v>25</v>
      </c>
      <c r="G389" t="s">
        <v>23</v>
      </c>
      <c r="H389" t="s">
        <v>26</v>
      </c>
      <c r="I389" t="s">
        <v>36</v>
      </c>
      <c r="J389" t="s">
        <v>28</v>
      </c>
      <c r="K389" t="s">
        <v>29</v>
      </c>
      <c r="L389" t="b">
        <v>1</v>
      </c>
      <c r="M389" t="s">
        <v>30</v>
      </c>
      <c r="N389" t="s">
        <v>109</v>
      </c>
      <c r="O389">
        <v>1.1499999999999999</v>
      </c>
      <c r="P389">
        <v>1175</v>
      </c>
      <c r="Q389">
        <v>1351.25</v>
      </c>
      <c r="R389">
        <v>14585</v>
      </c>
      <c r="S389">
        <v>14585</v>
      </c>
      <c r="T389">
        <v>1.4585000000000001E-2</v>
      </c>
      <c r="U389">
        <v>1.4585000000000001E-2</v>
      </c>
      <c r="V389">
        <v>1.3512500000000001</v>
      </c>
    </row>
    <row r="390" spans="1:22" x14ac:dyDescent="0.35">
      <c r="A390" t="s">
        <v>22</v>
      </c>
      <c r="B390">
        <v>2019</v>
      </c>
      <c r="C390" t="b">
        <v>1</v>
      </c>
      <c r="D390" t="s">
        <v>23</v>
      </c>
      <c r="E390" t="s">
        <v>109</v>
      </c>
      <c r="F390" t="s">
        <v>25</v>
      </c>
      <c r="G390" t="s">
        <v>23</v>
      </c>
      <c r="H390" t="s">
        <v>26</v>
      </c>
      <c r="I390" t="s">
        <v>36</v>
      </c>
      <c r="J390" t="s">
        <v>94</v>
      </c>
      <c r="K390" t="s">
        <v>47</v>
      </c>
      <c r="L390" t="b">
        <v>1</v>
      </c>
      <c r="M390" t="s">
        <v>30</v>
      </c>
      <c r="N390" t="s">
        <v>109</v>
      </c>
      <c r="O390">
        <v>1.25</v>
      </c>
      <c r="P390">
        <v>9990</v>
      </c>
      <c r="Q390">
        <v>12487.5</v>
      </c>
      <c r="R390">
        <v>63608</v>
      </c>
      <c r="S390">
        <v>63608</v>
      </c>
      <c r="T390">
        <v>6.3607999999999998E-2</v>
      </c>
      <c r="U390">
        <v>6.3607999999999998E-2</v>
      </c>
      <c r="V390">
        <v>12.487500000000001</v>
      </c>
    </row>
    <row r="391" spans="1:22" x14ac:dyDescent="0.35">
      <c r="A391" t="s">
        <v>22</v>
      </c>
      <c r="B391">
        <v>2019</v>
      </c>
      <c r="C391" t="b">
        <v>1</v>
      </c>
      <c r="D391" t="s">
        <v>23</v>
      </c>
      <c r="E391" t="s">
        <v>109</v>
      </c>
      <c r="F391" t="s">
        <v>25</v>
      </c>
      <c r="G391" t="s">
        <v>23</v>
      </c>
      <c r="H391" t="s">
        <v>26</v>
      </c>
      <c r="I391" t="s">
        <v>36</v>
      </c>
      <c r="J391" t="s">
        <v>94</v>
      </c>
      <c r="K391" t="s">
        <v>47</v>
      </c>
      <c r="L391" t="b">
        <v>1</v>
      </c>
      <c r="M391" t="s">
        <v>30</v>
      </c>
      <c r="N391" t="s">
        <v>109</v>
      </c>
      <c r="O391">
        <v>1.25</v>
      </c>
      <c r="P391">
        <v>16112</v>
      </c>
      <c r="Q391">
        <v>20140</v>
      </c>
      <c r="R391">
        <v>65460</v>
      </c>
      <c r="S391">
        <v>65460</v>
      </c>
      <c r="T391">
        <v>6.5460000000000004E-2</v>
      </c>
      <c r="U391">
        <v>6.5460000000000004E-2</v>
      </c>
      <c r="V391">
        <v>20.14</v>
      </c>
    </row>
    <row r="392" spans="1:22" x14ac:dyDescent="0.35">
      <c r="A392" t="s">
        <v>22</v>
      </c>
      <c r="B392">
        <v>2019</v>
      </c>
      <c r="C392" t="b">
        <v>1</v>
      </c>
      <c r="D392" t="s">
        <v>23</v>
      </c>
      <c r="E392" t="s">
        <v>109</v>
      </c>
      <c r="F392" t="s">
        <v>25</v>
      </c>
      <c r="G392" t="s">
        <v>23</v>
      </c>
      <c r="H392" t="s">
        <v>26</v>
      </c>
      <c r="I392" t="s">
        <v>36</v>
      </c>
      <c r="J392" t="s">
        <v>94</v>
      </c>
      <c r="K392" t="s">
        <v>47</v>
      </c>
      <c r="L392" t="b">
        <v>1</v>
      </c>
      <c r="M392" t="s">
        <v>30</v>
      </c>
      <c r="N392" t="s">
        <v>109</v>
      </c>
      <c r="O392">
        <v>1.25</v>
      </c>
      <c r="P392">
        <v>7120</v>
      </c>
      <c r="Q392">
        <v>8900</v>
      </c>
      <c r="R392">
        <v>29694</v>
      </c>
      <c r="S392">
        <v>29694</v>
      </c>
      <c r="T392">
        <v>2.9694000000000002E-2</v>
      </c>
      <c r="U392">
        <v>2.9694000000000002E-2</v>
      </c>
      <c r="V392">
        <v>8.9</v>
      </c>
    </row>
    <row r="393" spans="1:22" x14ac:dyDescent="0.35">
      <c r="A393" t="s">
        <v>22</v>
      </c>
      <c r="B393">
        <v>2019</v>
      </c>
      <c r="C393" t="b">
        <v>1</v>
      </c>
      <c r="D393" t="s">
        <v>23</v>
      </c>
      <c r="E393" t="s">
        <v>109</v>
      </c>
      <c r="F393" t="s">
        <v>25</v>
      </c>
      <c r="G393" t="s">
        <v>23</v>
      </c>
      <c r="H393" t="s">
        <v>26</v>
      </c>
      <c r="I393" t="s">
        <v>36</v>
      </c>
      <c r="J393" t="s">
        <v>79</v>
      </c>
      <c r="K393" t="s">
        <v>47</v>
      </c>
      <c r="L393" t="b">
        <v>1</v>
      </c>
      <c r="M393" t="s">
        <v>30</v>
      </c>
      <c r="N393" t="s">
        <v>109</v>
      </c>
      <c r="O393">
        <v>1.33</v>
      </c>
      <c r="P393">
        <v>67750</v>
      </c>
      <c r="Q393">
        <v>90107.5</v>
      </c>
      <c r="R393">
        <v>337501</v>
      </c>
      <c r="S393">
        <v>337501</v>
      </c>
      <c r="T393">
        <v>0.337501</v>
      </c>
      <c r="U393">
        <v>0.337501</v>
      </c>
      <c r="V393">
        <v>90.107500000000002</v>
      </c>
    </row>
    <row r="394" spans="1:22" x14ac:dyDescent="0.35">
      <c r="A394" t="s">
        <v>22</v>
      </c>
      <c r="B394">
        <v>2019</v>
      </c>
      <c r="C394" t="b">
        <v>1</v>
      </c>
      <c r="D394" t="s">
        <v>23</v>
      </c>
      <c r="E394" t="s">
        <v>109</v>
      </c>
      <c r="F394" t="s">
        <v>25</v>
      </c>
      <c r="G394" t="s">
        <v>23</v>
      </c>
      <c r="H394" t="s">
        <v>26</v>
      </c>
      <c r="I394" t="s">
        <v>36</v>
      </c>
      <c r="J394" t="s">
        <v>79</v>
      </c>
      <c r="K394" t="s">
        <v>47</v>
      </c>
      <c r="L394" t="b">
        <v>1</v>
      </c>
      <c r="M394" t="s">
        <v>30</v>
      </c>
      <c r="N394" t="s">
        <v>109</v>
      </c>
      <c r="O394">
        <v>1.33</v>
      </c>
      <c r="P394">
        <v>27260</v>
      </c>
      <c r="Q394">
        <v>36255.800000000003</v>
      </c>
      <c r="R394">
        <v>108052</v>
      </c>
      <c r="S394">
        <v>108052</v>
      </c>
      <c r="T394">
        <v>0.108052</v>
      </c>
      <c r="U394">
        <v>0.108052</v>
      </c>
      <c r="V394">
        <v>36.255800000000001</v>
      </c>
    </row>
    <row r="395" spans="1:22" x14ac:dyDescent="0.35">
      <c r="A395" t="s">
        <v>22</v>
      </c>
      <c r="B395">
        <v>2019</v>
      </c>
      <c r="C395" t="b">
        <v>1</v>
      </c>
      <c r="D395" t="s">
        <v>23</v>
      </c>
      <c r="E395" t="s">
        <v>109</v>
      </c>
      <c r="F395" t="s">
        <v>25</v>
      </c>
      <c r="G395" t="s">
        <v>23</v>
      </c>
      <c r="H395" t="s">
        <v>26</v>
      </c>
      <c r="I395" t="s">
        <v>36</v>
      </c>
      <c r="J395" t="s">
        <v>46</v>
      </c>
      <c r="K395" t="s">
        <v>47</v>
      </c>
      <c r="L395" t="b">
        <v>1</v>
      </c>
      <c r="M395" t="s">
        <v>30</v>
      </c>
      <c r="N395" t="s">
        <v>109</v>
      </c>
      <c r="O395">
        <v>1.28</v>
      </c>
      <c r="P395">
        <v>763</v>
      </c>
      <c r="Q395">
        <v>976.64</v>
      </c>
      <c r="R395">
        <v>4494</v>
      </c>
      <c r="S395">
        <v>4494</v>
      </c>
      <c r="T395">
        <v>4.4939999999999997E-3</v>
      </c>
      <c r="U395">
        <v>4.4939999999999997E-3</v>
      </c>
      <c r="V395">
        <v>0.97663999999999995</v>
      </c>
    </row>
    <row r="396" spans="1:22" x14ac:dyDescent="0.35">
      <c r="A396" t="s">
        <v>22</v>
      </c>
      <c r="B396">
        <v>2019</v>
      </c>
      <c r="C396" t="b">
        <v>1</v>
      </c>
      <c r="D396" t="s">
        <v>23</v>
      </c>
      <c r="E396" t="s">
        <v>109</v>
      </c>
      <c r="F396" t="s">
        <v>25</v>
      </c>
      <c r="G396" t="s">
        <v>23</v>
      </c>
      <c r="H396" t="s">
        <v>26</v>
      </c>
      <c r="I396" t="s">
        <v>36</v>
      </c>
      <c r="J396" t="s">
        <v>90</v>
      </c>
      <c r="K396" t="s">
        <v>39</v>
      </c>
      <c r="L396" t="b">
        <v>1</v>
      </c>
      <c r="M396" t="s">
        <v>30</v>
      </c>
      <c r="N396" t="s">
        <v>109</v>
      </c>
      <c r="O396">
        <v>5</v>
      </c>
      <c r="P396">
        <v>29721</v>
      </c>
      <c r="Q396">
        <v>148605</v>
      </c>
      <c r="R396">
        <v>99212</v>
      </c>
      <c r="S396">
        <v>99212</v>
      </c>
      <c r="T396">
        <v>9.9211999999999995E-2</v>
      </c>
      <c r="U396">
        <v>9.9211999999999995E-2</v>
      </c>
      <c r="V396">
        <v>148.60499999999999</v>
      </c>
    </row>
    <row r="397" spans="1:22" x14ac:dyDescent="0.35">
      <c r="A397" t="s">
        <v>22</v>
      </c>
      <c r="B397">
        <v>2019</v>
      </c>
      <c r="C397" t="b">
        <v>1</v>
      </c>
      <c r="D397" t="s">
        <v>23</v>
      </c>
      <c r="E397" t="s">
        <v>109</v>
      </c>
      <c r="F397" t="s">
        <v>25</v>
      </c>
      <c r="G397" t="s">
        <v>23</v>
      </c>
      <c r="H397" t="s">
        <v>26</v>
      </c>
      <c r="I397" t="s">
        <v>35</v>
      </c>
      <c r="J397" t="s">
        <v>28</v>
      </c>
      <c r="K397" t="s">
        <v>29</v>
      </c>
      <c r="L397" t="b">
        <v>1</v>
      </c>
      <c r="M397" t="s">
        <v>30</v>
      </c>
      <c r="N397" t="s">
        <v>109</v>
      </c>
      <c r="O397">
        <v>1.1499999999999999</v>
      </c>
      <c r="P397">
        <v>785</v>
      </c>
      <c r="Q397">
        <v>902.75</v>
      </c>
      <c r="R397">
        <v>13695</v>
      </c>
      <c r="S397">
        <v>13695</v>
      </c>
      <c r="T397">
        <v>1.3695000000000001E-2</v>
      </c>
      <c r="U397">
        <v>1.3695000000000001E-2</v>
      </c>
      <c r="V397">
        <v>0.90275000000000005</v>
      </c>
    </row>
    <row r="398" spans="1:22" x14ac:dyDescent="0.35">
      <c r="A398" t="s">
        <v>22</v>
      </c>
      <c r="B398">
        <v>2019</v>
      </c>
      <c r="C398" t="b">
        <v>1</v>
      </c>
      <c r="D398" t="s">
        <v>23</v>
      </c>
      <c r="E398" t="s">
        <v>109</v>
      </c>
      <c r="F398" t="s">
        <v>25</v>
      </c>
      <c r="G398" t="s">
        <v>23</v>
      </c>
      <c r="H398" t="s">
        <v>26</v>
      </c>
      <c r="I398" t="s">
        <v>35</v>
      </c>
      <c r="J398" t="s">
        <v>57</v>
      </c>
      <c r="K398" t="s">
        <v>29</v>
      </c>
      <c r="L398" t="b">
        <v>1</v>
      </c>
      <c r="M398" t="s">
        <v>30</v>
      </c>
      <c r="N398" t="s">
        <v>109</v>
      </c>
      <c r="O398">
        <v>1</v>
      </c>
      <c r="P398">
        <v>7200</v>
      </c>
      <c r="Q398">
        <v>7200</v>
      </c>
      <c r="R398">
        <v>27873</v>
      </c>
      <c r="S398">
        <v>27873</v>
      </c>
      <c r="T398">
        <v>2.7872999999999998E-2</v>
      </c>
      <c r="U398">
        <v>2.7872999999999998E-2</v>
      </c>
      <c r="V398">
        <v>7.2</v>
      </c>
    </row>
    <row r="399" spans="1:22" x14ac:dyDescent="0.35">
      <c r="A399" t="s">
        <v>22</v>
      </c>
      <c r="B399">
        <v>2019</v>
      </c>
      <c r="C399" t="b">
        <v>1</v>
      </c>
      <c r="D399" t="s">
        <v>23</v>
      </c>
      <c r="E399" t="s">
        <v>109</v>
      </c>
      <c r="F399" t="s">
        <v>25</v>
      </c>
      <c r="G399" t="s">
        <v>23</v>
      </c>
      <c r="H399" t="s">
        <v>26</v>
      </c>
      <c r="I399" t="s">
        <v>35</v>
      </c>
      <c r="J399" t="s">
        <v>94</v>
      </c>
      <c r="K399" t="s">
        <v>47</v>
      </c>
      <c r="L399" t="b">
        <v>1</v>
      </c>
      <c r="M399" t="s">
        <v>30</v>
      </c>
      <c r="N399" t="s">
        <v>109</v>
      </c>
      <c r="O399">
        <v>1.36</v>
      </c>
      <c r="P399">
        <v>360</v>
      </c>
      <c r="Q399">
        <v>489.6</v>
      </c>
      <c r="R399">
        <v>3686</v>
      </c>
      <c r="S399">
        <v>3686</v>
      </c>
      <c r="T399">
        <v>3.686E-3</v>
      </c>
      <c r="U399">
        <v>3.686E-3</v>
      </c>
      <c r="V399">
        <v>0.48959999999999998</v>
      </c>
    </row>
    <row r="400" spans="1:22" x14ac:dyDescent="0.35">
      <c r="A400" t="s">
        <v>22</v>
      </c>
      <c r="B400">
        <v>2019</v>
      </c>
      <c r="C400" t="b">
        <v>1</v>
      </c>
      <c r="D400" t="s">
        <v>23</v>
      </c>
      <c r="E400" t="s">
        <v>109</v>
      </c>
      <c r="F400" t="s">
        <v>25</v>
      </c>
      <c r="G400" t="s">
        <v>23</v>
      </c>
      <c r="H400" t="s">
        <v>26</v>
      </c>
      <c r="I400" t="s">
        <v>27</v>
      </c>
      <c r="J400" t="s">
        <v>116</v>
      </c>
      <c r="K400" t="s">
        <v>29</v>
      </c>
      <c r="L400" t="b">
        <v>1</v>
      </c>
      <c r="M400" t="s">
        <v>30</v>
      </c>
      <c r="N400" t="s">
        <v>109</v>
      </c>
      <c r="O400">
        <v>2.4</v>
      </c>
      <c r="P400">
        <v>19326</v>
      </c>
      <c r="Q400">
        <v>46382.400000000001</v>
      </c>
      <c r="R400">
        <v>135069</v>
      </c>
      <c r="S400">
        <v>135069</v>
      </c>
      <c r="T400">
        <v>0.13506899999999999</v>
      </c>
      <c r="U400">
        <v>0.13506899999999999</v>
      </c>
      <c r="V400">
        <v>46.382399999999997</v>
      </c>
    </row>
    <row r="401" spans="1:22" x14ac:dyDescent="0.35">
      <c r="A401" t="s">
        <v>22</v>
      </c>
      <c r="B401">
        <v>2019</v>
      </c>
      <c r="C401" t="b">
        <v>1</v>
      </c>
      <c r="D401" t="s">
        <v>23</v>
      </c>
      <c r="E401" t="s">
        <v>109</v>
      </c>
      <c r="F401" t="s">
        <v>25</v>
      </c>
      <c r="G401" t="s">
        <v>23</v>
      </c>
      <c r="H401" t="s">
        <v>26</v>
      </c>
      <c r="I401" t="s">
        <v>27</v>
      </c>
      <c r="J401" t="s">
        <v>94</v>
      </c>
      <c r="K401" t="s">
        <v>47</v>
      </c>
      <c r="L401" t="b">
        <v>1</v>
      </c>
      <c r="M401" t="s">
        <v>30</v>
      </c>
      <c r="N401" t="s">
        <v>109</v>
      </c>
      <c r="O401">
        <v>1.36</v>
      </c>
      <c r="P401">
        <v>10000</v>
      </c>
      <c r="Q401">
        <v>13600</v>
      </c>
      <c r="R401">
        <v>62663</v>
      </c>
      <c r="S401">
        <v>62663</v>
      </c>
      <c r="T401">
        <v>6.2662999999999996E-2</v>
      </c>
      <c r="U401">
        <v>6.2662999999999996E-2</v>
      </c>
      <c r="V401">
        <v>13.6</v>
      </c>
    </row>
    <row r="402" spans="1:22" x14ac:dyDescent="0.35">
      <c r="A402" t="s">
        <v>22</v>
      </c>
      <c r="B402">
        <v>2019</v>
      </c>
      <c r="C402" t="b">
        <v>1</v>
      </c>
      <c r="D402" t="s">
        <v>23</v>
      </c>
      <c r="E402" t="s">
        <v>109</v>
      </c>
      <c r="F402" t="s">
        <v>25</v>
      </c>
      <c r="G402" t="s">
        <v>23</v>
      </c>
      <c r="H402" t="s">
        <v>26</v>
      </c>
      <c r="I402" t="s">
        <v>27</v>
      </c>
      <c r="J402" t="s">
        <v>94</v>
      </c>
      <c r="K402" t="s">
        <v>47</v>
      </c>
      <c r="L402" t="b">
        <v>1</v>
      </c>
      <c r="M402" t="s">
        <v>30</v>
      </c>
      <c r="N402" t="s">
        <v>109</v>
      </c>
      <c r="O402">
        <v>1.36</v>
      </c>
      <c r="P402">
        <v>8330</v>
      </c>
      <c r="Q402">
        <v>11328.8</v>
      </c>
      <c r="R402">
        <v>53485</v>
      </c>
      <c r="S402">
        <v>53485</v>
      </c>
      <c r="T402">
        <v>5.3484999999999998E-2</v>
      </c>
      <c r="U402">
        <v>5.3484999999999998E-2</v>
      </c>
      <c r="V402">
        <v>11.328799999999999</v>
      </c>
    </row>
    <row r="403" spans="1:22" x14ac:dyDescent="0.35">
      <c r="A403" t="s">
        <v>22</v>
      </c>
      <c r="B403">
        <v>2019</v>
      </c>
      <c r="C403" t="b">
        <v>1</v>
      </c>
      <c r="D403" t="s">
        <v>23</v>
      </c>
      <c r="E403" t="s">
        <v>109</v>
      </c>
      <c r="F403" t="s">
        <v>25</v>
      </c>
      <c r="G403" t="s">
        <v>23</v>
      </c>
      <c r="H403" t="s">
        <v>26</v>
      </c>
      <c r="I403" t="s">
        <v>27</v>
      </c>
      <c r="J403" t="s">
        <v>94</v>
      </c>
      <c r="K403" t="s">
        <v>47</v>
      </c>
      <c r="L403" t="b">
        <v>1</v>
      </c>
      <c r="M403" t="s">
        <v>30</v>
      </c>
      <c r="N403" t="s">
        <v>109</v>
      </c>
      <c r="O403">
        <v>1.36</v>
      </c>
      <c r="P403">
        <v>16140</v>
      </c>
      <c r="Q403">
        <v>21950.400000000001</v>
      </c>
      <c r="R403">
        <v>74085</v>
      </c>
      <c r="S403">
        <v>74085</v>
      </c>
      <c r="T403">
        <v>7.4084999999999998E-2</v>
      </c>
      <c r="U403">
        <v>7.4084999999999998E-2</v>
      </c>
      <c r="V403">
        <v>21.950399999999998</v>
      </c>
    </row>
    <row r="404" spans="1:22" x14ac:dyDescent="0.35">
      <c r="A404" t="s">
        <v>22</v>
      </c>
      <c r="B404">
        <v>2019</v>
      </c>
      <c r="C404" t="b">
        <v>1</v>
      </c>
      <c r="D404" t="s">
        <v>23</v>
      </c>
      <c r="E404" t="s">
        <v>109</v>
      </c>
      <c r="F404" t="s">
        <v>25</v>
      </c>
      <c r="G404" t="s">
        <v>23</v>
      </c>
      <c r="H404" t="s">
        <v>26</v>
      </c>
      <c r="I404" t="s">
        <v>27</v>
      </c>
      <c r="J404" t="s">
        <v>94</v>
      </c>
      <c r="K404" t="s">
        <v>47</v>
      </c>
      <c r="L404" t="b">
        <v>1</v>
      </c>
      <c r="M404" t="s">
        <v>30</v>
      </c>
      <c r="N404" t="s">
        <v>109</v>
      </c>
      <c r="O404">
        <v>1.36</v>
      </c>
      <c r="P404">
        <v>894177</v>
      </c>
      <c r="Q404">
        <v>1216080.72</v>
      </c>
      <c r="R404">
        <v>3208796</v>
      </c>
      <c r="S404">
        <v>3208796</v>
      </c>
      <c r="T404">
        <v>3.208796</v>
      </c>
      <c r="U404">
        <v>3.208796</v>
      </c>
      <c r="V404">
        <v>1216.0807199999999</v>
      </c>
    </row>
    <row r="405" spans="1:22" x14ac:dyDescent="0.35">
      <c r="A405" t="s">
        <v>22</v>
      </c>
      <c r="B405">
        <v>2019</v>
      </c>
      <c r="C405" t="b">
        <v>1</v>
      </c>
      <c r="D405" t="s">
        <v>23</v>
      </c>
      <c r="E405" t="s">
        <v>109</v>
      </c>
      <c r="F405" t="s">
        <v>25</v>
      </c>
      <c r="G405" t="s">
        <v>23</v>
      </c>
      <c r="H405" t="s">
        <v>26</v>
      </c>
      <c r="I405" t="s">
        <v>27</v>
      </c>
      <c r="J405" t="s">
        <v>94</v>
      </c>
      <c r="K405" t="s">
        <v>47</v>
      </c>
      <c r="L405" t="b">
        <v>1</v>
      </c>
      <c r="M405" t="s">
        <v>30</v>
      </c>
      <c r="N405" t="s">
        <v>109</v>
      </c>
      <c r="O405">
        <v>1.36</v>
      </c>
      <c r="P405">
        <v>271400</v>
      </c>
      <c r="Q405">
        <v>369104</v>
      </c>
      <c r="R405">
        <v>813015</v>
      </c>
      <c r="S405">
        <v>813015</v>
      </c>
      <c r="T405">
        <v>0.81301500000000004</v>
      </c>
      <c r="U405">
        <v>0.81301500000000004</v>
      </c>
      <c r="V405">
        <v>369.10399999999998</v>
      </c>
    </row>
    <row r="406" spans="1:22" x14ac:dyDescent="0.35">
      <c r="A406" t="s">
        <v>22</v>
      </c>
      <c r="B406">
        <v>2019</v>
      </c>
      <c r="C406" t="b">
        <v>1</v>
      </c>
      <c r="D406" t="s">
        <v>23</v>
      </c>
      <c r="E406" t="s">
        <v>109</v>
      </c>
      <c r="F406" t="s">
        <v>25</v>
      </c>
      <c r="G406" t="s">
        <v>23</v>
      </c>
      <c r="H406" t="s">
        <v>26</v>
      </c>
      <c r="I406" t="s">
        <v>27</v>
      </c>
      <c r="J406" t="s">
        <v>94</v>
      </c>
      <c r="K406" t="s">
        <v>47</v>
      </c>
      <c r="L406" t="b">
        <v>1</v>
      </c>
      <c r="M406" t="s">
        <v>30</v>
      </c>
      <c r="N406" t="s">
        <v>109</v>
      </c>
      <c r="O406">
        <v>1.36</v>
      </c>
      <c r="P406">
        <v>68970</v>
      </c>
      <c r="Q406">
        <v>93799.2</v>
      </c>
      <c r="R406">
        <v>238017</v>
      </c>
      <c r="S406">
        <v>238017</v>
      </c>
      <c r="T406">
        <v>0.23801700000000001</v>
      </c>
      <c r="U406">
        <v>0.23801700000000001</v>
      </c>
      <c r="V406">
        <v>93.799199999999999</v>
      </c>
    </row>
    <row r="407" spans="1:22" x14ac:dyDescent="0.35">
      <c r="A407" t="s">
        <v>22</v>
      </c>
      <c r="B407">
        <v>2019</v>
      </c>
      <c r="C407" t="b">
        <v>1</v>
      </c>
      <c r="D407" t="s">
        <v>23</v>
      </c>
      <c r="E407" t="s">
        <v>109</v>
      </c>
      <c r="F407" t="s">
        <v>25</v>
      </c>
      <c r="G407" t="s">
        <v>23</v>
      </c>
      <c r="H407" t="s">
        <v>26</v>
      </c>
      <c r="I407" t="s">
        <v>27</v>
      </c>
      <c r="J407" t="s">
        <v>94</v>
      </c>
      <c r="K407" t="s">
        <v>47</v>
      </c>
      <c r="L407" t="b">
        <v>1</v>
      </c>
      <c r="M407" t="s">
        <v>30</v>
      </c>
      <c r="N407" t="s">
        <v>109</v>
      </c>
      <c r="O407">
        <v>1.36</v>
      </c>
      <c r="P407">
        <v>1000</v>
      </c>
      <c r="Q407">
        <v>1360</v>
      </c>
      <c r="R407">
        <v>2571</v>
      </c>
      <c r="S407">
        <v>2571</v>
      </c>
      <c r="T407">
        <v>2.5709999999999999E-3</v>
      </c>
      <c r="U407">
        <v>2.5709999999999999E-3</v>
      </c>
      <c r="V407">
        <v>1.36</v>
      </c>
    </row>
    <row r="408" spans="1:22" x14ac:dyDescent="0.35">
      <c r="A408" t="s">
        <v>22</v>
      </c>
      <c r="B408">
        <v>2019</v>
      </c>
      <c r="C408" t="b">
        <v>1</v>
      </c>
      <c r="D408" t="s">
        <v>23</v>
      </c>
      <c r="E408" t="s">
        <v>109</v>
      </c>
      <c r="F408" t="s">
        <v>25</v>
      </c>
      <c r="G408" t="s">
        <v>23</v>
      </c>
      <c r="H408" t="s">
        <v>26</v>
      </c>
      <c r="I408" t="s">
        <v>27</v>
      </c>
      <c r="J408" t="s">
        <v>94</v>
      </c>
      <c r="K408" t="s">
        <v>47</v>
      </c>
      <c r="L408" t="b">
        <v>1</v>
      </c>
      <c r="M408" t="s">
        <v>30</v>
      </c>
      <c r="N408" t="s">
        <v>109</v>
      </c>
      <c r="O408">
        <v>1.36</v>
      </c>
      <c r="P408">
        <v>6000</v>
      </c>
      <c r="Q408">
        <v>8160</v>
      </c>
      <c r="R408">
        <v>37691</v>
      </c>
      <c r="S408">
        <v>37691</v>
      </c>
      <c r="T408">
        <v>3.7691000000000002E-2</v>
      </c>
      <c r="U408">
        <v>3.7691000000000002E-2</v>
      </c>
      <c r="V408">
        <v>8.16</v>
      </c>
    </row>
    <row r="409" spans="1:22" x14ac:dyDescent="0.35">
      <c r="A409" t="s">
        <v>22</v>
      </c>
      <c r="B409">
        <v>2019</v>
      </c>
      <c r="C409" t="b">
        <v>1</v>
      </c>
      <c r="D409" t="s">
        <v>23</v>
      </c>
      <c r="E409" t="s">
        <v>109</v>
      </c>
      <c r="F409" t="s">
        <v>25</v>
      </c>
      <c r="G409" t="s">
        <v>23</v>
      </c>
      <c r="H409" t="s">
        <v>26</v>
      </c>
      <c r="I409" t="s">
        <v>27</v>
      </c>
      <c r="J409" t="s">
        <v>79</v>
      </c>
      <c r="K409" t="s">
        <v>47</v>
      </c>
      <c r="L409" t="b">
        <v>1</v>
      </c>
      <c r="M409" t="s">
        <v>30</v>
      </c>
      <c r="N409" t="s">
        <v>109</v>
      </c>
      <c r="O409">
        <v>1</v>
      </c>
      <c r="P409">
        <v>3199115</v>
      </c>
      <c r="Q409">
        <v>3199115</v>
      </c>
      <c r="R409">
        <v>12377042</v>
      </c>
      <c r="S409">
        <v>12377042</v>
      </c>
      <c r="T409">
        <v>12.377041999999999</v>
      </c>
      <c r="U409">
        <v>12.377041999999999</v>
      </c>
      <c r="V409">
        <v>3199.1149999999998</v>
      </c>
    </row>
    <row r="410" spans="1:22" x14ac:dyDescent="0.35">
      <c r="A410" t="s">
        <v>22</v>
      </c>
      <c r="B410">
        <v>2019</v>
      </c>
      <c r="C410" t="b">
        <v>1</v>
      </c>
      <c r="D410" t="s">
        <v>23</v>
      </c>
      <c r="E410" t="s">
        <v>109</v>
      </c>
      <c r="F410" t="s">
        <v>25</v>
      </c>
      <c r="G410" t="s">
        <v>23</v>
      </c>
      <c r="H410" t="s">
        <v>26</v>
      </c>
      <c r="I410" t="s">
        <v>27</v>
      </c>
      <c r="J410" t="s">
        <v>79</v>
      </c>
      <c r="K410" t="s">
        <v>47</v>
      </c>
      <c r="L410" t="b">
        <v>1</v>
      </c>
      <c r="M410" t="s">
        <v>30</v>
      </c>
      <c r="N410" t="s">
        <v>109</v>
      </c>
      <c r="O410">
        <v>1</v>
      </c>
      <c r="P410">
        <v>454450</v>
      </c>
      <c r="Q410">
        <v>454450</v>
      </c>
      <c r="R410">
        <v>2614364</v>
      </c>
      <c r="S410">
        <v>2614364</v>
      </c>
      <c r="T410">
        <v>2.6143640000000001</v>
      </c>
      <c r="U410">
        <v>2.6143640000000001</v>
      </c>
      <c r="V410">
        <v>454.45</v>
      </c>
    </row>
    <row r="411" spans="1:22" x14ac:dyDescent="0.35">
      <c r="A411" t="s">
        <v>22</v>
      </c>
      <c r="B411">
        <v>2019</v>
      </c>
      <c r="C411" t="b">
        <v>1</v>
      </c>
      <c r="D411" t="s">
        <v>23</v>
      </c>
      <c r="E411" t="s">
        <v>109</v>
      </c>
      <c r="F411" t="s">
        <v>25</v>
      </c>
      <c r="G411" t="s">
        <v>23</v>
      </c>
      <c r="H411" t="s">
        <v>26</v>
      </c>
      <c r="I411" t="s">
        <v>27</v>
      </c>
      <c r="J411" t="s">
        <v>79</v>
      </c>
      <c r="K411" t="s">
        <v>47</v>
      </c>
      <c r="L411" t="b">
        <v>1</v>
      </c>
      <c r="M411" t="s">
        <v>30</v>
      </c>
      <c r="N411" t="s">
        <v>109</v>
      </c>
      <c r="O411">
        <v>1</v>
      </c>
      <c r="P411">
        <v>292849</v>
      </c>
      <c r="Q411">
        <v>292849</v>
      </c>
      <c r="R411">
        <v>1169240</v>
      </c>
      <c r="S411">
        <v>1169240</v>
      </c>
      <c r="T411">
        <v>1.1692400000000001</v>
      </c>
      <c r="U411">
        <v>1.1692400000000001</v>
      </c>
      <c r="V411">
        <v>292.84899999999999</v>
      </c>
    </row>
    <row r="412" spans="1:22" x14ac:dyDescent="0.35">
      <c r="A412" t="s">
        <v>22</v>
      </c>
      <c r="B412">
        <v>2019</v>
      </c>
      <c r="C412" t="b">
        <v>1</v>
      </c>
      <c r="D412" t="s">
        <v>23</v>
      </c>
      <c r="E412" t="s">
        <v>109</v>
      </c>
      <c r="F412" t="s">
        <v>25</v>
      </c>
      <c r="G412" t="s">
        <v>23</v>
      </c>
      <c r="H412" t="s">
        <v>26</v>
      </c>
      <c r="I412" t="s">
        <v>27</v>
      </c>
      <c r="J412" t="s">
        <v>79</v>
      </c>
      <c r="K412" t="s">
        <v>47</v>
      </c>
      <c r="L412" t="b">
        <v>1</v>
      </c>
      <c r="M412" t="s">
        <v>30</v>
      </c>
      <c r="N412" t="s">
        <v>109</v>
      </c>
      <c r="O412">
        <v>1</v>
      </c>
      <c r="P412">
        <v>243710</v>
      </c>
      <c r="Q412">
        <v>243710</v>
      </c>
      <c r="R412">
        <v>955827</v>
      </c>
      <c r="S412">
        <v>955827</v>
      </c>
      <c r="T412">
        <v>0.95582699999999998</v>
      </c>
      <c r="U412">
        <v>0.95582699999999998</v>
      </c>
      <c r="V412">
        <v>243.71</v>
      </c>
    </row>
    <row r="413" spans="1:22" x14ac:dyDescent="0.35">
      <c r="A413" t="s">
        <v>22</v>
      </c>
      <c r="B413">
        <v>2019</v>
      </c>
      <c r="C413" t="b">
        <v>1</v>
      </c>
      <c r="D413" t="s">
        <v>23</v>
      </c>
      <c r="E413" t="s">
        <v>109</v>
      </c>
      <c r="F413" t="s">
        <v>25</v>
      </c>
      <c r="G413" t="s">
        <v>23</v>
      </c>
      <c r="H413" t="s">
        <v>26</v>
      </c>
      <c r="I413" t="s">
        <v>27</v>
      </c>
      <c r="J413" t="s">
        <v>79</v>
      </c>
      <c r="K413" t="s">
        <v>47</v>
      </c>
      <c r="L413" t="b">
        <v>1</v>
      </c>
      <c r="M413" t="s">
        <v>30</v>
      </c>
      <c r="N413" t="s">
        <v>109</v>
      </c>
      <c r="O413">
        <v>1</v>
      </c>
      <c r="P413">
        <v>4989</v>
      </c>
      <c r="Q413">
        <v>4989</v>
      </c>
      <c r="R413">
        <v>11077</v>
      </c>
      <c r="S413">
        <v>11077</v>
      </c>
      <c r="T413">
        <v>1.1077E-2</v>
      </c>
      <c r="U413">
        <v>1.1077E-2</v>
      </c>
      <c r="V413">
        <v>4.9889999999999999</v>
      </c>
    </row>
    <row r="414" spans="1:22" x14ac:dyDescent="0.35">
      <c r="A414" t="s">
        <v>22</v>
      </c>
      <c r="B414">
        <v>2019</v>
      </c>
      <c r="C414" t="b">
        <v>1</v>
      </c>
      <c r="D414" t="s">
        <v>23</v>
      </c>
      <c r="E414" t="s">
        <v>109</v>
      </c>
      <c r="F414" t="s">
        <v>25</v>
      </c>
      <c r="G414" t="s">
        <v>23</v>
      </c>
      <c r="H414" t="s">
        <v>26</v>
      </c>
      <c r="I414" t="s">
        <v>27</v>
      </c>
      <c r="J414" t="s">
        <v>79</v>
      </c>
      <c r="K414" t="s">
        <v>47</v>
      </c>
      <c r="L414" t="b">
        <v>1</v>
      </c>
      <c r="M414" t="s">
        <v>30</v>
      </c>
      <c r="N414" t="s">
        <v>109</v>
      </c>
      <c r="O414">
        <v>1</v>
      </c>
      <c r="P414">
        <v>200</v>
      </c>
      <c r="Q414">
        <v>200</v>
      </c>
      <c r="R414">
        <v>4407</v>
      </c>
      <c r="S414">
        <v>4407</v>
      </c>
      <c r="T414">
        <v>4.4070000000000003E-3</v>
      </c>
      <c r="U414">
        <v>4.4070000000000003E-3</v>
      </c>
      <c r="V414">
        <v>0.2</v>
      </c>
    </row>
    <row r="415" spans="1:22" x14ac:dyDescent="0.35">
      <c r="A415" t="s">
        <v>22</v>
      </c>
      <c r="B415">
        <v>2019</v>
      </c>
      <c r="C415" t="b">
        <v>1</v>
      </c>
      <c r="D415" t="s">
        <v>23</v>
      </c>
      <c r="E415" t="s">
        <v>109</v>
      </c>
      <c r="F415" t="s">
        <v>25</v>
      </c>
      <c r="G415" t="s">
        <v>23</v>
      </c>
      <c r="H415" t="s">
        <v>26</v>
      </c>
      <c r="I415" t="s">
        <v>27</v>
      </c>
      <c r="J415" t="s">
        <v>46</v>
      </c>
      <c r="K415" t="s">
        <v>47</v>
      </c>
      <c r="L415" t="b">
        <v>1</v>
      </c>
      <c r="M415" t="s">
        <v>30</v>
      </c>
      <c r="N415" t="s">
        <v>109</v>
      </c>
      <c r="O415">
        <v>1.28</v>
      </c>
      <c r="P415">
        <v>7868</v>
      </c>
      <c r="Q415">
        <v>10071.040000000001</v>
      </c>
      <c r="R415">
        <v>60273</v>
      </c>
      <c r="S415">
        <v>60273</v>
      </c>
      <c r="T415">
        <v>6.0273E-2</v>
      </c>
      <c r="U415">
        <v>6.0273E-2</v>
      </c>
      <c r="V415">
        <v>10.07104</v>
      </c>
    </row>
    <row r="416" spans="1:22" x14ac:dyDescent="0.35">
      <c r="A416" t="s">
        <v>22</v>
      </c>
      <c r="B416">
        <v>2019</v>
      </c>
      <c r="C416" t="b">
        <v>1</v>
      </c>
      <c r="D416" t="s">
        <v>23</v>
      </c>
      <c r="E416" t="s">
        <v>109</v>
      </c>
      <c r="F416" t="s">
        <v>25</v>
      </c>
      <c r="G416" t="s">
        <v>23</v>
      </c>
      <c r="H416" t="s">
        <v>26</v>
      </c>
      <c r="I416" t="s">
        <v>27</v>
      </c>
      <c r="J416" t="s">
        <v>46</v>
      </c>
      <c r="K416" t="s">
        <v>47</v>
      </c>
      <c r="L416" t="b">
        <v>1</v>
      </c>
      <c r="M416" t="s">
        <v>30</v>
      </c>
      <c r="N416" t="s">
        <v>109</v>
      </c>
      <c r="O416">
        <v>1.28</v>
      </c>
      <c r="P416">
        <v>381</v>
      </c>
      <c r="Q416">
        <v>487.68</v>
      </c>
      <c r="R416">
        <v>2320</v>
      </c>
      <c r="S416">
        <v>2320</v>
      </c>
      <c r="T416">
        <v>2.32E-3</v>
      </c>
      <c r="U416">
        <v>2.32E-3</v>
      </c>
      <c r="V416">
        <v>0.48768</v>
      </c>
    </row>
    <row r="417" spans="1:22" x14ac:dyDescent="0.35">
      <c r="A417" t="s">
        <v>22</v>
      </c>
      <c r="B417">
        <v>2019</v>
      </c>
      <c r="C417" t="b">
        <v>1</v>
      </c>
      <c r="D417" t="s">
        <v>23</v>
      </c>
      <c r="E417" t="s">
        <v>109</v>
      </c>
      <c r="F417" t="s">
        <v>25</v>
      </c>
      <c r="G417" t="s">
        <v>23</v>
      </c>
      <c r="H417" t="s">
        <v>26</v>
      </c>
      <c r="I417" t="s">
        <v>100</v>
      </c>
      <c r="J417" t="s">
        <v>115</v>
      </c>
      <c r="K417" t="s">
        <v>54</v>
      </c>
      <c r="L417" t="b">
        <v>1</v>
      </c>
      <c r="M417" t="s">
        <v>30</v>
      </c>
      <c r="N417" t="s">
        <v>109</v>
      </c>
      <c r="O417">
        <v>3.33</v>
      </c>
      <c r="P417">
        <v>1438</v>
      </c>
      <c r="Q417">
        <v>4788.54</v>
      </c>
      <c r="R417">
        <v>12386</v>
      </c>
      <c r="S417">
        <v>12386</v>
      </c>
      <c r="T417">
        <v>1.2385999999999999E-2</v>
      </c>
      <c r="U417">
        <v>1.2385999999999999E-2</v>
      </c>
      <c r="V417">
        <v>4.7885400000000002</v>
      </c>
    </row>
    <row r="418" spans="1:22" x14ac:dyDescent="0.35">
      <c r="A418" t="s">
        <v>22</v>
      </c>
      <c r="B418">
        <v>2019</v>
      </c>
      <c r="C418" t="b">
        <v>1</v>
      </c>
      <c r="D418" t="s">
        <v>23</v>
      </c>
      <c r="E418" t="s">
        <v>109</v>
      </c>
      <c r="F418" t="s">
        <v>25</v>
      </c>
      <c r="G418" t="s">
        <v>23</v>
      </c>
      <c r="H418" t="s">
        <v>26</v>
      </c>
      <c r="I418" t="s">
        <v>100</v>
      </c>
      <c r="J418" t="s">
        <v>115</v>
      </c>
      <c r="K418" t="s">
        <v>54</v>
      </c>
      <c r="L418" t="b">
        <v>1</v>
      </c>
      <c r="M418" t="s">
        <v>30</v>
      </c>
      <c r="N418" t="s">
        <v>109</v>
      </c>
      <c r="O418">
        <v>3.33</v>
      </c>
      <c r="P418">
        <v>1300</v>
      </c>
      <c r="Q418">
        <v>4329</v>
      </c>
      <c r="R418">
        <v>7891</v>
      </c>
      <c r="S418">
        <v>7891</v>
      </c>
      <c r="T418">
        <v>7.8910000000000004E-3</v>
      </c>
      <c r="U418">
        <v>7.8910000000000004E-3</v>
      </c>
      <c r="V418">
        <v>4.3289999999999997</v>
      </c>
    </row>
    <row r="419" spans="1:22" x14ac:dyDescent="0.35">
      <c r="A419" t="s">
        <v>22</v>
      </c>
      <c r="B419">
        <v>2019</v>
      </c>
      <c r="C419" t="b">
        <v>1</v>
      </c>
      <c r="D419" t="s">
        <v>23</v>
      </c>
      <c r="E419" t="s">
        <v>109</v>
      </c>
      <c r="F419" t="s">
        <v>25</v>
      </c>
      <c r="G419" t="s">
        <v>23</v>
      </c>
      <c r="H419" t="s">
        <v>26</v>
      </c>
      <c r="I419" t="s">
        <v>27</v>
      </c>
      <c r="J419" t="s">
        <v>33</v>
      </c>
      <c r="K419" t="s">
        <v>33</v>
      </c>
      <c r="L419" t="b">
        <v>1</v>
      </c>
      <c r="M419" t="s">
        <v>30</v>
      </c>
      <c r="N419" t="s">
        <v>109</v>
      </c>
      <c r="O419">
        <v>1.04</v>
      </c>
      <c r="P419">
        <v>660</v>
      </c>
      <c r="Q419">
        <v>686.4</v>
      </c>
      <c r="R419">
        <v>3136</v>
      </c>
      <c r="S419">
        <v>3136</v>
      </c>
      <c r="T419">
        <v>3.1359999999999999E-3</v>
      </c>
      <c r="U419">
        <v>3.1359999999999999E-3</v>
      </c>
      <c r="V419">
        <v>0.68640000000000001</v>
      </c>
    </row>
    <row r="420" spans="1:22" x14ac:dyDescent="0.35">
      <c r="A420" t="s">
        <v>22</v>
      </c>
      <c r="B420">
        <v>2019</v>
      </c>
      <c r="C420" t="b">
        <v>1</v>
      </c>
      <c r="D420" t="s">
        <v>23</v>
      </c>
      <c r="E420" t="s">
        <v>109</v>
      </c>
      <c r="F420" t="s">
        <v>25</v>
      </c>
      <c r="G420" t="s">
        <v>23</v>
      </c>
      <c r="H420" t="s">
        <v>26</v>
      </c>
      <c r="I420" t="s">
        <v>100</v>
      </c>
      <c r="J420" t="s">
        <v>33</v>
      </c>
      <c r="K420" t="s">
        <v>33</v>
      </c>
      <c r="L420" t="b">
        <v>1</v>
      </c>
      <c r="M420" t="s">
        <v>30</v>
      </c>
      <c r="N420" t="s">
        <v>109</v>
      </c>
      <c r="O420">
        <v>3.19</v>
      </c>
      <c r="P420">
        <v>20149</v>
      </c>
      <c r="Q420">
        <v>64275.31</v>
      </c>
      <c r="R420">
        <v>98283</v>
      </c>
      <c r="S420">
        <v>98283</v>
      </c>
      <c r="T420">
        <v>9.8282999999999995E-2</v>
      </c>
      <c r="U420">
        <v>9.8282999999999995E-2</v>
      </c>
      <c r="V420">
        <v>64.275310000000005</v>
      </c>
    </row>
    <row r="421" spans="1:22" x14ac:dyDescent="0.35">
      <c r="A421" t="s">
        <v>22</v>
      </c>
      <c r="B421">
        <v>2019</v>
      </c>
      <c r="C421" t="b">
        <v>1</v>
      </c>
      <c r="D421" t="s">
        <v>23</v>
      </c>
      <c r="E421" t="s">
        <v>109</v>
      </c>
      <c r="F421" t="s">
        <v>25</v>
      </c>
      <c r="G421" t="s">
        <v>23</v>
      </c>
      <c r="H421" t="s">
        <v>36</v>
      </c>
      <c r="I421" t="s">
        <v>36</v>
      </c>
      <c r="J421" t="s">
        <v>60</v>
      </c>
      <c r="K421" t="s">
        <v>29</v>
      </c>
      <c r="L421" t="b">
        <v>1</v>
      </c>
      <c r="M421" t="s">
        <v>30</v>
      </c>
      <c r="N421" t="s">
        <v>109</v>
      </c>
      <c r="O421">
        <v>1</v>
      </c>
      <c r="P421">
        <v>40</v>
      </c>
      <c r="Q421">
        <v>40</v>
      </c>
      <c r="R421">
        <v>2278</v>
      </c>
      <c r="S421">
        <v>2278</v>
      </c>
      <c r="T421">
        <v>2.2780000000000001E-3</v>
      </c>
      <c r="U421">
        <v>2.2780000000000001E-3</v>
      </c>
      <c r="V421">
        <v>0.04</v>
      </c>
    </row>
    <row r="422" spans="1:22" x14ac:dyDescent="0.35">
      <c r="A422" t="s">
        <v>22</v>
      </c>
      <c r="B422">
        <v>2019</v>
      </c>
      <c r="C422" t="b">
        <v>1</v>
      </c>
      <c r="D422" t="s">
        <v>23</v>
      </c>
      <c r="E422" t="s">
        <v>109</v>
      </c>
      <c r="F422" t="s">
        <v>25</v>
      </c>
      <c r="G422" t="s">
        <v>23</v>
      </c>
      <c r="H422" t="s">
        <v>36</v>
      </c>
      <c r="I422" t="s">
        <v>36</v>
      </c>
      <c r="J422" t="s">
        <v>43</v>
      </c>
      <c r="K422" t="s">
        <v>39</v>
      </c>
      <c r="L422" t="b">
        <v>1</v>
      </c>
      <c r="M422" t="s">
        <v>30</v>
      </c>
      <c r="N422" t="s">
        <v>109</v>
      </c>
      <c r="O422">
        <v>5</v>
      </c>
      <c r="P422">
        <v>115262</v>
      </c>
      <c r="Q422">
        <v>576310</v>
      </c>
      <c r="R422">
        <v>451194</v>
      </c>
      <c r="S422">
        <v>451194</v>
      </c>
      <c r="T422">
        <v>0.45119399999999998</v>
      </c>
      <c r="U422">
        <v>0.45119399999999998</v>
      </c>
      <c r="V422">
        <v>576.30999999999995</v>
      </c>
    </row>
    <row r="423" spans="1:22" x14ac:dyDescent="0.35">
      <c r="A423" t="s">
        <v>22</v>
      </c>
      <c r="B423">
        <v>2019</v>
      </c>
      <c r="C423" t="b">
        <v>1</v>
      </c>
      <c r="D423" t="s">
        <v>23</v>
      </c>
      <c r="E423" t="s">
        <v>109</v>
      </c>
      <c r="F423" t="s">
        <v>25</v>
      </c>
      <c r="G423" t="s">
        <v>23</v>
      </c>
      <c r="H423" t="s">
        <v>36</v>
      </c>
      <c r="I423" t="s">
        <v>36</v>
      </c>
      <c r="J423" t="s">
        <v>43</v>
      </c>
      <c r="K423" t="s">
        <v>39</v>
      </c>
      <c r="L423" t="b">
        <v>1</v>
      </c>
      <c r="M423" t="s">
        <v>30</v>
      </c>
      <c r="N423" t="s">
        <v>109</v>
      </c>
      <c r="O423">
        <v>5</v>
      </c>
      <c r="P423">
        <v>5200</v>
      </c>
      <c r="Q423">
        <v>26000</v>
      </c>
      <c r="R423">
        <v>22384</v>
      </c>
      <c r="S423">
        <v>22384</v>
      </c>
      <c r="T423">
        <v>2.2384000000000001E-2</v>
      </c>
      <c r="U423">
        <v>2.2384000000000001E-2</v>
      </c>
      <c r="V423">
        <v>26</v>
      </c>
    </row>
    <row r="424" spans="1:22" x14ac:dyDescent="0.35">
      <c r="A424" t="s">
        <v>22</v>
      </c>
      <c r="B424">
        <v>2019</v>
      </c>
      <c r="C424" t="b">
        <v>1</v>
      </c>
      <c r="D424" t="s">
        <v>23</v>
      </c>
      <c r="E424" t="s">
        <v>109</v>
      </c>
      <c r="F424" t="s">
        <v>25</v>
      </c>
      <c r="G424" t="s">
        <v>23</v>
      </c>
      <c r="H424" t="s">
        <v>36</v>
      </c>
      <c r="I424" t="s">
        <v>27</v>
      </c>
      <c r="J424" t="s">
        <v>43</v>
      </c>
      <c r="K424" t="s">
        <v>39</v>
      </c>
      <c r="L424" t="b">
        <v>1</v>
      </c>
      <c r="M424" t="s">
        <v>30</v>
      </c>
      <c r="N424" t="s">
        <v>109</v>
      </c>
      <c r="O424">
        <v>1</v>
      </c>
      <c r="P424">
        <v>59028</v>
      </c>
      <c r="Q424">
        <v>59028</v>
      </c>
      <c r="R424">
        <v>212592</v>
      </c>
      <c r="S424">
        <v>212592</v>
      </c>
      <c r="T424">
        <v>0.212592</v>
      </c>
      <c r="U424">
        <v>0.212592</v>
      </c>
      <c r="V424">
        <v>59.027999999999999</v>
      </c>
    </row>
    <row r="425" spans="1:22" x14ac:dyDescent="0.35">
      <c r="A425" t="s">
        <v>22</v>
      </c>
      <c r="B425">
        <v>2019</v>
      </c>
      <c r="C425" t="b">
        <v>1</v>
      </c>
      <c r="D425" t="s">
        <v>23</v>
      </c>
      <c r="E425" t="s">
        <v>117</v>
      </c>
      <c r="F425" t="s">
        <v>25</v>
      </c>
      <c r="G425" t="s">
        <v>23</v>
      </c>
      <c r="H425" t="s">
        <v>26</v>
      </c>
      <c r="I425" t="s">
        <v>35</v>
      </c>
      <c r="J425" t="s">
        <v>41</v>
      </c>
      <c r="K425" t="s">
        <v>42</v>
      </c>
      <c r="L425" t="b">
        <v>1</v>
      </c>
      <c r="M425" t="s">
        <v>30</v>
      </c>
      <c r="N425" t="s">
        <v>117</v>
      </c>
      <c r="O425">
        <v>0</v>
      </c>
      <c r="P425">
        <v>23752</v>
      </c>
      <c r="Q425">
        <v>0</v>
      </c>
      <c r="R425">
        <v>293618</v>
      </c>
      <c r="S425">
        <v>293618</v>
      </c>
      <c r="T425">
        <v>0.29361799999999999</v>
      </c>
      <c r="U425">
        <v>0.29361799999999999</v>
      </c>
      <c r="V425">
        <v>0</v>
      </c>
    </row>
    <row r="426" spans="1:22" x14ac:dyDescent="0.35">
      <c r="A426" t="s">
        <v>22</v>
      </c>
      <c r="B426">
        <v>2019</v>
      </c>
      <c r="C426" t="b">
        <v>1</v>
      </c>
      <c r="D426" t="s">
        <v>23</v>
      </c>
      <c r="E426" t="s">
        <v>117</v>
      </c>
      <c r="F426" t="s">
        <v>25</v>
      </c>
      <c r="G426" t="s">
        <v>23</v>
      </c>
      <c r="H426" t="s">
        <v>26</v>
      </c>
      <c r="I426" t="s">
        <v>35</v>
      </c>
      <c r="J426" t="s">
        <v>41</v>
      </c>
      <c r="K426" t="s">
        <v>42</v>
      </c>
      <c r="L426" t="b">
        <v>1</v>
      </c>
      <c r="M426" t="s">
        <v>30</v>
      </c>
      <c r="N426" t="s">
        <v>117</v>
      </c>
      <c r="O426">
        <v>0</v>
      </c>
      <c r="P426">
        <v>11215</v>
      </c>
      <c r="Q426">
        <v>0</v>
      </c>
      <c r="R426">
        <v>121002</v>
      </c>
      <c r="S426">
        <v>121002</v>
      </c>
      <c r="T426">
        <v>0.121002</v>
      </c>
      <c r="U426">
        <v>0.121002</v>
      </c>
      <c r="V426">
        <v>0</v>
      </c>
    </row>
    <row r="427" spans="1:22" x14ac:dyDescent="0.35">
      <c r="A427" t="s">
        <v>22</v>
      </c>
      <c r="B427">
        <v>2019</v>
      </c>
      <c r="C427" t="b">
        <v>1</v>
      </c>
      <c r="D427" t="s">
        <v>23</v>
      </c>
      <c r="E427" t="s">
        <v>117</v>
      </c>
      <c r="F427" t="s">
        <v>25</v>
      </c>
      <c r="G427" t="s">
        <v>23</v>
      </c>
      <c r="H427" t="s">
        <v>26</v>
      </c>
      <c r="I427" t="s">
        <v>35</v>
      </c>
      <c r="J427" t="s">
        <v>41</v>
      </c>
      <c r="K427" t="s">
        <v>42</v>
      </c>
      <c r="L427" t="b">
        <v>1</v>
      </c>
      <c r="M427" t="s">
        <v>30</v>
      </c>
      <c r="N427" t="s">
        <v>117</v>
      </c>
      <c r="O427">
        <v>0</v>
      </c>
      <c r="P427">
        <v>100</v>
      </c>
      <c r="Q427">
        <v>0</v>
      </c>
      <c r="R427">
        <v>2978</v>
      </c>
      <c r="S427">
        <v>2978</v>
      </c>
      <c r="T427">
        <v>2.9780000000000002E-3</v>
      </c>
      <c r="U427">
        <v>2.9780000000000002E-3</v>
      </c>
      <c r="V427">
        <v>0</v>
      </c>
    </row>
    <row r="428" spans="1:22" x14ac:dyDescent="0.35">
      <c r="A428" t="s">
        <v>22</v>
      </c>
      <c r="B428">
        <v>2019</v>
      </c>
      <c r="C428" t="b">
        <v>1</v>
      </c>
      <c r="D428" t="s">
        <v>23</v>
      </c>
      <c r="E428" t="s">
        <v>117</v>
      </c>
      <c r="F428" t="s">
        <v>25</v>
      </c>
      <c r="G428" t="s">
        <v>23</v>
      </c>
      <c r="H428" t="s">
        <v>26</v>
      </c>
      <c r="I428" t="s">
        <v>35</v>
      </c>
      <c r="J428" t="s">
        <v>62</v>
      </c>
      <c r="K428" t="s">
        <v>59</v>
      </c>
      <c r="L428" t="b">
        <v>1</v>
      </c>
      <c r="M428" t="s">
        <v>30</v>
      </c>
      <c r="N428" t="s">
        <v>117</v>
      </c>
      <c r="O428">
        <v>1</v>
      </c>
      <c r="P428">
        <v>1900</v>
      </c>
      <c r="Q428">
        <v>1900</v>
      </c>
      <c r="R428">
        <v>17266</v>
      </c>
      <c r="S428">
        <v>17266</v>
      </c>
      <c r="T428">
        <v>1.7266E-2</v>
      </c>
      <c r="U428">
        <v>1.7266E-2</v>
      </c>
      <c r="V428">
        <v>1.9</v>
      </c>
    </row>
    <row r="429" spans="1:22" x14ac:dyDescent="0.35">
      <c r="A429" t="s">
        <v>22</v>
      </c>
      <c r="B429">
        <v>2019</v>
      </c>
      <c r="C429" t="b">
        <v>1</v>
      </c>
      <c r="D429" t="s">
        <v>23</v>
      </c>
      <c r="E429" t="s">
        <v>117</v>
      </c>
      <c r="F429" t="s">
        <v>25</v>
      </c>
      <c r="G429" t="s">
        <v>23</v>
      </c>
      <c r="H429" t="s">
        <v>26</v>
      </c>
      <c r="I429" t="s">
        <v>35</v>
      </c>
      <c r="J429" t="s">
        <v>62</v>
      </c>
      <c r="K429" t="s">
        <v>59</v>
      </c>
      <c r="L429" t="b">
        <v>1</v>
      </c>
      <c r="M429" t="s">
        <v>30</v>
      </c>
      <c r="N429" t="s">
        <v>117</v>
      </c>
      <c r="O429">
        <v>1</v>
      </c>
      <c r="P429">
        <v>200</v>
      </c>
      <c r="Q429">
        <v>200</v>
      </c>
      <c r="R429">
        <v>1209</v>
      </c>
      <c r="S429">
        <v>1209</v>
      </c>
      <c r="T429">
        <v>1.209E-3</v>
      </c>
      <c r="U429">
        <v>1.209E-3</v>
      </c>
      <c r="V429">
        <v>0.2</v>
      </c>
    </row>
    <row r="430" spans="1:22" x14ac:dyDescent="0.35">
      <c r="A430" t="s">
        <v>22</v>
      </c>
      <c r="B430">
        <v>2019</v>
      </c>
      <c r="C430" t="b">
        <v>1</v>
      </c>
      <c r="D430" t="s">
        <v>23</v>
      </c>
      <c r="E430" t="s">
        <v>117</v>
      </c>
      <c r="F430" t="s">
        <v>25</v>
      </c>
      <c r="G430" t="s">
        <v>23</v>
      </c>
      <c r="H430" t="s">
        <v>40</v>
      </c>
      <c r="I430" t="s">
        <v>35</v>
      </c>
      <c r="J430" t="s">
        <v>62</v>
      </c>
      <c r="K430" t="s">
        <v>59</v>
      </c>
      <c r="L430" t="b">
        <v>1</v>
      </c>
      <c r="M430" t="s">
        <v>30</v>
      </c>
      <c r="N430" t="s">
        <v>117</v>
      </c>
      <c r="O430">
        <v>2.48</v>
      </c>
      <c r="P430">
        <v>70506</v>
      </c>
      <c r="Q430">
        <v>174854.88</v>
      </c>
      <c r="R430">
        <v>508058</v>
      </c>
      <c r="S430">
        <v>508058</v>
      </c>
      <c r="T430">
        <v>0.50805800000000001</v>
      </c>
      <c r="U430">
        <v>0.50805800000000001</v>
      </c>
      <c r="V430">
        <v>174.85488000000001</v>
      </c>
    </row>
    <row r="431" spans="1:22" x14ac:dyDescent="0.35">
      <c r="A431" t="s">
        <v>22</v>
      </c>
      <c r="B431">
        <v>2019</v>
      </c>
      <c r="C431" t="b">
        <v>1</v>
      </c>
      <c r="D431" t="s">
        <v>23</v>
      </c>
      <c r="E431" t="s">
        <v>117</v>
      </c>
      <c r="F431" t="s">
        <v>25</v>
      </c>
      <c r="G431" t="s">
        <v>23</v>
      </c>
      <c r="H431" t="s">
        <v>40</v>
      </c>
      <c r="I431" t="s">
        <v>35</v>
      </c>
      <c r="J431" t="s">
        <v>62</v>
      </c>
      <c r="K431" t="s">
        <v>59</v>
      </c>
      <c r="L431" t="b">
        <v>1</v>
      </c>
      <c r="M431" t="s">
        <v>30</v>
      </c>
      <c r="N431" t="s">
        <v>117</v>
      </c>
      <c r="O431">
        <v>2.48</v>
      </c>
      <c r="P431">
        <v>740</v>
      </c>
      <c r="Q431">
        <v>1835.2</v>
      </c>
      <c r="R431">
        <v>7346</v>
      </c>
      <c r="S431">
        <v>7346</v>
      </c>
      <c r="T431">
        <v>7.3460000000000001E-3</v>
      </c>
      <c r="U431">
        <v>7.3460000000000001E-3</v>
      </c>
      <c r="V431">
        <v>1.8351999999999999</v>
      </c>
    </row>
    <row r="432" spans="1:22" x14ac:dyDescent="0.35">
      <c r="A432" t="s">
        <v>22</v>
      </c>
      <c r="B432">
        <v>2019</v>
      </c>
      <c r="C432" t="b">
        <v>1</v>
      </c>
      <c r="D432" t="s">
        <v>23</v>
      </c>
      <c r="E432" t="s">
        <v>118</v>
      </c>
      <c r="F432" t="s">
        <v>25</v>
      </c>
      <c r="G432" t="s">
        <v>23</v>
      </c>
      <c r="H432" t="s">
        <v>26</v>
      </c>
      <c r="I432" t="s">
        <v>35</v>
      </c>
      <c r="J432" t="s">
        <v>41</v>
      </c>
      <c r="K432" t="s">
        <v>42</v>
      </c>
      <c r="L432" t="b">
        <v>1</v>
      </c>
      <c r="M432" t="s">
        <v>30</v>
      </c>
      <c r="N432" t="s">
        <v>118</v>
      </c>
      <c r="O432">
        <v>0</v>
      </c>
      <c r="P432">
        <v>99</v>
      </c>
      <c r="Q432">
        <v>0</v>
      </c>
      <c r="R432">
        <v>5119</v>
      </c>
      <c r="S432">
        <v>5119</v>
      </c>
      <c r="T432">
        <v>5.1190000000000003E-3</v>
      </c>
      <c r="U432">
        <v>5.1190000000000003E-3</v>
      </c>
      <c r="V432">
        <v>0</v>
      </c>
    </row>
    <row r="433" spans="1:22" x14ac:dyDescent="0.35">
      <c r="A433" t="s">
        <v>22</v>
      </c>
      <c r="B433">
        <v>2019</v>
      </c>
      <c r="C433" t="b">
        <v>1</v>
      </c>
      <c r="D433" t="s">
        <v>23</v>
      </c>
      <c r="E433" t="s">
        <v>118</v>
      </c>
      <c r="F433" t="s">
        <v>25</v>
      </c>
      <c r="G433" t="s">
        <v>23</v>
      </c>
      <c r="H433" t="s">
        <v>26</v>
      </c>
      <c r="I433" t="s">
        <v>35</v>
      </c>
      <c r="J433" t="s">
        <v>41</v>
      </c>
      <c r="K433" t="s">
        <v>42</v>
      </c>
      <c r="L433" t="b">
        <v>1</v>
      </c>
      <c r="M433" t="s">
        <v>30</v>
      </c>
      <c r="N433" t="s">
        <v>118</v>
      </c>
      <c r="O433">
        <v>0</v>
      </c>
      <c r="P433">
        <v>80</v>
      </c>
      <c r="Q433">
        <v>0</v>
      </c>
      <c r="R433">
        <v>3052</v>
      </c>
      <c r="S433">
        <v>3052</v>
      </c>
      <c r="T433">
        <v>3.052E-3</v>
      </c>
      <c r="U433">
        <v>3.052E-3</v>
      </c>
      <c r="V433">
        <v>0</v>
      </c>
    </row>
    <row r="434" spans="1:22" x14ac:dyDescent="0.35">
      <c r="A434" t="s">
        <v>22</v>
      </c>
      <c r="B434">
        <v>2019</v>
      </c>
      <c r="C434" t="b">
        <v>1</v>
      </c>
      <c r="D434" t="s">
        <v>23</v>
      </c>
      <c r="E434" t="s">
        <v>119</v>
      </c>
      <c r="F434" t="s">
        <v>25</v>
      </c>
      <c r="G434" t="s">
        <v>23</v>
      </c>
      <c r="H434" t="s">
        <v>26</v>
      </c>
      <c r="I434" t="s">
        <v>35</v>
      </c>
      <c r="J434" t="s">
        <v>41</v>
      </c>
      <c r="K434" t="s">
        <v>42</v>
      </c>
      <c r="L434" t="b">
        <v>1</v>
      </c>
      <c r="M434" t="s">
        <v>30</v>
      </c>
      <c r="N434" t="s">
        <v>119</v>
      </c>
      <c r="O434">
        <v>0</v>
      </c>
      <c r="P434">
        <v>345</v>
      </c>
      <c r="Q434">
        <v>0</v>
      </c>
      <c r="R434">
        <v>9771</v>
      </c>
      <c r="S434">
        <v>9771</v>
      </c>
      <c r="T434">
        <v>9.7710000000000002E-3</v>
      </c>
      <c r="U434">
        <v>9.7710000000000002E-3</v>
      </c>
      <c r="V434">
        <v>0</v>
      </c>
    </row>
    <row r="435" spans="1:22" x14ac:dyDescent="0.35">
      <c r="A435" t="s">
        <v>22</v>
      </c>
      <c r="B435">
        <v>2019</v>
      </c>
      <c r="C435" t="b">
        <v>1</v>
      </c>
      <c r="D435" t="s">
        <v>23</v>
      </c>
      <c r="E435" t="s">
        <v>120</v>
      </c>
      <c r="F435" t="s">
        <v>25</v>
      </c>
      <c r="G435" t="s">
        <v>23</v>
      </c>
      <c r="H435" t="s">
        <v>26</v>
      </c>
      <c r="I435" t="s">
        <v>35</v>
      </c>
      <c r="J435" t="s">
        <v>41</v>
      </c>
      <c r="K435" t="s">
        <v>42</v>
      </c>
      <c r="L435" t="b">
        <v>1</v>
      </c>
      <c r="M435" t="s">
        <v>30</v>
      </c>
      <c r="N435" t="s">
        <v>120</v>
      </c>
      <c r="O435">
        <v>0</v>
      </c>
      <c r="P435">
        <v>614</v>
      </c>
      <c r="Q435">
        <v>0</v>
      </c>
      <c r="R435">
        <v>7589</v>
      </c>
      <c r="S435">
        <v>7589</v>
      </c>
      <c r="T435">
        <v>7.5890000000000003E-3</v>
      </c>
      <c r="U435">
        <v>7.5890000000000003E-3</v>
      </c>
      <c r="V435">
        <v>0</v>
      </c>
    </row>
    <row r="436" spans="1:22" x14ac:dyDescent="0.35">
      <c r="A436" t="s">
        <v>22</v>
      </c>
      <c r="B436">
        <v>2019</v>
      </c>
      <c r="C436" t="b">
        <v>1</v>
      </c>
      <c r="D436" t="s">
        <v>48</v>
      </c>
      <c r="E436" t="s">
        <v>121</v>
      </c>
      <c r="F436" t="s">
        <v>25</v>
      </c>
      <c r="G436" t="s">
        <v>48</v>
      </c>
      <c r="H436" t="s">
        <v>50</v>
      </c>
      <c r="I436" t="s">
        <v>37</v>
      </c>
      <c r="J436" t="s">
        <v>51</v>
      </c>
      <c r="K436" t="s">
        <v>52</v>
      </c>
      <c r="L436" t="b">
        <v>1</v>
      </c>
      <c r="M436" t="s">
        <v>30</v>
      </c>
      <c r="N436" t="s">
        <v>121</v>
      </c>
      <c r="O436">
        <v>2.08</v>
      </c>
      <c r="P436">
        <v>2628</v>
      </c>
      <c r="Q436">
        <v>5466.24</v>
      </c>
      <c r="R436">
        <v>19138</v>
      </c>
      <c r="S436">
        <v>19138</v>
      </c>
      <c r="T436">
        <v>1.9137999999999999E-2</v>
      </c>
      <c r="U436">
        <v>1.9137999999999999E-2</v>
      </c>
      <c r="V436">
        <v>5.46624</v>
      </c>
    </row>
    <row r="437" spans="1:22" x14ac:dyDescent="0.35">
      <c r="A437" t="s">
        <v>22</v>
      </c>
      <c r="B437">
        <v>2019</v>
      </c>
      <c r="C437" t="b">
        <v>1</v>
      </c>
      <c r="D437" t="s">
        <v>48</v>
      </c>
      <c r="E437" t="s">
        <v>122</v>
      </c>
      <c r="F437" t="s">
        <v>25</v>
      </c>
      <c r="G437" t="s">
        <v>48</v>
      </c>
      <c r="H437" t="s">
        <v>36</v>
      </c>
      <c r="I437" t="s">
        <v>37</v>
      </c>
      <c r="J437" t="s">
        <v>28</v>
      </c>
      <c r="K437" t="s">
        <v>29</v>
      </c>
      <c r="L437" t="b">
        <v>1</v>
      </c>
      <c r="M437" t="s">
        <v>30</v>
      </c>
      <c r="N437" t="s">
        <v>122</v>
      </c>
      <c r="O437">
        <v>1.66</v>
      </c>
      <c r="P437">
        <v>1</v>
      </c>
      <c r="Q437">
        <v>1.66</v>
      </c>
      <c r="R437">
        <v>8</v>
      </c>
      <c r="S437">
        <v>8</v>
      </c>
      <c r="T437" s="1">
        <v>7.9999999999999996E-6</v>
      </c>
      <c r="U437" s="1">
        <v>7.9999999999999996E-6</v>
      </c>
      <c r="V437">
        <v>1.66E-3</v>
      </c>
    </row>
    <row r="438" spans="1:22" x14ac:dyDescent="0.35">
      <c r="A438" t="s">
        <v>22</v>
      </c>
      <c r="B438">
        <v>2019</v>
      </c>
      <c r="C438" t="b">
        <v>1</v>
      </c>
      <c r="D438" t="s">
        <v>48</v>
      </c>
      <c r="E438" t="s">
        <v>122</v>
      </c>
      <c r="F438" t="s">
        <v>25</v>
      </c>
      <c r="G438" t="s">
        <v>48</v>
      </c>
      <c r="H438" t="s">
        <v>50</v>
      </c>
      <c r="I438" t="s">
        <v>37</v>
      </c>
      <c r="J438" t="s">
        <v>84</v>
      </c>
      <c r="K438" t="s">
        <v>67</v>
      </c>
      <c r="L438" t="b">
        <v>1</v>
      </c>
      <c r="M438" t="s">
        <v>30</v>
      </c>
      <c r="N438" t="s">
        <v>122</v>
      </c>
      <c r="O438">
        <v>2.0099999999999998</v>
      </c>
      <c r="P438">
        <v>1</v>
      </c>
      <c r="Q438">
        <v>2.0099999999999998</v>
      </c>
      <c r="R438">
        <v>24</v>
      </c>
      <c r="S438">
        <v>24</v>
      </c>
      <c r="T438" s="1">
        <v>2.4000000000000001E-5</v>
      </c>
      <c r="U438" s="1">
        <v>2.4000000000000001E-5</v>
      </c>
      <c r="V438">
        <v>2.0100000000000001E-3</v>
      </c>
    </row>
    <row r="439" spans="1:22" x14ac:dyDescent="0.35">
      <c r="A439" t="s">
        <v>22</v>
      </c>
      <c r="B439">
        <v>2019</v>
      </c>
      <c r="C439" t="b">
        <v>1</v>
      </c>
      <c r="D439" t="s">
        <v>48</v>
      </c>
      <c r="E439" t="s">
        <v>122</v>
      </c>
      <c r="F439" t="s">
        <v>25</v>
      </c>
      <c r="G439" t="s">
        <v>48</v>
      </c>
      <c r="H439" t="s">
        <v>26</v>
      </c>
      <c r="I439" t="s">
        <v>35</v>
      </c>
      <c r="J439" t="s">
        <v>41</v>
      </c>
      <c r="K439" t="s">
        <v>42</v>
      </c>
      <c r="L439" t="b">
        <v>1</v>
      </c>
      <c r="M439" t="s">
        <v>30</v>
      </c>
      <c r="N439" t="s">
        <v>122</v>
      </c>
      <c r="O439">
        <v>0</v>
      </c>
      <c r="P439">
        <v>4971</v>
      </c>
      <c r="Q439">
        <v>0</v>
      </c>
      <c r="R439">
        <v>26821</v>
      </c>
      <c r="S439">
        <v>26821</v>
      </c>
      <c r="T439">
        <v>2.6821000000000001E-2</v>
      </c>
      <c r="U439">
        <v>2.6821000000000001E-2</v>
      </c>
      <c r="V439">
        <v>0</v>
      </c>
    </row>
    <row r="440" spans="1:22" x14ac:dyDescent="0.35">
      <c r="A440" t="s">
        <v>22</v>
      </c>
      <c r="B440">
        <v>2019</v>
      </c>
      <c r="C440" t="b">
        <v>1</v>
      </c>
      <c r="D440" t="s">
        <v>48</v>
      </c>
      <c r="E440" t="s">
        <v>122</v>
      </c>
      <c r="F440" t="s">
        <v>25</v>
      </c>
      <c r="G440" t="s">
        <v>48</v>
      </c>
      <c r="H440" t="s">
        <v>26</v>
      </c>
      <c r="I440" t="s">
        <v>27</v>
      </c>
      <c r="J440" t="s">
        <v>61</v>
      </c>
      <c r="K440" t="s">
        <v>45</v>
      </c>
      <c r="L440" t="b">
        <v>1</v>
      </c>
      <c r="M440" t="s">
        <v>30</v>
      </c>
      <c r="N440" t="s">
        <v>122</v>
      </c>
      <c r="O440">
        <v>1.18</v>
      </c>
      <c r="P440">
        <v>849</v>
      </c>
      <c r="Q440">
        <v>1001.82</v>
      </c>
      <c r="R440">
        <v>2349</v>
      </c>
      <c r="S440">
        <v>2349</v>
      </c>
      <c r="T440">
        <v>2.349E-3</v>
      </c>
      <c r="U440">
        <v>2.349E-3</v>
      </c>
      <c r="V440">
        <v>1.0018199999999999</v>
      </c>
    </row>
    <row r="441" spans="1:22" x14ac:dyDescent="0.35">
      <c r="A441" t="s">
        <v>22</v>
      </c>
      <c r="B441">
        <v>2019</v>
      </c>
      <c r="C441" t="b">
        <v>1</v>
      </c>
      <c r="D441" t="s">
        <v>48</v>
      </c>
      <c r="E441" t="s">
        <v>122</v>
      </c>
      <c r="F441" t="s">
        <v>25</v>
      </c>
      <c r="G441" t="s">
        <v>48</v>
      </c>
      <c r="H441" t="s">
        <v>26</v>
      </c>
      <c r="I441" t="s">
        <v>27</v>
      </c>
      <c r="J441" t="s">
        <v>64</v>
      </c>
      <c r="K441" t="s">
        <v>59</v>
      </c>
      <c r="L441" t="b">
        <v>1</v>
      </c>
      <c r="M441" t="s">
        <v>30</v>
      </c>
      <c r="N441" t="s">
        <v>122</v>
      </c>
      <c r="O441">
        <v>1</v>
      </c>
      <c r="P441">
        <v>75</v>
      </c>
      <c r="Q441">
        <v>75</v>
      </c>
      <c r="R441">
        <v>376</v>
      </c>
      <c r="S441">
        <v>376</v>
      </c>
      <c r="T441">
        <v>3.7599999999999998E-4</v>
      </c>
      <c r="U441">
        <v>3.7599999999999998E-4</v>
      </c>
      <c r="V441">
        <v>7.4999999999999997E-2</v>
      </c>
    </row>
    <row r="442" spans="1:22" x14ac:dyDescent="0.35">
      <c r="A442" t="s">
        <v>22</v>
      </c>
      <c r="B442">
        <v>2019</v>
      </c>
      <c r="C442" t="b">
        <v>1</v>
      </c>
      <c r="D442" t="s">
        <v>48</v>
      </c>
      <c r="E442" t="s">
        <v>122</v>
      </c>
      <c r="F442" t="s">
        <v>25</v>
      </c>
      <c r="G442" t="s">
        <v>48</v>
      </c>
      <c r="H442" t="s">
        <v>50</v>
      </c>
      <c r="I442" t="s">
        <v>37</v>
      </c>
      <c r="J442" t="s">
        <v>33</v>
      </c>
      <c r="K442" t="s">
        <v>33</v>
      </c>
      <c r="L442" t="b">
        <v>1</v>
      </c>
      <c r="M442" t="s">
        <v>30</v>
      </c>
      <c r="N442" t="s">
        <v>122</v>
      </c>
      <c r="O442">
        <v>1.64</v>
      </c>
      <c r="P442">
        <v>11</v>
      </c>
      <c r="Q442">
        <v>18.04</v>
      </c>
      <c r="R442">
        <v>20</v>
      </c>
      <c r="S442">
        <v>20</v>
      </c>
      <c r="T442" s="1">
        <v>2.0000000000000002E-5</v>
      </c>
      <c r="U442" s="1">
        <v>2.0000000000000002E-5</v>
      </c>
      <c r="V442">
        <v>1.804E-2</v>
      </c>
    </row>
    <row r="443" spans="1:22" x14ac:dyDescent="0.35">
      <c r="A443" t="s">
        <v>22</v>
      </c>
      <c r="B443">
        <v>2019</v>
      </c>
      <c r="C443" t="b">
        <v>1</v>
      </c>
      <c r="D443" t="s">
        <v>48</v>
      </c>
      <c r="E443" t="s">
        <v>122</v>
      </c>
      <c r="F443" t="s">
        <v>25</v>
      </c>
      <c r="G443" t="s">
        <v>48</v>
      </c>
      <c r="H443" t="s">
        <v>40</v>
      </c>
      <c r="I443" t="s">
        <v>35</v>
      </c>
      <c r="J443" t="s">
        <v>44</v>
      </c>
      <c r="K443" t="s">
        <v>45</v>
      </c>
      <c r="L443" t="b">
        <v>1</v>
      </c>
      <c r="M443" t="s">
        <v>30</v>
      </c>
      <c r="N443" t="s">
        <v>122</v>
      </c>
      <c r="O443">
        <v>1.6</v>
      </c>
      <c r="P443">
        <v>117</v>
      </c>
      <c r="Q443">
        <v>187.2</v>
      </c>
      <c r="R443">
        <v>1463</v>
      </c>
      <c r="S443">
        <v>1463</v>
      </c>
      <c r="T443">
        <v>1.4630000000000001E-3</v>
      </c>
      <c r="U443">
        <v>1.4630000000000001E-3</v>
      </c>
      <c r="V443">
        <v>0.18720000000000001</v>
      </c>
    </row>
    <row r="444" spans="1:22" x14ac:dyDescent="0.35">
      <c r="A444" t="s">
        <v>22</v>
      </c>
      <c r="B444">
        <v>2019</v>
      </c>
      <c r="C444" t="b">
        <v>1</v>
      </c>
      <c r="D444" t="s">
        <v>48</v>
      </c>
      <c r="E444" t="s">
        <v>123</v>
      </c>
      <c r="F444" t="s">
        <v>25</v>
      </c>
      <c r="G444" t="s">
        <v>48</v>
      </c>
      <c r="H444" t="s">
        <v>26</v>
      </c>
      <c r="I444" t="s">
        <v>35</v>
      </c>
      <c r="J444" t="s">
        <v>81</v>
      </c>
      <c r="K444" t="s">
        <v>39</v>
      </c>
      <c r="L444" t="b">
        <v>1</v>
      </c>
      <c r="M444" t="s">
        <v>30</v>
      </c>
      <c r="N444" t="s">
        <v>123</v>
      </c>
      <c r="O444">
        <v>1</v>
      </c>
      <c r="P444">
        <v>44151</v>
      </c>
      <c r="Q444">
        <v>44151</v>
      </c>
      <c r="R444">
        <v>114180</v>
      </c>
      <c r="S444">
        <v>114180</v>
      </c>
      <c r="T444">
        <v>0.11418</v>
      </c>
      <c r="U444">
        <v>0.11418</v>
      </c>
      <c r="V444">
        <v>44.151000000000003</v>
      </c>
    </row>
    <row r="445" spans="1:22" x14ac:dyDescent="0.35">
      <c r="A445" t="s">
        <v>22</v>
      </c>
      <c r="B445">
        <v>2019</v>
      </c>
      <c r="C445" t="b">
        <v>1</v>
      </c>
      <c r="D445" t="s">
        <v>48</v>
      </c>
      <c r="E445" t="s">
        <v>123</v>
      </c>
      <c r="F445" t="s">
        <v>25</v>
      </c>
      <c r="G445" t="s">
        <v>48</v>
      </c>
      <c r="H445" t="s">
        <v>26</v>
      </c>
      <c r="I445" t="s">
        <v>27</v>
      </c>
      <c r="J445" t="s">
        <v>56</v>
      </c>
      <c r="K445" t="s">
        <v>29</v>
      </c>
      <c r="L445" t="b">
        <v>1</v>
      </c>
      <c r="M445" t="s">
        <v>30</v>
      </c>
      <c r="N445" t="s">
        <v>123</v>
      </c>
      <c r="O445">
        <v>1.21</v>
      </c>
      <c r="P445">
        <v>175026</v>
      </c>
      <c r="Q445">
        <v>211781.46</v>
      </c>
      <c r="R445">
        <v>1355080</v>
      </c>
      <c r="S445">
        <v>1355080</v>
      </c>
      <c r="T445">
        <v>1.3550800000000001</v>
      </c>
      <c r="U445">
        <v>1.3550800000000001</v>
      </c>
      <c r="V445">
        <v>211.78146000000001</v>
      </c>
    </row>
    <row r="446" spans="1:22" x14ac:dyDescent="0.35">
      <c r="A446" t="s">
        <v>22</v>
      </c>
      <c r="B446">
        <v>2019</v>
      </c>
      <c r="C446" t="b">
        <v>1</v>
      </c>
      <c r="D446" t="s">
        <v>48</v>
      </c>
      <c r="E446" t="s">
        <v>123</v>
      </c>
      <c r="F446" t="s">
        <v>25</v>
      </c>
      <c r="G446" t="s">
        <v>48</v>
      </c>
      <c r="H446" t="s">
        <v>26</v>
      </c>
      <c r="I446" t="s">
        <v>27</v>
      </c>
      <c r="J446" t="s">
        <v>28</v>
      </c>
      <c r="K446" t="s">
        <v>29</v>
      </c>
      <c r="L446" t="b">
        <v>1</v>
      </c>
      <c r="M446" t="s">
        <v>30</v>
      </c>
      <c r="N446" t="s">
        <v>123</v>
      </c>
      <c r="O446">
        <v>1.38</v>
      </c>
      <c r="P446">
        <v>787123</v>
      </c>
      <c r="Q446">
        <v>1086229.74</v>
      </c>
      <c r="R446">
        <v>6886578</v>
      </c>
      <c r="S446">
        <v>6886578</v>
      </c>
      <c r="T446">
        <v>6.8865780000000001</v>
      </c>
      <c r="U446">
        <v>6.8865780000000001</v>
      </c>
      <c r="V446">
        <v>1086.22974</v>
      </c>
    </row>
    <row r="447" spans="1:22" x14ac:dyDescent="0.35">
      <c r="A447" t="s">
        <v>22</v>
      </c>
      <c r="B447">
        <v>2019</v>
      </c>
      <c r="C447" t="b">
        <v>1</v>
      </c>
      <c r="D447" t="s">
        <v>48</v>
      </c>
      <c r="E447" t="s">
        <v>123</v>
      </c>
      <c r="F447" t="s">
        <v>25</v>
      </c>
      <c r="G447" t="s">
        <v>48</v>
      </c>
      <c r="H447" t="s">
        <v>26</v>
      </c>
      <c r="I447" t="s">
        <v>27</v>
      </c>
      <c r="J447" t="s">
        <v>70</v>
      </c>
      <c r="K447" t="s">
        <v>29</v>
      </c>
      <c r="L447" t="b">
        <v>1</v>
      </c>
      <c r="M447" t="s">
        <v>30</v>
      </c>
      <c r="N447" t="s">
        <v>123</v>
      </c>
      <c r="O447">
        <v>1</v>
      </c>
      <c r="P447">
        <v>7542</v>
      </c>
      <c r="Q447">
        <v>7542</v>
      </c>
      <c r="R447">
        <v>85839</v>
      </c>
      <c r="S447">
        <v>85839</v>
      </c>
      <c r="T447">
        <v>8.5838999999999999E-2</v>
      </c>
      <c r="U447">
        <v>8.5838999999999999E-2</v>
      </c>
      <c r="V447">
        <v>7.5419999999999998</v>
      </c>
    </row>
    <row r="448" spans="1:22" x14ac:dyDescent="0.35">
      <c r="A448" t="s">
        <v>22</v>
      </c>
      <c r="B448">
        <v>2019</v>
      </c>
      <c r="C448" t="b">
        <v>1</v>
      </c>
      <c r="D448" t="s">
        <v>48</v>
      </c>
      <c r="E448" t="s">
        <v>123</v>
      </c>
      <c r="F448" t="s">
        <v>25</v>
      </c>
      <c r="G448" t="s">
        <v>48</v>
      </c>
      <c r="H448" t="s">
        <v>26</v>
      </c>
      <c r="I448" t="s">
        <v>27</v>
      </c>
      <c r="J448" t="s">
        <v>57</v>
      </c>
      <c r="K448" t="s">
        <v>29</v>
      </c>
      <c r="L448" t="b">
        <v>1</v>
      </c>
      <c r="M448" t="s">
        <v>30</v>
      </c>
      <c r="N448" t="s">
        <v>123</v>
      </c>
      <c r="O448">
        <v>4</v>
      </c>
      <c r="P448">
        <v>8270</v>
      </c>
      <c r="Q448">
        <v>33080</v>
      </c>
      <c r="R448">
        <v>84229</v>
      </c>
      <c r="S448">
        <v>84229</v>
      </c>
      <c r="T448">
        <v>8.4228999999999998E-2</v>
      </c>
      <c r="U448">
        <v>8.4228999999999998E-2</v>
      </c>
      <c r="V448">
        <v>33.08</v>
      </c>
    </row>
    <row r="449" spans="1:22" x14ac:dyDescent="0.35">
      <c r="A449" t="s">
        <v>22</v>
      </c>
      <c r="B449">
        <v>2019</v>
      </c>
      <c r="C449" t="b">
        <v>1</v>
      </c>
      <c r="D449" t="s">
        <v>48</v>
      </c>
      <c r="E449" t="s">
        <v>123</v>
      </c>
      <c r="F449" t="s">
        <v>25</v>
      </c>
      <c r="G449" t="s">
        <v>48</v>
      </c>
      <c r="H449" t="s">
        <v>26</v>
      </c>
      <c r="I449" t="s">
        <v>27</v>
      </c>
      <c r="J449" t="s">
        <v>57</v>
      </c>
      <c r="K449" t="s">
        <v>29</v>
      </c>
      <c r="L449" t="b">
        <v>1</v>
      </c>
      <c r="M449" t="s">
        <v>30</v>
      </c>
      <c r="N449" t="s">
        <v>123</v>
      </c>
      <c r="O449">
        <v>2.58</v>
      </c>
      <c r="P449">
        <v>623244</v>
      </c>
      <c r="Q449">
        <v>1607969.52</v>
      </c>
      <c r="R449">
        <v>5334527</v>
      </c>
      <c r="S449">
        <v>5334527</v>
      </c>
      <c r="T449">
        <v>5.3345269999999996</v>
      </c>
      <c r="U449">
        <v>5.3345269999999996</v>
      </c>
      <c r="V449">
        <v>1607.9695200000001</v>
      </c>
    </row>
    <row r="450" spans="1:22" x14ac:dyDescent="0.35">
      <c r="A450" t="s">
        <v>22</v>
      </c>
      <c r="B450">
        <v>2019</v>
      </c>
      <c r="C450" t="b">
        <v>1</v>
      </c>
      <c r="D450" t="s">
        <v>48</v>
      </c>
      <c r="E450" t="s">
        <v>123</v>
      </c>
      <c r="F450" t="s">
        <v>25</v>
      </c>
      <c r="G450" t="s">
        <v>48</v>
      </c>
      <c r="H450" t="s">
        <v>26</v>
      </c>
      <c r="I450" t="s">
        <v>27</v>
      </c>
      <c r="J450" t="s">
        <v>57</v>
      </c>
      <c r="K450" t="s">
        <v>29</v>
      </c>
      <c r="L450" t="b">
        <v>1</v>
      </c>
      <c r="M450" t="s">
        <v>30</v>
      </c>
      <c r="N450" t="s">
        <v>123</v>
      </c>
      <c r="O450">
        <v>1.1499999999999999</v>
      </c>
      <c r="P450">
        <v>2231</v>
      </c>
      <c r="Q450">
        <v>2565.65</v>
      </c>
      <c r="R450">
        <v>6595</v>
      </c>
      <c r="S450">
        <v>6595</v>
      </c>
      <c r="T450">
        <v>6.5950000000000002E-3</v>
      </c>
      <c r="U450">
        <v>6.5950000000000002E-3</v>
      </c>
      <c r="V450">
        <v>2.5656500000000002</v>
      </c>
    </row>
    <row r="451" spans="1:22" x14ac:dyDescent="0.35">
      <c r="A451" t="s">
        <v>22</v>
      </c>
      <c r="B451">
        <v>2019</v>
      </c>
      <c r="C451" t="b">
        <v>1</v>
      </c>
      <c r="D451" t="s">
        <v>48</v>
      </c>
      <c r="E451" t="s">
        <v>123</v>
      </c>
      <c r="F451" t="s">
        <v>25</v>
      </c>
      <c r="G451" t="s">
        <v>48</v>
      </c>
      <c r="H451" t="s">
        <v>26</v>
      </c>
      <c r="I451" t="s">
        <v>27</v>
      </c>
      <c r="J451" t="s">
        <v>71</v>
      </c>
      <c r="K451" t="s">
        <v>29</v>
      </c>
      <c r="L451" t="b">
        <v>1</v>
      </c>
      <c r="M451" t="s">
        <v>30</v>
      </c>
      <c r="N451" t="s">
        <v>123</v>
      </c>
      <c r="O451">
        <v>1.61</v>
      </c>
      <c r="P451">
        <v>10464</v>
      </c>
      <c r="Q451">
        <v>16847.04</v>
      </c>
      <c r="R451">
        <v>74661</v>
      </c>
      <c r="S451">
        <v>74661</v>
      </c>
      <c r="T451">
        <v>7.4661000000000005E-2</v>
      </c>
      <c r="U451">
        <v>7.4661000000000005E-2</v>
      </c>
      <c r="V451">
        <v>16.84704</v>
      </c>
    </row>
    <row r="452" spans="1:22" x14ac:dyDescent="0.35">
      <c r="A452" t="s">
        <v>22</v>
      </c>
      <c r="B452">
        <v>2019</v>
      </c>
      <c r="C452" t="b">
        <v>1</v>
      </c>
      <c r="D452" t="s">
        <v>48</v>
      </c>
      <c r="E452" t="s">
        <v>123</v>
      </c>
      <c r="F452" t="s">
        <v>25</v>
      </c>
      <c r="G452" t="s">
        <v>48</v>
      </c>
      <c r="H452" t="s">
        <v>26</v>
      </c>
      <c r="I452" t="s">
        <v>27</v>
      </c>
      <c r="J452" t="s">
        <v>71</v>
      </c>
      <c r="K452" t="s">
        <v>29</v>
      </c>
      <c r="L452" t="b">
        <v>1</v>
      </c>
      <c r="M452" t="s">
        <v>30</v>
      </c>
      <c r="N452" t="s">
        <v>123</v>
      </c>
      <c r="O452">
        <v>1.61</v>
      </c>
      <c r="P452">
        <v>666266</v>
      </c>
      <c r="Q452">
        <v>1072688.26</v>
      </c>
      <c r="R452">
        <v>3941479</v>
      </c>
      <c r="S452">
        <v>3941479</v>
      </c>
      <c r="T452">
        <v>3.9414790000000002</v>
      </c>
      <c r="U452">
        <v>3.9414790000000002</v>
      </c>
      <c r="V452">
        <v>1072.6882599999999</v>
      </c>
    </row>
    <row r="453" spans="1:22" x14ac:dyDescent="0.35">
      <c r="A453" t="s">
        <v>22</v>
      </c>
      <c r="B453">
        <v>2019</v>
      </c>
      <c r="C453" t="b">
        <v>1</v>
      </c>
      <c r="D453" t="s">
        <v>48</v>
      </c>
      <c r="E453" t="s">
        <v>123</v>
      </c>
      <c r="F453" t="s">
        <v>25</v>
      </c>
      <c r="G453" t="s">
        <v>48</v>
      </c>
      <c r="H453" t="s">
        <v>26</v>
      </c>
      <c r="I453" t="s">
        <v>27</v>
      </c>
      <c r="J453" t="s">
        <v>72</v>
      </c>
      <c r="K453" t="s">
        <v>29</v>
      </c>
      <c r="L453" t="b">
        <v>1</v>
      </c>
      <c r="M453" t="s">
        <v>30</v>
      </c>
      <c r="N453" t="s">
        <v>123</v>
      </c>
      <c r="O453">
        <v>1.18</v>
      </c>
      <c r="P453">
        <v>428106</v>
      </c>
      <c r="Q453">
        <v>505165.08</v>
      </c>
      <c r="R453">
        <v>3780004</v>
      </c>
      <c r="S453">
        <v>3780004</v>
      </c>
      <c r="T453">
        <v>3.7800039999999999</v>
      </c>
      <c r="U453">
        <v>3.7800039999999999</v>
      </c>
      <c r="V453">
        <v>505.16507999999999</v>
      </c>
    </row>
    <row r="454" spans="1:22" x14ac:dyDescent="0.35">
      <c r="A454" t="s">
        <v>22</v>
      </c>
      <c r="B454">
        <v>2019</v>
      </c>
      <c r="C454" t="b">
        <v>1</v>
      </c>
      <c r="D454" t="s">
        <v>48</v>
      </c>
      <c r="E454" t="s">
        <v>123</v>
      </c>
      <c r="F454" t="s">
        <v>25</v>
      </c>
      <c r="G454" t="s">
        <v>48</v>
      </c>
      <c r="H454" t="s">
        <v>26</v>
      </c>
      <c r="I454" t="s">
        <v>35</v>
      </c>
      <c r="J454" t="s">
        <v>112</v>
      </c>
      <c r="K454" t="s">
        <v>54</v>
      </c>
      <c r="L454" t="b">
        <v>1</v>
      </c>
      <c r="M454" t="s">
        <v>30</v>
      </c>
      <c r="N454" t="s">
        <v>123</v>
      </c>
      <c r="O454">
        <v>1</v>
      </c>
      <c r="P454">
        <v>2270810</v>
      </c>
      <c r="Q454">
        <v>2270810</v>
      </c>
      <c r="R454">
        <v>2789492</v>
      </c>
      <c r="S454">
        <v>2789492</v>
      </c>
      <c r="T454">
        <v>2.7894920000000001</v>
      </c>
      <c r="U454">
        <v>2.7894920000000001</v>
      </c>
      <c r="V454">
        <v>2270.81</v>
      </c>
    </row>
    <row r="455" spans="1:22" x14ac:dyDescent="0.35">
      <c r="A455" t="s">
        <v>22</v>
      </c>
      <c r="B455">
        <v>2019</v>
      </c>
      <c r="C455" t="b">
        <v>1</v>
      </c>
      <c r="D455" t="s">
        <v>48</v>
      </c>
      <c r="E455" t="s">
        <v>123</v>
      </c>
      <c r="F455" t="s">
        <v>25</v>
      </c>
      <c r="G455" t="s">
        <v>48</v>
      </c>
      <c r="H455" t="s">
        <v>26</v>
      </c>
      <c r="I455" t="s">
        <v>35</v>
      </c>
      <c r="J455" t="s">
        <v>98</v>
      </c>
      <c r="K455" t="s">
        <v>54</v>
      </c>
      <c r="L455" t="b">
        <v>1</v>
      </c>
      <c r="M455" t="s">
        <v>30</v>
      </c>
      <c r="N455" t="s">
        <v>123</v>
      </c>
      <c r="O455">
        <v>1</v>
      </c>
      <c r="P455">
        <v>397</v>
      </c>
      <c r="Q455">
        <v>397</v>
      </c>
      <c r="R455">
        <v>772</v>
      </c>
      <c r="S455">
        <v>772</v>
      </c>
      <c r="T455">
        <v>7.7200000000000001E-4</v>
      </c>
      <c r="U455">
        <v>7.7200000000000001E-4</v>
      </c>
      <c r="V455">
        <v>0.39700000000000002</v>
      </c>
    </row>
    <row r="456" spans="1:22" x14ac:dyDescent="0.35">
      <c r="A456" t="s">
        <v>22</v>
      </c>
      <c r="B456">
        <v>2019</v>
      </c>
      <c r="C456" t="b">
        <v>1</v>
      </c>
      <c r="D456" t="s">
        <v>48</v>
      </c>
      <c r="E456" t="s">
        <v>123</v>
      </c>
      <c r="F456" t="s">
        <v>25</v>
      </c>
      <c r="G456" t="s">
        <v>48</v>
      </c>
      <c r="H456" t="s">
        <v>26</v>
      </c>
      <c r="I456" t="s">
        <v>27</v>
      </c>
      <c r="J456" t="s">
        <v>124</v>
      </c>
      <c r="K456" t="s">
        <v>52</v>
      </c>
      <c r="L456" t="b">
        <v>1</v>
      </c>
      <c r="M456" t="s">
        <v>30</v>
      </c>
      <c r="N456" t="s">
        <v>123</v>
      </c>
      <c r="O456">
        <v>1.1499999999999999</v>
      </c>
      <c r="P456">
        <v>107</v>
      </c>
      <c r="Q456">
        <v>123.05</v>
      </c>
      <c r="R456">
        <v>1422</v>
      </c>
      <c r="S456">
        <v>1422</v>
      </c>
      <c r="T456">
        <v>1.4220000000000001E-3</v>
      </c>
      <c r="U456">
        <v>1.4220000000000001E-3</v>
      </c>
      <c r="V456">
        <v>0.12305000000000001</v>
      </c>
    </row>
    <row r="457" spans="1:22" x14ac:dyDescent="0.35">
      <c r="A457" t="s">
        <v>22</v>
      </c>
      <c r="B457">
        <v>2019</v>
      </c>
      <c r="C457" t="b">
        <v>1</v>
      </c>
      <c r="D457" t="s">
        <v>48</v>
      </c>
      <c r="E457" t="s">
        <v>123</v>
      </c>
      <c r="F457" t="s">
        <v>25</v>
      </c>
      <c r="G457" t="s">
        <v>48</v>
      </c>
      <c r="H457" t="s">
        <v>26</v>
      </c>
      <c r="I457" t="s">
        <v>27</v>
      </c>
      <c r="J457" t="s">
        <v>108</v>
      </c>
      <c r="K457" t="s">
        <v>52</v>
      </c>
      <c r="L457" t="b">
        <v>1</v>
      </c>
      <c r="M457" t="s">
        <v>30</v>
      </c>
      <c r="N457" t="s">
        <v>123</v>
      </c>
      <c r="O457">
        <v>1.1499999999999999</v>
      </c>
      <c r="P457">
        <v>1376</v>
      </c>
      <c r="Q457">
        <v>1582.4</v>
      </c>
      <c r="R457">
        <v>20676</v>
      </c>
      <c r="S457">
        <v>20676</v>
      </c>
      <c r="T457">
        <v>2.0676E-2</v>
      </c>
      <c r="U457">
        <v>2.0676E-2</v>
      </c>
      <c r="V457">
        <v>1.5824</v>
      </c>
    </row>
    <row r="458" spans="1:22" x14ac:dyDescent="0.35">
      <c r="A458" t="s">
        <v>22</v>
      </c>
      <c r="B458">
        <v>2019</v>
      </c>
      <c r="C458" t="b">
        <v>1</v>
      </c>
      <c r="D458" t="s">
        <v>48</v>
      </c>
      <c r="E458" t="s">
        <v>123</v>
      </c>
      <c r="F458" t="s">
        <v>25</v>
      </c>
      <c r="G458" t="s">
        <v>48</v>
      </c>
      <c r="H458" t="s">
        <v>26</v>
      </c>
      <c r="I458" t="s">
        <v>27</v>
      </c>
      <c r="J458" t="s">
        <v>74</v>
      </c>
      <c r="K458" t="s">
        <v>54</v>
      </c>
      <c r="L458" t="b">
        <v>1</v>
      </c>
      <c r="M458" t="s">
        <v>30</v>
      </c>
      <c r="N458" t="s">
        <v>123</v>
      </c>
      <c r="O458">
        <v>1</v>
      </c>
      <c r="P458">
        <v>3178</v>
      </c>
      <c r="Q458">
        <v>3178</v>
      </c>
      <c r="R458">
        <v>8682</v>
      </c>
      <c r="S458">
        <v>8682</v>
      </c>
      <c r="T458">
        <v>8.6820000000000005E-3</v>
      </c>
      <c r="U458">
        <v>8.6820000000000005E-3</v>
      </c>
      <c r="V458">
        <v>3.1779999999999999</v>
      </c>
    </row>
    <row r="459" spans="1:22" x14ac:dyDescent="0.35">
      <c r="A459" t="s">
        <v>22</v>
      </c>
      <c r="B459">
        <v>2019</v>
      </c>
      <c r="C459" t="b">
        <v>1</v>
      </c>
      <c r="D459" t="s">
        <v>48</v>
      </c>
      <c r="E459" t="s">
        <v>123</v>
      </c>
      <c r="F459" t="s">
        <v>25</v>
      </c>
      <c r="G459" t="s">
        <v>48</v>
      </c>
      <c r="H459" t="s">
        <v>26</v>
      </c>
      <c r="I459" t="s">
        <v>27</v>
      </c>
      <c r="J459" t="s">
        <v>98</v>
      </c>
      <c r="K459" t="s">
        <v>54</v>
      </c>
      <c r="L459" t="b">
        <v>1</v>
      </c>
      <c r="M459" t="s">
        <v>30</v>
      </c>
      <c r="N459" t="s">
        <v>123</v>
      </c>
      <c r="O459">
        <v>1</v>
      </c>
      <c r="P459">
        <v>20769</v>
      </c>
      <c r="Q459">
        <v>20769</v>
      </c>
      <c r="R459">
        <v>35277</v>
      </c>
      <c r="S459">
        <v>35277</v>
      </c>
      <c r="T459">
        <v>3.5277000000000003E-2</v>
      </c>
      <c r="U459">
        <v>3.5277000000000003E-2</v>
      </c>
      <c r="V459">
        <v>20.768999999999998</v>
      </c>
    </row>
    <row r="460" spans="1:22" x14ac:dyDescent="0.35">
      <c r="A460" t="s">
        <v>22</v>
      </c>
      <c r="B460">
        <v>2019</v>
      </c>
      <c r="C460" t="b">
        <v>1</v>
      </c>
      <c r="D460" t="s">
        <v>48</v>
      </c>
      <c r="E460" t="s">
        <v>123</v>
      </c>
      <c r="F460" t="s">
        <v>25</v>
      </c>
      <c r="G460" t="s">
        <v>48</v>
      </c>
      <c r="H460" t="s">
        <v>26</v>
      </c>
      <c r="I460" t="s">
        <v>35</v>
      </c>
      <c r="J460" t="s">
        <v>125</v>
      </c>
      <c r="K460" t="s">
        <v>33</v>
      </c>
      <c r="L460" t="b">
        <v>1</v>
      </c>
      <c r="M460" t="s">
        <v>30</v>
      </c>
      <c r="N460" t="s">
        <v>123</v>
      </c>
      <c r="O460">
        <v>1</v>
      </c>
      <c r="P460">
        <v>19869</v>
      </c>
      <c r="Q460">
        <v>19869</v>
      </c>
      <c r="R460">
        <v>112350</v>
      </c>
      <c r="S460">
        <v>112350</v>
      </c>
      <c r="T460">
        <v>0.11235000000000001</v>
      </c>
      <c r="U460">
        <v>0.11235000000000001</v>
      </c>
      <c r="V460">
        <v>19.869</v>
      </c>
    </row>
    <row r="461" spans="1:22" x14ac:dyDescent="0.35">
      <c r="A461" t="s">
        <v>22</v>
      </c>
      <c r="B461">
        <v>2019</v>
      </c>
      <c r="C461" t="b">
        <v>1</v>
      </c>
      <c r="D461" t="s">
        <v>48</v>
      </c>
      <c r="E461" t="s">
        <v>123</v>
      </c>
      <c r="F461" t="s">
        <v>25</v>
      </c>
      <c r="G461" t="s">
        <v>48</v>
      </c>
      <c r="H461" t="s">
        <v>26</v>
      </c>
      <c r="I461" t="s">
        <v>35</v>
      </c>
      <c r="J461" t="s">
        <v>85</v>
      </c>
      <c r="K461" t="s">
        <v>33</v>
      </c>
      <c r="L461" t="b">
        <v>1</v>
      </c>
      <c r="M461" t="s">
        <v>30</v>
      </c>
      <c r="N461" t="s">
        <v>123</v>
      </c>
      <c r="O461">
        <v>1.25</v>
      </c>
      <c r="P461">
        <v>12</v>
      </c>
      <c r="Q461">
        <v>15</v>
      </c>
      <c r="R461">
        <v>79</v>
      </c>
      <c r="S461">
        <v>79</v>
      </c>
      <c r="T461" s="1">
        <v>7.8999999999999996E-5</v>
      </c>
      <c r="U461" s="1">
        <v>7.8999999999999996E-5</v>
      </c>
      <c r="V461">
        <v>1.4999999999999999E-2</v>
      </c>
    </row>
    <row r="462" spans="1:22" x14ac:dyDescent="0.35">
      <c r="A462" t="s">
        <v>22</v>
      </c>
      <c r="B462">
        <v>2019</v>
      </c>
      <c r="C462" t="b">
        <v>1</v>
      </c>
      <c r="D462" t="s">
        <v>48</v>
      </c>
      <c r="E462" t="s">
        <v>123</v>
      </c>
      <c r="F462" t="s">
        <v>25</v>
      </c>
      <c r="G462" t="s">
        <v>48</v>
      </c>
      <c r="H462" t="s">
        <v>26</v>
      </c>
      <c r="I462" t="s">
        <v>35</v>
      </c>
      <c r="J462" t="s">
        <v>126</v>
      </c>
      <c r="K462" t="s">
        <v>32</v>
      </c>
      <c r="L462" t="b">
        <v>1</v>
      </c>
      <c r="M462" t="s">
        <v>30</v>
      </c>
      <c r="N462" t="s">
        <v>123</v>
      </c>
      <c r="O462">
        <v>1.18</v>
      </c>
      <c r="P462">
        <v>314</v>
      </c>
      <c r="Q462">
        <v>370.52</v>
      </c>
      <c r="R462">
        <v>349</v>
      </c>
      <c r="S462">
        <v>349</v>
      </c>
      <c r="T462">
        <v>3.4900000000000003E-4</v>
      </c>
      <c r="U462">
        <v>3.4900000000000003E-4</v>
      </c>
      <c r="V462">
        <v>0.37052000000000002</v>
      </c>
    </row>
    <row r="463" spans="1:22" x14ac:dyDescent="0.35">
      <c r="A463" t="s">
        <v>22</v>
      </c>
      <c r="B463">
        <v>2019</v>
      </c>
      <c r="C463" t="b">
        <v>1</v>
      </c>
      <c r="D463" t="s">
        <v>48</v>
      </c>
      <c r="E463" t="s">
        <v>123</v>
      </c>
      <c r="F463" t="s">
        <v>25</v>
      </c>
      <c r="G463" t="s">
        <v>48</v>
      </c>
      <c r="H463" t="s">
        <v>26</v>
      </c>
      <c r="I463" t="s">
        <v>35</v>
      </c>
      <c r="J463" t="s">
        <v>104</v>
      </c>
      <c r="K463" t="s">
        <v>32</v>
      </c>
      <c r="L463" t="b">
        <v>1</v>
      </c>
      <c r="M463" t="s">
        <v>30</v>
      </c>
      <c r="N463" t="s">
        <v>123</v>
      </c>
      <c r="O463">
        <v>1.07</v>
      </c>
      <c r="P463">
        <v>10268</v>
      </c>
      <c r="Q463">
        <v>10986.76</v>
      </c>
      <c r="R463">
        <v>24135</v>
      </c>
      <c r="S463">
        <v>24135</v>
      </c>
      <c r="T463">
        <v>2.4135E-2</v>
      </c>
      <c r="U463">
        <v>2.4135E-2</v>
      </c>
      <c r="V463">
        <v>10.98676</v>
      </c>
    </row>
    <row r="464" spans="1:22" x14ac:dyDescent="0.35">
      <c r="A464" t="s">
        <v>22</v>
      </c>
      <c r="B464">
        <v>2019</v>
      </c>
      <c r="C464" t="b">
        <v>1</v>
      </c>
      <c r="D464" t="s">
        <v>48</v>
      </c>
      <c r="E464" t="s">
        <v>123</v>
      </c>
      <c r="F464" t="s">
        <v>25</v>
      </c>
      <c r="G464" t="s">
        <v>48</v>
      </c>
      <c r="H464" t="s">
        <v>26</v>
      </c>
      <c r="I464" t="s">
        <v>35</v>
      </c>
      <c r="J464" t="s">
        <v>127</v>
      </c>
      <c r="K464" t="s">
        <v>32</v>
      </c>
      <c r="L464" t="b">
        <v>1</v>
      </c>
      <c r="M464" t="s">
        <v>30</v>
      </c>
      <c r="N464" t="s">
        <v>123</v>
      </c>
      <c r="O464">
        <v>1.1599999999999999</v>
      </c>
      <c r="P464">
        <v>133</v>
      </c>
      <c r="Q464">
        <v>154.28</v>
      </c>
      <c r="R464">
        <v>300</v>
      </c>
      <c r="S464">
        <v>300</v>
      </c>
      <c r="T464">
        <v>2.9999999999999997E-4</v>
      </c>
      <c r="U464">
        <v>2.9999999999999997E-4</v>
      </c>
      <c r="V464">
        <v>0.15428</v>
      </c>
    </row>
    <row r="465" spans="1:22" x14ac:dyDescent="0.35">
      <c r="A465" t="s">
        <v>22</v>
      </c>
      <c r="B465">
        <v>2019</v>
      </c>
      <c r="C465" t="b">
        <v>1</v>
      </c>
      <c r="D465" t="s">
        <v>48</v>
      </c>
      <c r="E465" t="s">
        <v>123</v>
      </c>
      <c r="F465" t="s">
        <v>25</v>
      </c>
      <c r="G465" t="s">
        <v>48</v>
      </c>
      <c r="H465" t="s">
        <v>26</v>
      </c>
      <c r="I465" t="s">
        <v>35</v>
      </c>
      <c r="J465" t="s">
        <v>111</v>
      </c>
      <c r="K465" t="s">
        <v>32</v>
      </c>
      <c r="L465" t="b">
        <v>1</v>
      </c>
      <c r="M465" t="s">
        <v>30</v>
      </c>
      <c r="N465" t="s">
        <v>123</v>
      </c>
      <c r="O465">
        <v>1.17</v>
      </c>
      <c r="P465">
        <v>16</v>
      </c>
      <c r="Q465">
        <v>18.72</v>
      </c>
      <c r="R465">
        <v>10</v>
      </c>
      <c r="S465">
        <v>10</v>
      </c>
      <c r="T465" s="1">
        <v>1.0000000000000001E-5</v>
      </c>
      <c r="U465" s="1">
        <v>1.0000000000000001E-5</v>
      </c>
      <c r="V465">
        <v>1.8720000000000001E-2</v>
      </c>
    </row>
    <row r="466" spans="1:22" x14ac:dyDescent="0.35">
      <c r="A466" t="s">
        <v>22</v>
      </c>
      <c r="B466">
        <v>2019</v>
      </c>
      <c r="C466" t="b">
        <v>1</v>
      </c>
      <c r="D466" t="s">
        <v>48</v>
      </c>
      <c r="E466" t="s">
        <v>123</v>
      </c>
      <c r="F466" t="s">
        <v>25</v>
      </c>
      <c r="G466" t="s">
        <v>48</v>
      </c>
      <c r="H466" t="s">
        <v>26</v>
      </c>
      <c r="I466" t="s">
        <v>35</v>
      </c>
      <c r="J466" t="s">
        <v>128</v>
      </c>
      <c r="K466" t="s">
        <v>32</v>
      </c>
      <c r="L466" t="b">
        <v>1</v>
      </c>
      <c r="M466" t="s">
        <v>30</v>
      </c>
      <c r="N466" t="s">
        <v>123</v>
      </c>
      <c r="O466">
        <v>1.1499999999999999</v>
      </c>
      <c r="P466">
        <v>114</v>
      </c>
      <c r="Q466">
        <v>131.1</v>
      </c>
      <c r="R466">
        <v>168</v>
      </c>
      <c r="S466">
        <v>168</v>
      </c>
      <c r="T466">
        <v>1.6799999999999999E-4</v>
      </c>
      <c r="U466">
        <v>1.6799999999999999E-4</v>
      </c>
      <c r="V466">
        <v>0.13109999999999999</v>
      </c>
    </row>
    <row r="467" spans="1:22" x14ac:dyDescent="0.35">
      <c r="A467" t="s">
        <v>22</v>
      </c>
      <c r="B467">
        <v>2019</v>
      </c>
      <c r="C467" t="b">
        <v>1</v>
      </c>
      <c r="D467" t="s">
        <v>48</v>
      </c>
      <c r="E467" t="s">
        <v>123</v>
      </c>
      <c r="F467" t="s">
        <v>25</v>
      </c>
      <c r="G467" t="s">
        <v>48</v>
      </c>
      <c r="H467" t="s">
        <v>26</v>
      </c>
      <c r="I467" t="s">
        <v>35</v>
      </c>
      <c r="J467" t="s">
        <v>31</v>
      </c>
      <c r="K467" t="s">
        <v>32</v>
      </c>
      <c r="L467" t="b">
        <v>1</v>
      </c>
      <c r="M467" t="s">
        <v>30</v>
      </c>
      <c r="N467" t="s">
        <v>123</v>
      </c>
      <c r="O467">
        <v>1.46</v>
      </c>
      <c r="P467">
        <v>1849</v>
      </c>
      <c r="Q467">
        <v>2699.54</v>
      </c>
      <c r="R467">
        <v>13587</v>
      </c>
      <c r="S467">
        <v>13587</v>
      </c>
      <c r="T467">
        <v>1.3587E-2</v>
      </c>
      <c r="U467">
        <v>1.3587E-2</v>
      </c>
      <c r="V467">
        <v>2.6995399999999998</v>
      </c>
    </row>
    <row r="468" spans="1:22" x14ac:dyDescent="0.35">
      <c r="A468" t="s">
        <v>22</v>
      </c>
      <c r="B468">
        <v>2019</v>
      </c>
      <c r="C468" t="b">
        <v>1</v>
      </c>
      <c r="D468" t="s">
        <v>48</v>
      </c>
      <c r="E468" t="s">
        <v>123</v>
      </c>
      <c r="F468" t="s">
        <v>25</v>
      </c>
      <c r="G468" t="s">
        <v>48</v>
      </c>
      <c r="H468" t="s">
        <v>26</v>
      </c>
      <c r="I468" t="s">
        <v>35</v>
      </c>
      <c r="J468" t="s">
        <v>31</v>
      </c>
      <c r="K468" t="s">
        <v>32</v>
      </c>
      <c r="L468" t="b">
        <v>1</v>
      </c>
      <c r="M468" t="s">
        <v>30</v>
      </c>
      <c r="N468" t="s">
        <v>123</v>
      </c>
      <c r="O468">
        <v>1.1200000000000001</v>
      </c>
      <c r="P468">
        <v>4609</v>
      </c>
      <c r="Q468">
        <v>5162.08</v>
      </c>
      <c r="R468">
        <v>18665</v>
      </c>
      <c r="S468">
        <v>18665</v>
      </c>
      <c r="T468">
        <v>1.8665000000000001E-2</v>
      </c>
      <c r="U468">
        <v>1.8665000000000001E-2</v>
      </c>
      <c r="V468">
        <v>5.1620799999999996</v>
      </c>
    </row>
    <row r="469" spans="1:22" x14ac:dyDescent="0.35">
      <c r="A469" t="s">
        <v>22</v>
      </c>
      <c r="B469">
        <v>2019</v>
      </c>
      <c r="C469" t="b">
        <v>1</v>
      </c>
      <c r="D469" t="s">
        <v>48</v>
      </c>
      <c r="E469" t="s">
        <v>123</v>
      </c>
      <c r="F469" t="s">
        <v>25</v>
      </c>
      <c r="G469" t="s">
        <v>48</v>
      </c>
      <c r="H469" t="s">
        <v>26</v>
      </c>
      <c r="I469" t="s">
        <v>35</v>
      </c>
      <c r="J469" t="s">
        <v>106</v>
      </c>
      <c r="K469" t="s">
        <v>32</v>
      </c>
      <c r="L469" t="b">
        <v>1</v>
      </c>
      <c r="M469" t="s">
        <v>30</v>
      </c>
      <c r="N469" t="s">
        <v>123</v>
      </c>
      <c r="O469">
        <v>1.1399999999999999</v>
      </c>
      <c r="P469">
        <v>3833558</v>
      </c>
      <c r="Q469">
        <v>4370256.12</v>
      </c>
      <c r="R469">
        <v>8207978</v>
      </c>
      <c r="S469">
        <v>8207978</v>
      </c>
      <c r="T469">
        <v>8.2079780000000007</v>
      </c>
      <c r="U469">
        <v>8.2079780000000007</v>
      </c>
      <c r="V469">
        <v>4370.25612</v>
      </c>
    </row>
    <row r="470" spans="1:22" x14ac:dyDescent="0.35">
      <c r="A470" t="s">
        <v>22</v>
      </c>
      <c r="B470">
        <v>2019</v>
      </c>
      <c r="C470" t="b">
        <v>1</v>
      </c>
      <c r="D470" t="s">
        <v>48</v>
      </c>
      <c r="E470" t="s">
        <v>123</v>
      </c>
      <c r="F470" t="s">
        <v>25</v>
      </c>
      <c r="G470" t="s">
        <v>48</v>
      </c>
      <c r="H470" t="s">
        <v>26</v>
      </c>
      <c r="I470" t="s">
        <v>35</v>
      </c>
      <c r="J470" t="s">
        <v>114</v>
      </c>
      <c r="K470" t="s">
        <v>32</v>
      </c>
      <c r="L470" t="b">
        <v>1</v>
      </c>
      <c r="M470" t="s">
        <v>30</v>
      </c>
      <c r="N470" t="s">
        <v>123</v>
      </c>
      <c r="O470">
        <v>1.19</v>
      </c>
      <c r="P470">
        <v>43099</v>
      </c>
      <c r="Q470">
        <v>51287.81</v>
      </c>
      <c r="R470">
        <v>72718</v>
      </c>
      <c r="S470">
        <v>72718</v>
      </c>
      <c r="T470">
        <v>7.2718000000000005E-2</v>
      </c>
      <c r="U470">
        <v>7.2718000000000005E-2</v>
      </c>
      <c r="V470">
        <v>51.28781</v>
      </c>
    </row>
    <row r="471" spans="1:22" x14ac:dyDescent="0.35">
      <c r="A471" t="s">
        <v>22</v>
      </c>
      <c r="B471">
        <v>2019</v>
      </c>
      <c r="C471" t="b">
        <v>1</v>
      </c>
      <c r="D471" t="s">
        <v>48</v>
      </c>
      <c r="E471" t="s">
        <v>123</v>
      </c>
      <c r="F471" t="s">
        <v>25</v>
      </c>
      <c r="G471" t="s">
        <v>48</v>
      </c>
      <c r="H471" t="s">
        <v>26</v>
      </c>
      <c r="I471" t="s">
        <v>35</v>
      </c>
      <c r="J471" t="s">
        <v>76</v>
      </c>
      <c r="K471" t="s">
        <v>32</v>
      </c>
      <c r="L471" t="b">
        <v>1</v>
      </c>
      <c r="M471" t="s">
        <v>30</v>
      </c>
      <c r="N471" t="s">
        <v>123</v>
      </c>
      <c r="O471">
        <v>1.34</v>
      </c>
      <c r="P471">
        <v>493930</v>
      </c>
      <c r="Q471">
        <v>661866.19999999995</v>
      </c>
      <c r="R471">
        <v>1652605</v>
      </c>
      <c r="S471">
        <v>1652605</v>
      </c>
      <c r="T471">
        <v>1.6526050000000001</v>
      </c>
      <c r="U471">
        <v>1.6526050000000001</v>
      </c>
      <c r="V471">
        <v>661.86620000000005</v>
      </c>
    </row>
    <row r="472" spans="1:22" x14ac:dyDescent="0.35">
      <c r="A472" t="s">
        <v>22</v>
      </c>
      <c r="B472">
        <v>2019</v>
      </c>
      <c r="C472" t="b">
        <v>1</v>
      </c>
      <c r="D472" t="s">
        <v>48</v>
      </c>
      <c r="E472" t="s">
        <v>123</v>
      </c>
      <c r="F472" t="s">
        <v>25</v>
      </c>
      <c r="G472" t="s">
        <v>48</v>
      </c>
      <c r="H472" t="s">
        <v>26</v>
      </c>
      <c r="I472" t="s">
        <v>35</v>
      </c>
      <c r="J472" t="s">
        <v>129</v>
      </c>
      <c r="K472" t="s">
        <v>78</v>
      </c>
      <c r="L472" t="b">
        <v>1</v>
      </c>
      <c r="M472" t="s">
        <v>30</v>
      </c>
      <c r="N472" t="s">
        <v>123</v>
      </c>
      <c r="O472">
        <v>1.1000000000000001</v>
      </c>
      <c r="P472">
        <v>7399</v>
      </c>
      <c r="Q472">
        <v>8138.9</v>
      </c>
      <c r="R472">
        <v>63930</v>
      </c>
      <c r="S472">
        <v>63930</v>
      </c>
      <c r="T472">
        <v>6.3930000000000001E-2</v>
      </c>
      <c r="U472">
        <v>6.3930000000000001E-2</v>
      </c>
      <c r="V472">
        <v>8.1388999999999996</v>
      </c>
    </row>
    <row r="473" spans="1:22" x14ac:dyDescent="0.35">
      <c r="A473" t="s">
        <v>22</v>
      </c>
      <c r="B473">
        <v>2019</v>
      </c>
      <c r="C473" t="b">
        <v>1</v>
      </c>
      <c r="D473" t="s">
        <v>48</v>
      </c>
      <c r="E473" t="s">
        <v>123</v>
      </c>
      <c r="F473" t="s">
        <v>25</v>
      </c>
      <c r="G473" t="s">
        <v>48</v>
      </c>
      <c r="H473" t="s">
        <v>26</v>
      </c>
      <c r="I473" t="s">
        <v>35</v>
      </c>
      <c r="J473" t="s">
        <v>77</v>
      </c>
      <c r="K473" t="s">
        <v>78</v>
      </c>
      <c r="L473" t="b">
        <v>1</v>
      </c>
      <c r="M473" t="s">
        <v>30</v>
      </c>
      <c r="N473" t="s">
        <v>123</v>
      </c>
      <c r="O473">
        <v>1.04</v>
      </c>
      <c r="P473">
        <v>50553</v>
      </c>
      <c r="Q473">
        <v>52575.12</v>
      </c>
      <c r="R473">
        <v>265060</v>
      </c>
      <c r="S473">
        <v>265060</v>
      </c>
      <c r="T473">
        <v>0.26506000000000002</v>
      </c>
      <c r="U473">
        <v>0.26506000000000002</v>
      </c>
      <c r="V473">
        <v>52.575119999999998</v>
      </c>
    </row>
    <row r="474" spans="1:22" x14ac:dyDescent="0.35">
      <c r="A474" t="s">
        <v>22</v>
      </c>
      <c r="B474">
        <v>2019</v>
      </c>
      <c r="C474" t="b">
        <v>1</v>
      </c>
      <c r="D474" t="s">
        <v>48</v>
      </c>
      <c r="E474" t="s">
        <v>123</v>
      </c>
      <c r="F474" t="s">
        <v>25</v>
      </c>
      <c r="G474" t="s">
        <v>48</v>
      </c>
      <c r="H474" t="s">
        <v>26</v>
      </c>
      <c r="I474" t="s">
        <v>35</v>
      </c>
      <c r="J474" t="s">
        <v>130</v>
      </c>
      <c r="K474" t="s">
        <v>78</v>
      </c>
      <c r="L474" t="b">
        <v>1</v>
      </c>
      <c r="M474" t="s">
        <v>30</v>
      </c>
      <c r="N474" t="s">
        <v>123</v>
      </c>
      <c r="O474">
        <v>1.07</v>
      </c>
      <c r="P474">
        <v>2189</v>
      </c>
      <c r="Q474">
        <v>2342.23</v>
      </c>
      <c r="R474">
        <v>4657</v>
      </c>
      <c r="S474">
        <v>4657</v>
      </c>
      <c r="T474">
        <v>4.6569999999999997E-3</v>
      </c>
      <c r="U474">
        <v>4.6569999999999997E-3</v>
      </c>
      <c r="V474">
        <v>2.3422299999999998</v>
      </c>
    </row>
    <row r="475" spans="1:22" x14ac:dyDescent="0.35">
      <c r="A475" t="s">
        <v>22</v>
      </c>
      <c r="B475">
        <v>2019</v>
      </c>
      <c r="C475" t="b">
        <v>1</v>
      </c>
      <c r="D475" t="s">
        <v>48</v>
      </c>
      <c r="E475" t="s">
        <v>123</v>
      </c>
      <c r="F475" t="s">
        <v>25</v>
      </c>
      <c r="G475" t="s">
        <v>48</v>
      </c>
      <c r="H475" t="s">
        <v>26</v>
      </c>
      <c r="I475" t="s">
        <v>35</v>
      </c>
      <c r="J475" t="s">
        <v>131</v>
      </c>
      <c r="K475" t="s">
        <v>78</v>
      </c>
      <c r="L475" t="b">
        <v>1</v>
      </c>
      <c r="M475" t="s">
        <v>30</v>
      </c>
      <c r="N475" t="s">
        <v>123</v>
      </c>
      <c r="O475">
        <v>1.0900000000000001</v>
      </c>
      <c r="P475">
        <v>15748</v>
      </c>
      <c r="Q475">
        <v>17165.32</v>
      </c>
      <c r="R475">
        <v>149435</v>
      </c>
      <c r="S475">
        <v>149435</v>
      </c>
      <c r="T475">
        <v>0.14943500000000001</v>
      </c>
      <c r="U475">
        <v>0.14943500000000001</v>
      </c>
      <c r="V475">
        <v>17.165320000000001</v>
      </c>
    </row>
    <row r="476" spans="1:22" x14ac:dyDescent="0.35">
      <c r="A476" t="s">
        <v>22</v>
      </c>
      <c r="B476">
        <v>2019</v>
      </c>
      <c r="C476" t="b">
        <v>1</v>
      </c>
      <c r="D476" t="s">
        <v>48</v>
      </c>
      <c r="E476" t="s">
        <v>123</v>
      </c>
      <c r="F476" t="s">
        <v>25</v>
      </c>
      <c r="G476" t="s">
        <v>48</v>
      </c>
      <c r="H476" t="s">
        <v>26</v>
      </c>
      <c r="I476" t="s">
        <v>35</v>
      </c>
      <c r="J476" t="s">
        <v>132</v>
      </c>
      <c r="K476" t="s">
        <v>78</v>
      </c>
      <c r="L476" t="b">
        <v>1</v>
      </c>
      <c r="M476" t="s">
        <v>30</v>
      </c>
      <c r="N476" t="s">
        <v>123</v>
      </c>
      <c r="O476">
        <v>1.1399999999999999</v>
      </c>
      <c r="P476">
        <v>273385</v>
      </c>
      <c r="Q476">
        <v>311658.90000000002</v>
      </c>
      <c r="R476">
        <v>2398205</v>
      </c>
      <c r="S476">
        <v>2398205</v>
      </c>
      <c r="T476">
        <v>2.3982049999999999</v>
      </c>
      <c r="U476">
        <v>2.3982049999999999</v>
      </c>
      <c r="V476">
        <v>311.65890000000002</v>
      </c>
    </row>
    <row r="477" spans="1:22" x14ac:dyDescent="0.35">
      <c r="A477" t="s">
        <v>22</v>
      </c>
      <c r="B477">
        <v>2019</v>
      </c>
      <c r="C477" t="b">
        <v>1</v>
      </c>
      <c r="D477" t="s">
        <v>48</v>
      </c>
      <c r="E477" t="s">
        <v>123</v>
      </c>
      <c r="F477" t="s">
        <v>25</v>
      </c>
      <c r="G477" t="s">
        <v>48</v>
      </c>
      <c r="H477" t="s">
        <v>26</v>
      </c>
      <c r="I477" t="s">
        <v>27</v>
      </c>
      <c r="J477" t="s">
        <v>133</v>
      </c>
      <c r="K477" t="s">
        <v>33</v>
      </c>
      <c r="L477" t="b">
        <v>1</v>
      </c>
      <c r="M477" t="s">
        <v>30</v>
      </c>
      <c r="N477" t="s">
        <v>123</v>
      </c>
      <c r="O477">
        <v>1.33</v>
      </c>
      <c r="P477">
        <v>4504</v>
      </c>
      <c r="Q477">
        <v>5990.32</v>
      </c>
      <c r="R477">
        <v>38486</v>
      </c>
      <c r="S477">
        <v>38486</v>
      </c>
      <c r="T477">
        <v>3.8485999999999999E-2</v>
      </c>
      <c r="U477">
        <v>3.8485999999999999E-2</v>
      </c>
      <c r="V477">
        <v>5.9903199999999996</v>
      </c>
    </row>
    <row r="478" spans="1:22" x14ac:dyDescent="0.35">
      <c r="A478" t="s">
        <v>22</v>
      </c>
      <c r="B478">
        <v>2019</v>
      </c>
      <c r="C478" t="b">
        <v>1</v>
      </c>
      <c r="D478" t="s">
        <v>48</v>
      </c>
      <c r="E478" t="s">
        <v>123</v>
      </c>
      <c r="F478" t="s">
        <v>25</v>
      </c>
      <c r="G478" t="s">
        <v>48</v>
      </c>
      <c r="H478" t="s">
        <v>26</v>
      </c>
      <c r="I478" t="s">
        <v>27</v>
      </c>
      <c r="J478" t="s">
        <v>86</v>
      </c>
      <c r="K478" t="s">
        <v>32</v>
      </c>
      <c r="L478" t="b">
        <v>1</v>
      </c>
      <c r="M478" t="s">
        <v>30</v>
      </c>
      <c r="N478" t="s">
        <v>123</v>
      </c>
      <c r="O478">
        <v>1.61</v>
      </c>
      <c r="P478">
        <v>3869</v>
      </c>
      <c r="Q478">
        <v>6229.09</v>
      </c>
      <c r="R478">
        <v>10202</v>
      </c>
      <c r="S478">
        <v>10202</v>
      </c>
      <c r="T478">
        <v>1.0201999999999999E-2</v>
      </c>
      <c r="U478">
        <v>1.0201999999999999E-2</v>
      </c>
      <c r="V478">
        <v>6.2290900000000002</v>
      </c>
    </row>
    <row r="479" spans="1:22" x14ac:dyDescent="0.35">
      <c r="A479" t="s">
        <v>22</v>
      </c>
      <c r="B479">
        <v>2019</v>
      </c>
      <c r="C479" t="b">
        <v>1</v>
      </c>
      <c r="D479" t="s">
        <v>48</v>
      </c>
      <c r="E479" t="s">
        <v>123</v>
      </c>
      <c r="F479" t="s">
        <v>25</v>
      </c>
      <c r="G479" t="s">
        <v>48</v>
      </c>
      <c r="H479" t="s">
        <v>26</v>
      </c>
      <c r="I479" t="s">
        <v>27</v>
      </c>
      <c r="J479" t="s">
        <v>111</v>
      </c>
      <c r="K479" t="s">
        <v>32</v>
      </c>
      <c r="L479" t="b">
        <v>1</v>
      </c>
      <c r="M479" t="s">
        <v>30</v>
      </c>
      <c r="N479" t="s">
        <v>123</v>
      </c>
      <c r="O479">
        <v>1.33</v>
      </c>
      <c r="P479">
        <v>1410</v>
      </c>
      <c r="Q479">
        <v>1875.3</v>
      </c>
      <c r="R479">
        <v>7049</v>
      </c>
      <c r="S479">
        <v>7049</v>
      </c>
      <c r="T479">
        <v>7.0489999999999997E-3</v>
      </c>
      <c r="U479">
        <v>7.0489999999999997E-3</v>
      </c>
      <c r="V479">
        <v>1.8753</v>
      </c>
    </row>
    <row r="480" spans="1:22" x14ac:dyDescent="0.35">
      <c r="A480" t="s">
        <v>22</v>
      </c>
      <c r="B480">
        <v>2019</v>
      </c>
      <c r="C480" t="b">
        <v>1</v>
      </c>
      <c r="D480" t="s">
        <v>48</v>
      </c>
      <c r="E480" t="s">
        <v>123</v>
      </c>
      <c r="F480" t="s">
        <v>25</v>
      </c>
      <c r="G480" t="s">
        <v>48</v>
      </c>
      <c r="H480" t="s">
        <v>26</v>
      </c>
      <c r="I480" t="s">
        <v>27</v>
      </c>
      <c r="J480" t="s">
        <v>106</v>
      </c>
      <c r="K480" t="s">
        <v>32</v>
      </c>
      <c r="L480" t="b">
        <v>1</v>
      </c>
      <c r="M480" t="s">
        <v>30</v>
      </c>
      <c r="N480" t="s">
        <v>123</v>
      </c>
      <c r="O480">
        <v>1.4</v>
      </c>
      <c r="P480">
        <v>217832</v>
      </c>
      <c r="Q480">
        <v>304964.8</v>
      </c>
      <c r="R480">
        <v>742719</v>
      </c>
      <c r="S480">
        <v>742719</v>
      </c>
      <c r="T480">
        <v>0.74271900000000002</v>
      </c>
      <c r="U480">
        <v>0.74271900000000002</v>
      </c>
      <c r="V480">
        <v>304.96480000000003</v>
      </c>
    </row>
    <row r="481" spans="1:22" x14ac:dyDescent="0.35">
      <c r="A481" t="s">
        <v>22</v>
      </c>
      <c r="B481">
        <v>2019</v>
      </c>
      <c r="C481" t="b">
        <v>1</v>
      </c>
      <c r="D481" t="s">
        <v>48</v>
      </c>
      <c r="E481" t="s">
        <v>123</v>
      </c>
      <c r="F481" t="s">
        <v>25</v>
      </c>
      <c r="G481" t="s">
        <v>48</v>
      </c>
      <c r="H481" t="s">
        <v>26</v>
      </c>
      <c r="I481" t="s">
        <v>27</v>
      </c>
      <c r="J481" t="s">
        <v>76</v>
      </c>
      <c r="K481" t="s">
        <v>32</v>
      </c>
      <c r="L481" t="b">
        <v>1</v>
      </c>
      <c r="M481" t="s">
        <v>30</v>
      </c>
      <c r="N481" t="s">
        <v>123</v>
      </c>
      <c r="O481">
        <v>1.5</v>
      </c>
      <c r="P481">
        <v>561728</v>
      </c>
      <c r="Q481">
        <v>842592</v>
      </c>
      <c r="R481">
        <v>3418506</v>
      </c>
      <c r="S481">
        <v>3418506</v>
      </c>
      <c r="T481">
        <v>3.4185059999999998</v>
      </c>
      <c r="U481">
        <v>3.4185059999999998</v>
      </c>
      <c r="V481">
        <v>842.59199999999998</v>
      </c>
    </row>
    <row r="482" spans="1:22" x14ac:dyDescent="0.35">
      <c r="A482" t="s">
        <v>22</v>
      </c>
      <c r="B482">
        <v>2019</v>
      </c>
      <c r="C482" t="b">
        <v>1</v>
      </c>
      <c r="D482" t="s">
        <v>48</v>
      </c>
      <c r="E482" t="s">
        <v>123</v>
      </c>
      <c r="F482" t="s">
        <v>25</v>
      </c>
      <c r="G482" t="s">
        <v>48</v>
      </c>
      <c r="H482" t="s">
        <v>26</v>
      </c>
      <c r="I482" t="s">
        <v>27</v>
      </c>
      <c r="J482" t="s">
        <v>131</v>
      </c>
      <c r="K482" t="s">
        <v>78</v>
      </c>
      <c r="L482" t="b">
        <v>1</v>
      </c>
      <c r="M482" t="s">
        <v>30</v>
      </c>
      <c r="N482" t="s">
        <v>123</v>
      </c>
      <c r="O482">
        <v>1.34</v>
      </c>
      <c r="P482">
        <v>9420</v>
      </c>
      <c r="Q482">
        <v>12622.8</v>
      </c>
      <c r="R482">
        <v>103937</v>
      </c>
      <c r="S482">
        <v>103937</v>
      </c>
      <c r="T482">
        <v>0.103937</v>
      </c>
      <c r="U482">
        <v>0.103937</v>
      </c>
      <c r="V482">
        <v>12.6228</v>
      </c>
    </row>
    <row r="483" spans="1:22" x14ac:dyDescent="0.35">
      <c r="A483" t="s">
        <v>22</v>
      </c>
      <c r="B483">
        <v>2019</v>
      </c>
      <c r="C483" t="b">
        <v>1</v>
      </c>
      <c r="D483" t="s">
        <v>48</v>
      </c>
      <c r="E483" t="s">
        <v>123</v>
      </c>
      <c r="F483" t="s">
        <v>25</v>
      </c>
      <c r="G483" t="s">
        <v>48</v>
      </c>
      <c r="H483" t="s">
        <v>26</v>
      </c>
      <c r="I483" t="s">
        <v>35</v>
      </c>
      <c r="J483" t="s">
        <v>33</v>
      </c>
      <c r="K483" t="s">
        <v>33</v>
      </c>
      <c r="L483" t="b">
        <v>1</v>
      </c>
      <c r="M483" t="s">
        <v>30</v>
      </c>
      <c r="N483" t="s">
        <v>123</v>
      </c>
      <c r="O483">
        <v>1.17</v>
      </c>
      <c r="P483">
        <v>806264</v>
      </c>
      <c r="Q483">
        <v>943328.88</v>
      </c>
      <c r="R483">
        <v>271024</v>
      </c>
      <c r="S483">
        <v>271024</v>
      </c>
      <c r="T483">
        <v>0.27102399999999999</v>
      </c>
      <c r="U483">
        <v>0.27102399999999999</v>
      </c>
      <c r="V483">
        <v>943.32888000000003</v>
      </c>
    </row>
    <row r="484" spans="1:22" x14ac:dyDescent="0.35">
      <c r="A484" t="s">
        <v>22</v>
      </c>
      <c r="B484">
        <v>2019</v>
      </c>
      <c r="C484" t="b">
        <v>1</v>
      </c>
      <c r="D484" t="s">
        <v>48</v>
      </c>
      <c r="E484" t="s">
        <v>123</v>
      </c>
      <c r="F484" t="s">
        <v>25</v>
      </c>
      <c r="G484" t="s">
        <v>48</v>
      </c>
      <c r="H484" t="s">
        <v>26</v>
      </c>
      <c r="I484" t="s">
        <v>27</v>
      </c>
      <c r="J484" t="s">
        <v>33</v>
      </c>
      <c r="K484" t="s">
        <v>33</v>
      </c>
      <c r="L484" t="b">
        <v>1</v>
      </c>
      <c r="M484" t="s">
        <v>30</v>
      </c>
      <c r="N484" t="s">
        <v>123</v>
      </c>
      <c r="O484">
        <v>1.33</v>
      </c>
      <c r="P484">
        <v>650</v>
      </c>
      <c r="Q484">
        <v>864.5</v>
      </c>
      <c r="R484">
        <v>4225</v>
      </c>
      <c r="S484">
        <v>4225</v>
      </c>
      <c r="T484">
        <v>4.2249999999999996E-3</v>
      </c>
      <c r="U484">
        <v>4.2249999999999996E-3</v>
      </c>
      <c r="V484">
        <v>0.86450000000000005</v>
      </c>
    </row>
    <row r="485" spans="1:22" x14ac:dyDescent="0.35">
      <c r="A485" t="s">
        <v>22</v>
      </c>
      <c r="B485">
        <v>2019</v>
      </c>
      <c r="C485" t="b">
        <v>1</v>
      </c>
      <c r="D485" t="s">
        <v>48</v>
      </c>
      <c r="E485" t="s">
        <v>123</v>
      </c>
      <c r="F485" t="s">
        <v>25</v>
      </c>
      <c r="G485" t="s">
        <v>48</v>
      </c>
      <c r="H485" t="s">
        <v>26</v>
      </c>
      <c r="I485" t="s">
        <v>27</v>
      </c>
      <c r="J485" t="s">
        <v>58</v>
      </c>
      <c r="K485" t="s">
        <v>59</v>
      </c>
      <c r="L485" t="b">
        <v>1</v>
      </c>
      <c r="M485" t="s">
        <v>30</v>
      </c>
      <c r="N485" t="s">
        <v>123</v>
      </c>
      <c r="O485">
        <v>1.1200000000000001</v>
      </c>
      <c r="P485">
        <v>4440</v>
      </c>
      <c r="Q485">
        <v>4972.8</v>
      </c>
      <c r="R485">
        <v>43340</v>
      </c>
      <c r="S485">
        <v>43340</v>
      </c>
      <c r="T485">
        <v>4.3339999999999997E-2</v>
      </c>
      <c r="U485">
        <v>4.3339999999999997E-2</v>
      </c>
      <c r="V485">
        <v>4.9728000000000003</v>
      </c>
    </row>
    <row r="486" spans="1:22" x14ac:dyDescent="0.35">
      <c r="A486" t="s">
        <v>22</v>
      </c>
      <c r="B486">
        <v>2019</v>
      </c>
      <c r="C486" t="b">
        <v>1</v>
      </c>
      <c r="D486" t="s">
        <v>48</v>
      </c>
      <c r="E486" t="s">
        <v>123</v>
      </c>
      <c r="F486" t="s">
        <v>25</v>
      </c>
      <c r="G486" t="s">
        <v>48</v>
      </c>
      <c r="H486" t="s">
        <v>36</v>
      </c>
      <c r="I486" t="s">
        <v>37</v>
      </c>
      <c r="J486" t="s">
        <v>28</v>
      </c>
      <c r="K486" t="s">
        <v>29</v>
      </c>
      <c r="L486" t="b">
        <v>1</v>
      </c>
      <c r="M486" t="s">
        <v>30</v>
      </c>
      <c r="N486" t="s">
        <v>123</v>
      </c>
      <c r="O486">
        <v>1.66</v>
      </c>
      <c r="P486">
        <v>309136</v>
      </c>
      <c r="Q486">
        <v>513165.76</v>
      </c>
      <c r="R486">
        <v>2692857</v>
      </c>
      <c r="S486">
        <v>2692857</v>
      </c>
      <c r="T486">
        <v>2.6928570000000001</v>
      </c>
      <c r="U486">
        <v>2.6928570000000001</v>
      </c>
      <c r="V486">
        <v>513.16575999999998</v>
      </c>
    </row>
    <row r="487" spans="1:22" x14ac:dyDescent="0.35">
      <c r="A487" t="s">
        <v>22</v>
      </c>
      <c r="B487">
        <v>2019</v>
      </c>
      <c r="C487" t="b">
        <v>1</v>
      </c>
      <c r="D487" t="s">
        <v>48</v>
      </c>
      <c r="E487" t="s">
        <v>123</v>
      </c>
      <c r="F487" t="s">
        <v>25</v>
      </c>
      <c r="G487" t="s">
        <v>48</v>
      </c>
      <c r="H487" t="s">
        <v>36</v>
      </c>
      <c r="I487" t="s">
        <v>37</v>
      </c>
      <c r="J487" t="s">
        <v>28</v>
      </c>
      <c r="K487" t="s">
        <v>29</v>
      </c>
      <c r="L487" t="b">
        <v>1</v>
      </c>
      <c r="M487" t="s">
        <v>30</v>
      </c>
      <c r="N487" t="s">
        <v>123</v>
      </c>
      <c r="O487">
        <v>1.66</v>
      </c>
      <c r="P487">
        <v>49476</v>
      </c>
      <c r="Q487">
        <v>82130.16</v>
      </c>
      <c r="R487">
        <v>1395913</v>
      </c>
      <c r="S487">
        <v>1395913</v>
      </c>
      <c r="T487">
        <v>1.395913</v>
      </c>
      <c r="U487">
        <v>1.395913</v>
      </c>
      <c r="V487">
        <v>82.130160000000004</v>
      </c>
    </row>
    <row r="488" spans="1:22" x14ac:dyDescent="0.35">
      <c r="A488" t="s">
        <v>22</v>
      </c>
      <c r="B488">
        <v>2019</v>
      </c>
      <c r="C488" t="b">
        <v>1</v>
      </c>
      <c r="D488" t="s">
        <v>48</v>
      </c>
      <c r="E488" t="s">
        <v>123</v>
      </c>
      <c r="F488" t="s">
        <v>25</v>
      </c>
      <c r="G488" t="s">
        <v>48</v>
      </c>
      <c r="H488" t="s">
        <v>36</v>
      </c>
      <c r="I488" t="s">
        <v>37</v>
      </c>
      <c r="J488" t="s">
        <v>60</v>
      </c>
      <c r="K488" t="s">
        <v>29</v>
      </c>
      <c r="L488" t="b">
        <v>1</v>
      </c>
      <c r="M488" t="s">
        <v>30</v>
      </c>
      <c r="N488" t="s">
        <v>123</v>
      </c>
      <c r="O488">
        <v>2.4</v>
      </c>
      <c r="P488">
        <v>62269</v>
      </c>
      <c r="Q488">
        <v>149445.6</v>
      </c>
      <c r="R488">
        <v>598370</v>
      </c>
      <c r="S488">
        <v>598370</v>
      </c>
      <c r="T488">
        <v>0.59836999999999996</v>
      </c>
      <c r="U488">
        <v>0.59836999999999996</v>
      </c>
      <c r="V488">
        <v>149.44560000000001</v>
      </c>
    </row>
    <row r="489" spans="1:22" x14ac:dyDescent="0.35">
      <c r="A489" t="s">
        <v>22</v>
      </c>
      <c r="B489">
        <v>2019</v>
      </c>
      <c r="C489" t="b">
        <v>1</v>
      </c>
      <c r="D489" t="s">
        <v>48</v>
      </c>
      <c r="E489" t="s">
        <v>123</v>
      </c>
      <c r="F489" t="s">
        <v>25</v>
      </c>
      <c r="G489" t="s">
        <v>48</v>
      </c>
      <c r="H489" t="s">
        <v>36</v>
      </c>
      <c r="I489" t="s">
        <v>37</v>
      </c>
      <c r="J489" t="s">
        <v>69</v>
      </c>
      <c r="K489" t="s">
        <v>29</v>
      </c>
      <c r="L489" t="b">
        <v>1</v>
      </c>
      <c r="M489" t="s">
        <v>30</v>
      </c>
      <c r="N489" t="s">
        <v>123</v>
      </c>
      <c r="O489">
        <v>2.16</v>
      </c>
      <c r="P489">
        <v>94068</v>
      </c>
      <c r="Q489">
        <v>203186.88</v>
      </c>
      <c r="R489">
        <v>1386386</v>
      </c>
      <c r="S489">
        <v>1386386</v>
      </c>
      <c r="T489">
        <v>1.3863859999999999</v>
      </c>
      <c r="U489">
        <v>1.3863859999999999</v>
      </c>
      <c r="V489">
        <v>203.18688</v>
      </c>
    </row>
    <row r="490" spans="1:22" x14ac:dyDescent="0.35">
      <c r="A490" t="s">
        <v>22</v>
      </c>
      <c r="B490">
        <v>2019</v>
      </c>
      <c r="C490" t="b">
        <v>1</v>
      </c>
      <c r="D490" t="s">
        <v>48</v>
      </c>
      <c r="E490" t="s">
        <v>123</v>
      </c>
      <c r="F490" t="s">
        <v>25</v>
      </c>
      <c r="G490" t="s">
        <v>48</v>
      </c>
      <c r="H490" t="s">
        <v>36</v>
      </c>
      <c r="I490" t="s">
        <v>37</v>
      </c>
      <c r="J490" t="s">
        <v>79</v>
      </c>
      <c r="K490" t="s">
        <v>47</v>
      </c>
      <c r="L490" t="b">
        <v>1</v>
      </c>
      <c r="M490" t="s">
        <v>30</v>
      </c>
      <c r="N490" t="s">
        <v>123</v>
      </c>
      <c r="O490">
        <v>1.36</v>
      </c>
      <c r="P490">
        <v>99477</v>
      </c>
      <c r="Q490">
        <v>135288.72</v>
      </c>
      <c r="R490">
        <v>588993</v>
      </c>
      <c r="S490">
        <v>588993</v>
      </c>
      <c r="T490">
        <v>0.58899299999999999</v>
      </c>
      <c r="U490">
        <v>0.58899299999999999</v>
      </c>
      <c r="V490">
        <v>135.28872000000001</v>
      </c>
    </row>
    <row r="491" spans="1:22" x14ac:dyDescent="0.35">
      <c r="A491" t="s">
        <v>22</v>
      </c>
      <c r="B491">
        <v>2019</v>
      </c>
      <c r="C491" t="b">
        <v>1</v>
      </c>
      <c r="D491" t="s">
        <v>48</v>
      </c>
      <c r="E491" t="s">
        <v>123</v>
      </c>
      <c r="F491" t="s">
        <v>25</v>
      </c>
      <c r="G491" t="s">
        <v>48</v>
      </c>
      <c r="H491" t="s">
        <v>36</v>
      </c>
      <c r="I491" t="s">
        <v>37</v>
      </c>
      <c r="J491" t="s">
        <v>46</v>
      </c>
      <c r="K491" t="s">
        <v>47</v>
      </c>
      <c r="L491" t="b">
        <v>1</v>
      </c>
      <c r="M491" t="s">
        <v>30</v>
      </c>
      <c r="N491" t="s">
        <v>123</v>
      </c>
      <c r="O491">
        <v>1.36</v>
      </c>
      <c r="P491">
        <v>4</v>
      </c>
      <c r="Q491">
        <v>5.44</v>
      </c>
      <c r="R491">
        <v>102</v>
      </c>
      <c r="S491">
        <v>102</v>
      </c>
      <c r="T491">
        <v>1.02E-4</v>
      </c>
      <c r="U491">
        <v>1.02E-4</v>
      </c>
      <c r="V491">
        <v>5.4400000000000004E-3</v>
      </c>
    </row>
    <row r="492" spans="1:22" x14ac:dyDescent="0.35">
      <c r="A492" t="s">
        <v>22</v>
      </c>
      <c r="B492">
        <v>2019</v>
      </c>
      <c r="C492" t="b">
        <v>1</v>
      </c>
      <c r="D492" t="s">
        <v>48</v>
      </c>
      <c r="E492" t="s">
        <v>123</v>
      </c>
      <c r="F492" t="s">
        <v>25</v>
      </c>
      <c r="G492" t="s">
        <v>48</v>
      </c>
      <c r="H492" t="s">
        <v>36</v>
      </c>
      <c r="I492" t="s">
        <v>37</v>
      </c>
      <c r="J492" t="s">
        <v>81</v>
      </c>
      <c r="K492" t="s">
        <v>39</v>
      </c>
      <c r="L492" t="b">
        <v>1</v>
      </c>
      <c r="M492" t="s">
        <v>30</v>
      </c>
      <c r="N492" t="s">
        <v>123</v>
      </c>
      <c r="O492">
        <v>2.61</v>
      </c>
      <c r="P492">
        <v>19124</v>
      </c>
      <c r="Q492">
        <v>49913.64</v>
      </c>
      <c r="R492">
        <v>183740</v>
      </c>
      <c r="S492">
        <v>183740</v>
      </c>
      <c r="T492">
        <v>0.18373999999999999</v>
      </c>
      <c r="U492">
        <v>0.18373999999999999</v>
      </c>
      <c r="V492">
        <v>49.913640000000001</v>
      </c>
    </row>
    <row r="493" spans="1:22" x14ac:dyDescent="0.35">
      <c r="A493" t="s">
        <v>22</v>
      </c>
      <c r="B493">
        <v>2019</v>
      </c>
      <c r="C493" t="b">
        <v>1</v>
      </c>
      <c r="D493" t="s">
        <v>48</v>
      </c>
      <c r="E493" t="s">
        <v>123</v>
      </c>
      <c r="F493" t="s">
        <v>25</v>
      </c>
      <c r="G493" t="s">
        <v>48</v>
      </c>
      <c r="H493" t="s">
        <v>36</v>
      </c>
      <c r="I493" t="s">
        <v>37</v>
      </c>
      <c r="J493" t="s">
        <v>82</v>
      </c>
      <c r="K493" t="s">
        <v>39</v>
      </c>
      <c r="L493" t="b">
        <v>1</v>
      </c>
      <c r="M493" t="s">
        <v>30</v>
      </c>
      <c r="N493" t="s">
        <v>123</v>
      </c>
      <c r="O493">
        <v>1.36</v>
      </c>
      <c r="P493">
        <v>10649</v>
      </c>
      <c r="Q493">
        <v>14482.64</v>
      </c>
      <c r="R493">
        <v>66677</v>
      </c>
      <c r="S493">
        <v>66677</v>
      </c>
      <c r="T493">
        <v>6.6677E-2</v>
      </c>
      <c r="U493">
        <v>6.6677E-2</v>
      </c>
      <c r="V493">
        <v>14.48264</v>
      </c>
    </row>
    <row r="494" spans="1:22" x14ac:dyDescent="0.35">
      <c r="A494" t="s">
        <v>22</v>
      </c>
      <c r="B494">
        <v>2019</v>
      </c>
      <c r="C494" t="b">
        <v>1</v>
      </c>
      <c r="D494" t="s">
        <v>48</v>
      </c>
      <c r="E494" t="s">
        <v>123</v>
      </c>
      <c r="F494" t="s">
        <v>25</v>
      </c>
      <c r="G494" t="s">
        <v>48</v>
      </c>
      <c r="H494" t="s">
        <v>36</v>
      </c>
      <c r="I494" t="s">
        <v>27</v>
      </c>
      <c r="J494" t="s">
        <v>60</v>
      </c>
      <c r="K494" t="s">
        <v>29</v>
      </c>
      <c r="L494" t="b">
        <v>1</v>
      </c>
      <c r="M494" t="s">
        <v>30</v>
      </c>
      <c r="N494" t="s">
        <v>123</v>
      </c>
      <c r="O494">
        <v>1.98</v>
      </c>
      <c r="P494">
        <v>25453</v>
      </c>
      <c r="Q494">
        <v>50396.94</v>
      </c>
      <c r="R494">
        <v>275313</v>
      </c>
      <c r="S494">
        <v>275313</v>
      </c>
      <c r="T494">
        <v>0.27531299999999997</v>
      </c>
      <c r="U494">
        <v>0.27531299999999997</v>
      </c>
      <c r="V494">
        <v>50.396940000000001</v>
      </c>
    </row>
    <row r="495" spans="1:22" x14ac:dyDescent="0.35">
      <c r="A495" t="s">
        <v>22</v>
      </c>
      <c r="B495">
        <v>2019</v>
      </c>
      <c r="C495" t="b">
        <v>1</v>
      </c>
      <c r="D495" t="s">
        <v>48</v>
      </c>
      <c r="E495" t="s">
        <v>123</v>
      </c>
      <c r="F495" t="s">
        <v>25</v>
      </c>
      <c r="G495" t="s">
        <v>48</v>
      </c>
      <c r="H495" t="s">
        <v>36</v>
      </c>
      <c r="I495" t="s">
        <v>83</v>
      </c>
      <c r="J495" t="s">
        <v>131</v>
      </c>
      <c r="K495" t="s">
        <v>78</v>
      </c>
      <c r="L495" t="b">
        <v>1</v>
      </c>
      <c r="M495" t="s">
        <v>30</v>
      </c>
      <c r="N495" t="s">
        <v>123</v>
      </c>
      <c r="O495">
        <v>5</v>
      </c>
      <c r="P495">
        <v>13051</v>
      </c>
      <c r="Q495">
        <v>65255</v>
      </c>
      <c r="R495">
        <v>193083</v>
      </c>
      <c r="S495">
        <v>193083</v>
      </c>
      <c r="T495">
        <v>0.193083</v>
      </c>
      <c r="U495">
        <v>0.193083</v>
      </c>
      <c r="V495">
        <v>65.254999999999995</v>
      </c>
    </row>
    <row r="496" spans="1:22" x14ac:dyDescent="0.35">
      <c r="A496" t="s">
        <v>22</v>
      </c>
      <c r="B496">
        <v>2019</v>
      </c>
      <c r="C496" t="b">
        <v>1</v>
      </c>
      <c r="D496" t="s">
        <v>48</v>
      </c>
      <c r="E496" t="s">
        <v>123</v>
      </c>
      <c r="F496" t="s">
        <v>25</v>
      </c>
      <c r="G496" t="s">
        <v>48</v>
      </c>
      <c r="H496" t="s">
        <v>36</v>
      </c>
      <c r="I496" t="s">
        <v>83</v>
      </c>
      <c r="J496" t="s">
        <v>33</v>
      </c>
      <c r="K496" t="s">
        <v>33</v>
      </c>
      <c r="L496" t="b">
        <v>1</v>
      </c>
      <c r="M496" t="s">
        <v>30</v>
      </c>
      <c r="N496" t="s">
        <v>123</v>
      </c>
      <c r="O496">
        <v>3.31</v>
      </c>
      <c r="P496">
        <v>220385</v>
      </c>
      <c r="Q496">
        <v>729474.35</v>
      </c>
      <c r="R496">
        <v>1073501</v>
      </c>
      <c r="S496">
        <v>1073501</v>
      </c>
      <c r="T496">
        <v>1.073501</v>
      </c>
      <c r="U496">
        <v>1.073501</v>
      </c>
      <c r="V496">
        <v>729.47434999999996</v>
      </c>
    </row>
    <row r="497" spans="1:22" x14ac:dyDescent="0.35">
      <c r="A497" t="s">
        <v>22</v>
      </c>
      <c r="B497">
        <v>2019</v>
      </c>
      <c r="C497" t="b">
        <v>1</v>
      </c>
      <c r="D497" t="s">
        <v>48</v>
      </c>
      <c r="E497" t="s">
        <v>123</v>
      </c>
      <c r="F497" t="s">
        <v>25</v>
      </c>
      <c r="G497" t="s">
        <v>48</v>
      </c>
      <c r="H497" t="s">
        <v>50</v>
      </c>
      <c r="I497" t="s">
        <v>27</v>
      </c>
      <c r="J497" t="s">
        <v>69</v>
      </c>
      <c r="K497" t="s">
        <v>29</v>
      </c>
      <c r="L497" t="b">
        <v>1</v>
      </c>
      <c r="M497" t="s">
        <v>30</v>
      </c>
      <c r="N497" t="s">
        <v>123</v>
      </c>
      <c r="O497">
        <v>2.9</v>
      </c>
      <c r="P497">
        <v>133552</v>
      </c>
      <c r="Q497">
        <v>387300.8</v>
      </c>
      <c r="R497">
        <v>1328337</v>
      </c>
      <c r="S497">
        <v>1328337</v>
      </c>
      <c r="T497">
        <v>1.3283370000000001</v>
      </c>
      <c r="U497">
        <v>1.3283370000000001</v>
      </c>
      <c r="V497">
        <v>387.30079999999998</v>
      </c>
    </row>
    <row r="498" spans="1:22" x14ac:dyDescent="0.35">
      <c r="A498" t="s">
        <v>22</v>
      </c>
      <c r="B498">
        <v>2019</v>
      </c>
      <c r="C498" t="b">
        <v>1</v>
      </c>
      <c r="D498" t="s">
        <v>48</v>
      </c>
      <c r="E498" t="s">
        <v>123</v>
      </c>
      <c r="F498" t="s">
        <v>25</v>
      </c>
      <c r="G498" t="s">
        <v>48</v>
      </c>
      <c r="H498" t="s">
        <v>50</v>
      </c>
      <c r="I498" t="s">
        <v>37</v>
      </c>
      <c r="J498" t="s">
        <v>98</v>
      </c>
      <c r="K498" t="s">
        <v>54</v>
      </c>
      <c r="L498" t="b">
        <v>1</v>
      </c>
      <c r="M498" t="s">
        <v>30</v>
      </c>
      <c r="N498" t="s">
        <v>123</v>
      </c>
      <c r="O498">
        <v>1.33</v>
      </c>
      <c r="P498">
        <v>31108</v>
      </c>
      <c r="Q498">
        <v>41373.64</v>
      </c>
      <c r="R498">
        <v>80187</v>
      </c>
      <c r="S498">
        <v>80187</v>
      </c>
      <c r="T498">
        <v>8.0186999999999994E-2</v>
      </c>
      <c r="U498">
        <v>8.0186999999999994E-2</v>
      </c>
      <c r="V498">
        <v>41.373640000000002</v>
      </c>
    </row>
    <row r="499" spans="1:22" x14ac:dyDescent="0.35">
      <c r="A499" t="s">
        <v>22</v>
      </c>
      <c r="B499">
        <v>2019</v>
      </c>
      <c r="C499" t="b">
        <v>1</v>
      </c>
      <c r="D499" t="s">
        <v>48</v>
      </c>
      <c r="E499" t="s">
        <v>123</v>
      </c>
      <c r="F499" t="s">
        <v>25</v>
      </c>
      <c r="G499" t="s">
        <v>48</v>
      </c>
      <c r="H499" t="s">
        <v>50</v>
      </c>
      <c r="I499" t="s">
        <v>37</v>
      </c>
      <c r="J499" t="s">
        <v>111</v>
      </c>
      <c r="K499" t="s">
        <v>32</v>
      </c>
      <c r="L499" t="b">
        <v>1</v>
      </c>
      <c r="M499" t="s">
        <v>30</v>
      </c>
      <c r="N499" t="s">
        <v>123</v>
      </c>
      <c r="O499">
        <v>1.8</v>
      </c>
      <c r="P499">
        <v>2349936</v>
      </c>
      <c r="Q499">
        <v>4229884.8</v>
      </c>
      <c r="R499">
        <v>8809472</v>
      </c>
      <c r="S499">
        <v>8809472</v>
      </c>
      <c r="T499">
        <v>8.8094719999999995</v>
      </c>
      <c r="U499">
        <v>8.8094719999999995</v>
      </c>
      <c r="V499">
        <v>4229.8847999999998</v>
      </c>
    </row>
    <row r="500" spans="1:22" x14ac:dyDescent="0.35">
      <c r="A500" t="s">
        <v>22</v>
      </c>
      <c r="B500">
        <v>2019</v>
      </c>
      <c r="C500" t="b">
        <v>1</v>
      </c>
      <c r="D500" t="s">
        <v>48</v>
      </c>
      <c r="E500" t="s">
        <v>123</v>
      </c>
      <c r="F500" t="s">
        <v>25</v>
      </c>
      <c r="G500" t="s">
        <v>48</v>
      </c>
      <c r="H500" t="s">
        <v>50</v>
      </c>
      <c r="I500" t="s">
        <v>37</v>
      </c>
      <c r="J500" t="s">
        <v>31</v>
      </c>
      <c r="K500" t="s">
        <v>32</v>
      </c>
      <c r="L500" t="b">
        <v>1</v>
      </c>
      <c r="M500" t="s">
        <v>30</v>
      </c>
      <c r="N500" t="s">
        <v>123</v>
      </c>
      <c r="O500">
        <v>1.48</v>
      </c>
      <c r="P500">
        <v>27237</v>
      </c>
      <c r="Q500">
        <v>40310.76</v>
      </c>
      <c r="R500">
        <v>162894</v>
      </c>
      <c r="S500">
        <v>162894</v>
      </c>
      <c r="T500">
        <v>0.16289400000000001</v>
      </c>
      <c r="U500">
        <v>0.16289400000000001</v>
      </c>
      <c r="V500">
        <v>40.310760000000002</v>
      </c>
    </row>
    <row r="501" spans="1:22" x14ac:dyDescent="0.35">
      <c r="A501" t="s">
        <v>22</v>
      </c>
      <c r="B501">
        <v>2019</v>
      </c>
      <c r="C501" t="b">
        <v>1</v>
      </c>
      <c r="D501" t="s">
        <v>48</v>
      </c>
      <c r="E501" t="s">
        <v>123</v>
      </c>
      <c r="F501" t="s">
        <v>25</v>
      </c>
      <c r="G501" t="s">
        <v>48</v>
      </c>
      <c r="H501" t="s">
        <v>50</v>
      </c>
      <c r="I501" t="s">
        <v>37</v>
      </c>
      <c r="J501" t="s">
        <v>76</v>
      </c>
      <c r="K501" t="s">
        <v>32</v>
      </c>
      <c r="L501" t="b">
        <v>1</v>
      </c>
      <c r="M501" t="s">
        <v>30</v>
      </c>
      <c r="N501" t="s">
        <v>123</v>
      </c>
      <c r="O501">
        <v>1.71</v>
      </c>
      <c r="P501">
        <v>479702</v>
      </c>
      <c r="Q501">
        <v>820290.42</v>
      </c>
      <c r="R501">
        <v>1886020</v>
      </c>
      <c r="S501">
        <v>1886020</v>
      </c>
      <c r="T501">
        <v>1.88602</v>
      </c>
      <c r="U501">
        <v>1.88602</v>
      </c>
      <c r="V501">
        <v>820.29042000000004</v>
      </c>
    </row>
    <row r="502" spans="1:22" x14ac:dyDescent="0.35">
      <c r="A502" t="s">
        <v>22</v>
      </c>
      <c r="B502">
        <v>2019</v>
      </c>
      <c r="C502" t="b">
        <v>1</v>
      </c>
      <c r="D502" t="s">
        <v>48</v>
      </c>
      <c r="E502" t="s">
        <v>123</v>
      </c>
      <c r="F502" t="s">
        <v>25</v>
      </c>
      <c r="G502" t="s">
        <v>48</v>
      </c>
      <c r="H502" t="s">
        <v>50</v>
      </c>
      <c r="I502" t="s">
        <v>27</v>
      </c>
      <c r="J502" t="s">
        <v>76</v>
      </c>
      <c r="K502" t="s">
        <v>32</v>
      </c>
      <c r="L502" t="b">
        <v>1</v>
      </c>
      <c r="M502" t="s">
        <v>30</v>
      </c>
      <c r="N502" t="s">
        <v>123</v>
      </c>
      <c r="O502">
        <v>0</v>
      </c>
      <c r="P502">
        <v>254750</v>
      </c>
      <c r="Q502">
        <v>0</v>
      </c>
      <c r="R502">
        <v>1143185</v>
      </c>
      <c r="S502">
        <v>1143185</v>
      </c>
      <c r="T502">
        <v>1.1431849999999999</v>
      </c>
      <c r="U502">
        <v>1.1431849999999999</v>
      </c>
      <c r="V502">
        <v>0</v>
      </c>
    </row>
    <row r="503" spans="1:22" x14ac:dyDescent="0.35">
      <c r="A503" t="s">
        <v>22</v>
      </c>
      <c r="B503">
        <v>2019</v>
      </c>
      <c r="C503" t="b">
        <v>1</v>
      </c>
      <c r="D503" t="s">
        <v>48</v>
      </c>
      <c r="E503" t="s">
        <v>123</v>
      </c>
      <c r="F503" t="s">
        <v>25</v>
      </c>
      <c r="G503" t="s">
        <v>48</v>
      </c>
      <c r="H503" t="s">
        <v>50</v>
      </c>
      <c r="I503" t="s">
        <v>37</v>
      </c>
      <c r="J503" t="s">
        <v>84</v>
      </c>
      <c r="K503" t="s">
        <v>67</v>
      </c>
      <c r="L503" t="b">
        <v>1</v>
      </c>
      <c r="M503" t="s">
        <v>30</v>
      </c>
      <c r="N503" t="s">
        <v>123</v>
      </c>
      <c r="O503">
        <v>2.0099999999999998</v>
      </c>
      <c r="P503">
        <v>5063</v>
      </c>
      <c r="Q503">
        <v>10176.629999999999</v>
      </c>
      <c r="R503">
        <v>60743</v>
      </c>
      <c r="S503">
        <v>60743</v>
      </c>
      <c r="T503">
        <v>6.0742999999999998E-2</v>
      </c>
      <c r="U503">
        <v>6.0742999999999998E-2</v>
      </c>
      <c r="V503">
        <v>10.176629999999999</v>
      </c>
    </row>
    <row r="504" spans="1:22" x14ac:dyDescent="0.35">
      <c r="A504" t="s">
        <v>22</v>
      </c>
      <c r="B504">
        <v>2019</v>
      </c>
      <c r="C504" t="b">
        <v>1</v>
      </c>
      <c r="D504" t="s">
        <v>48</v>
      </c>
      <c r="E504" t="s">
        <v>123</v>
      </c>
      <c r="F504" t="s">
        <v>25</v>
      </c>
      <c r="G504" t="s">
        <v>48</v>
      </c>
      <c r="H504" t="s">
        <v>50</v>
      </c>
      <c r="I504" t="s">
        <v>35</v>
      </c>
      <c r="J504" t="s">
        <v>33</v>
      </c>
      <c r="K504" t="s">
        <v>33</v>
      </c>
      <c r="L504" t="b">
        <v>1</v>
      </c>
      <c r="M504" t="s">
        <v>30</v>
      </c>
      <c r="N504" t="s">
        <v>123</v>
      </c>
      <c r="O504">
        <v>1.39</v>
      </c>
      <c r="P504">
        <v>426</v>
      </c>
      <c r="Q504">
        <v>592.14</v>
      </c>
      <c r="R504">
        <v>3836</v>
      </c>
      <c r="S504">
        <v>3836</v>
      </c>
      <c r="T504">
        <v>3.836E-3</v>
      </c>
      <c r="U504">
        <v>3.836E-3</v>
      </c>
      <c r="V504">
        <v>0.59214</v>
      </c>
    </row>
    <row r="505" spans="1:22" x14ac:dyDescent="0.35">
      <c r="A505" t="s">
        <v>22</v>
      </c>
      <c r="B505">
        <v>2019</v>
      </c>
      <c r="C505" t="b">
        <v>1</v>
      </c>
      <c r="D505" t="s">
        <v>48</v>
      </c>
      <c r="E505" t="s">
        <v>123</v>
      </c>
      <c r="F505" t="s">
        <v>25</v>
      </c>
      <c r="G505" t="s">
        <v>48</v>
      </c>
      <c r="H505" t="s">
        <v>50</v>
      </c>
      <c r="I505" t="s">
        <v>27</v>
      </c>
      <c r="J505" t="s">
        <v>33</v>
      </c>
      <c r="K505" t="s">
        <v>33</v>
      </c>
      <c r="L505" t="b">
        <v>1</v>
      </c>
      <c r="M505" t="s">
        <v>30</v>
      </c>
      <c r="N505" t="s">
        <v>123</v>
      </c>
      <c r="O505">
        <v>0</v>
      </c>
      <c r="P505">
        <v>20202</v>
      </c>
      <c r="Q505">
        <v>0</v>
      </c>
      <c r="R505">
        <v>128058</v>
      </c>
      <c r="S505">
        <v>128058</v>
      </c>
      <c r="T505">
        <v>0.12805800000000001</v>
      </c>
      <c r="U505">
        <v>0.12805800000000001</v>
      </c>
      <c r="V505">
        <v>0</v>
      </c>
    </row>
    <row r="506" spans="1:22" x14ac:dyDescent="0.35">
      <c r="A506" t="s">
        <v>22</v>
      </c>
      <c r="B506">
        <v>2019</v>
      </c>
      <c r="C506" t="b">
        <v>1</v>
      </c>
      <c r="D506" t="s">
        <v>48</v>
      </c>
      <c r="E506" t="s">
        <v>123</v>
      </c>
      <c r="F506" t="s">
        <v>25</v>
      </c>
      <c r="G506" t="s">
        <v>48</v>
      </c>
      <c r="H506" t="s">
        <v>40</v>
      </c>
      <c r="I506" t="s">
        <v>35</v>
      </c>
      <c r="J506" t="s">
        <v>108</v>
      </c>
      <c r="K506" t="s">
        <v>52</v>
      </c>
      <c r="L506" t="b">
        <v>1</v>
      </c>
      <c r="M506" t="s">
        <v>30</v>
      </c>
      <c r="N506" t="s">
        <v>123</v>
      </c>
      <c r="O506">
        <v>2.6</v>
      </c>
      <c r="P506">
        <v>19594</v>
      </c>
      <c r="Q506">
        <v>50944.4</v>
      </c>
      <c r="R506">
        <v>37662</v>
      </c>
      <c r="S506">
        <v>37662</v>
      </c>
      <c r="T506">
        <v>3.7662000000000001E-2</v>
      </c>
      <c r="U506">
        <v>3.7662000000000001E-2</v>
      </c>
      <c r="V506">
        <v>50.944400000000002</v>
      </c>
    </row>
    <row r="507" spans="1:22" x14ac:dyDescent="0.35">
      <c r="A507" t="s">
        <v>22</v>
      </c>
      <c r="B507">
        <v>2019</v>
      </c>
      <c r="C507" t="b">
        <v>1</v>
      </c>
      <c r="D507" t="s">
        <v>48</v>
      </c>
      <c r="E507" t="s">
        <v>123</v>
      </c>
      <c r="F507" t="s">
        <v>25</v>
      </c>
      <c r="G507" t="s">
        <v>48</v>
      </c>
      <c r="H507" t="s">
        <v>40</v>
      </c>
      <c r="I507" t="s">
        <v>27</v>
      </c>
      <c r="J507" t="s">
        <v>51</v>
      </c>
      <c r="K507" t="s">
        <v>52</v>
      </c>
      <c r="L507" t="b">
        <v>1</v>
      </c>
      <c r="M507" t="s">
        <v>30</v>
      </c>
      <c r="N507" t="s">
        <v>123</v>
      </c>
      <c r="O507">
        <v>2.5</v>
      </c>
      <c r="P507">
        <v>16931</v>
      </c>
      <c r="Q507">
        <v>42327.5</v>
      </c>
      <c r="R507">
        <v>147250</v>
      </c>
      <c r="S507">
        <v>147250</v>
      </c>
      <c r="T507">
        <v>0.14724999999999999</v>
      </c>
      <c r="U507">
        <v>0.14724999999999999</v>
      </c>
      <c r="V507">
        <v>42.327500000000001</v>
      </c>
    </row>
    <row r="508" spans="1:22" x14ac:dyDescent="0.35">
      <c r="A508" t="s">
        <v>22</v>
      </c>
      <c r="B508">
        <v>2019</v>
      </c>
      <c r="C508" t="b">
        <v>1</v>
      </c>
      <c r="D508" t="s">
        <v>48</v>
      </c>
      <c r="E508" t="s">
        <v>123</v>
      </c>
      <c r="F508" t="s">
        <v>25</v>
      </c>
      <c r="G508" t="s">
        <v>48</v>
      </c>
      <c r="H508" t="s">
        <v>40</v>
      </c>
      <c r="I508" t="s">
        <v>27</v>
      </c>
      <c r="J508" t="s">
        <v>112</v>
      </c>
      <c r="K508" t="s">
        <v>54</v>
      </c>
      <c r="L508" t="b">
        <v>1</v>
      </c>
      <c r="M508" t="s">
        <v>30</v>
      </c>
      <c r="N508" t="s">
        <v>123</v>
      </c>
      <c r="O508">
        <v>2.6</v>
      </c>
      <c r="P508">
        <v>2805</v>
      </c>
      <c r="Q508">
        <v>7293</v>
      </c>
      <c r="R508">
        <v>12281</v>
      </c>
      <c r="S508">
        <v>12281</v>
      </c>
      <c r="T508">
        <v>1.2281E-2</v>
      </c>
      <c r="U508">
        <v>1.2281E-2</v>
      </c>
      <c r="V508">
        <v>7.2930000000000001</v>
      </c>
    </row>
    <row r="509" spans="1:22" x14ac:dyDescent="0.35">
      <c r="A509" t="s">
        <v>22</v>
      </c>
      <c r="B509">
        <v>2019</v>
      </c>
      <c r="C509" t="b">
        <v>1</v>
      </c>
      <c r="D509" t="s">
        <v>48</v>
      </c>
      <c r="E509" t="s">
        <v>123</v>
      </c>
      <c r="F509" t="s">
        <v>25</v>
      </c>
      <c r="G509" t="s">
        <v>48</v>
      </c>
      <c r="H509" t="s">
        <v>40</v>
      </c>
      <c r="I509" t="s">
        <v>27</v>
      </c>
      <c r="J509" t="s">
        <v>98</v>
      </c>
      <c r="K509" t="s">
        <v>54</v>
      </c>
      <c r="L509" t="b">
        <v>1</v>
      </c>
      <c r="M509" t="s">
        <v>30</v>
      </c>
      <c r="N509" t="s">
        <v>123</v>
      </c>
      <c r="O509">
        <v>1.64</v>
      </c>
      <c r="P509">
        <v>522</v>
      </c>
      <c r="Q509">
        <v>856.08</v>
      </c>
      <c r="R509">
        <v>3196</v>
      </c>
      <c r="S509">
        <v>3196</v>
      </c>
      <c r="T509">
        <v>3.1960000000000001E-3</v>
      </c>
      <c r="U509">
        <v>3.1960000000000001E-3</v>
      </c>
      <c r="V509">
        <v>0.85607999999999995</v>
      </c>
    </row>
    <row r="510" spans="1:22" x14ac:dyDescent="0.35">
      <c r="A510" t="s">
        <v>22</v>
      </c>
      <c r="B510">
        <v>2019</v>
      </c>
      <c r="C510" t="b">
        <v>1</v>
      </c>
      <c r="D510" t="s">
        <v>48</v>
      </c>
      <c r="E510" t="s">
        <v>123</v>
      </c>
      <c r="F510" t="s">
        <v>25</v>
      </c>
      <c r="G510" t="s">
        <v>48</v>
      </c>
      <c r="H510" t="s">
        <v>40</v>
      </c>
      <c r="I510" t="s">
        <v>36</v>
      </c>
      <c r="J510" t="s">
        <v>76</v>
      </c>
      <c r="K510" t="s">
        <v>32</v>
      </c>
      <c r="L510" t="b">
        <v>1</v>
      </c>
      <c r="M510" t="s">
        <v>30</v>
      </c>
      <c r="N510" t="s">
        <v>123</v>
      </c>
      <c r="O510">
        <v>3.45</v>
      </c>
      <c r="P510">
        <v>44196</v>
      </c>
      <c r="Q510">
        <v>152476.20000000001</v>
      </c>
      <c r="R510">
        <v>174922</v>
      </c>
      <c r="S510">
        <v>174922</v>
      </c>
      <c r="T510">
        <v>0.17492199999999999</v>
      </c>
      <c r="U510">
        <v>0.17492199999999999</v>
      </c>
      <c r="V510">
        <v>152.47620000000001</v>
      </c>
    </row>
    <row r="511" spans="1:22" x14ac:dyDescent="0.35">
      <c r="A511" t="s">
        <v>22</v>
      </c>
      <c r="B511">
        <v>2019</v>
      </c>
      <c r="C511" t="b">
        <v>1</v>
      </c>
      <c r="D511" t="s">
        <v>48</v>
      </c>
      <c r="E511" t="s">
        <v>123</v>
      </c>
      <c r="F511" t="s">
        <v>25</v>
      </c>
      <c r="G511" t="s">
        <v>48</v>
      </c>
      <c r="H511" t="s">
        <v>40</v>
      </c>
      <c r="I511" t="s">
        <v>35</v>
      </c>
      <c r="J511" t="s">
        <v>111</v>
      </c>
      <c r="K511" t="s">
        <v>32</v>
      </c>
      <c r="L511" t="b">
        <v>1</v>
      </c>
      <c r="M511" t="s">
        <v>30</v>
      </c>
      <c r="N511" t="s">
        <v>123</v>
      </c>
      <c r="O511">
        <v>2.77</v>
      </c>
      <c r="P511">
        <v>1020</v>
      </c>
      <c r="Q511">
        <v>2825.4</v>
      </c>
      <c r="R511">
        <v>5694</v>
      </c>
      <c r="S511">
        <v>5694</v>
      </c>
      <c r="T511">
        <v>5.6940000000000003E-3</v>
      </c>
      <c r="U511">
        <v>5.6940000000000003E-3</v>
      </c>
      <c r="V511">
        <v>2.8254000000000001</v>
      </c>
    </row>
    <row r="512" spans="1:22" x14ac:dyDescent="0.35">
      <c r="A512" t="s">
        <v>22</v>
      </c>
      <c r="B512">
        <v>2019</v>
      </c>
      <c r="C512" t="b">
        <v>1</v>
      </c>
      <c r="D512" t="s">
        <v>48</v>
      </c>
      <c r="E512" t="s">
        <v>123</v>
      </c>
      <c r="F512" t="s">
        <v>25</v>
      </c>
      <c r="G512" t="s">
        <v>48</v>
      </c>
      <c r="H512" t="s">
        <v>40</v>
      </c>
      <c r="I512" t="s">
        <v>35</v>
      </c>
      <c r="J512" t="s">
        <v>76</v>
      </c>
      <c r="K512" t="s">
        <v>32</v>
      </c>
      <c r="L512" t="b">
        <v>1</v>
      </c>
      <c r="M512" t="s">
        <v>30</v>
      </c>
      <c r="N512" t="s">
        <v>123</v>
      </c>
      <c r="O512">
        <v>2.85</v>
      </c>
      <c r="P512">
        <v>111794</v>
      </c>
      <c r="Q512">
        <v>318612.90000000002</v>
      </c>
      <c r="R512">
        <v>683485</v>
      </c>
      <c r="S512">
        <v>683485</v>
      </c>
      <c r="T512">
        <v>0.68348500000000001</v>
      </c>
      <c r="U512">
        <v>0.68348500000000001</v>
      </c>
      <c r="V512">
        <v>318.61290000000002</v>
      </c>
    </row>
    <row r="513" spans="1:22" x14ac:dyDescent="0.35">
      <c r="A513" t="s">
        <v>22</v>
      </c>
      <c r="B513">
        <v>2019</v>
      </c>
      <c r="C513" t="b">
        <v>1</v>
      </c>
      <c r="D513" t="s">
        <v>48</v>
      </c>
      <c r="E513" t="s">
        <v>123</v>
      </c>
      <c r="F513" t="s">
        <v>25</v>
      </c>
      <c r="G513" t="s">
        <v>48</v>
      </c>
      <c r="H513" t="s">
        <v>40</v>
      </c>
      <c r="I513" t="s">
        <v>35</v>
      </c>
      <c r="J513" t="s">
        <v>87</v>
      </c>
      <c r="K513" t="s">
        <v>78</v>
      </c>
      <c r="L513" t="b">
        <v>1</v>
      </c>
      <c r="M513" t="s">
        <v>30</v>
      </c>
      <c r="N513" t="s">
        <v>123</v>
      </c>
      <c r="O513">
        <v>2.77</v>
      </c>
      <c r="P513">
        <v>135658</v>
      </c>
      <c r="Q513">
        <v>375772.66</v>
      </c>
      <c r="R513">
        <v>586589</v>
      </c>
      <c r="S513">
        <v>586589</v>
      </c>
      <c r="T513">
        <v>0.58658900000000003</v>
      </c>
      <c r="U513">
        <v>0.58658900000000003</v>
      </c>
      <c r="V513">
        <v>375.77265999999997</v>
      </c>
    </row>
    <row r="514" spans="1:22" x14ac:dyDescent="0.35">
      <c r="A514" t="s">
        <v>22</v>
      </c>
      <c r="B514">
        <v>2019</v>
      </c>
      <c r="C514" t="b">
        <v>1</v>
      </c>
      <c r="D514" t="s">
        <v>48</v>
      </c>
      <c r="E514" t="s">
        <v>123</v>
      </c>
      <c r="F514" t="s">
        <v>25</v>
      </c>
      <c r="G514" t="s">
        <v>48</v>
      </c>
      <c r="H514" t="s">
        <v>40</v>
      </c>
      <c r="I514" t="s">
        <v>27</v>
      </c>
      <c r="J514" t="s">
        <v>85</v>
      </c>
      <c r="K514" t="s">
        <v>33</v>
      </c>
      <c r="L514" t="b">
        <v>1</v>
      </c>
      <c r="M514" t="s">
        <v>30</v>
      </c>
      <c r="N514" t="s">
        <v>123</v>
      </c>
      <c r="O514">
        <v>5.12</v>
      </c>
      <c r="P514">
        <v>3199</v>
      </c>
      <c r="Q514">
        <v>16378.88</v>
      </c>
      <c r="R514">
        <v>23970</v>
      </c>
      <c r="S514">
        <v>23970</v>
      </c>
      <c r="T514">
        <v>2.3970000000000002E-2</v>
      </c>
      <c r="U514">
        <v>2.3970000000000002E-2</v>
      </c>
      <c r="V514">
        <v>16.378879999999999</v>
      </c>
    </row>
    <row r="515" spans="1:22" x14ac:dyDescent="0.35">
      <c r="A515" t="s">
        <v>22</v>
      </c>
      <c r="B515">
        <v>2019</v>
      </c>
      <c r="C515" t="b">
        <v>1</v>
      </c>
      <c r="D515" t="s">
        <v>48</v>
      </c>
      <c r="E515" t="s">
        <v>123</v>
      </c>
      <c r="F515" t="s">
        <v>25</v>
      </c>
      <c r="G515" t="s">
        <v>48</v>
      </c>
      <c r="H515" t="s">
        <v>40</v>
      </c>
      <c r="I515" t="s">
        <v>27</v>
      </c>
      <c r="J515" t="s">
        <v>104</v>
      </c>
      <c r="K515" t="s">
        <v>32</v>
      </c>
      <c r="L515" t="b">
        <v>1</v>
      </c>
      <c r="M515" t="s">
        <v>30</v>
      </c>
      <c r="N515" t="s">
        <v>123</v>
      </c>
      <c r="O515">
        <v>4.3</v>
      </c>
      <c r="P515">
        <v>83403</v>
      </c>
      <c r="Q515">
        <v>358632.9</v>
      </c>
      <c r="R515">
        <v>281417</v>
      </c>
      <c r="S515">
        <v>281417</v>
      </c>
      <c r="T515">
        <v>0.28141699999999997</v>
      </c>
      <c r="U515">
        <v>0.28141699999999997</v>
      </c>
      <c r="V515">
        <v>358.63290000000001</v>
      </c>
    </row>
    <row r="516" spans="1:22" x14ac:dyDescent="0.35">
      <c r="A516" t="s">
        <v>22</v>
      </c>
      <c r="B516">
        <v>2019</v>
      </c>
      <c r="C516" t="b">
        <v>1</v>
      </c>
      <c r="D516" t="s">
        <v>48</v>
      </c>
      <c r="E516" t="s">
        <v>123</v>
      </c>
      <c r="F516" t="s">
        <v>25</v>
      </c>
      <c r="G516" t="s">
        <v>48</v>
      </c>
      <c r="H516" t="s">
        <v>40</v>
      </c>
      <c r="I516" t="s">
        <v>27</v>
      </c>
      <c r="J516" t="s">
        <v>86</v>
      </c>
      <c r="K516" t="s">
        <v>32</v>
      </c>
      <c r="L516" t="b">
        <v>1</v>
      </c>
      <c r="M516" t="s">
        <v>30</v>
      </c>
      <c r="N516" t="s">
        <v>123</v>
      </c>
      <c r="O516">
        <v>2.95</v>
      </c>
      <c r="P516">
        <v>504620</v>
      </c>
      <c r="Q516">
        <v>1488629</v>
      </c>
      <c r="R516">
        <v>1290395</v>
      </c>
      <c r="S516">
        <v>1290395</v>
      </c>
      <c r="T516">
        <v>1.290395</v>
      </c>
      <c r="U516">
        <v>1.290395</v>
      </c>
      <c r="V516">
        <v>1488.6289999999999</v>
      </c>
    </row>
    <row r="517" spans="1:22" x14ac:dyDescent="0.35">
      <c r="A517" t="s">
        <v>22</v>
      </c>
      <c r="B517">
        <v>2019</v>
      </c>
      <c r="C517" t="b">
        <v>1</v>
      </c>
      <c r="D517" t="s">
        <v>48</v>
      </c>
      <c r="E517" t="s">
        <v>123</v>
      </c>
      <c r="F517" t="s">
        <v>25</v>
      </c>
      <c r="G517" t="s">
        <v>48</v>
      </c>
      <c r="H517" t="s">
        <v>40</v>
      </c>
      <c r="I517" t="s">
        <v>27</v>
      </c>
      <c r="J517" t="s">
        <v>111</v>
      </c>
      <c r="K517" t="s">
        <v>32</v>
      </c>
      <c r="L517" t="b">
        <v>1</v>
      </c>
      <c r="M517" t="s">
        <v>30</v>
      </c>
      <c r="N517" t="s">
        <v>123</v>
      </c>
      <c r="O517">
        <v>2.65</v>
      </c>
      <c r="P517">
        <v>404554</v>
      </c>
      <c r="Q517">
        <v>1072068.1000000001</v>
      </c>
      <c r="R517">
        <v>2328222</v>
      </c>
      <c r="S517">
        <v>2328222</v>
      </c>
      <c r="T517">
        <v>2.3282219999999998</v>
      </c>
      <c r="U517">
        <v>2.3282219999999998</v>
      </c>
      <c r="V517">
        <v>1072.0681</v>
      </c>
    </row>
    <row r="518" spans="1:22" x14ac:dyDescent="0.35">
      <c r="A518" t="s">
        <v>22</v>
      </c>
      <c r="B518">
        <v>2019</v>
      </c>
      <c r="C518" t="b">
        <v>1</v>
      </c>
      <c r="D518" t="s">
        <v>48</v>
      </c>
      <c r="E518" t="s">
        <v>123</v>
      </c>
      <c r="F518" t="s">
        <v>25</v>
      </c>
      <c r="G518" t="s">
        <v>48</v>
      </c>
      <c r="H518" t="s">
        <v>40</v>
      </c>
      <c r="I518" t="s">
        <v>27</v>
      </c>
      <c r="J518" t="s">
        <v>31</v>
      </c>
      <c r="K518" t="s">
        <v>32</v>
      </c>
      <c r="L518" t="b">
        <v>1</v>
      </c>
      <c r="M518" t="s">
        <v>30</v>
      </c>
      <c r="N518" t="s">
        <v>123</v>
      </c>
      <c r="O518">
        <v>2.4700000000000002</v>
      </c>
      <c r="P518">
        <v>12586</v>
      </c>
      <c r="Q518">
        <v>31087.42</v>
      </c>
      <c r="R518">
        <v>113648</v>
      </c>
      <c r="S518">
        <v>113648</v>
      </c>
      <c r="T518">
        <v>0.113648</v>
      </c>
      <c r="U518">
        <v>0.113648</v>
      </c>
      <c r="V518">
        <v>31.087420000000002</v>
      </c>
    </row>
    <row r="519" spans="1:22" x14ac:dyDescent="0.35">
      <c r="A519" t="s">
        <v>22</v>
      </c>
      <c r="B519">
        <v>2019</v>
      </c>
      <c r="C519" t="b">
        <v>1</v>
      </c>
      <c r="D519" t="s">
        <v>48</v>
      </c>
      <c r="E519" t="s">
        <v>123</v>
      </c>
      <c r="F519" t="s">
        <v>25</v>
      </c>
      <c r="G519" t="s">
        <v>48</v>
      </c>
      <c r="H519" t="s">
        <v>40</v>
      </c>
      <c r="I519" t="s">
        <v>27</v>
      </c>
      <c r="J519" t="s">
        <v>31</v>
      </c>
      <c r="K519" t="s">
        <v>32</v>
      </c>
      <c r="L519" t="b">
        <v>1</v>
      </c>
      <c r="M519" t="s">
        <v>30</v>
      </c>
      <c r="N519" t="s">
        <v>123</v>
      </c>
      <c r="O519">
        <v>2.4700000000000002</v>
      </c>
      <c r="P519">
        <v>38935</v>
      </c>
      <c r="Q519">
        <v>96169.45</v>
      </c>
      <c r="R519">
        <v>296148</v>
      </c>
      <c r="S519">
        <v>296148</v>
      </c>
      <c r="T519">
        <v>0.29614800000000002</v>
      </c>
      <c r="U519">
        <v>0.29614800000000002</v>
      </c>
      <c r="V519">
        <v>96.169449999999998</v>
      </c>
    </row>
    <row r="520" spans="1:22" x14ac:dyDescent="0.35">
      <c r="A520" t="s">
        <v>22</v>
      </c>
      <c r="B520">
        <v>2019</v>
      </c>
      <c r="C520" t="b">
        <v>1</v>
      </c>
      <c r="D520" t="s">
        <v>48</v>
      </c>
      <c r="E520" t="s">
        <v>123</v>
      </c>
      <c r="F520" t="s">
        <v>25</v>
      </c>
      <c r="G520" t="s">
        <v>48</v>
      </c>
      <c r="H520" t="s">
        <v>40</v>
      </c>
      <c r="I520" t="s">
        <v>27</v>
      </c>
      <c r="J520" t="s">
        <v>31</v>
      </c>
      <c r="K520" t="s">
        <v>32</v>
      </c>
      <c r="L520" t="b">
        <v>1</v>
      </c>
      <c r="M520" t="s">
        <v>30</v>
      </c>
      <c r="N520" t="s">
        <v>123</v>
      </c>
      <c r="O520">
        <v>2.25</v>
      </c>
      <c r="P520">
        <v>3442</v>
      </c>
      <c r="Q520">
        <v>7744.5</v>
      </c>
      <c r="R520">
        <v>15345</v>
      </c>
      <c r="S520">
        <v>15345</v>
      </c>
      <c r="T520">
        <v>1.5344999999999999E-2</v>
      </c>
      <c r="U520">
        <v>1.5344999999999999E-2</v>
      </c>
      <c r="V520">
        <v>7.7445000000000004</v>
      </c>
    </row>
    <row r="521" spans="1:22" x14ac:dyDescent="0.35">
      <c r="A521" t="s">
        <v>22</v>
      </c>
      <c r="B521">
        <v>2019</v>
      </c>
      <c r="C521" t="b">
        <v>1</v>
      </c>
      <c r="D521" t="s">
        <v>48</v>
      </c>
      <c r="E521" t="s">
        <v>123</v>
      </c>
      <c r="F521" t="s">
        <v>25</v>
      </c>
      <c r="G521" t="s">
        <v>48</v>
      </c>
      <c r="H521" t="s">
        <v>40</v>
      </c>
      <c r="I521" t="s">
        <v>27</v>
      </c>
      <c r="J521" t="s">
        <v>106</v>
      </c>
      <c r="K521" t="s">
        <v>32</v>
      </c>
      <c r="L521" t="b">
        <v>1</v>
      </c>
      <c r="M521" t="s">
        <v>30</v>
      </c>
      <c r="N521" t="s">
        <v>123</v>
      </c>
      <c r="O521">
        <v>3.06</v>
      </c>
      <c r="P521">
        <v>987387</v>
      </c>
      <c r="Q521">
        <v>3021404.22</v>
      </c>
      <c r="R521">
        <v>5050106</v>
      </c>
      <c r="S521">
        <v>5050106</v>
      </c>
      <c r="T521">
        <v>5.0501060000000004</v>
      </c>
      <c r="U521">
        <v>5.0501060000000004</v>
      </c>
      <c r="V521">
        <v>3021.4042199999999</v>
      </c>
    </row>
    <row r="522" spans="1:22" x14ac:dyDescent="0.35">
      <c r="A522" t="s">
        <v>22</v>
      </c>
      <c r="B522">
        <v>2019</v>
      </c>
      <c r="C522" t="b">
        <v>1</v>
      </c>
      <c r="D522" t="s">
        <v>48</v>
      </c>
      <c r="E522" t="s">
        <v>123</v>
      </c>
      <c r="F522" t="s">
        <v>25</v>
      </c>
      <c r="G522" t="s">
        <v>48</v>
      </c>
      <c r="H522" t="s">
        <v>40</v>
      </c>
      <c r="I522" t="s">
        <v>27</v>
      </c>
      <c r="J522" t="s">
        <v>113</v>
      </c>
      <c r="K522" t="s">
        <v>32</v>
      </c>
      <c r="L522" t="b">
        <v>1</v>
      </c>
      <c r="M522" t="s">
        <v>30</v>
      </c>
      <c r="N522" t="s">
        <v>123</v>
      </c>
      <c r="O522">
        <v>3</v>
      </c>
      <c r="P522">
        <v>6750</v>
      </c>
      <c r="Q522">
        <v>20250</v>
      </c>
      <c r="R522">
        <v>16649</v>
      </c>
      <c r="S522">
        <v>16649</v>
      </c>
      <c r="T522">
        <v>1.6649000000000001E-2</v>
      </c>
      <c r="U522">
        <v>1.6649000000000001E-2</v>
      </c>
      <c r="V522">
        <v>20.25</v>
      </c>
    </row>
    <row r="523" spans="1:22" x14ac:dyDescent="0.35">
      <c r="A523" t="s">
        <v>22</v>
      </c>
      <c r="B523">
        <v>2019</v>
      </c>
      <c r="C523" t="b">
        <v>1</v>
      </c>
      <c r="D523" t="s">
        <v>48</v>
      </c>
      <c r="E523" t="s">
        <v>123</v>
      </c>
      <c r="F523" t="s">
        <v>25</v>
      </c>
      <c r="G523" t="s">
        <v>48</v>
      </c>
      <c r="H523" t="s">
        <v>40</v>
      </c>
      <c r="I523" t="s">
        <v>27</v>
      </c>
      <c r="J523" t="s">
        <v>114</v>
      </c>
      <c r="K523" t="s">
        <v>32</v>
      </c>
      <c r="L523" t="b">
        <v>1</v>
      </c>
      <c r="M523" t="s">
        <v>30</v>
      </c>
      <c r="N523" t="s">
        <v>123</v>
      </c>
      <c r="O523">
        <v>2.5499999999999998</v>
      </c>
      <c r="P523">
        <v>1269</v>
      </c>
      <c r="Q523">
        <v>3235.95</v>
      </c>
      <c r="R523">
        <v>6103</v>
      </c>
      <c r="S523">
        <v>6103</v>
      </c>
      <c r="T523">
        <v>6.1029999999999999E-3</v>
      </c>
      <c r="U523">
        <v>6.1029999999999999E-3</v>
      </c>
      <c r="V523">
        <v>3.2359499999999999</v>
      </c>
    </row>
    <row r="524" spans="1:22" x14ac:dyDescent="0.35">
      <c r="A524" t="s">
        <v>22</v>
      </c>
      <c r="B524">
        <v>2019</v>
      </c>
      <c r="C524" t="b">
        <v>1</v>
      </c>
      <c r="D524" t="s">
        <v>48</v>
      </c>
      <c r="E524" t="s">
        <v>123</v>
      </c>
      <c r="F524" t="s">
        <v>25</v>
      </c>
      <c r="G524" t="s">
        <v>48</v>
      </c>
      <c r="H524" t="s">
        <v>40</v>
      </c>
      <c r="I524" t="s">
        <v>27</v>
      </c>
      <c r="J524" t="s">
        <v>76</v>
      </c>
      <c r="K524" t="s">
        <v>32</v>
      </c>
      <c r="L524" t="b">
        <v>1</v>
      </c>
      <c r="M524" t="s">
        <v>30</v>
      </c>
      <c r="N524" t="s">
        <v>123</v>
      </c>
      <c r="O524">
        <v>2.85</v>
      </c>
      <c r="P524">
        <v>4144985</v>
      </c>
      <c r="Q524">
        <v>11813207.25</v>
      </c>
      <c r="R524">
        <v>21875246</v>
      </c>
      <c r="S524">
        <v>21875246</v>
      </c>
      <c r="T524">
        <v>21.875246000000001</v>
      </c>
      <c r="U524">
        <v>21.875246000000001</v>
      </c>
      <c r="V524">
        <v>11813.207249999999</v>
      </c>
    </row>
    <row r="525" spans="1:22" x14ac:dyDescent="0.35">
      <c r="A525" t="s">
        <v>22</v>
      </c>
      <c r="B525">
        <v>2019</v>
      </c>
      <c r="C525" t="b">
        <v>1</v>
      </c>
      <c r="D525" t="s">
        <v>48</v>
      </c>
      <c r="E525" t="s">
        <v>123</v>
      </c>
      <c r="F525" t="s">
        <v>25</v>
      </c>
      <c r="G525" t="s">
        <v>48</v>
      </c>
      <c r="H525" t="s">
        <v>40</v>
      </c>
      <c r="I525" t="s">
        <v>27</v>
      </c>
      <c r="J525" t="s">
        <v>76</v>
      </c>
      <c r="K525" t="s">
        <v>32</v>
      </c>
      <c r="L525" t="b">
        <v>1</v>
      </c>
      <c r="M525" t="s">
        <v>30</v>
      </c>
      <c r="N525" t="s">
        <v>123</v>
      </c>
      <c r="O525">
        <v>2.85</v>
      </c>
      <c r="P525">
        <v>226707</v>
      </c>
      <c r="Q525">
        <v>646114.94999999995</v>
      </c>
      <c r="R525">
        <v>1329483</v>
      </c>
      <c r="S525">
        <v>1329483</v>
      </c>
      <c r="T525">
        <v>1.329483</v>
      </c>
      <c r="U525">
        <v>1.329483</v>
      </c>
      <c r="V525">
        <v>646.11495000000002</v>
      </c>
    </row>
    <row r="526" spans="1:22" x14ac:dyDescent="0.35">
      <c r="A526" t="s">
        <v>22</v>
      </c>
      <c r="B526">
        <v>2019</v>
      </c>
      <c r="C526" t="b">
        <v>1</v>
      </c>
      <c r="D526" t="s">
        <v>48</v>
      </c>
      <c r="E526" t="s">
        <v>123</v>
      </c>
      <c r="F526" t="s">
        <v>25</v>
      </c>
      <c r="G526" t="s">
        <v>48</v>
      </c>
      <c r="H526" t="s">
        <v>40</v>
      </c>
      <c r="I526" t="s">
        <v>27</v>
      </c>
      <c r="J526" t="s">
        <v>130</v>
      </c>
      <c r="K526" t="s">
        <v>78</v>
      </c>
      <c r="L526" t="b">
        <v>1</v>
      </c>
      <c r="M526" t="s">
        <v>30</v>
      </c>
      <c r="N526" t="s">
        <v>123</v>
      </c>
      <c r="O526">
        <v>3</v>
      </c>
      <c r="P526">
        <v>7664</v>
      </c>
      <c r="Q526">
        <v>22992</v>
      </c>
      <c r="R526">
        <v>60715</v>
      </c>
      <c r="S526">
        <v>60715</v>
      </c>
      <c r="T526">
        <v>6.0714999999999998E-2</v>
      </c>
      <c r="U526">
        <v>6.0714999999999998E-2</v>
      </c>
      <c r="V526">
        <v>22.992000000000001</v>
      </c>
    </row>
    <row r="527" spans="1:22" x14ac:dyDescent="0.35">
      <c r="A527" t="s">
        <v>22</v>
      </c>
      <c r="B527">
        <v>2019</v>
      </c>
      <c r="C527" t="b">
        <v>1</v>
      </c>
      <c r="D527" t="s">
        <v>48</v>
      </c>
      <c r="E527" t="s">
        <v>123</v>
      </c>
      <c r="F527" t="s">
        <v>25</v>
      </c>
      <c r="G527" t="s">
        <v>48</v>
      </c>
      <c r="H527" t="s">
        <v>40</v>
      </c>
      <c r="I527" t="s">
        <v>27</v>
      </c>
      <c r="J527" t="s">
        <v>87</v>
      </c>
      <c r="K527" t="s">
        <v>78</v>
      </c>
      <c r="L527" t="b">
        <v>1</v>
      </c>
      <c r="M527" t="s">
        <v>30</v>
      </c>
      <c r="N527" t="s">
        <v>123</v>
      </c>
      <c r="O527">
        <v>2.65</v>
      </c>
      <c r="P527">
        <v>2225</v>
      </c>
      <c r="Q527">
        <v>5896.25</v>
      </c>
      <c r="R527">
        <v>19567</v>
      </c>
      <c r="S527">
        <v>19567</v>
      </c>
      <c r="T527">
        <v>1.9567000000000001E-2</v>
      </c>
      <c r="U527">
        <v>1.9567000000000001E-2</v>
      </c>
      <c r="V527">
        <v>5.8962500000000002</v>
      </c>
    </row>
    <row r="528" spans="1:22" x14ac:dyDescent="0.35">
      <c r="A528" t="s">
        <v>22</v>
      </c>
      <c r="B528">
        <v>2019</v>
      </c>
      <c r="C528" t="b">
        <v>1</v>
      </c>
      <c r="D528" t="s">
        <v>48</v>
      </c>
      <c r="E528" t="s">
        <v>123</v>
      </c>
      <c r="F528" t="s">
        <v>25</v>
      </c>
      <c r="G528" t="s">
        <v>48</v>
      </c>
      <c r="H528" t="s">
        <v>40</v>
      </c>
      <c r="I528" t="s">
        <v>35</v>
      </c>
      <c r="J528" t="s">
        <v>33</v>
      </c>
      <c r="K528" t="s">
        <v>33</v>
      </c>
      <c r="L528" t="b">
        <v>1</v>
      </c>
      <c r="M528" t="s">
        <v>30</v>
      </c>
      <c r="N528" t="s">
        <v>123</v>
      </c>
      <c r="O528">
        <v>2.77</v>
      </c>
      <c r="P528">
        <v>357932</v>
      </c>
      <c r="Q528">
        <v>991471.64</v>
      </c>
      <c r="R528">
        <v>1172730</v>
      </c>
      <c r="S528">
        <v>1172730</v>
      </c>
      <c r="T528">
        <v>1.1727300000000001</v>
      </c>
      <c r="U528">
        <v>1.1727300000000001</v>
      </c>
      <c r="V528">
        <v>991.47163999999998</v>
      </c>
    </row>
    <row r="529" spans="1:22" x14ac:dyDescent="0.35">
      <c r="A529" t="s">
        <v>22</v>
      </c>
      <c r="B529">
        <v>2019</v>
      </c>
      <c r="C529" t="b">
        <v>1</v>
      </c>
      <c r="D529" t="s">
        <v>48</v>
      </c>
      <c r="E529" t="s">
        <v>123</v>
      </c>
      <c r="F529" t="s">
        <v>25</v>
      </c>
      <c r="G529" t="s">
        <v>48</v>
      </c>
      <c r="H529" t="s">
        <v>40</v>
      </c>
      <c r="I529" t="s">
        <v>27</v>
      </c>
      <c r="J529" t="s">
        <v>33</v>
      </c>
      <c r="K529" t="s">
        <v>33</v>
      </c>
      <c r="L529" t="b">
        <v>1</v>
      </c>
      <c r="M529" t="s">
        <v>30</v>
      </c>
      <c r="N529" t="s">
        <v>123</v>
      </c>
      <c r="O529">
        <v>2.65</v>
      </c>
      <c r="P529">
        <v>13049</v>
      </c>
      <c r="Q529">
        <v>34579.85</v>
      </c>
      <c r="R529">
        <v>124312</v>
      </c>
      <c r="S529">
        <v>124312</v>
      </c>
      <c r="T529">
        <v>0.12431200000000001</v>
      </c>
      <c r="U529">
        <v>0.12431200000000001</v>
      </c>
      <c r="V529">
        <v>34.57985</v>
      </c>
    </row>
    <row r="530" spans="1:22" x14ac:dyDescent="0.35">
      <c r="A530" t="s">
        <v>22</v>
      </c>
      <c r="B530">
        <v>2019</v>
      </c>
      <c r="C530" t="b">
        <v>1</v>
      </c>
      <c r="D530" t="s">
        <v>48</v>
      </c>
      <c r="E530" t="s">
        <v>123</v>
      </c>
      <c r="F530" t="s">
        <v>25</v>
      </c>
      <c r="G530" t="s">
        <v>48</v>
      </c>
      <c r="H530" t="s">
        <v>40</v>
      </c>
      <c r="I530" t="s">
        <v>27</v>
      </c>
      <c r="J530" t="s">
        <v>33</v>
      </c>
      <c r="K530" t="s">
        <v>33</v>
      </c>
      <c r="L530" t="b">
        <v>1</v>
      </c>
      <c r="M530" t="s">
        <v>30</v>
      </c>
      <c r="N530" t="s">
        <v>123</v>
      </c>
      <c r="O530">
        <v>1.64</v>
      </c>
      <c r="P530">
        <v>375944</v>
      </c>
      <c r="Q530">
        <v>616548.16</v>
      </c>
      <c r="R530">
        <v>1609282</v>
      </c>
      <c r="S530">
        <v>1609282</v>
      </c>
      <c r="T530">
        <v>1.6092820000000001</v>
      </c>
      <c r="U530">
        <v>1.6092820000000001</v>
      </c>
      <c r="V530">
        <v>616.54816000000005</v>
      </c>
    </row>
    <row r="531" spans="1:22" x14ac:dyDescent="0.35">
      <c r="A531" t="s">
        <v>22</v>
      </c>
      <c r="B531">
        <v>2019</v>
      </c>
      <c r="C531" t="b">
        <v>1</v>
      </c>
      <c r="D531" t="s">
        <v>48</v>
      </c>
      <c r="E531" t="s">
        <v>123</v>
      </c>
      <c r="F531" t="s">
        <v>25</v>
      </c>
      <c r="G531" t="s">
        <v>48</v>
      </c>
      <c r="H531" t="s">
        <v>65</v>
      </c>
      <c r="I531" t="s">
        <v>36</v>
      </c>
      <c r="J531" t="s">
        <v>66</v>
      </c>
      <c r="K531" t="s">
        <v>67</v>
      </c>
      <c r="L531" t="b">
        <v>1</v>
      </c>
      <c r="M531" t="s">
        <v>30</v>
      </c>
      <c r="N531" t="s">
        <v>123</v>
      </c>
      <c r="O531">
        <v>0</v>
      </c>
      <c r="P531">
        <v>93315</v>
      </c>
      <c r="Q531">
        <v>0</v>
      </c>
      <c r="R531">
        <v>567296</v>
      </c>
      <c r="S531">
        <v>567296</v>
      </c>
      <c r="T531">
        <v>0.56729600000000002</v>
      </c>
      <c r="U531">
        <v>0.56729600000000002</v>
      </c>
      <c r="V531">
        <v>0</v>
      </c>
    </row>
    <row r="532" spans="1:22" x14ac:dyDescent="0.35">
      <c r="A532" t="s">
        <v>22</v>
      </c>
      <c r="B532">
        <v>2019</v>
      </c>
      <c r="C532" t="b">
        <v>1</v>
      </c>
      <c r="D532" t="s">
        <v>48</v>
      </c>
      <c r="E532" t="s">
        <v>123</v>
      </c>
      <c r="F532" t="s">
        <v>25</v>
      </c>
      <c r="G532" t="s">
        <v>48</v>
      </c>
      <c r="H532" t="s">
        <v>26</v>
      </c>
      <c r="I532" t="s">
        <v>35</v>
      </c>
      <c r="J532" t="s">
        <v>134</v>
      </c>
      <c r="K532" t="s">
        <v>45</v>
      </c>
      <c r="L532" t="b">
        <v>1</v>
      </c>
      <c r="M532" t="s">
        <v>30</v>
      </c>
      <c r="N532" t="s">
        <v>123</v>
      </c>
      <c r="O532">
        <v>1.1499999999999999</v>
      </c>
      <c r="P532">
        <v>17761</v>
      </c>
      <c r="Q532">
        <v>20425.150000000001</v>
      </c>
      <c r="R532">
        <v>96398</v>
      </c>
      <c r="S532">
        <v>96398</v>
      </c>
      <c r="T532">
        <v>9.6397999999999998E-2</v>
      </c>
      <c r="U532">
        <v>9.6397999999999998E-2</v>
      </c>
      <c r="V532">
        <v>20.425149999999999</v>
      </c>
    </row>
    <row r="533" spans="1:22" x14ac:dyDescent="0.35">
      <c r="A533" t="s">
        <v>22</v>
      </c>
      <c r="B533">
        <v>2019</v>
      </c>
      <c r="C533" t="b">
        <v>1</v>
      </c>
      <c r="D533" t="s">
        <v>48</v>
      </c>
      <c r="E533" t="s">
        <v>123</v>
      </c>
      <c r="F533" t="s">
        <v>25</v>
      </c>
      <c r="G533" t="s">
        <v>48</v>
      </c>
      <c r="H533" t="s">
        <v>26</v>
      </c>
      <c r="I533" t="s">
        <v>35</v>
      </c>
      <c r="J533" t="s">
        <v>134</v>
      </c>
      <c r="K533" t="s">
        <v>45</v>
      </c>
      <c r="L533" t="b">
        <v>1</v>
      </c>
      <c r="M533" t="s">
        <v>30</v>
      </c>
      <c r="N533" t="s">
        <v>123</v>
      </c>
      <c r="O533">
        <v>1.05</v>
      </c>
      <c r="P533">
        <v>112687</v>
      </c>
      <c r="Q533">
        <v>118321.35</v>
      </c>
      <c r="R533">
        <v>590824</v>
      </c>
      <c r="S533">
        <v>590824</v>
      </c>
      <c r="T533">
        <v>0.59082400000000002</v>
      </c>
      <c r="U533">
        <v>0.59082400000000002</v>
      </c>
      <c r="V533">
        <v>118.32135</v>
      </c>
    </row>
    <row r="534" spans="1:22" x14ac:dyDescent="0.35">
      <c r="A534" t="s">
        <v>22</v>
      </c>
      <c r="B534">
        <v>2019</v>
      </c>
      <c r="C534" t="b">
        <v>1</v>
      </c>
      <c r="D534" t="s">
        <v>48</v>
      </c>
      <c r="E534" t="s">
        <v>123</v>
      </c>
      <c r="F534" t="s">
        <v>25</v>
      </c>
      <c r="G534" t="s">
        <v>48</v>
      </c>
      <c r="H534" t="s">
        <v>26</v>
      </c>
      <c r="I534" t="s">
        <v>35</v>
      </c>
      <c r="J534" t="s">
        <v>134</v>
      </c>
      <c r="K534" t="s">
        <v>45</v>
      </c>
      <c r="L534" t="b">
        <v>1</v>
      </c>
      <c r="M534" t="s">
        <v>30</v>
      </c>
      <c r="N534" t="s">
        <v>123</v>
      </c>
      <c r="O534">
        <v>1</v>
      </c>
      <c r="P534">
        <v>100</v>
      </c>
      <c r="Q534">
        <v>100</v>
      </c>
      <c r="R534">
        <v>1448</v>
      </c>
      <c r="S534">
        <v>1448</v>
      </c>
      <c r="T534">
        <v>1.4480000000000001E-3</v>
      </c>
      <c r="U534">
        <v>1.4480000000000001E-3</v>
      </c>
      <c r="V534">
        <v>0.1</v>
      </c>
    </row>
    <row r="535" spans="1:22" x14ac:dyDescent="0.35">
      <c r="A535" t="s">
        <v>22</v>
      </c>
      <c r="B535">
        <v>2019</v>
      </c>
      <c r="C535" t="b">
        <v>1</v>
      </c>
      <c r="D535" t="s">
        <v>48</v>
      </c>
      <c r="E535" t="s">
        <v>123</v>
      </c>
      <c r="F535" t="s">
        <v>25</v>
      </c>
      <c r="G535" t="s">
        <v>48</v>
      </c>
      <c r="H535" t="s">
        <v>26</v>
      </c>
      <c r="I535" t="s">
        <v>35</v>
      </c>
      <c r="J535" t="s">
        <v>134</v>
      </c>
      <c r="K535" t="s">
        <v>45</v>
      </c>
      <c r="L535" t="b">
        <v>1</v>
      </c>
      <c r="M535" t="s">
        <v>30</v>
      </c>
      <c r="N535" t="s">
        <v>123</v>
      </c>
      <c r="O535">
        <v>1</v>
      </c>
      <c r="P535">
        <v>22146</v>
      </c>
      <c r="Q535">
        <v>22146</v>
      </c>
      <c r="R535">
        <v>122850</v>
      </c>
      <c r="S535">
        <v>122850</v>
      </c>
      <c r="T535">
        <v>0.12285</v>
      </c>
      <c r="U535">
        <v>0.12285</v>
      </c>
      <c r="V535">
        <v>22.146000000000001</v>
      </c>
    </row>
    <row r="536" spans="1:22" x14ac:dyDescent="0.35">
      <c r="A536" t="s">
        <v>22</v>
      </c>
      <c r="B536">
        <v>2019</v>
      </c>
      <c r="C536" t="b">
        <v>1</v>
      </c>
      <c r="D536" t="s">
        <v>48</v>
      </c>
      <c r="E536" t="s">
        <v>123</v>
      </c>
      <c r="F536" t="s">
        <v>25</v>
      </c>
      <c r="G536" t="s">
        <v>48</v>
      </c>
      <c r="H536" t="s">
        <v>26</v>
      </c>
      <c r="I536" t="s">
        <v>35</v>
      </c>
      <c r="J536" t="s">
        <v>44</v>
      </c>
      <c r="K536" t="s">
        <v>45</v>
      </c>
      <c r="L536" t="b">
        <v>1</v>
      </c>
      <c r="M536" t="s">
        <v>30</v>
      </c>
      <c r="N536" t="s">
        <v>123</v>
      </c>
      <c r="O536">
        <v>1.1399999999999999</v>
      </c>
      <c r="P536">
        <v>881888</v>
      </c>
      <c r="Q536">
        <v>1005352.32</v>
      </c>
      <c r="R536">
        <v>5925485</v>
      </c>
      <c r="S536">
        <v>5925485</v>
      </c>
      <c r="T536">
        <v>5.9254850000000001</v>
      </c>
      <c r="U536">
        <v>5.9254850000000001</v>
      </c>
      <c r="V536">
        <v>1005.35232</v>
      </c>
    </row>
    <row r="537" spans="1:22" x14ac:dyDescent="0.35">
      <c r="A537" t="s">
        <v>22</v>
      </c>
      <c r="B537">
        <v>2019</v>
      </c>
      <c r="C537" t="b">
        <v>1</v>
      </c>
      <c r="D537" t="s">
        <v>48</v>
      </c>
      <c r="E537" t="s">
        <v>123</v>
      </c>
      <c r="F537" t="s">
        <v>25</v>
      </c>
      <c r="G537" t="s">
        <v>48</v>
      </c>
      <c r="H537" t="s">
        <v>26</v>
      </c>
      <c r="I537" t="s">
        <v>35</v>
      </c>
      <c r="J537" t="s">
        <v>44</v>
      </c>
      <c r="K537" t="s">
        <v>45</v>
      </c>
      <c r="L537" t="b">
        <v>1</v>
      </c>
      <c r="M537" t="s">
        <v>30</v>
      </c>
      <c r="N537" t="s">
        <v>123</v>
      </c>
      <c r="O537">
        <v>1.1399999999999999</v>
      </c>
      <c r="P537">
        <v>1137821</v>
      </c>
      <c r="Q537">
        <v>1297115.94</v>
      </c>
      <c r="R537">
        <v>6870345</v>
      </c>
      <c r="S537">
        <v>6870345</v>
      </c>
      <c r="T537">
        <v>6.8703450000000004</v>
      </c>
      <c r="U537">
        <v>6.8703450000000004</v>
      </c>
      <c r="V537">
        <v>1297.1159399999999</v>
      </c>
    </row>
    <row r="538" spans="1:22" x14ac:dyDescent="0.35">
      <c r="A538" t="s">
        <v>22</v>
      </c>
      <c r="B538">
        <v>2019</v>
      </c>
      <c r="C538" t="b">
        <v>1</v>
      </c>
      <c r="D538" t="s">
        <v>48</v>
      </c>
      <c r="E538" t="s">
        <v>123</v>
      </c>
      <c r="F538" t="s">
        <v>25</v>
      </c>
      <c r="G538" t="s">
        <v>48</v>
      </c>
      <c r="H538" t="s">
        <v>26</v>
      </c>
      <c r="I538" t="s">
        <v>35</v>
      </c>
      <c r="J538" t="s">
        <v>61</v>
      </c>
      <c r="K538" t="s">
        <v>45</v>
      </c>
      <c r="L538" t="b">
        <v>1</v>
      </c>
      <c r="M538" t="s">
        <v>30</v>
      </c>
      <c r="N538" t="s">
        <v>123</v>
      </c>
      <c r="O538">
        <v>1.1399999999999999</v>
      </c>
      <c r="P538">
        <v>37</v>
      </c>
      <c r="Q538">
        <v>42.18</v>
      </c>
      <c r="R538">
        <v>238</v>
      </c>
      <c r="S538">
        <v>238</v>
      </c>
      <c r="T538">
        <v>2.3800000000000001E-4</v>
      </c>
      <c r="U538">
        <v>2.3800000000000001E-4</v>
      </c>
      <c r="V538">
        <v>4.2180000000000002E-2</v>
      </c>
    </row>
    <row r="539" spans="1:22" x14ac:dyDescent="0.35">
      <c r="A539" t="s">
        <v>22</v>
      </c>
      <c r="B539">
        <v>2019</v>
      </c>
      <c r="C539" t="b">
        <v>1</v>
      </c>
      <c r="D539" t="s">
        <v>48</v>
      </c>
      <c r="E539" t="s">
        <v>123</v>
      </c>
      <c r="F539" t="s">
        <v>25</v>
      </c>
      <c r="G539" t="s">
        <v>48</v>
      </c>
      <c r="H539" t="s">
        <v>26</v>
      </c>
      <c r="I539" t="s">
        <v>35</v>
      </c>
      <c r="J539" t="s">
        <v>63</v>
      </c>
      <c r="K539" t="s">
        <v>59</v>
      </c>
      <c r="L539" t="b">
        <v>1</v>
      </c>
      <c r="M539" t="s">
        <v>30</v>
      </c>
      <c r="N539" t="s">
        <v>123</v>
      </c>
      <c r="O539">
        <v>1.1200000000000001</v>
      </c>
      <c r="P539">
        <v>135458</v>
      </c>
      <c r="Q539">
        <v>151712.95999999999</v>
      </c>
      <c r="R539">
        <v>579653</v>
      </c>
      <c r="S539">
        <v>579653</v>
      </c>
      <c r="T539">
        <v>0.57965299999999997</v>
      </c>
      <c r="U539">
        <v>0.57965299999999997</v>
      </c>
      <c r="V539">
        <v>151.71296000000001</v>
      </c>
    </row>
    <row r="540" spans="1:22" x14ac:dyDescent="0.35">
      <c r="A540" t="s">
        <v>22</v>
      </c>
      <c r="B540">
        <v>2019</v>
      </c>
      <c r="C540" t="b">
        <v>1</v>
      </c>
      <c r="D540" t="s">
        <v>48</v>
      </c>
      <c r="E540" t="s">
        <v>123</v>
      </c>
      <c r="F540" t="s">
        <v>25</v>
      </c>
      <c r="G540" t="s">
        <v>48</v>
      </c>
      <c r="H540" t="s">
        <v>26</v>
      </c>
      <c r="I540" t="s">
        <v>27</v>
      </c>
      <c r="J540" t="s">
        <v>134</v>
      </c>
      <c r="K540" t="s">
        <v>45</v>
      </c>
      <c r="L540" t="b">
        <v>1</v>
      </c>
      <c r="M540" t="s">
        <v>30</v>
      </c>
      <c r="N540" t="s">
        <v>123</v>
      </c>
      <c r="O540">
        <v>1.1299999999999999</v>
      </c>
      <c r="P540">
        <v>4918</v>
      </c>
      <c r="Q540">
        <v>5557.34</v>
      </c>
      <c r="R540">
        <v>13748</v>
      </c>
      <c r="S540">
        <v>13748</v>
      </c>
      <c r="T540">
        <v>1.3748E-2</v>
      </c>
      <c r="U540">
        <v>1.3748E-2</v>
      </c>
      <c r="V540">
        <v>5.5573399999999999</v>
      </c>
    </row>
    <row r="541" spans="1:22" x14ac:dyDescent="0.35">
      <c r="A541" t="s">
        <v>22</v>
      </c>
      <c r="B541">
        <v>2019</v>
      </c>
      <c r="C541" t="b">
        <v>1</v>
      </c>
      <c r="D541" t="s">
        <v>48</v>
      </c>
      <c r="E541" t="s">
        <v>123</v>
      </c>
      <c r="F541" t="s">
        <v>25</v>
      </c>
      <c r="G541" t="s">
        <v>48</v>
      </c>
      <c r="H541" t="s">
        <v>26</v>
      </c>
      <c r="I541" t="s">
        <v>27</v>
      </c>
      <c r="J541" t="s">
        <v>44</v>
      </c>
      <c r="K541" t="s">
        <v>45</v>
      </c>
      <c r="L541" t="b">
        <v>1</v>
      </c>
      <c r="M541" t="s">
        <v>30</v>
      </c>
      <c r="N541" t="s">
        <v>123</v>
      </c>
      <c r="O541">
        <v>1.3</v>
      </c>
      <c r="P541">
        <v>900</v>
      </c>
      <c r="Q541">
        <v>1170</v>
      </c>
      <c r="R541">
        <v>12094</v>
      </c>
      <c r="S541">
        <v>12094</v>
      </c>
      <c r="T541">
        <v>1.2094000000000001E-2</v>
      </c>
      <c r="U541">
        <v>1.2094000000000001E-2</v>
      </c>
      <c r="V541">
        <v>1.17</v>
      </c>
    </row>
    <row r="542" spans="1:22" x14ac:dyDescent="0.35">
      <c r="A542" t="s">
        <v>22</v>
      </c>
      <c r="B542">
        <v>2019</v>
      </c>
      <c r="C542" t="b">
        <v>1</v>
      </c>
      <c r="D542" t="s">
        <v>48</v>
      </c>
      <c r="E542" t="s">
        <v>123</v>
      </c>
      <c r="F542" t="s">
        <v>25</v>
      </c>
      <c r="G542" t="s">
        <v>48</v>
      </c>
      <c r="H542" t="s">
        <v>26</v>
      </c>
      <c r="I542" t="s">
        <v>27</v>
      </c>
      <c r="J542" t="s">
        <v>44</v>
      </c>
      <c r="K542" t="s">
        <v>45</v>
      </c>
      <c r="L542" t="b">
        <v>1</v>
      </c>
      <c r="M542" t="s">
        <v>30</v>
      </c>
      <c r="N542" t="s">
        <v>123</v>
      </c>
      <c r="O542">
        <v>1.3</v>
      </c>
      <c r="P542">
        <v>10127</v>
      </c>
      <c r="Q542">
        <v>13165.1</v>
      </c>
      <c r="R542">
        <v>86895</v>
      </c>
      <c r="S542">
        <v>86895</v>
      </c>
      <c r="T542">
        <v>8.6895E-2</v>
      </c>
      <c r="U542">
        <v>8.6895E-2</v>
      </c>
      <c r="V542">
        <v>13.165100000000001</v>
      </c>
    </row>
    <row r="543" spans="1:22" x14ac:dyDescent="0.35">
      <c r="A543" t="s">
        <v>22</v>
      </c>
      <c r="B543">
        <v>2019</v>
      </c>
      <c r="C543" t="b">
        <v>1</v>
      </c>
      <c r="D543" t="s">
        <v>48</v>
      </c>
      <c r="E543" t="s">
        <v>123</v>
      </c>
      <c r="F543" t="s">
        <v>25</v>
      </c>
      <c r="G543" t="s">
        <v>48</v>
      </c>
      <c r="H543" t="s">
        <v>26</v>
      </c>
      <c r="I543" t="s">
        <v>27</v>
      </c>
      <c r="J543" t="s">
        <v>44</v>
      </c>
      <c r="K543" t="s">
        <v>45</v>
      </c>
      <c r="L543" t="b">
        <v>1</v>
      </c>
      <c r="M543" t="s">
        <v>30</v>
      </c>
      <c r="N543" t="s">
        <v>123</v>
      </c>
      <c r="O543">
        <v>1.1599999999999999</v>
      </c>
      <c r="P543">
        <v>59413</v>
      </c>
      <c r="Q543">
        <v>68919.08</v>
      </c>
      <c r="R543">
        <v>550955</v>
      </c>
      <c r="S543">
        <v>550955</v>
      </c>
      <c r="T543">
        <v>0.55095499999999997</v>
      </c>
      <c r="U543">
        <v>0.55095499999999997</v>
      </c>
      <c r="V543">
        <v>68.919079999999994</v>
      </c>
    </row>
    <row r="544" spans="1:22" x14ac:dyDescent="0.35">
      <c r="A544" t="s">
        <v>22</v>
      </c>
      <c r="B544">
        <v>2019</v>
      </c>
      <c r="C544" t="b">
        <v>1</v>
      </c>
      <c r="D544" t="s">
        <v>48</v>
      </c>
      <c r="E544" t="s">
        <v>123</v>
      </c>
      <c r="F544" t="s">
        <v>25</v>
      </c>
      <c r="G544" t="s">
        <v>48</v>
      </c>
      <c r="H544" t="s">
        <v>26</v>
      </c>
      <c r="I544" t="s">
        <v>27</v>
      </c>
      <c r="J544" t="s">
        <v>62</v>
      </c>
      <c r="K544" t="s">
        <v>59</v>
      </c>
      <c r="L544" t="b">
        <v>1</v>
      </c>
      <c r="M544" t="s">
        <v>30</v>
      </c>
      <c r="N544" t="s">
        <v>123</v>
      </c>
      <c r="O544">
        <v>1.1200000000000001</v>
      </c>
      <c r="P544">
        <v>10555</v>
      </c>
      <c r="Q544">
        <v>11821.6</v>
      </c>
      <c r="R544">
        <v>55118</v>
      </c>
      <c r="S544">
        <v>55118</v>
      </c>
      <c r="T544">
        <v>5.5118E-2</v>
      </c>
      <c r="U544">
        <v>5.5118E-2</v>
      </c>
      <c r="V544">
        <v>11.8216</v>
      </c>
    </row>
    <row r="545" spans="1:22" x14ac:dyDescent="0.35">
      <c r="A545" t="s">
        <v>22</v>
      </c>
      <c r="B545">
        <v>2019</v>
      </c>
      <c r="C545" t="b">
        <v>1</v>
      </c>
      <c r="D545" t="s">
        <v>48</v>
      </c>
      <c r="E545" t="s">
        <v>123</v>
      </c>
      <c r="F545" t="s">
        <v>25</v>
      </c>
      <c r="G545" t="s">
        <v>48</v>
      </c>
      <c r="H545" t="s">
        <v>26</v>
      </c>
      <c r="I545" t="s">
        <v>27</v>
      </c>
      <c r="J545" t="s">
        <v>58</v>
      </c>
      <c r="K545" t="s">
        <v>59</v>
      </c>
      <c r="L545" t="b">
        <v>1</v>
      </c>
      <c r="M545" t="s">
        <v>30</v>
      </c>
      <c r="N545" t="s">
        <v>123</v>
      </c>
      <c r="O545">
        <v>1.1200000000000001</v>
      </c>
      <c r="P545">
        <v>1407</v>
      </c>
      <c r="Q545">
        <v>1575.84</v>
      </c>
      <c r="R545">
        <v>3800</v>
      </c>
      <c r="S545">
        <v>3800</v>
      </c>
      <c r="T545">
        <v>3.8E-3</v>
      </c>
      <c r="U545">
        <v>3.8E-3</v>
      </c>
      <c r="V545">
        <v>1.5758399999999999</v>
      </c>
    </row>
    <row r="546" spans="1:22" x14ac:dyDescent="0.35">
      <c r="A546" t="s">
        <v>22</v>
      </c>
      <c r="B546">
        <v>2019</v>
      </c>
      <c r="C546" t="b">
        <v>1</v>
      </c>
      <c r="D546" t="s">
        <v>48</v>
      </c>
      <c r="E546" t="s">
        <v>123</v>
      </c>
      <c r="F546" t="s">
        <v>25</v>
      </c>
      <c r="G546" t="s">
        <v>48</v>
      </c>
      <c r="H546" t="s">
        <v>26</v>
      </c>
      <c r="I546" t="s">
        <v>27</v>
      </c>
      <c r="J546" t="s">
        <v>89</v>
      </c>
      <c r="K546" t="s">
        <v>59</v>
      </c>
      <c r="L546" t="b">
        <v>1</v>
      </c>
      <c r="M546" t="s">
        <v>30</v>
      </c>
      <c r="N546" t="s">
        <v>123</v>
      </c>
      <c r="O546">
        <v>1</v>
      </c>
      <c r="P546">
        <v>15742</v>
      </c>
      <c r="Q546">
        <v>15742</v>
      </c>
      <c r="R546">
        <v>210149</v>
      </c>
      <c r="S546">
        <v>210149</v>
      </c>
      <c r="T546">
        <v>0.210149</v>
      </c>
      <c r="U546">
        <v>0.210149</v>
      </c>
      <c r="V546">
        <v>15.742000000000001</v>
      </c>
    </row>
    <row r="547" spans="1:22" x14ac:dyDescent="0.35">
      <c r="A547" t="s">
        <v>22</v>
      </c>
      <c r="B547">
        <v>2019</v>
      </c>
      <c r="C547" t="b">
        <v>1</v>
      </c>
      <c r="D547" t="s">
        <v>48</v>
      </c>
      <c r="E547" t="s">
        <v>123</v>
      </c>
      <c r="F547" t="s">
        <v>25</v>
      </c>
      <c r="G547" t="s">
        <v>48</v>
      </c>
      <c r="H547" t="s">
        <v>36</v>
      </c>
      <c r="I547" t="s">
        <v>36</v>
      </c>
      <c r="J547" t="s">
        <v>43</v>
      </c>
      <c r="K547" t="s">
        <v>39</v>
      </c>
      <c r="L547" t="b">
        <v>1</v>
      </c>
      <c r="M547" t="s">
        <v>30</v>
      </c>
      <c r="N547" t="s">
        <v>123</v>
      </c>
      <c r="O547">
        <v>5</v>
      </c>
      <c r="P547">
        <v>41617</v>
      </c>
      <c r="Q547">
        <v>208085</v>
      </c>
      <c r="R547">
        <v>140595</v>
      </c>
      <c r="S547">
        <v>140595</v>
      </c>
      <c r="T547">
        <v>0.140595</v>
      </c>
      <c r="U547">
        <v>0.140595</v>
      </c>
      <c r="V547">
        <v>208.08500000000001</v>
      </c>
    </row>
    <row r="548" spans="1:22" x14ac:dyDescent="0.35">
      <c r="A548" t="s">
        <v>22</v>
      </c>
      <c r="B548">
        <v>2019</v>
      </c>
      <c r="C548" t="b">
        <v>1</v>
      </c>
      <c r="D548" t="s">
        <v>48</v>
      </c>
      <c r="E548" t="s">
        <v>123</v>
      </c>
      <c r="F548" t="s">
        <v>25</v>
      </c>
      <c r="G548" t="s">
        <v>48</v>
      </c>
      <c r="H548" t="s">
        <v>36</v>
      </c>
      <c r="I548" t="s">
        <v>37</v>
      </c>
      <c r="J548" t="s">
        <v>28</v>
      </c>
      <c r="K548" t="s">
        <v>29</v>
      </c>
      <c r="L548" t="b">
        <v>1</v>
      </c>
      <c r="M548" t="s">
        <v>30</v>
      </c>
      <c r="N548" t="s">
        <v>123</v>
      </c>
      <c r="O548">
        <v>1.66</v>
      </c>
      <c r="P548">
        <v>4659728</v>
      </c>
      <c r="Q548">
        <v>7735148.4800000004</v>
      </c>
      <c r="R548">
        <v>33548515</v>
      </c>
      <c r="S548">
        <v>33548515</v>
      </c>
      <c r="T548">
        <v>33.548515000000002</v>
      </c>
      <c r="U548">
        <v>33.548515000000002</v>
      </c>
      <c r="V548">
        <v>7735.1484799999998</v>
      </c>
    </row>
    <row r="549" spans="1:22" x14ac:dyDescent="0.35">
      <c r="A549" t="s">
        <v>22</v>
      </c>
      <c r="B549">
        <v>2019</v>
      </c>
      <c r="C549" t="b">
        <v>1</v>
      </c>
      <c r="D549" t="s">
        <v>48</v>
      </c>
      <c r="E549" t="s">
        <v>123</v>
      </c>
      <c r="F549" t="s">
        <v>25</v>
      </c>
      <c r="G549" t="s">
        <v>48</v>
      </c>
      <c r="H549" t="s">
        <v>36</v>
      </c>
      <c r="I549" t="s">
        <v>37</v>
      </c>
      <c r="J549" t="s">
        <v>57</v>
      </c>
      <c r="K549" t="s">
        <v>29</v>
      </c>
      <c r="L549" t="b">
        <v>1</v>
      </c>
      <c r="M549" t="s">
        <v>30</v>
      </c>
      <c r="N549" t="s">
        <v>123</v>
      </c>
      <c r="O549">
        <v>1.8</v>
      </c>
      <c r="P549">
        <v>6</v>
      </c>
      <c r="Q549">
        <v>10.8</v>
      </c>
      <c r="R549">
        <v>139</v>
      </c>
      <c r="S549">
        <v>139</v>
      </c>
      <c r="T549">
        <v>1.3899999999999999E-4</v>
      </c>
      <c r="U549">
        <v>1.3899999999999999E-4</v>
      </c>
      <c r="V549">
        <v>1.0800000000000001E-2</v>
      </c>
    </row>
    <row r="550" spans="1:22" x14ac:dyDescent="0.35">
      <c r="A550" t="s">
        <v>22</v>
      </c>
      <c r="B550">
        <v>2019</v>
      </c>
      <c r="C550" t="b">
        <v>1</v>
      </c>
      <c r="D550" t="s">
        <v>48</v>
      </c>
      <c r="E550" t="s">
        <v>123</v>
      </c>
      <c r="F550" t="s">
        <v>25</v>
      </c>
      <c r="G550" t="s">
        <v>48</v>
      </c>
      <c r="H550" t="s">
        <v>36</v>
      </c>
      <c r="I550" t="s">
        <v>37</v>
      </c>
      <c r="J550" t="s">
        <v>43</v>
      </c>
      <c r="K550" t="s">
        <v>39</v>
      </c>
      <c r="L550" t="b">
        <v>1</v>
      </c>
      <c r="M550" t="s">
        <v>30</v>
      </c>
      <c r="N550" t="s">
        <v>123</v>
      </c>
      <c r="O550">
        <v>1</v>
      </c>
      <c r="P550">
        <v>261435</v>
      </c>
      <c r="Q550">
        <v>261435</v>
      </c>
      <c r="R550">
        <v>1736939</v>
      </c>
      <c r="S550">
        <v>1736939</v>
      </c>
      <c r="T550">
        <v>1.736939</v>
      </c>
      <c r="U550">
        <v>1.736939</v>
      </c>
      <c r="V550">
        <v>261.435</v>
      </c>
    </row>
    <row r="551" spans="1:22" x14ac:dyDescent="0.35">
      <c r="A551" t="s">
        <v>22</v>
      </c>
      <c r="B551">
        <v>2019</v>
      </c>
      <c r="C551" t="b">
        <v>1</v>
      </c>
      <c r="D551" t="s">
        <v>48</v>
      </c>
      <c r="E551" t="s">
        <v>123</v>
      </c>
      <c r="F551" t="s">
        <v>25</v>
      </c>
      <c r="G551" t="s">
        <v>48</v>
      </c>
      <c r="H551" t="s">
        <v>36</v>
      </c>
      <c r="I551" t="s">
        <v>37</v>
      </c>
      <c r="J551" t="s">
        <v>81</v>
      </c>
      <c r="K551" t="s">
        <v>39</v>
      </c>
      <c r="L551" t="b">
        <v>1</v>
      </c>
      <c r="M551" t="s">
        <v>30</v>
      </c>
      <c r="N551" t="s">
        <v>123</v>
      </c>
      <c r="O551">
        <v>2.61</v>
      </c>
      <c r="P551">
        <v>131213</v>
      </c>
      <c r="Q551">
        <v>342465.93</v>
      </c>
      <c r="R551">
        <v>438749</v>
      </c>
      <c r="S551">
        <v>438749</v>
      </c>
      <c r="T551">
        <v>0.438749</v>
      </c>
      <c r="U551">
        <v>0.438749</v>
      </c>
      <c r="V551">
        <v>342.46593000000001</v>
      </c>
    </row>
    <row r="552" spans="1:22" x14ac:dyDescent="0.35">
      <c r="A552" t="s">
        <v>22</v>
      </c>
      <c r="B552">
        <v>2019</v>
      </c>
      <c r="C552" t="b">
        <v>1</v>
      </c>
      <c r="D552" t="s">
        <v>48</v>
      </c>
      <c r="E552" t="s">
        <v>123</v>
      </c>
      <c r="F552" t="s">
        <v>25</v>
      </c>
      <c r="G552" t="s">
        <v>48</v>
      </c>
      <c r="H552" t="s">
        <v>36</v>
      </c>
      <c r="I552" t="s">
        <v>36</v>
      </c>
      <c r="J552" t="s">
        <v>101</v>
      </c>
      <c r="K552" t="s">
        <v>67</v>
      </c>
      <c r="L552" t="b">
        <v>1</v>
      </c>
      <c r="M552" t="s">
        <v>30</v>
      </c>
      <c r="N552" t="s">
        <v>123</v>
      </c>
      <c r="O552">
        <v>0</v>
      </c>
      <c r="P552">
        <v>891</v>
      </c>
      <c r="Q552">
        <v>0</v>
      </c>
      <c r="R552">
        <v>12995</v>
      </c>
      <c r="S552">
        <v>12995</v>
      </c>
      <c r="T552">
        <v>1.2995E-2</v>
      </c>
      <c r="U552">
        <v>1.2995E-2</v>
      </c>
      <c r="V552">
        <v>0</v>
      </c>
    </row>
    <row r="553" spans="1:22" x14ac:dyDescent="0.35">
      <c r="A553" t="s">
        <v>22</v>
      </c>
      <c r="B553">
        <v>2019</v>
      </c>
      <c r="C553" t="b">
        <v>1</v>
      </c>
      <c r="D553" t="s">
        <v>48</v>
      </c>
      <c r="E553" t="s">
        <v>123</v>
      </c>
      <c r="F553" t="s">
        <v>25</v>
      </c>
      <c r="G553" t="s">
        <v>48</v>
      </c>
      <c r="H553" t="s">
        <v>36</v>
      </c>
      <c r="I553" t="s">
        <v>83</v>
      </c>
      <c r="J553" t="s">
        <v>134</v>
      </c>
      <c r="K553" t="s">
        <v>45</v>
      </c>
      <c r="L553" t="b">
        <v>1</v>
      </c>
      <c r="M553" t="s">
        <v>30</v>
      </c>
      <c r="N553" t="s">
        <v>123</v>
      </c>
      <c r="O553">
        <v>2.11</v>
      </c>
      <c r="P553">
        <v>117345</v>
      </c>
      <c r="Q553">
        <v>247597.95</v>
      </c>
      <c r="R553">
        <v>2076513</v>
      </c>
      <c r="S553">
        <v>2076513</v>
      </c>
      <c r="T553">
        <v>2.0765129999999998</v>
      </c>
      <c r="U553">
        <v>2.0765129999999998</v>
      </c>
      <c r="V553">
        <v>247.59795</v>
      </c>
    </row>
    <row r="554" spans="1:22" x14ac:dyDescent="0.35">
      <c r="A554" t="s">
        <v>22</v>
      </c>
      <c r="B554">
        <v>2019</v>
      </c>
      <c r="C554" t="b">
        <v>1</v>
      </c>
      <c r="D554" t="s">
        <v>48</v>
      </c>
      <c r="E554" t="s">
        <v>123</v>
      </c>
      <c r="F554" t="s">
        <v>25</v>
      </c>
      <c r="G554" t="s">
        <v>48</v>
      </c>
      <c r="H554" t="s">
        <v>36</v>
      </c>
      <c r="I554" t="s">
        <v>83</v>
      </c>
      <c r="J554" t="s">
        <v>44</v>
      </c>
      <c r="K554" t="s">
        <v>45</v>
      </c>
      <c r="L554" t="b">
        <v>1</v>
      </c>
      <c r="M554" t="s">
        <v>30</v>
      </c>
      <c r="N554" t="s">
        <v>123</v>
      </c>
      <c r="O554">
        <v>2.1</v>
      </c>
      <c r="P554">
        <v>159719</v>
      </c>
      <c r="Q554">
        <v>335409.90000000002</v>
      </c>
      <c r="R554">
        <v>1017102</v>
      </c>
      <c r="S554">
        <v>1017102</v>
      </c>
      <c r="T554">
        <v>1.017102</v>
      </c>
      <c r="U554">
        <v>1.017102</v>
      </c>
      <c r="V554">
        <v>335.40989999999999</v>
      </c>
    </row>
    <row r="555" spans="1:22" x14ac:dyDescent="0.35">
      <c r="A555" t="s">
        <v>22</v>
      </c>
      <c r="B555">
        <v>2019</v>
      </c>
      <c r="C555" t="b">
        <v>1</v>
      </c>
      <c r="D555" t="s">
        <v>48</v>
      </c>
      <c r="E555" t="s">
        <v>123</v>
      </c>
      <c r="F555" t="s">
        <v>25</v>
      </c>
      <c r="G555" t="s">
        <v>48</v>
      </c>
      <c r="H555" t="s">
        <v>50</v>
      </c>
      <c r="I555" t="s">
        <v>37</v>
      </c>
      <c r="J555" t="s">
        <v>91</v>
      </c>
      <c r="K555" t="s">
        <v>54</v>
      </c>
      <c r="L555" t="b">
        <v>1</v>
      </c>
      <c r="M555" t="s">
        <v>30</v>
      </c>
      <c r="N555" t="s">
        <v>123</v>
      </c>
      <c r="O555">
        <v>2.09</v>
      </c>
      <c r="P555">
        <v>4403</v>
      </c>
      <c r="Q555">
        <v>9202.27</v>
      </c>
      <c r="R555">
        <v>23194</v>
      </c>
      <c r="S555">
        <v>23194</v>
      </c>
      <c r="T555">
        <v>2.3193999999999999E-2</v>
      </c>
      <c r="U555">
        <v>2.3193999999999999E-2</v>
      </c>
      <c r="V555">
        <v>9.2022700000000004</v>
      </c>
    </row>
    <row r="556" spans="1:22" x14ac:dyDescent="0.35">
      <c r="A556" t="s">
        <v>22</v>
      </c>
      <c r="B556">
        <v>2019</v>
      </c>
      <c r="C556" t="b">
        <v>1</v>
      </c>
      <c r="D556" t="s">
        <v>48</v>
      </c>
      <c r="E556" t="s">
        <v>123</v>
      </c>
      <c r="F556" t="s">
        <v>25</v>
      </c>
      <c r="G556" t="s">
        <v>48</v>
      </c>
      <c r="H556" t="s">
        <v>50</v>
      </c>
      <c r="I556" t="s">
        <v>37</v>
      </c>
      <c r="J556" t="s">
        <v>112</v>
      </c>
      <c r="K556" t="s">
        <v>54</v>
      </c>
      <c r="L556" t="b">
        <v>1</v>
      </c>
      <c r="M556" t="s">
        <v>30</v>
      </c>
      <c r="N556" t="s">
        <v>123</v>
      </c>
      <c r="O556">
        <v>1.7</v>
      </c>
      <c r="P556">
        <v>4829</v>
      </c>
      <c r="Q556">
        <v>8209.2999999999993</v>
      </c>
      <c r="R556">
        <v>36284</v>
      </c>
      <c r="S556">
        <v>36284</v>
      </c>
      <c r="T556">
        <v>3.6283999999999997E-2</v>
      </c>
      <c r="U556">
        <v>3.6283999999999997E-2</v>
      </c>
      <c r="V556">
        <v>8.2093000000000007</v>
      </c>
    </row>
    <row r="557" spans="1:22" x14ac:dyDescent="0.35">
      <c r="A557" t="s">
        <v>22</v>
      </c>
      <c r="B557">
        <v>2019</v>
      </c>
      <c r="C557" t="b">
        <v>1</v>
      </c>
      <c r="D557" t="s">
        <v>48</v>
      </c>
      <c r="E557" t="s">
        <v>123</v>
      </c>
      <c r="F557" t="s">
        <v>25</v>
      </c>
      <c r="G557" t="s">
        <v>48</v>
      </c>
      <c r="H557" t="s">
        <v>50</v>
      </c>
      <c r="I557" t="s">
        <v>37</v>
      </c>
      <c r="J557" t="s">
        <v>98</v>
      </c>
      <c r="K557" t="s">
        <v>54</v>
      </c>
      <c r="L557" t="b">
        <v>1</v>
      </c>
      <c r="M557" t="s">
        <v>30</v>
      </c>
      <c r="N557" t="s">
        <v>123</v>
      </c>
      <c r="O557">
        <v>1.33</v>
      </c>
      <c r="P557">
        <v>167404</v>
      </c>
      <c r="Q557">
        <v>222647.32</v>
      </c>
      <c r="R557">
        <v>499965</v>
      </c>
      <c r="S557">
        <v>499965</v>
      </c>
      <c r="T557">
        <v>0.49996499999999999</v>
      </c>
      <c r="U557">
        <v>0.49996499999999999</v>
      </c>
      <c r="V557">
        <v>222.64732000000001</v>
      </c>
    </row>
    <row r="558" spans="1:22" x14ac:dyDescent="0.35">
      <c r="A558" t="s">
        <v>22</v>
      </c>
      <c r="B558">
        <v>2019</v>
      </c>
      <c r="C558" t="b">
        <v>1</v>
      </c>
      <c r="D558" t="s">
        <v>48</v>
      </c>
      <c r="E558" t="s">
        <v>123</v>
      </c>
      <c r="F558" t="s">
        <v>25</v>
      </c>
      <c r="G558" t="s">
        <v>48</v>
      </c>
      <c r="H558" t="s">
        <v>50</v>
      </c>
      <c r="I558" t="s">
        <v>37</v>
      </c>
      <c r="J558" t="s">
        <v>44</v>
      </c>
      <c r="K558" t="s">
        <v>45</v>
      </c>
      <c r="L558" t="b">
        <v>1</v>
      </c>
      <c r="M558" t="s">
        <v>30</v>
      </c>
      <c r="N558" t="s">
        <v>123</v>
      </c>
      <c r="O558">
        <v>1.52</v>
      </c>
      <c r="P558">
        <v>100426</v>
      </c>
      <c r="Q558">
        <v>152647.51999999999</v>
      </c>
      <c r="R558">
        <v>572645</v>
      </c>
      <c r="S558">
        <v>572645</v>
      </c>
      <c r="T558">
        <v>0.57264499999999996</v>
      </c>
      <c r="U558">
        <v>0.57264499999999996</v>
      </c>
      <c r="V558">
        <v>152.64751999999999</v>
      </c>
    </row>
    <row r="559" spans="1:22" x14ac:dyDescent="0.35">
      <c r="A559" t="s">
        <v>22</v>
      </c>
      <c r="B559">
        <v>2019</v>
      </c>
      <c r="C559" t="b">
        <v>1</v>
      </c>
      <c r="D559" t="s">
        <v>48</v>
      </c>
      <c r="E559" t="s">
        <v>123</v>
      </c>
      <c r="F559" t="s">
        <v>25</v>
      </c>
      <c r="G559" t="s">
        <v>48</v>
      </c>
      <c r="H559" t="s">
        <v>50</v>
      </c>
      <c r="I559" t="s">
        <v>37</v>
      </c>
      <c r="J559" t="s">
        <v>44</v>
      </c>
      <c r="K559" t="s">
        <v>45</v>
      </c>
      <c r="L559" t="b">
        <v>1</v>
      </c>
      <c r="M559" t="s">
        <v>30</v>
      </c>
      <c r="N559" t="s">
        <v>123</v>
      </c>
      <c r="O559">
        <v>1.52</v>
      </c>
      <c r="P559">
        <v>43614</v>
      </c>
      <c r="Q559">
        <v>66293.279999999999</v>
      </c>
      <c r="R559">
        <v>239217</v>
      </c>
      <c r="S559">
        <v>239217</v>
      </c>
      <c r="T559">
        <v>0.23921700000000001</v>
      </c>
      <c r="U559">
        <v>0.23921700000000001</v>
      </c>
      <c r="V559">
        <v>66.293279999999996</v>
      </c>
    </row>
    <row r="560" spans="1:22" x14ac:dyDescent="0.35">
      <c r="A560" t="s">
        <v>22</v>
      </c>
      <c r="B560">
        <v>2019</v>
      </c>
      <c r="C560" t="b">
        <v>1</v>
      </c>
      <c r="D560" t="s">
        <v>48</v>
      </c>
      <c r="E560" t="s">
        <v>123</v>
      </c>
      <c r="F560" t="s">
        <v>25</v>
      </c>
      <c r="G560" t="s">
        <v>48</v>
      </c>
      <c r="H560" t="s">
        <v>50</v>
      </c>
      <c r="I560" t="s">
        <v>37</v>
      </c>
      <c r="J560" t="s">
        <v>33</v>
      </c>
      <c r="K560" t="s">
        <v>33</v>
      </c>
      <c r="L560" t="b">
        <v>1</v>
      </c>
      <c r="M560" t="s">
        <v>30</v>
      </c>
      <c r="N560" t="s">
        <v>123</v>
      </c>
      <c r="O560">
        <v>1.84</v>
      </c>
      <c r="P560">
        <v>254284</v>
      </c>
      <c r="Q560">
        <v>467882.56</v>
      </c>
      <c r="R560">
        <v>1960902</v>
      </c>
      <c r="S560">
        <v>1960902</v>
      </c>
      <c r="T560">
        <v>1.9609019999999999</v>
      </c>
      <c r="U560">
        <v>1.9609019999999999</v>
      </c>
      <c r="V560">
        <v>467.88256000000001</v>
      </c>
    </row>
    <row r="561" spans="1:22" x14ac:dyDescent="0.35">
      <c r="A561" t="s">
        <v>22</v>
      </c>
      <c r="B561">
        <v>2019</v>
      </c>
      <c r="C561" t="b">
        <v>1</v>
      </c>
      <c r="D561" t="s">
        <v>48</v>
      </c>
      <c r="E561" t="s">
        <v>123</v>
      </c>
      <c r="F561" t="s">
        <v>25</v>
      </c>
      <c r="G561" t="s">
        <v>48</v>
      </c>
      <c r="H561" t="s">
        <v>50</v>
      </c>
      <c r="I561" t="s">
        <v>37</v>
      </c>
      <c r="J561" t="s">
        <v>33</v>
      </c>
      <c r="K561" t="s">
        <v>33</v>
      </c>
      <c r="L561" t="b">
        <v>1</v>
      </c>
      <c r="M561" t="s">
        <v>30</v>
      </c>
      <c r="N561" t="s">
        <v>123</v>
      </c>
      <c r="O561">
        <v>1.64</v>
      </c>
      <c r="P561">
        <v>10422</v>
      </c>
      <c r="Q561">
        <v>17092.080000000002</v>
      </c>
      <c r="R561">
        <v>26354</v>
      </c>
      <c r="S561">
        <v>26354</v>
      </c>
      <c r="T561">
        <v>2.6353999999999999E-2</v>
      </c>
      <c r="U561">
        <v>2.6353999999999999E-2</v>
      </c>
      <c r="V561">
        <v>17.092079999999999</v>
      </c>
    </row>
    <row r="562" spans="1:22" x14ac:dyDescent="0.35">
      <c r="A562" t="s">
        <v>22</v>
      </c>
      <c r="B562">
        <v>2019</v>
      </c>
      <c r="C562" t="b">
        <v>1</v>
      </c>
      <c r="D562" t="s">
        <v>48</v>
      </c>
      <c r="E562" t="s">
        <v>123</v>
      </c>
      <c r="F562" t="s">
        <v>25</v>
      </c>
      <c r="G562" t="s">
        <v>48</v>
      </c>
      <c r="H562" t="s">
        <v>50</v>
      </c>
      <c r="I562" t="s">
        <v>35</v>
      </c>
      <c r="J562" t="s">
        <v>58</v>
      </c>
      <c r="K562" t="s">
        <v>59</v>
      </c>
      <c r="L562" t="b">
        <v>1</v>
      </c>
      <c r="M562" t="s">
        <v>30</v>
      </c>
      <c r="N562" t="s">
        <v>123</v>
      </c>
      <c r="O562">
        <v>1</v>
      </c>
      <c r="P562">
        <v>189072</v>
      </c>
      <c r="Q562">
        <v>189072</v>
      </c>
      <c r="R562">
        <v>585672</v>
      </c>
      <c r="S562">
        <v>585672</v>
      </c>
      <c r="T562">
        <v>0.58567199999999997</v>
      </c>
      <c r="U562">
        <v>0.58567199999999997</v>
      </c>
      <c r="V562">
        <v>189.072</v>
      </c>
    </row>
    <row r="563" spans="1:22" x14ac:dyDescent="0.35">
      <c r="A563" t="s">
        <v>22</v>
      </c>
      <c r="B563">
        <v>2019</v>
      </c>
      <c r="C563" t="b">
        <v>1</v>
      </c>
      <c r="D563" t="s">
        <v>48</v>
      </c>
      <c r="E563" t="s">
        <v>123</v>
      </c>
      <c r="F563" t="s">
        <v>25</v>
      </c>
      <c r="G563" t="s">
        <v>48</v>
      </c>
      <c r="H563" t="s">
        <v>40</v>
      </c>
      <c r="I563" t="s">
        <v>37</v>
      </c>
      <c r="J563" t="s">
        <v>135</v>
      </c>
      <c r="K563" t="s">
        <v>52</v>
      </c>
      <c r="L563" t="b">
        <v>1</v>
      </c>
      <c r="M563" t="s">
        <v>30</v>
      </c>
      <c r="N563" t="s">
        <v>123</v>
      </c>
      <c r="O563">
        <v>2.38</v>
      </c>
      <c r="P563">
        <v>52</v>
      </c>
      <c r="Q563">
        <v>123.76</v>
      </c>
      <c r="R563">
        <v>567</v>
      </c>
      <c r="S563">
        <v>567</v>
      </c>
      <c r="T563">
        <v>5.6700000000000001E-4</v>
      </c>
      <c r="U563">
        <v>5.6700000000000001E-4</v>
      </c>
      <c r="V563">
        <v>0.12376</v>
      </c>
    </row>
    <row r="564" spans="1:22" x14ac:dyDescent="0.35">
      <c r="A564" t="s">
        <v>22</v>
      </c>
      <c r="B564">
        <v>2019</v>
      </c>
      <c r="C564" t="b">
        <v>1</v>
      </c>
      <c r="D564" t="s">
        <v>48</v>
      </c>
      <c r="E564" t="s">
        <v>123</v>
      </c>
      <c r="F564" t="s">
        <v>25</v>
      </c>
      <c r="G564" t="s">
        <v>48</v>
      </c>
      <c r="H564" t="s">
        <v>40</v>
      </c>
      <c r="I564" t="s">
        <v>37</v>
      </c>
      <c r="J564" t="s">
        <v>112</v>
      </c>
      <c r="K564" t="s">
        <v>54</v>
      </c>
      <c r="L564" t="b">
        <v>1</v>
      </c>
      <c r="M564" t="s">
        <v>30</v>
      </c>
      <c r="N564" t="s">
        <v>123</v>
      </c>
      <c r="O564">
        <v>1.87</v>
      </c>
      <c r="P564">
        <v>3803218</v>
      </c>
      <c r="Q564">
        <v>7112017.6600000001</v>
      </c>
      <c r="R564">
        <v>18070748</v>
      </c>
      <c r="S564">
        <v>18070748</v>
      </c>
      <c r="T564">
        <v>18.070747999999998</v>
      </c>
      <c r="U564">
        <v>18.070747999999998</v>
      </c>
      <c r="V564">
        <v>7112.0176600000004</v>
      </c>
    </row>
    <row r="565" spans="1:22" x14ac:dyDescent="0.35">
      <c r="A565" t="s">
        <v>22</v>
      </c>
      <c r="B565">
        <v>2019</v>
      </c>
      <c r="C565" t="b">
        <v>1</v>
      </c>
      <c r="D565" t="s">
        <v>48</v>
      </c>
      <c r="E565" t="s">
        <v>123</v>
      </c>
      <c r="F565" t="s">
        <v>25</v>
      </c>
      <c r="G565" t="s">
        <v>48</v>
      </c>
      <c r="H565" t="s">
        <v>40</v>
      </c>
      <c r="I565" t="s">
        <v>35</v>
      </c>
      <c r="J565" t="s">
        <v>134</v>
      </c>
      <c r="K565" t="s">
        <v>45</v>
      </c>
      <c r="L565" t="b">
        <v>1</v>
      </c>
      <c r="M565" t="s">
        <v>30</v>
      </c>
      <c r="N565" t="s">
        <v>123</v>
      </c>
      <c r="O565">
        <v>1.8</v>
      </c>
      <c r="P565">
        <v>844</v>
      </c>
      <c r="Q565">
        <v>1519.2</v>
      </c>
      <c r="R565">
        <v>6721</v>
      </c>
      <c r="S565">
        <v>6721</v>
      </c>
      <c r="T565">
        <v>6.7210000000000004E-3</v>
      </c>
      <c r="U565">
        <v>6.7210000000000004E-3</v>
      </c>
      <c r="V565">
        <v>1.5192000000000001</v>
      </c>
    </row>
    <row r="566" spans="1:22" x14ac:dyDescent="0.35">
      <c r="A566" t="s">
        <v>22</v>
      </c>
      <c r="B566">
        <v>2019</v>
      </c>
      <c r="C566" t="b">
        <v>1</v>
      </c>
      <c r="D566" t="s">
        <v>48</v>
      </c>
      <c r="E566" t="s">
        <v>123</v>
      </c>
      <c r="F566" t="s">
        <v>25</v>
      </c>
      <c r="G566" t="s">
        <v>48</v>
      </c>
      <c r="H566" t="s">
        <v>40</v>
      </c>
      <c r="I566" t="s">
        <v>35</v>
      </c>
      <c r="J566" t="s">
        <v>44</v>
      </c>
      <c r="K566" t="s">
        <v>45</v>
      </c>
      <c r="L566" t="b">
        <v>1</v>
      </c>
      <c r="M566" t="s">
        <v>30</v>
      </c>
      <c r="N566" t="s">
        <v>123</v>
      </c>
      <c r="O566">
        <v>1.6</v>
      </c>
      <c r="P566">
        <v>1074863</v>
      </c>
      <c r="Q566">
        <v>1719780.8</v>
      </c>
      <c r="R566">
        <v>4401973</v>
      </c>
      <c r="S566">
        <v>4401973</v>
      </c>
      <c r="T566">
        <v>4.4019729999999999</v>
      </c>
      <c r="U566">
        <v>4.4019729999999999</v>
      </c>
      <c r="V566">
        <v>1719.7808</v>
      </c>
    </row>
    <row r="567" spans="1:22" x14ac:dyDescent="0.35">
      <c r="A567" t="s">
        <v>22</v>
      </c>
      <c r="B567">
        <v>2019</v>
      </c>
      <c r="C567" t="b">
        <v>1</v>
      </c>
      <c r="D567" t="s">
        <v>48</v>
      </c>
      <c r="E567" t="s">
        <v>123</v>
      </c>
      <c r="F567" t="s">
        <v>25</v>
      </c>
      <c r="G567" t="s">
        <v>48</v>
      </c>
      <c r="H567" t="s">
        <v>40</v>
      </c>
      <c r="I567" t="s">
        <v>35</v>
      </c>
      <c r="J567" t="s">
        <v>63</v>
      </c>
      <c r="K567" t="s">
        <v>59</v>
      </c>
      <c r="L567" t="b">
        <v>1</v>
      </c>
      <c r="M567" t="s">
        <v>30</v>
      </c>
      <c r="N567" t="s">
        <v>123</v>
      </c>
      <c r="O567">
        <v>2.2999999999999998</v>
      </c>
      <c r="P567">
        <v>1903</v>
      </c>
      <c r="Q567">
        <v>4376.8999999999996</v>
      </c>
      <c r="R567">
        <v>5518</v>
      </c>
      <c r="S567">
        <v>5518</v>
      </c>
      <c r="T567">
        <v>5.5180000000000003E-3</v>
      </c>
      <c r="U567">
        <v>5.5180000000000003E-3</v>
      </c>
      <c r="V567">
        <v>4.3769</v>
      </c>
    </row>
    <row r="568" spans="1:22" x14ac:dyDescent="0.35">
      <c r="A568" t="s">
        <v>22</v>
      </c>
      <c r="B568">
        <v>2019</v>
      </c>
      <c r="C568" t="b">
        <v>1</v>
      </c>
      <c r="D568" t="s">
        <v>48</v>
      </c>
      <c r="E568" t="s">
        <v>123</v>
      </c>
      <c r="F568" t="s">
        <v>25</v>
      </c>
      <c r="G568" t="s">
        <v>48</v>
      </c>
      <c r="H568" t="s">
        <v>40</v>
      </c>
      <c r="I568" t="s">
        <v>27</v>
      </c>
      <c r="J568" t="s">
        <v>134</v>
      </c>
      <c r="K568" t="s">
        <v>45</v>
      </c>
      <c r="L568" t="b">
        <v>1</v>
      </c>
      <c r="M568" t="s">
        <v>30</v>
      </c>
      <c r="N568" t="s">
        <v>123</v>
      </c>
      <c r="O568">
        <v>1.8</v>
      </c>
      <c r="P568">
        <v>622</v>
      </c>
      <c r="Q568">
        <v>1119.5999999999999</v>
      </c>
      <c r="R568">
        <v>6394</v>
      </c>
      <c r="S568">
        <v>6394</v>
      </c>
      <c r="T568">
        <v>6.3940000000000004E-3</v>
      </c>
      <c r="U568">
        <v>6.3940000000000004E-3</v>
      </c>
      <c r="V568">
        <v>1.1195999999999999</v>
      </c>
    </row>
    <row r="569" spans="1:22" x14ac:dyDescent="0.35">
      <c r="A569" t="s">
        <v>22</v>
      </c>
      <c r="B569">
        <v>2019</v>
      </c>
      <c r="C569" t="b">
        <v>1</v>
      </c>
      <c r="D569" t="s">
        <v>48</v>
      </c>
      <c r="E569" t="s">
        <v>123</v>
      </c>
      <c r="F569" t="s">
        <v>25</v>
      </c>
      <c r="G569" t="s">
        <v>48</v>
      </c>
      <c r="H569" t="s">
        <v>40</v>
      </c>
      <c r="I569" t="s">
        <v>27</v>
      </c>
      <c r="J569" t="s">
        <v>44</v>
      </c>
      <c r="K569" t="s">
        <v>45</v>
      </c>
      <c r="L569" t="b">
        <v>1</v>
      </c>
      <c r="M569" t="s">
        <v>30</v>
      </c>
      <c r="N569" t="s">
        <v>123</v>
      </c>
      <c r="O569">
        <v>1.8</v>
      </c>
      <c r="P569">
        <v>34844</v>
      </c>
      <c r="Q569">
        <v>62719.199999999997</v>
      </c>
      <c r="R569">
        <v>432383</v>
      </c>
      <c r="S569">
        <v>432383</v>
      </c>
      <c r="T569">
        <v>0.43238300000000002</v>
      </c>
      <c r="U569">
        <v>0.43238300000000002</v>
      </c>
      <c r="V569">
        <v>62.719200000000001</v>
      </c>
    </row>
    <row r="570" spans="1:22" x14ac:dyDescent="0.35">
      <c r="A570" t="s">
        <v>22</v>
      </c>
      <c r="B570">
        <v>2019</v>
      </c>
      <c r="C570" t="b">
        <v>1</v>
      </c>
      <c r="D570" t="s">
        <v>48</v>
      </c>
      <c r="E570" t="s">
        <v>123</v>
      </c>
      <c r="F570" t="s">
        <v>25</v>
      </c>
      <c r="G570" t="s">
        <v>48</v>
      </c>
      <c r="H570" t="s">
        <v>40</v>
      </c>
      <c r="I570" t="s">
        <v>27</v>
      </c>
      <c r="J570" t="s">
        <v>62</v>
      </c>
      <c r="K570" t="s">
        <v>59</v>
      </c>
      <c r="L570" t="b">
        <v>1</v>
      </c>
      <c r="M570" t="s">
        <v>30</v>
      </c>
      <c r="N570" t="s">
        <v>123</v>
      </c>
      <c r="O570">
        <v>2.86</v>
      </c>
      <c r="P570">
        <v>20889</v>
      </c>
      <c r="Q570">
        <v>59742.54</v>
      </c>
      <c r="R570">
        <v>244565</v>
      </c>
      <c r="S570">
        <v>244565</v>
      </c>
      <c r="T570">
        <v>0.244565</v>
      </c>
      <c r="U570">
        <v>0.244565</v>
      </c>
      <c r="V570">
        <v>59.742539999999998</v>
      </c>
    </row>
    <row r="571" spans="1:22" x14ac:dyDescent="0.35">
      <c r="A571" t="s">
        <v>22</v>
      </c>
      <c r="B571">
        <v>2019</v>
      </c>
      <c r="C571" t="b">
        <v>1</v>
      </c>
      <c r="D571" t="s">
        <v>48</v>
      </c>
      <c r="E571" t="s">
        <v>123</v>
      </c>
      <c r="F571" t="s">
        <v>25</v>
      </c>
      <c r="G571" t="s">
        <v>48</v>
      </c>
      <c r="H571" t="s">
        <v>40</v>
      </c>
      <c r="I571" t="s">
        <v>27</v>
      </c>
      <c r="J571" t="s">
        <v>63</v>
      </c>
      <c r="K571" t="s">
        <v>59</v>
      </c>
      <c r="L571" t="b">
        <v>1</v>
      </c>
      <c r="M571" t="s">
        <v>30</v>
      </c>
      <c r="N571" t="s">
        <v>123</v>
      </c>
      <c r="O571">
        <v>2.2999999999999998</v>
      </c>
      <c r="P571">
        <v>521</v>
      </c>
      <c r="Q571">
        <v>1198.3</v>
      </c>
      <c r="R571">
        <v>2017</v>
      </c>
      <c r="S571">
        <v>2017</v>
      </c>
      <c r="T571">
        <v>2.0170000000000001E-3</v>
      </c>
      <c r="U571">
        <v>2.0170000000000001E-3</v>
      </c>
      <c r="V571">
        <v>1.1982999999999999</v>
      </c>
    </row>
    <row r="572" spans="1:22" x14ac:dyDescent="0.35">
      <c r="A572" t="s">
        <v>22</v>
      </c>
      <c r="B572">
        <v>2019</v>
      </c>
      <c r="C572" t="b">
        <v>1</v>
      </c>
      <c r="D572" t="s">
        <v>48</v>
      </c>
      <c r="E572" t="s">
        <v>123</v>
      </c>
      <c r="F572" t="s">
        <v>25</v>
      </c>
      <c r="G572" t="s">
        <v>48</v>
      </c>
      <c r="H572" t="s">
        <v>65</v>
      </c>
      <c r="I572" t="s">
        <v>37</v>
      </c>
      <c r="J572" t="s">
        <v>66</v>
      </c>
      <c r="K572" t="s">
        <v>67</v>
      </c>
      <c r="L572" t="b">
        <v>1</v>
      </c>
      <c r="M572" t="s">
        <v>30</v>
      </c>
      <c r="N572" t="s">
        <v>123</v>
      </c>
      <c r="O572">
        <v>0</v>
      </c>
      <c r="P572">
        <v>24976</v>
      </c>
      <c r="Q572">
        <v>0</v>
      </c>
      <c r="R572">
        <v>470488</v>
      </c>
      <c r="S572">
        <v>470488</v>
      </c>
      <c r="T572">
        <v>0.47048800000000002</v>
      </c>
      <c r="U572">
        <v>0.47048800000000002</v>
      </c>
      <c r="V572">
        <v>0</v>
      </c>
    </row>
    <row r="573" spans="1:22" x14ac:dyDescent="0.35">
      <c r="A573" t="s">
        <v>22</v>
      </c>
      <c r="B573">
        <v>2019</v>
      </c>
      <c r="C573" t="b">
        <v>1</v>
      </c>
      <c r="D573" t="s">
        <v>48</v>
      </c>
      <c r="E573" t="s">
        <v>123</v>
      </c>
      <c r="F573" t="s">
        <v>25</v>
      </c>
      <c r="G573" t="s">
        <v>48</v>
      </c>
      <c r="H573" t="s">
        <v>65</v>
      </c>
      <c r="I573" t="s">
        <v>37</v>
      </c>
      <c r="J573" t="s">
        <v>66</v>
      </c>
      <c r="K573" t="s">
        <v>67</v>
      </c>
      <c r="L573" t="b">
        <v>1</v>
      </c>
      <c r="M573" t="s">
        <v>30</v>
      </c>
      <c r="N573" t="s">
        <v>123</v>
      </c>
      <c r="O573">
        <v>0</v>
      </c>
      <c r="P573">
        <v>5114</v>
      </c>
      <c r="Q573">
        <v>0</v>
      </c>
      <c r="R573">
        <v>157404</v>
      </c>
      <c r="S573">
        <v>157404</v>
      </c>
      <c r="T573">
        <v>0.15740399999999999</v>
      </c>
      <c r="U573">
        <v>0.15740399999999999</v>
      </c>
      <c r="V573">
        <v>0</v>
      </c>
    </row>
    <row r="574" spans="1:22" x14ac:dyDescent="0.35">
      <c r="A574" t="s">
        <v>22</v>
      </c>
      <c r="B574">
        <v>2019</v>
      </c>
      <c r="C574" t="b">
        <v>1</v>
      </c>
      <c r="D574" t="s">
        <v>48</v>
      </c>
      <c r="E574" t="s">
        <v>123</v>
      </c>
      <c r="F574" t="s">
        <v>25</v>
      </c>
      <c r="G574" t="s">
        <v>48</v>
      </c>
      <c r="H574" t="s">
        <v>26</v>
      </c>
      <c r="I574" t="s">
        <v>36</v>
      </c>
      <c r="J574" t="s">
        <v>88</v>
      </c>
      <c r="K574" t="s">
        <v>29</v>
      </c>
      <c r="L574" t="b">
        <v>1</v>
      </c>
      <c r="M574" t="s">
        <v>30</v>
      </c>
      <c r="N574" t="s">
        <v>123</v>
      </c>
      <c r="O574">
        <v>1</v>
      </c>
      <c r="P574">
        <v>20355</v>
      </c>
      <c r="Q574">
        <v>20355</v>
      </c>
      <c r="R574">
        <v>338308</v>
      </c>
      <c r="S574">
        <v>338308</v>
      </c>
      <c r="T574">
        <v>0.338308</v>
      </c>
      <c r="U574">
        <v>0.338308</v>
      </c>
      <c r="V574">
        <v>20.355</v>
      </c>
    </row>
    <row r="575" spans="1:22" x14ac:dyDescent="0.35">
      <c r="A575" t="s">
        <v>22</v>
      </c>
      <c r="B575">
        <v>2019</v>
      </c>
      <c r="C575" t="b">
        <v>1</v>
      </c>
      <c r="D575" t="s">
        <v>48</v>
      </c>
      <c r="E575" t="s">
        <v>123</v>
      </c>
      <c r="F575" t="s">
        <v>25</v>
      </c>
      <c r="G575" t="s">
        <v>48</v>
      </c>
      <c r="H575" t="s">
        <v>26</v>
      </c>
      <c r="I575" t="s">
        <v>36</v>
      </c>
      <c r="J575" t="s">
        <v>71</v>
      </c>
      <c r="K575" t="s">
        <v>29</v>
      </c>
      <c r="L575" t="b">
        <v>1</v>
      </c>
      <c r="M575" t="s">
        <v>30</v>
      </c>
      <c r="N575" t="s">
        <v>123</v>
      </c>
      <c r="O575">
        <v>1.1499999999999999</v>
      </c>
      <c r="P575">
        <v>9833</v>
      </c>
      <c r="Q575">
        <v>11307.95</v>
      </c>
      <c r="R575">
        <v>129981</v>
      </c>
      <c r="S575">
        <v>129981</v>
      </c>
      <c r="T575">
        <v>0.12998100000000001</v>
      </c>
      <c r="U575">
        <v>0.12998100000000001</v>
      </c>
      <c r="V575">
        <v>11.30795</v>
      </c>
    </row>
    <row r="576" spans="1:22" x14ac:dyDescent="0.35">
      <c r="A576" t="s">
        <v>22</v>
      </c>
      <c r="B576">
        <v>2019</v>
      </c>
      <c r="C576" t="b">
        <v>1</v>
      </c>
      <c r="D576" t="s">
        <v>48</v>
      </c>
      <c r="E576" t="s">
        <v>123</v>
      </c>
      <c r="F576" t="s">
        <v>25</v>
      </c>
      <c r="G576" t="s">
        <v>48</v>
      </c>
      <c r="H576" t="s">
        <v>26</v>
      </c>
      <c r="I576" t="s">
        <v>36</v>
      </c>
      <c r="J576" t="s">
        <v>79</v>
      </c>
      <c r="K576" t="s">
        <v>47</v>
      </c>
      <c r="L576" t="b">
        <v>1</v>
      </c>
      <c r="M576" t="s">
        <v>30</v>
      </c>
      <c r="N576" t="s">
        <v>123</v>
      </c>
      <c r="O576">
        <v>1.33</v>
      </c>
      <c r="P576">
        <v>27194</v>
      </c>
      <c r="Q576">
        <v>36168.019999999997</v>
      </c>
      <c r="R576">
        <v>151564</v>
      </c>
      <c r="S576">
        <v>151564</v>
      </c>
      <c r="T576">
        <v>0.151564</v>
      </c>
      <c r="U576">
        <v>0.151564</v>
      </c>
      <c r="V576">
        <v>36.168019999999999</v>
      </c>
    </row>
    <row r="577" spans="1:22" x14ac:dyDescent="0.35">
      <c r="A577" t="s">
        <v>22</v>
      </c>
      <c r="B577">
        <v>2019</v>
      </c>
      <c r="C577" t="b">
        <v>1</v>
      </c>
      <c r="D577" t="s">
        <v>48</v>
      </c>
      <c r="E577" t="s">
        <v>123</v>
      </c>
      <c r="F577" t="s">
        <v>25</v>
      </c>
      <c r="G577" t="s">
        <v>48</v>
      </c>
      <c r="H577" t="s">
        <v>26</v>
      </c>
      <c r="I577" t="s">
        <v>36</v>
      </c>
      <c r="J577" t="s">
        <v>93</v>
      </c>
      <c r="K577" t="s">
        <v>47</v>
      </c>
      <c r="L577" t="b">
        <v>1</v>
      </c>
      <c r="M577" t="s">
        <v>30</v>
      </c>
      <c r="N577" t="s">
        <v>123</v>
      </c>
      <c r="O577">
        <v>1.33</v>
      </c>
      <c r="P577">
        <v>700</v>
      </c>
      <c r="Q577">
        <v>931</v>
      </c>
      <c r="R577">
        <v>1582</v>
      </c>
      <c r="S577">
        <v>1582</v>
      </c>
      <c r="T577">
        <v>1.5820000000000001E-3</v>
      </c>
      <c r="U577">
        <v>1.5820000000000001E-3</v>
      </c>
      <c r="V577">
        <v>0.93100000000000005</v>
      </c>
    </row>
    <row r="578" spans="1:22" x14ac:dyDescent="0.35">
      <c r="A578" t="s">
        <v>22</v>
      </c>
      <c r="B578">
        <v>2019</v>
      </c>
      <c r="C578" t="b">
        <v>1</v>
      </c>
      <c r="D578" t="s">
        <v>48</v>
      </c>
      <c r="E578" t="s">
        <v>123</v>
      </c>
      <c r="F578" t="s">
        <v>25</v>
      </c>
      <c r="G578" t="s">
        <v>48</v>
      </c>
      <c r="H578" t="s">
        <v>26</v>
      </c>
      <c r="I578" t="s">
        <v>36</v>
      </c>
      <c r="J578" t="s">
        <v>80</v>
      </c>
      <c r="K578" t="s">
        <v>39</v>
      </c>
      <c r="L578" t="b">
        <v>1</v>
      </c>
      <c r="M578" t="s">
        <v>30</v>
      </c>
      <c r="N578" t="s">
        <v>123</v>
      </c>
      <c r="O578">
        <v>6.22</v>
      </c>
      <c r="P578">
        <v>2604</v>
      </c>
      <c r="Q578">
        <v>16196.88</v>
      </c>
      <c r="R578">
        <v>16137</v>
      </c>
      <c r="S578">
        <v>16137</v>
      </c>
      <c r="T578">
        <v>1.6136999999999999E-2</v>
      </c>
      <c r="U578">
        <v>1.6136999999999999E-2</v>
      </c>
      <c r="V578">
        <v>16.19688</v>
      </c>
    </row>
    <row r="579" spans="1:22" x14ac:dyDescent="0.35">
      <c r="A579" t="s">
        <v>22</v>
      </c>
      <c r="B579">
        <v>2019</v>
      </c>
      <c r="C579" t="b">
        <v>1</v>
      </c>
      <c r="D579" t="s">
        <v>48</v>
      </c>
      <c r="E579" t="s">
        <v>123</v>
      </c>
      <c r="F579" t="s">
        <v>25</v>
      </c>
      <c r="G579" t="s">
        <v>48</v>
      </c>
      <c r="H579" t="s">
        <v>26</v>
      </c>
      <c r="I579" t="s">
        <v>36</v>
      </c>
      <c r="J579" t="s">
        <v>136</v>
      </c>
      <c r="K579" t="s">
        <v>39</v>
      </c>
      <c r="L579" t="b">
        <v>1</v>
      </c>
      <c r="M579" t="s">
        <v>30</v>
      </c>
      <c r="N579" t="s">
        <v>123</v>
      </c>
      <c r="O579">
        <v>4.5</v>
      </c>
      <c r="P579">
        <v>1260</v>
      </c>
      <c r="Q579">
        <v>5670</v>
      </c>
      <c r="R579">
        <v>3628</v>
      </c>
      <c r="S579">
        <v>3628</v>
      </c>
      <c r="T579">
        <v>3.6280000000000001E-3</v>
      </c>
      <c r="U579">
        <v>3.6280000000000001E-3</v>
      </c>
      <c r="V579">
        <v>5.67</v>
      </c>
    </row>
    <row r="580" spans="1:22" x14ac:dyDescent="0.35">
      <c r="A580" t="s">
        <v>22</v>
      </c>
      <c r="B580">
        <v>2019</v>
      </c>
      <c r="C580" t="b">
        <v>1</v>
      </c>
      <c r="D580" t="s">
        <v>48</v>
      </c>
      <c r="E580" t="s">
        <v>123</v>
      </c>
      <c r="F580" t="s">
        <v>25</v>
      </c>
      <c r="G580" t="s">
        <v>48</v>
      </c>
      <c r="H580" t="s">
        <v>26</v>
      </c>
      <c r="I580" t="s">
        <v>35</v>
      </c>
      <c r="J580" t="s">
        <v>116</v>
      </c>
      <c r="K580" t="s">
        <v>29</v>
      </c>
      <c r="L580" t="b">
        <v>1</v>
      </c>
      <c r="M580" t="s">
        <v>30</v>
      </c>
      <c r="N580" t="s">
        <v>123</v>
      </c>
      <c r="O580">
        <v>1</v>
      </c>
      <c r="P580">
        <v>460</v>
      </c>
      <c r="Q580">
        <v>460</v>
      </c>
      <c r="R580">
        <v>3097</v>
      </c>
      <c r="S580">
        <v>3097</v>
      </c>
      <c r="T580">
        <v>3.0969999999999999E-3</v>
      </c>
      <c r="U580">
        <v>3.0969999999999999E-3</v>
      </c>
      <c r="V580">
        <v>0.46</v>
      </c>
    </row>
    <row r="581" spans="1:22" x14ac:dyDescent="0.35">
      <c r="A581" t="s">
        <v>22</v>
      </c>
      <c r="B581">
        <v>2019</v>
      </c>
      <c r="C581" t="b">
        <v>1</v>
      </c>
      <c r="D581" t="s">
        <v>48</v>
      </c>
      <c r="E581" t="s">
        <v>123</v>
      </c>
      <c r="F581" t="s">
        <v>25</v>
      </c>
      <c r="G581" t="s">
        <v>48</v>
      </c>
      <c r="H581" t="s">
        <v>26</v>
      </c>
      <c r="I581" t="s">
        <v>35</v>
      </c>
      <c r="J581" t="s">
        <v>88</v>
      </c>
      <c r="K581" t="s">
        <v>29</v>
      </c>
      <c r="L581" t="b">
        <v>1</v>
      </c>
      <c r="M581" t="s">
        <v>30</v>
      </c>
      <c r="N581" t="s">
        <v>123</v>
      </c>
      <c r="O581">
        <v>1</v>
      </c>
      <c r="P581">
        <v>17375</v>
      </c>
      <c r="Q581">
        <v>17375</v>
      </c>
      <c r="R581">
        <v>179528</v>
      </c>
      <c r="S581">
        <v>179528</v>
      </c>
      <c r="T581">
        <v>0.17952799999999999</v>
      </c>
      <c r="U581">
        <v>0.17952799999999999</v>
      </c>
      <c r="V581">
        <v>17.375</v>
      </c>
    </row>
    <row r="582" spans="1:22" x14ac:dyDescent="0.35">
      <c r="A582" t="s">
        <v>22</v>
      </c>
      <c r="B582">
        <v>2019</v>
      </c>
      <c r="C582" t="b">
        <v>1</v>
      </c>
      <c r="D582" t="s">
        <v>48</v>
      </c>
      <c r="E582" t="s">
        <v>123</v>
      </c>
      <c r="F582" t="s">
        <v>25</v>
      </c>
      <c r="G582" t="s">
        <v>48</v>
      </c>
      <c r="H582" t="s">
        <v>26</v>
      </c>
      <c r="I582" t="s">
        <v>35</v>
      </c>
      <c r="J582" t="s">
        <v>57</v>
      </c>
      <c r="K582" t="s">
        <v>29</v>
      </c>
      <c r="L582" t="b">
        <v>1</v>
      </c>
      <c r="M582" t="s">
        <v>30</v>
      </c>
      <c r="N582" t="s">
        <v>123</v>
      </c>
      <c r="O582">
        <v>1</v>
      </c>
      <c r="P582">
        <v>16144</v>
      </c>
      <c r="Q582">
        <v>16144</v>
      </c>
      <c r="R582">
        <v>154218</v>
      </c>
      <c r="S582">
        <v>154218</v>
      </c>
      <c r="T582">
        <v>0.15421799999999999</v>
      </c>
      <c r="U582">
        <v>0.15421799999999999</v>
      </c>
      <c r="V582">
        <v>16.143999999999998</v>
      </c>
    </row>
    <row r="583" spans="1:22" x14ac:dyDescent="0.35">
      <c r="A583" t="s">
        <v>22</v>
      </c>
      <c r="B583">
        <v>2019</v>
      </c>
      <c r="C583" t="b">
        <v>1</v>
      </c>
      <c r="D583" t="s">
        <v>48</v>
      </c>
      <c r="E583" t="s">
        <v>123</v>
      </c>
      <c r="F583" t="s">
        <v>25</v>
      </c>
      <c r="G583" t="s">
        <v>48</v>
      </c>
      <c r="H583" t="s">
        <v>26</v>
      </c>
      <c r="I583" t="s">
        <v>35</v>
      </c>
      <c r="J583" t="s">
        <v>71</v>
      </c>
      <c r="K583" t="s">
        <v>29</v>
      </c>
      <c r="L583" t="b">
        <v>1</v>
      </c>
      <c r="M583" t="s">
        <v>30</v>
      </c>
      <c r="N583" t="s">
        <v>123</v>
      </c>
      <c r="O583">
        <v>1.1499999999999999</v>
      </c>
      <c r="P583">
        <v>41529</v>
      </c>
      <c r="Q583">
        <v>47758.35</v>
      </c>
      <c r="R583">
        <v>454709</v>
      </c>
      <c r="S583">
        <v>454709</v>
      </c>
      <c r="T583">
        <v>0.45470899999999997</v>
      </c>
      <c r="U583">
        <v>0.45470899999999997</v>
      </c>
      <c r="V583">
        <v>47.75835</v>
      </c>
    </row>
    <row r="584" spans="1:22" x14ac:dyDescent="0.35">
      <c r="A584" t="s">
        <v>22</v>
      </c>
      <c r="B584">
        <v>2019</v>
      </c>
      <c r="C584" t="b">
        <v>1</v>
      </c>
      <c r="D584" t="s">
        <v>48</v>
      </c>
      <c r="E584" t="s">
        <v>123</v>
      </c>
      <c r="F584" t="s">
        <v>25</v>
      </c>
      <c r="G584" t="s">
        <v>48</v>
      </c>
      <c r="H584" t="s">
        <v>26</v>
      </c>
      <c r="I584" t="s">
        <v>35</v>
      </c>
      <c r="J584" t="s">
        <v>71</v>
      </c>
      <c r="K584" t="s">
        <v>29</v>
      </c>
      <c r="L584" t="b">
        <v>1</v>
      </c>
      <c r="M584" t="s">
        <v>30</v>
      </c>
      <c r="N584" t="s">
        <v>123</v>
      </c>
      <c r="O584">
        <v>1.1499999999999999</v>
      </c>
      <c r="P584">
        <v>55920</v>
      </c>
      <c r="Q584">
        <v>64308</v>
      </c>
      <c r="R584">
        <v>523903</v>
      </c>
      <c r="S584">
        <v>523903</v>
      </c>
      <c r="T584">
        <v>0.52390300000000001</v>
      </c>
      <c r="U584">
        <v>0.52390300000000001</v>
      </c>
      <c r="V584">
        <v>64.308000000000007</v>
      </c>
    </row>
    <row r="585" spans="1:22" x14ac:dyDescent="0.35">
      <c r="A585" t="s">
        <v>22</v>
      </c>
      <c r="B585">
        <v>2019</v>
      </c>
      <c r="C585" t="b">
        <v>1</v>
      </c>
      <c r="D585" t="s">
        <v>48</v>
      </c>
      <c r="E585" t="s">
        <v>123</v>
      </c>
      <c r="F585" t="s">
        <v>25</v>
      </c>
      <c r="G585" t="s">
        <v>48</v>
      </c>
      <c r="H585" t="s">
        <v>26</v>
      </c>
      <c r="I585" t="s">
        <v>35</v>
      </c>
      <c r="J585" t="s">
        <v>72</v>
      </c>
      <c r="K585" t="s">
        <v>29</v>
      </c>
      <c r="L585" t="b">
        <v>1</v>
      </c>
      <c r="M585" t="s">
        <v>30</v>
      </c>
      <c r="N585" t="s">
        <v>123</v>
      </c>
      <c r="O585">
        <v>1.1499999999999999</v>
      </c>
      <c r="P585">
        <v>45360</v>
      </c>
      <c r="Q585">
        <v>52164</v>
      </c>
      <c r="R585">
        <v>497893</v>
      </c>
      <c r="S585">
        <v>497893</v>
      </c>
      <c r="T585">
        <v>0.49789299999999997</v>
      </c>
      <c r="U585">
        <v>0.49789299999999997</v>
      </c>
      <c r="V585">
        <v>52.164000000000001</v>
      </c>
    </row>
    <row r="586" spans="1:22" x14ac:dyDescent="0.35">
      <c r="A586" t="s">
        <v>22</v>
      </c>
      <c r="B586">
        <v>2019</v>
      </c>
      <c r="C586" t="b">
        <v>1</v>
      </c>
      <c r="D586" t="s">
        <v>48</v>
      </c>
      <c r="E586" t="s">
        <v>123</v>
      </c>
      <c r="F586" t="s">
        <v>25</v>
      </c>
      <c r="G586" t="s">
        <v>48</v>
      </c>
      <c r="H586" t="s">
        <v>26</v>
      </c>
      <c r="I586" t="s">
        <v>35</v>
      </c>
      <c r="J586" t="s">
        <v>72</v>
      </c>
      <c r="K586" t="s">
        <v>29</v>
      </c>
      <c r="L586" t="b">
        <v>1</v>
      </c>
      <c r="M586" t="s">
        <v>30</v>
      </c>
      <c r="N586" t="s">
        <v>123</v>
      </c>
      <c r="O586">
        <v>1.1499999999999999</v>
      </c>
      <c r="P586">
        <v>288509</v>
      </c>
      <c r="Q586">
        <v>331785.34999999998</v>
      </c>
      <c r="R586">
        <v>1648139</v>
      </c>
      <c r="S586">
        <v>1648139</v>
      </c>
      <c r="T586">
        <v>1.648139</v>
      </c>
      <c r="U586">
        <v>1.648139</v>
      </c>
      <c r="V586">
        <v>331.78534999999999</v>
      </c>
    </row>
    <row r="587" spans="1:22" x14ac:dyDescent="0.35">
      <c r="A587" t="s">
        <v>22</v>
      </c>
      <c r="B587">
        <v>2019</v>
      </c>
      <c r="C587" t="b">
        <v>1</v>
      </c>
      <c r="D587" t="s">
        <v>48</v>
      </c>
      <c r="E587" t="s">
        <v>123</v>
      </c>
      <c r="F587" t="s">
        <v>25</v>
      </c>
      <c r="G587" t="s">
        <v>48</v>
      </c>
      <c r="H587" t="s">
        <v>26</v>
      </c>
      <c r="I587" t="s">
        <v>35</v>
      </c>
      <c r="J587" t="s">
        <v>94</v>
      </c>
      <c r="K587" t="s">
        <v>47</v>
      </c>
      <c r="L587" t="b">
        <v>1</v>
      </c>
      <c r="M587" t="s">
        <v>30</v>
      </c>
      <c r="N587" t="s">
        <v>123</v>
      </c>
      <c r="O587">
        <v>1.36</v>
      </c>
      <c r="P587">
        <v>23274</v>
      </c>
      <c r="Q587">
        <v>31652.639999999999</v>
      </c>
      <c r="R587">
        <v>82406</v>
      </c>
      <c r="S587">
        <v>82406</v>
      </c>
      <c r="T587">
        <v>8.2405999999999993E-2</v>
      </c>
      <c r="U587">
        <v>8.2405999999999993E-2</v>
      </c>
      <c r="V587">
        <v>31.652640000000002</v>
      </c>
    </row>
    <row r="588" spans="1:22" x14ac:dyDescent="0.35">
      <c r="A588" t="s">
        <v>22</v>
      </c>
      <c r="B588">
        <v>2019</v>
      </c>
      <c r="C588" t="b">
        <v>1</v>
      </c>
      <c r="D588" t="s">
        <v>48</v>
      </c>
      <c r="E588" t="s">
        <v>123</v>
      </c>
      <c r="F588" t="s">
        <v>25</v>
      </c>
      <c r="G588" t="s">
        <v>48</v>
      </c>
      <c r="H588" t="s">
        <v>26</v>
      </c>
      <c r="I588" t="s">
        <v>27</v>
      </c>
      <c r="J588" t="s">
        <v>116</v>
      </c>
      <c r="K588" t="s">
        <v>29</v>
      </c>
      <c r="L588" t="b">
        <v>1</v>
      </c>
      <c r="M588" t="s">
        <v>30</v>
      </c>
      <c r="N588" t="s">
        <v>123</v>
      </c>
      <c r="O588">
        <v>2.4</v>
      </c>
      <c r="P588">
        <v>161240</v>
      </c>
      <c r="Q588">
        <v>386976</v>
      </c>
      <c r="R588">
        <v>1316589</v>
      </c>
      <c r="S588">
        <v>1316589</v>
      </c>
      <c r="T588">
        <v>1.316589</v>
      </c>
      <c r="U588">
        <v>1.316589</v>
      </c>
      <c r="V588">
        <v>386.976</v>
      </c>
    </row>
    <row r="589" spans="1:22" x14ac:dyDescent="0.35">
      <c r="A589" t="s">
        <v>22</v>
      </c>
      <c r="B589">
        <v>2019</v>
      </c>
      <c r="C589" t="b">
        <v>1</v>
      </c>
      <c r="D589" t="s">
        <v>48</v>
      </c>
      <c r="E589" t="s">
        <v>123</v>
      </c>
      <c r="F589" t="s">
        <v>25</v>
      </c>
      <c r="G589" t="s">
        <v>48</v>
      </c>
      <c r="H589" t="s">
        <v>26</v>
      </c>
      <c r="I589" t="s">
        <v>27</v>
      </c>
      <c r="J589" t="s">
        <v>94</v>
      </c>
      <c r="K589" t="s">
        <v>47</v>
      </c>
      <c r="L589" t="b">
        <v>1</v>
      </c>
      <c r="M589" t="s">
        <v>30</v>
      </c>
      <c r="N589" t="s">
        <v>123</v>
      </c>
      <c r="O589">
        <v>1.36</v>
      </c>
      <c r="P589">
        <v>60084</v>
      </c>
      <c r="Q589">
        <v>81714.240000000005</v>
      </c>
      <c r="R589">
        <v>365383</v>
      </c>
      <c r="S589">
        <v>365383</v>
      </c>
      <c r="T589">
        <v>0.36538300000000001</v>
      </c>
      <c r="U589">
        <v>0.36538300000000001</v>
      </c>
      <c r="V589">
        <v>81.714240000000004</v>
      </c>
    </row>
    <row r="590" spans="1:22" x14ac:dyDescent="0.35">
      <c r="A590" t="s">
        <v>22</v>
      </c>
      <c r="B590">
        <v>2019</v>
      </c>
      <c r="C590" t="b">
        <v>1</v>
      </c>
      <c r="D590" t="s">
        <v>48</v>
      </c>
      <c r="E590" t="s">
        <v>123</v>
      </c>
      <c r="F590" t="s">
        <v>25</v>
      </c>
      <c r="G590" t="s">
        <v>48</v>
      </c>
      <c r="H590" t="s">
        <v>26</v>
      </c>
      <c r="I590" t="s">
        <v>27</v>
      </c>
      <c r="J590" t="s">
        <v>94</v>
      </c>
      <c r="K590" t="s">
        <v>47</v>
      </c>
      <c r="L590" t="b">
        <v>1</v>
      </c>
      <c r="M590" t="s">
        <v>30</v>
      </c>
      <c r="N590" t="s">
        <v>123</v>
      </c>
      <c r="O590">
        <v>1.36</v>
      </c>
      <c r="P590">
        <v>2</v>
      </c>
      <c r="Q590">
        <v>2.72</v>
      </c>
      <c r="R590">
        <v>12</v>
      </c>
      <c r="S590">
        <v>12</v>
      </c>
      <c r="T590" s="1">
        <v>1.2E-5</v>
      </c>
      <c r="U590" s="1">
        <v>1.2E-5</v>
      </c>
      <c r="V590">
        <v>2.7200000000000002E-3</v>
      </c>
    </row>
    <row r="591" spans="1:22" x14ac:dyDescent="0.35">
      <c r="A591" t="s">
        <v>22</v>
      </c>
      <c r="B591">
        <v>2019</v>
      </c>
      <c r="C591" t="b">
        <v>1</v>
      </c>
      <c r="D591" t="s">
        <v>48</v>
      </c>
      <c r="E591" t="s">
        <v>123</v>
      </c>
      <c r="F591" t="s">
        <v>25</v>
      </c>
      <c r="G591" t="s">
        <v>48</v>
      </c>
      <c r="H591" t="s">
        <v>26</v>
      </c>
      <c r="I591" t="s">
        <v>27</v>
      </c>
      <c r="J591" t="s">
        <v>94</v>
      </c>
      <c r="K591" t="s">
        <v>47</v>
      </c>
      <c r="L591" t="b">
        <v>1</v>
      </c>
      <c r="M591" t="s">
        <v>30</v>
      </c>
      <c r="N591" t="s">
        <v>123</v>
      </c>
      <c r="O591">
        <v>1.36</v>
      </c>
      <c r="P591">
        <v>21680</v>
      </c>
      <c r="Q591">
        <v>29484.799999999999</v>
      </c>
      <c r="R591">
        <v>8453</v>
      </c>
      <c r="S591">
        <v>8453</v>
      </c>
      <c r="T591">
        <v>8.4530000000000004E-3</v>
      </c>
      <c r="U591">
        <v>8.4530000000000004E-3</v>
      </c>
      <c r="V591">
        <v>29.4848</v>
      </c>
    </row>
    <row r="592" spans="1:22" x14ac:dyDescent="0.35">
      <c r="A592" t="s">
        <v>22</v>
      </c>
      <c r="B592">
        <v>2019</v>
      </c>
      <c r="C592" t="b">
        <v>1</v>
      </c>
      <c r="D592" t="s">
        <v>48</v>
      </c>
      <c r="E592" t="s">
        <v>123</v>
      </c>
      <c r="F592" t="s">
        <v>25</v>
      </c>
      <c r="G592" t="s">
        <v>48</v>
      </c>
      <c r="H592" t="s">
        <v>26</v>
      </c>
      <c r="I592" t="s">
        <v>27</v>
      </c>
      <c r="J592" t="s">
        <v>79</v>
      </c>
      <c r="K592" t="s">
        <v>47</v>
      </c>
      <c r="L592" t="b">
        <v>1</v>
      </c>
      <c r="M592" t="s">
        <v>30</v>
      </c>
      <c r="N592" t="s">
        <v>123</v>
      </c>
      <c r="O592">
        <v>1</v>
      </c>
      <c r="P592">
        <v>66119</v>
      </c>
      <c r="Q592">
        <v>66119</v>
      </c>
      <c r="R592">
        <v>383391</v>
      </c>
      <c r="S592">
        <v>383391</v>
      </c>
      <c r="T592">
        <v>0.38339099999999998</v>
      </c>
      <c r="U592">
        <v>0.38339099999999998</v>
      </c>
      <c r="V592">
        <v>66.119</v>
      </c>
    </row>
    <row r="593" spans="1:22" x14ac:dyDescent="0.35">
      <c r="A593" t="s">
        <v>22</v>
      </c>
      <c r="B593">
        <v>2019</v>
      </c>
      <c r="C593" t="b">
        <v>1</v>
      </c>
      <c r="D593" t="s">
        <v>48</v>
      </c>
      <c r="E593" t="s">
        <v>123</v>
      </c>
      <c r="F593" t="s">
        <v>25</v>
      </c>
      <c r="G593" t="s">
        <v>48</v>
      </c>
      <c r="H593" t="s">
        <v>26</v>
      </c>
      <c r="I593" t="s">
        <v>27</v>
      </c>
      <c r="J593" t="s">
        <v>46</v>
      </c>
      <c r="K593" t="s">
        <v>47</v>
      </c>
      <c r="L593" t="b">
        <v>1</v>
      </c>
      <c r="M593" t="s">
        <v>30</v>
      </c>
      <c r="N593" t="s">
        <v>123</v>
      </c>
      <c r="O593">
        <v>1.28</v>
      </c>
      <c r="P593">
        <v>1856</v>
      </c>
      <c r="Q593">
        <v>2375.6799999999998</v>
      </c>
      <c r="R593">
        <v>8356</v>
      </c>
      <c r="S593">
        <v>8356</v>
      </c>
      <c r="T593">
        <v>8.3560000000000006E-3</v>
      </c>
      <c r="U593">
        <v>8.3560000000000006E-3</v>
      </c>
      <c r="V593">
        <v>2.37568</v>
      </c>
    </row>
    <row r="594" spans="1:22" x14ac:dyDescent="0.35">
      <c r="A594" t="s">
        <v>22</v>
      </c>
      <c r="B594">
        <v>2019</v>
      </c>
      <c r="C594" t="b">
        <v>1</v>
      </c>
      <c r="D594" t="s">
        <v>48</v>
      </c>
      <c r="E594" t="s">
        <v>123</v>
      </c>
      <c r="F594" t="s">
        <v>25</v>
      </c>
      <c r="G594" t="s">
        <v>48</v>
      </c>
      <c r="H594" t="s">
        <v>26</v>
      </c>
      <c r="I594" t="s">
        <v>27</v>
      </c>
      <c r="J594" t="s">
        <v>80</v>
      </c>
      <c r="K594" t="s">
        <v>39</v>
      </c>
      <c r="L594" t="b">
        <v>1</v>
      </c>
      <c r="M594" t="s">
        <v>30</v>
      </c>
      <c r="N594" t="s">
        <v>123</v>
      </c>
      <c r="O594">
        <v>6.5</v>
      </c>
      <c r="P594">
        <v>2333</v>
      </c>
      <c r="Q594">
        <v>15164.5</v>
      </c>
      <c r="R594">
        <v>33047</v>
      </c>
      <c r="S594">
        <v>33047</v>
      </c>
      <c r="T594">
        <v>3.3047E-2</v>
      </c>
      <c r="U594">
        <v>3.3047E-2</v>
      </c>
      <c r="V594">
        <v>15.1645</v>
      </c>
    </row>
    <row r="595" spans="1:22" x14ac:dyDescent="0.35">
      <c r="A595" t="s">
        <v>22</v>
      </c>
      <c r="B595">
        <v>2019</v>
      </c>
      <c r="C595" t="b">
        <v>1</v>
      </c>
      <c r="D595" t="s">
        <v>48</v>
      </c>
      <c r="E595" t="s">
        <v>123</v>
      </c>
      <c r="F595" t="s">
        <v>25</v>
      </c>
      <c r="G595" t="s">
        <v>48</v>
      </c>
      <c r="H595" t="s">
        <v>26</v>
      </c>
      <c r="I595" t="s">
        <v>27</v>
      </c>
      <c r="J595" t="s">
        <v>80</v>
      </c>
      <c r="K595" t="s">
        <v>39</v>
      </c>
      <c r="L595" t="b">
        <v>1</v>
      </c>
      <c r="M595" t="s">
        <v>30</v>
      </c>
      <c r="N595" t="s">
        <v>123</v>
      </c>
      <c r="O595">
        <v>6.22</v>
      </c>
      <c r="P595">
        <v>2960</v>
      </c>
      <c r="Q595">
        <v>18411.2</v>
      </c>
      <c r="R595">
        <v>168807</v>
      </c>
      <c r="S595">
        <v>168807</v>
      </c>
      <c r="T595">
        <v>0.16880700000000001</v>
      </c>
      <c r="U595">
        <v>0.16880700000000001</v>
      </c>
      <c r="V595">
        <v>18.411200000000001</v>
      </c>
    </row>
    <row r="596" spans="1:22" x14ac:dyDescent="0.35">
      <c r="A596" t="s">
        <v>22</v>
      </c>
      <c r="B596">
        <v>2019</v>
      </c>
      <c r="C596" t="b">
        <v>1</v>
      </c>
      <c r="D596" t="s">
        <v>48</v>
      </c>
      <c r="E596" t="s">
        <v>123</v>
      </c>
      <c r="F596" t="s">
        <v>25</v>
      </c>
      <c r="G596" t="s">
        <v>48</v>
      </c>
      <c r="H596" t="s">
        <v>26</v>
      </c>
      <c r="I596" t="s">
        <v>27</v>
      </c>
      <c r="J596" t="s">
        <v>81</v>
      </c>
      <c r="K596" t="s">
        <v>39</v>
      </c>
      <c r="L596" t="b">
        <v>1</v>
      </c>
      <c r="M596" t="s">
        <v>30</v>
      </c>
      <c r="N596" t="s">
        <v>123</v>
      </c>
      <c r="O596">
        <v>4.5</v>
      </c>
      <c r="P596">
        <v>2652</v>
      </c>
      <c r="Q596">
        <v>11934</v>
      </c>
      <c r="R596">
        <v>12301</v>
      </c>
      <c r="S596">
        <v>12301</v>
      </c>
      <c r="T596">
        <v>1.2300999999999999E-2</v>
      </c>
      <c r="U596">
        <v>1.2300999999999999E-2</v>
      </c>
      <c r="V596">
        <v>11.933999999999999</v>
      </c>
    </row>
    <row r="597" spans="1:22" x14ac:dyDescent="0.35">
      <c r="A597" t="s">
        <v>22</v>
      </c>
      <c r="B597">
        <v>2019</v>
      </c>
      <c r="C597" t="b">
        <v>1</v>
      </c>
      <c r="D597" t="s">
        <v>48</v>
      </c>
      <c r="E597" t="s">
        <v>123</v>
      </c>
      <c r="F597" t="s">
        <v>25</v>
      </c>
      <c r="G597" t="s">
        <v>48</v>
      </c>
      <c r="H597" t="s">
        <v>26</v>
      </c>
      <c r="I597" t="s">
        <v>27</v>
      </c>
      <c r="J597" t="s">
        <v>136</v>
      </c>
      <c r="K597" t="s">
        <v>39</v>
      </c>
      <c r="L597" t="b">
        <v>1</v>
      </c>
      <c r="M597" t="s">
        <v>30</v>
      </c>
      <c r="N597" t="s">
        <v>123</v>
      </c>
      <c r="O597">
        <v>4.5</v>
      </c>
      <c r="P597">
        <v>1492226</v>
      </c>
      <c r="Q597">
        <v>6715017</v>
      </c>
      <c r="R597">
        <v>1406102</v>
      </c>
      <c r="S597">
        <v>1406102</v>
      </c>
      <c r="T597">
        <v>1.406102</v>
      </c>
      <c r="U597">
        <v>1.406102</v>
      </c>
      <c r="V597">
        <v>6715.0169999999998</v>
      </c>
    </row>
    <row r="598" spans="1:22" x14ac:dyDescent="0.35">
      <c r="A598" t="s">
        <v>22</v>
      </c>
      <c r="B598">
        <v>2019</v>
      </c>
      <c r="C598" t="b">
        <v>1</v>
      </c>
      <c r="D598" t="s">
        <v>48</v>
      </c>
      <c r="E598" t="s">
        <v>123</v>
      </c>
      <c r="F598" t="s">
        <v>25</v>
      </c>
      <c r="G598" t="s">
        <v>48</v>
      </c>
      <c r="H598" t="s">
        <v>26</v>
      </c>
      <c r="I598" t="s">
        <v>27</v>
      </c>
      <c r="J598" t="s">
        <v>82</v>
      </c>
      <c r="K598" t="s">
        <v>39</v>
      </c>
      <c r="L598" t="b">
        <v>1</v>
      </c>
      <c r="M598" t="s">
        <v>30</v>
      </c>
      <c r="N598" t="s">
        <v>123</v>
      </c>
      <c r="O598">
        <v>5</v>
      </c>
      <c r="P598">
        <v>447128</v>
      </c>
      <c r="Q598">
        <v>2235640</v>
      </c>
      <c r="R598">
        <v>348845</v>
      </c>
      <c r="S598">
        <v>348845</v>
      </c>
      <c r="T598">
        <v>0.34884500000000002</v>
      </c>
      <c r="U598">
        <v>0.34884500000000002</v>
      </c>
      <c r="V598">
        <v>2235.64</v>
      </c>
    </row>
    <row r="599" spans="1:22" x14ac:dyDescent="0.35">
      <c r="A599" t="s">
        <v>22</v>
      </c>
      <c r="B599">
        <v>2019</v>
      </c>
      <c r="C599" t="b">
        <v>1</v>
      </c>
      <c r="D599" t="s">
        <v>48</v>
      </c>
      <c r="E599" t="s">
        <v>123</v>
      </c>
      <c r="F599" t="s">
        <v>25</v>
      </c>
      <c r="G599" t="s">
        <v>48</v>
      </c>
      <c r="H599" t="s">
        <v>26</v>
      </c>
      <c r="I599" t="s">
        <v>35</v>
      </c>
      <c r="J599" t="s">
        <v>33</v>
      </c>
      <c r="K599" t="s">
        <v>33</v>
      </c>
      <c r="L599" t="b">
        <v>1</v>
      </c>
      <c r="M599" t="s">
        <v>30</v>
      </c>
      <c r="N599" t="s">
        <v>123</v>
      </c>
      <c r="O599">
        <v>1</v>
      </c>
      <c r="P599">
        <v>4604</v>
      </c>
      <c r="Q599">
        <v>4604</v>
      </c>
      <c r="R599">
        <v>56897</v>
      </c>
      <c r="S599">
        <v>56897</v>
      </c>
      <c r="T599">
        <v>5.6897000000000003E-2</v>
      </c>
      <c r="U599">
        <v>5.6897000000000003E-2</v>
      </c>
      <c r="V599">
        <v>4.6040000000000001</v>
      </c>
    </row>
    <row r="600" spans="1:22" x14ac:dyDescent="0.35">
      <c r="A600" t="s">
        <v>22</v>
      </c>
      <c r="B600">
        <v>2019</v>
      </c>
      <c r="C600" t="b">
        <v>1</v>
      </c>
      <c r="D600" t="s">
        <v>48</v>
      </c>
      <c r="E600" t="s">
        <v>123</v>
      </c>
      <c r="F600" t="s">
        <v>25</v>
      </c>
      <c r="G600" t="s">
        <v>48</v>
      </c>
      <c r="H600" t="s">
        <v>26</v>
      </c>
      <c r="I600" t="s">
        <v>100</v>
      </c>
      <c r="J600" t="s">
        <v>33</v>
      </c>
      <c r="K600" t="s">
        <v>33</v>
      </c>
      <c r="L600" t="b">
        <v>1</v>
      </c>
      <c r="M600" t="s">
        <v>30</v>
      </c>
      <c r="N600" t="s">
        <v>123</v>
      </c>
      <c r="O600">
        <v>3.19</v>
      </c>
      <c r="P600">
        <v>2371</v>
      </c>
      <c r="Q600">
        <v>7563.49</v>
      </c>
      <c r="R600">
        <v>5261</v>
      </c>
      <c r="S600">
        <v>5261</v>
      </c>
      <c r="T600">
        <v>5.2610000000000001E-3</v>
      </c>
      <c r="U600">
        <v>5.2610000000000001E-3</v>
      </c>
      <c r="V600">
        <v>7.5634899999999998</v>
      </c>
    </row>
    <row r="601" spans="1:22" x14ac:dyDescent="0.35">
      <c r="A601" t="s">
        <v>22</v>
      </c>
      <c r="B601">
        <v>2019</v>
      </c>
      <c r="C601" t="b">
        <v>1</v>
      </c>
      <c r="D601" t="s">
        <v>48</v>
      </c>
      <c r="E601" t="s">
        <v>123</v>
      </c>
      <c r="F601" t="s">
        <v>25</v>
      </c>
      <c r="G601" t="s">
        <v>48</v>
      </c>
      <c r="H601" t="s">
        <v>36</v>
      </c>
      <c r="I601" t="s">
        <v>36</v>
      </c>
      <c r="J601" t="s">
        <v>60</v>
      </c>
      <c r="K601" t="s">
        <v>29</v>
      </c>
      <c r="L601" t="b">
        <v>1</v>
      </c>
      <c r="M601" t="s">
        <v>30</v>
      </c>
      <c r="N601" t="s">
        <v>123</v>
      </c>
      <c r="O601">
        <v>1</v>
      </c>
      <c r="P601">
        <v>6133</v>
      </c>
      <c r="Q601">
        <v>6133</v>
      </c>
      <c r="R601">
        <v>102586</v>
      </c>
      <c r="S601">
        <v>102586</v>
      </c>
      <c r="T601">
        <v>0.102586</v>
      </c>
      <c r="U601">
        <v>0.102586</v>
      </c>
      <c r="V601">
        <v>6.133</v>
      </c>
    </row>
    <row r="602" spans="1:22" x14ac:dyDescent="0.35">
      <c r="A602" t="s">
        <v>22</v>
      </c>
      <c r="B602">
        <v>2019</v>
      </c>
      <c r="C602" t="b">
        <v>1</v>
      </c>
      <c r="D602" t="s">
        <v>48</v>
      </c>
      <c r="E602" t="s">
        <v>123</v>
      </c>
      <c r="F602" t="s">
        <v>25</v>
      </c>
      <c r="G602" t="s">
        <v>48</v>
      </c>
      <c r="H602" t="s">
        <v>36</v>
      </c>
      <c r="I602" t="s">
        <v>36</v>
      </c>
      <c r="J602" t="s">
        <v>43</v>
      </c>
      <c r="K602" t="s">
        <v>39</v>
      </c>
      <c r="L602" t="b">
        <v>1</v>
      </c>
      <c r="M602" t="s">
        <v>30</v>
      </c>
      <c r="N602" t="s">
        <v>123</v>
      </c>
      <c r="O602">
        <v>5</v>
      </c>
      <c r="P602">
        <v>1892</v>
      </c>
      <c r="Q602">
        <v>9460</v>
      </c>
      <c r="R602">
        <v>8815</v>
      </c>
      <c r="S602">
        <v>8815</v>
      </c>
      <c r="T602">
        <v>8.8149999999999999E-3</v>
      </c>
      <c r="U602">
        <v>8.8149999999999999E-3</v>
      </c>
      <c r="V602">
        <v>9.4600000000000009</v>
      </c>
    </row>
    <row r="603" spans="1:22" x14ac:dyDescent="0.35">
      <c r="A603" t="s">
        <v>22</v>
      </c>
      <c r="B603">
        <v>2019</v>
      </c>
      <c r="C603" t="b">
        <v>1</v>
      </c>
      <c r="D603" t="s">
        <v>48</v>
      </c>
      <c r="E603" t="s">
        <v>123</v>
      </c>
      <c r="F603" t="s">
        <v>25</v>
      </c>
      <c r="G603" t="s">
        <v>48</v>
      </c>
      <c r="H603" t="s">
        <v>36</v>
      </c>
      <c r="I603" t="s">
        <v>27</v>
      </c>
      <c r="J603" t="s">
        <v>43</v>
      </c>
      <c r="K603" t="s">
        <v>39</v>
      </c>
      <c r="L603" t="b">
        <v>1</v>
      </c>
      <c r="M603" t="s">
        <v>30</v>
      </c>
      <c r="N603" t="s">
        <v>123</v>
      </c>
      <c r="O603">
        <v>1</v>
      </c>
      <c r="P603">
        <v>6462</v>
      </c>
      <c r="Q603">
        <v>6462</v>
      </c>
      <c r="R603">
        <v>32347</v>
      </c>
      <c r="S603">
        <v>32347</v>
      </c>
      <c r="T603">
        <v>3.2347000000000001E-2</v>
      </c>
      <c r="U603">
        <v>3.2347000000000001E-2</v>
      </c>
      <c r="V603">
        <v>6.4619999999999997</v>
      </c>
    </row>
    <row r="604" spans="1:22" x14ac:dyDescent="0.35">
      <c r="A604" t="s">
        <v>22</v>
      </c>
      <c r="B604">
        <v>2019</v>
      </c>
      <c r="C604" t="b">
        <v>1</v>
      </c>
      <c r="D604" t="s">
        <v>48</v>
      </c>
      <c r="E604" t="s">
        <v>123</v>
      </c>
      <c r="F604" t="s">
        <v>25</v>
      </c>
      <c r="G604" t="s">
        <v>48</v>
      </c>
      <c r="H604" t="s">
        <v>40</v>
      </c>
      <c r="I604" t="s">
        <v>35</v>
      </c>
      <c r="J604" t="s">
        <v>137</v>
      </c>
      <c r="K604" t="s">
        <v>33</v>
      </c>
      <c r="L604" t="b">
        <v>1</v>
      </c>
      <c r="M604" t="s">
        <v>30</v>
      </c>
      <c r="N604" t="s">
        <v>123</v>
      </c>
      <c r="O604">
        <v>2.5499999999999998</v>
      </c>
      <c r="P604">
        <v>36</v>
      </c>
      <c r="Q604">
        <v>91.8</v>
      </c>
      <c r="R604">
        <v>29</v>
      </c>
      <c r="S604">
        <v>29</v>
      </c>
      <c r="T604" s="1">
        <v>2.9E-5</v>
      </c>
      <c r="U604" s="1">
        <v>2.9E-5</v>
      </c>
      <c r="V604">
        <v>9.1800000000000007E-2</v>
      </c>
    </row>
    <row r="605" spans="1:22" x14ac:dyDescent="0.35">
      <c r="A605" t="s">
        <v>22</v>
      </c>
      <c r="B605">
        <v>2019</v>
      </c>
      <c r="C605" t="b">
        <v>1</v>
      </c>
      <c r="D605" t="s">
        <v>48</v>
      </c>
      <c r="E605" t="s">
        <v>123</v>
      </c>
      <c r="F605" t="s">
        <v>25</v>
      </c>
      <c r="G605" t="s">
        <v>48</v>
      </c>
      <c r="H605" t="s">
        <v>65</v>
      </c>
      <c r="I605" t="s">
        <v>35</v>
      </c>
      <c r="J605" t="s">
        <v>66</v>
      </c>
      <c r="K605" t="s">
        <v>67</v>
      </c>
      <c r="L605" t="b">
        <v>1</v>
      </c>
      <c r="M605" t="s">
        <v>30</v>
      </c>
      <c r="N605" t="s">
        <v>123</v>
      </c>
      <c r="O605">
        <v>0</v>
      </c>
      <c r="P605">
        <v>1812</v>
      </c>
      <c r="Q605">
        <v>0</v>
      </c>
      <c r="R605">
        <v>5935</v>
      </c>
      <c r="S605">
        <v>5935</v>
      </c>
      <c r="T605">
        <v>5.9350000000000002E-3</v>
      </c>
      <c r="U605">
        <v>5.9350000000000002E-3</v>
      </c>
      <c r="V605">
        <v>0</v>
      </c>
    </row>
    <row r="606" spans="1:22" x14ac:dyDescent="0.35">
      <c r="A606" t="s">
        <v>22</v>
      </c>
      <c r="B606">
        <v>2019</v>
      </c>
      <c r="C606" t="b">
        <v>1</v>
      </c>
      <c r="D606" t="s">
        <v>48</v>
      </c>
      <c r="E606" t="s">
        <v>123</v>
      </c>
      <c r="F606" t="s">
        <v>25</v>
      </c>
      <c r="G606" t="s">
        <v>48</v>
      </c>
      <c r="H606" t="s">
        <v>65</v>
      </c>
      <c r="I606" t="s">
        <v>27</v>
      </c>
      <c r="J606" t="s">
        <v>101</v>
      </c>
      <c r="K606" t="s">
        <v>67</v>
      </c>
      <c r="L606" t="b">
        <v>1</v>
      </c>
      <c r="M606" t="s">
        <v>30</v>
      </c>
      <c r="N606" t="s">
        <v>123</v>
      </c>
      <c r="O606">
        <v>0</v>
      </c>
      <c r="P606">
        <v>909</v>
      </c>
      <c r="Q606">
        <v>0</v>
      </c>
      <c r="R606">
        <v>14134</v>
      </c>
      <c r="S606">
        <v>14134</v>
      </c>
      <c r="T606">
        <v>1.4134000000000001E-2</v>
      </c>
      <c r="U606">
        <v>1.4134000000000001E-2</v>
      </c>
      <c r="V606">
        <v>0</v>
      </c>
    </row>
    <row r="607" spans="1:22" x14ac:dyDescent="0.35">
      <c r="A607" t="s">
        <v>22</v>
      </c>
      <c r="B607">
        <v>2019</v>
      </c>
      <c r="C607" t="b">
        <v>1</v>
      </c>
      <c r="D607" t="s">
        <v>23</v>
      </c>
      <c r="E607" t="s">
        <v>138</v>
      </c>
      <c r="F607" t="s">
        <v>25</v>
      </c>
      <c r="G607" t="s">
        <v>23</v>
      </c>
      <c r="H607" t="s">
        <v>26</v>
      </c>
      <c r="I607" t="s">
        <v>35</v>
      </c>
      <c r="J607" t="s">
        <v>41</v>
      </c>
      <c r="K607" t="s">
        <v>42</v>
      </c>
      <c r="L607" t="b">
        <v>1</v>
      </c>
      <c r="M607" t="s">
        <v>30</v>
      </c>
      <c r="N607" t="s">
        <v>138</v>
      </c>
      <c r="O607">
        <v>0</v>
      </c>
      <c r="P607">
        <v>1772</v>
      </c>
      <c r="Q607">
        <v>0</v>
      </c>
      <c r="R607">
        <v>32405</v>
      </c>
      <c r="S607">
        <v>32405</v>
      </c>
      <c r="T607">
        <v>3.2405000000000003E-2</v>
      </c>
      <c r="U607">
        <v>3.2405000000000003E-2</v>
      </c>
      <c r="V607">
        <v>0</v>
      </c>
    </row>
    <row r="608" spans="1:22" x14ac:dyDescent="0.35">
      <c r="A608" t="s">
        <v>22</v>
      </c>
      <c r="B608">
        <v>2019</v>
      </c>
      <c r="C608" t="b">
        <v>1</v>
      </c>
      <c r="D608" t="s">
        <v>23</v>
      </c>
      <c r="E608" t="s">
        <v>139</v>
      </c>
      <c r="F608" t="s">
        <v>25</v>
      </c>
      <c r="G608" t="s">
        <v>23</v>
      </c>
      <c r="H608" t="s">
        <v>26</v>
      </c>
      <c r="I608" t="s">
        <v>35</v>
      </c>
      <c r="J608" t="s">
        <v>41</v>
      </c>
      <c r="K608" t="s">
        <v>42</v>
      </c>
      <c r="L608" t="b">
        <v>1</v>
      </c>
      <c r="M608" t="s">
        <v>30</v>
      </c>
      <c r="N608" t="s">
        <v>139</v>
      </c>
      <c r="O608">
        <v>0</v>
      </c>
      <c r="P608">
        <v>5387</v>
      </c>
      <c r="Q608">
        <v>0</v>
      </c>
      <c r="R608">
        <v>54328</v>
      </c>
      <c r="S608">
        <v>54328</v>
      </c>
      <c r="T608">
        <v>5.4328000000000001E-2</v>
      </c>
      <c r="U608">
        <v>5.4328000000000001E-2</v>
      </c>
      <c r="V608">
        <v>0</v>
      </c>
    </row>
    <row r="609" spans="1:22" x14ac:dyDescent="0.35">
      <c r="A609" t="s">
        <v>22</v>
      </c>
      <c r="B609">
        <v>2019</v>
      </c>
      <c r="C609" t="b">
        <v>1</v>
      </c>
      <c r="D609" t="s">
        <v>23</v>
      </c>
      <c r="E609" t="s">
        <v>139</v>
      </c>
      <c r="F609" t="s">
        <v>25</v>
      </c>
      <c r="G609" t="s">
        <v>23</v>
      </c>
      <c r="H609" t="s">
        <v>36</v>
      </c>
      <c r="I609" t="s">
        <v>35</v>
      </c>
      <c r="J609" t="s">
        <v>43</v>
      </c>
      <c r="K609" t="s">
        <v>39</v>
      </c>
      <c r="L609" t="b">
        <v>1</v>
      </c>
      <c r="M609" t="s">
        <v>30</v>
      </c>
      <c r="N609" t="s">
        <v>139</v>
      </c>
      <c r="O609">
        <v>1</v>
      </c>
      <c r="P609">
        <v>186</v>
      </c>
      <c r="Q609">
        <v>186</v>
      </c>
      <c r="R609">
        <v>2560</v>
      </c>
      <c r="S609">
        <v>2560</v>
      </c>
      <c r="T609">
        <v>2.5600000000000002E-3</v>
      </c>
      <c r="U609">
        <v>2.5600000000000002E-3</v>
      </c>
      <c r="V609">
        <v>0.186</v>
      </c>
    </row>
    <row r="610" spans="1:22" x14ac:dyDescent="0.35">
      <c r="A610" t="s">
        <v>22</v>
      </c>
      <c r="B610">
        <v>2019</v>
      </c>
      <c r="C610" t="b">
        <v>1</v>
      </c>
      <c r="D610" t="s">
        <v>23</v>
      </c>
      <c r="E610" t="s">
        <v>139</v>
      </c>
      <c r="F610" t="s">
        <v>25</v>
      </c>
      <c r="G610" t="s">
        <v>23</v>
      </c>
      <c r="H610" t="s">
        <v>36</v>
      </c>
      <c r="I610" t="s">
        <v>36</v>
      </c>
      <c r="J610" t="s">
        <v>60</v>
      </c>
      <c r="K610" t="s">
        <v>29</v>
      </c>
      <c r="L610" t="b">
        <v>1</v>
      </c>
      <c r="M610" t="s">
        <v>30</v>
      </c>
      <c r="N610" t="s">
        <v>139</v>
      </c>
      <c r="O610">
        <v>1</v>
      </c>
      <c r="P610">
        <v>2738</v>
      </c>
      <c r="Q610">
        <v>2738</v>
      </c>
      <c r="R610">
        <v>44053</v>
      </c>
      <c r="S610">
        <v>44053</v>
      </c>
      <c r="T610">
        <v>4.4053000000000002E-2</v>
      </c>
      <c r="U610">
        <v>4.4053000000000002E-2</v>
      </c>
      <c r="V610">
        <v>2.738</v>
      </c>
    </row>
    <row r="611" spans="1:22" x14ac:dyDescent="0.35">
      <c r="A611" t="s">
        <v>22</v>
      </c>
      <c r="B611">
        <v>2019</v>
      </c>
      <c r="C611" t="b">
        <v>1</v>
      </c>
      <c r="D611" t="s">
        <v>23</v>
      </c>
      <c r="E611" t="s">
        <v>140</v>
      </c>
      <c r="F611" t="s">
        <v>25</v>
      </c>
      <c r="G611" t="s">
        <v>23</v>
      </c>
      <c r="H611" t="s">
        <v>26</v>
      </c>
      <c r="I611" t="s">
        <v>27</v>
      </c>
      <c r="J611" t="s">
        <v>56</v>
      </c>
      <c r="K611" t="s">
        <v>29</v>
      </c>
      <c r="L611" t="b">
        <v>1</v>
      </c>
      <c r="M611" t="s">
        <v>30</v>
      </c>
      <c r="N611" t="s">
        <v>140</v>
      </c>
      <c r="O611">
        <v>1.21</v>
      </c>
      <c r="P611">
        <v>1855713</v>
      </c>
      <c r="Q611">
        <v>2245412.73</v>
      </c>
      <c r="R611">
        <v>13010618</v>
      </c>
      <c r="S611">
        <v>13010618</v>
      </c>
      <c r="T611">
        <v>13.010617999999999</v>
      </c>
      <c r="U611">
        <v>13.010617999999999</v>
      </c>
      <c r="V611">
        <v>2245.41273</v>
      </c>
    </row>
    <row r="612" spans="1:22" x14ac:dyDescent="0.35">
      <c r="A612" t="s">
        <v>22</v>
      </c>
      <c r="B612">
        <v>2019</v>
      </c>
      <c r="C612" t="b">
        <v>1</v>
      </c>
      <c r="D612" t="s">
        <v>23</v>
      </c>
      <c r="E612" t="s">
        <v>140</v>
      </c>
      <c r="F612" t="s">
        <v>25</v>
      </c>
      <c r="G612" t="s">
        <v>23</v>
      </c>
      <c r="H612" t="s">
        <v>26</v>
      </c>
      <c r="I612" t="s">
        <v>27</v>
      </c>
      <c r="J612" t="s">
        <v>56</v>
      </c>
      <c r="K612" t="s">
        <v>29</v>
      </c>
      <c r="L612" t="b">
        <v>1</v>
      </c>
      <c r="M612" t="s">
        <v>30</v>
      </c>
      <c r="N612" t="s">
        <v>140</v>
      </c>
      <c r="O612">
        <v>1.21</v>
      </c>
      <c r="P612">
        <v>1439414</v>
      </c>
      <c r="Q612">
        <v>1741690.94</v>
      </c>
      <c r="R612">
        <v>8109455</v>
      </c>
      <c r="S612">
        <v>8109455</v>
      </c>
      <c r="T612">
        <v>8.1094550000000005</v>
      </c>
      <c r="U612">
        <v>8.1094550000000005</v>
      </c>
      <c r="V612">
        <v>1741.69094</v>
      </c>
    </row>
    <row r="613" spans="1:22" x14ac:dyDescent="0.35">
      <c r="A613" t="s">
        <v>22</v>
      </c>
      <c r="B613">
        <v>2019</v>
      </c>
      <c r="C613" t="b">
        <v>1</v>
      </c>
      <c r="D613" t="s">
        <v>23</v>
      </c>
      <c r="E613" t="s">
        <v>140</v>
      </c>
      <c r="F613" t="s">
        <v>25</v>
      </c>
      <c r="G613" t="s">
        <v>23</v>
      </c>
      <c r="H613" t="s">
        <v>26</v>
      </c>
      <c r="I613" t="s">
        <v>27</v>
      </c>
      <c r="J613" t="s">
        <v>56</v>
      </c>
      <c r="K613" t="s">
        <v>29</v>
      </c>
      <c r="L613" t="b">
        <v>1</v>
      </c>
      <c r="M613" t="s">
        <v>30</v>
      </c>
      <c r="N613" t="s">
        <v>140</v>
      </c>
      <c r="O613">
        <v>1.21</v>
      </c>
      <c r="P613">
        <v>565808</v>
      </c>
      <c r="Q613">
        <v>684627.68</v>
      </c>
      <c r="R613">
        <v>3295558</v>
      </c>
      <c r="S613">
        <v>3295558</v>
      </c>
      <c r="T613">
        <v>3.2955580000000002</v>
      </c>
      <c r="U613">
        <v>3.2955580000000002</v>
      </c>
      <c r="V613">
        <v>684.62768000000005</v>
      </c>
    </row>
    <row r="614" spans="1:22" x14ac:dyDescent="0.35">
      <c r="A614" t="s">
        <v>22</v>
      </c>
      <c r="B614">
        <v>2019</v>
      </c>
      <c r="C614" t="b">
        <v>1</v>
      </c>
      <c r="D614" t="s">
        <v>23</v>
      </c>
      <c r="E614" t="s">
        <v>140</v>
      </c>
      <c r="F614" t="s">
        <v>25</v>
      </c>
      <c r="G614" t="s">
        <v>23</v>
      </c>
      <c r="H614" t="s">
        <v>26</v>
      </c>
      <c r="I614" t="s">
        <v>27</v>
      </c>
      <c r="J614" t="s">
        <v>56</v>
      </c>
      <c r="K614" t="s">
        <v>29</v>
      </c>
      <c r="L614" t="b">
        <v>1</v>
      </c>
      <c r="M614" t="s">
        <v>30</v>
      </c>
      <c r="N614" t="s">
        <v>140</v>
      </c>
      <c r="O614">
        <v>1.21</v>
      </c>
      <c r="P614">
        <v>19440</v>
      </c>
      <c r="Q614">
        <v>23522.400000000001</v>
      </c>
      <c r="R614">
        <v>102839</v>
      </c>
      <c r="S614">
        <v>102839</v>
      </c>
      <c r="T614">
        <v>0.102839</v>
      </c>
      <c r="U614">
        <v>0.102839</v>
      </c>
      <c r="V614">
        <v>23.522400000000001</v>
      </c>
    </row>
    <row r="615" spans="1:22" x14ac:dyDescent="0.35">
      <c r="A615" t="s">
        <v>22</v>
      </c>
      <c r="B615">
        <v>2019</v>
      </c>
      <c r="C615" t="b">
        <v>1</v>
      </c>
      <c r="D615" t="s">
        <v>23</v>
      </c>
      <c r="E615" t="s">
        <v>140</v>
      </c>
      <c r="F615" t="s">
        <v>25</v>
      </c>
      <c r="G615" t="s">
        <v>23</v>
      </c>
      <c r="H615" t="s">
        <v>26</v>
      </c>
      <c r="I615" t="s">
        <v>27</v>
      </c>
      <c r="J615" t="s">
        <v>31</v>
      </c>
      <c r="K615" t="s">
        <v>32</v>
      </c>
      <c r="L615" t="b">
        <v>1</v>
      </c>
      <c r="M615" t="s">
        <v>30</v>
      </c>
      <c r="N615" t="s">
        <v>140</v>
      </c>
      <c r="O615">
        <v>1.5</v>
      </c>
      <c r="P615">
        <v>20190</v>
      </c>
      <c r="Q615">
        <v>30285</v>
      </c>
      <c r="R615">
        <v>28816</v>
      </c>
      <c r="S615">
        <v>28816</v>
      </c>
      <c r="T615">
        <v>2.8816000000000001E-2</v>
      </c>
      <c r="U615">
        <v>2.8816000000000001E-2</v>
      </c>
      <c r="V615">
        <v>30.285</v>
      </c>
    </row>
    <row r="616" spans="1:22" x14ac:dyDescent="0.35">
      <c r="A616" t="s">
        <v>22</v>
      </c>
      <c r="B616">
        <v>2019</v>
      </c>
      <c r="C616" t="b">
        <v>1</v>
      </c>
      <c r="D616" t="s">
        <v>23</v>
      </c>
      <c r="E616" t="s">
        <v>140</v>
      </c>
      <c r="F616" t="s">
        <v>25</v>
      </c>
      <c r="G616" t="s">
        <v>23</v>
      </c>
      <c r="H616" t="s">
        <v>40</v>
      </c>
      <c r="I616" t="s">
        <v>27</v>
      </c>
      <c r="J616" t="s">
        <v>31</v>
      </c>
      <c r="K616" t="s">
        <v>32</v>
      </c>
      <c r="L616" t="b">
        <v>1</v>
      </c>
      <c r="M616" t="s">
        <v>30</v>
      </c>
      <c r="N616" t="s">
        <v>140</v>
      </c>
      <c r="O616">
        <v>2.4700000000000002</v>
      </c>
      <c r="P616">
        <v>24000</v>
      </c>
      <c r="Q616">
        <v>59280</v>
      </c>
      <c r="R616">
        <v>35316</v>
      </c>
      <c r="S616">
        <v>35316</v>
      </c>
      <c r="T616">
        <v>3.5316E-2</v>
      </c>
      <c r="U616">
        <v>3.5316E-2</v>
      </c>
      <c r="V616">
        <v>59.28</v>
      </c>
    </row>
    <row r="617" spans="1:22" x14ac:dyDescent="0.35">
      <c r="A617" t="s">
        <v>22</v>
      </c>
      <c r="B617">
        <v>2019</v>
      </c>
      <c r="C617" t="b">
        <v>1</v>
      </c>
      <c r="D617" t="s">
        <v>23</v>
      </c>
      <c r="E617" t="s">
        <v>140</v>
      </c>
      <c r="F617" t="s">
        <v>25</v>
      </c>
      <c r="G617" t="s">
        <v>23</v>
      </c>
      <c r="H617" t="s">
        <v>36</v>
      </c>
      <c r="I617" t="s">
        <v>37</v>
      </c>
      <c r="J617" t="s">
        <v>28</v>
      </c>
      <c r="K617" t="s">
        <v>29</v>
      </c>
      <c r="L617" t="b">
        <v>1</v>
      </c>
      <c r="M617" t="s">
        <v>30</v>
      </c>
      <c r="N617" t="s">
        <v>140</v>
      </c>
      <c r="O617">
        <v>1.66</v>
      </c>
      <c r="P617">
        <v>1037</v>
      </c>
      <c r="Q617">
        <v>1721.42</v>
      </c>
      <c r="R617">
        <v>7466</v>
      </c>
      <c r="S617">
        <v>7466</v>
      </c>
      <c r="T617">
        <v>7.4660000000000004E-3</v>
      </c>
      <c r="U617">
        <v>7.4660000000000004E-3</v>
      </c>
      <c r="V617">
        <v>1.72142</v>
      </c>
    </row>
    <row r="618" spans="1:22" x14ac:dyDescent="0.35">
      <c r="A618" t="s">
        <v>22</v>
      </c>
      <c r="B618">
        <v>2019</v>
      </c>
      <c r="C618" t="b">
        <v>1</v>
      </c>
      <c r="D618" t="s">
        <v>23</v>
      </c>
      <c r="E618" t="s">
        <v>140</v>
      </c>
      <c r="F618" t="s">
        <v>25</v>
      </c>
      <c r="G618" t="s">
        <v>23</v>
      </c>
      <c r="H618" t="s">
        <v>50</v>
      </c>
      <c r="I618" t="s">
        <v>37</v>
      </c>
      <c r="J618" t="s">
        <v>92</v>
      </c>
      <c r="K618" t="s">
        <v>52</v>
      </c>
      <c r="L618" t="b">
        <v>1</v>
      </c>
      <c r="M618" t="s">
        <v>30</v>
      </c>
      <c r="N618" t="s">
        <v>140</v>
      </c>
      <c r="O618">
        <v>2.08</v>
      </c>
      <c r="P618">
        <v>82070</v>
      </c>
      <c r="Q618">
        <v>170705.6</v>
      </c>
      <c r="R618">
        <v>282319</v>
      </c>
      <c r="S618">
        <v>282319</v>
      </c>
      <c r="T618">
        <v>0.28231899999999999</v>
      </c>
      <c r="U618">
        <v>0.28231899999999999</v>
      </c>
      <c r="V618">
        <v>170.7056</v>
      </c>
    </row>
    <row r="619" spans="1:22" x14ac:dyDescent="0.35">
      <c r="A619" t="s">
        <v>22</v>
      </c>
      <c r="B619">
        <v>2019</v>
      </c>
      <c r="C619" t="b">
        <v>1</v>
      </c>
      <c r="D619" t="s">
        <v>23</v>
      </c>
      <c r="E619" t="s">
        <v>140</v>
      </c>
      <c r="F619" t="s">
        <v>25</v>
      </c>
      <c r="G619" t="s">
        <v>23</v>
      </c>
      <c r="H619" t="s">
        <v>50</v>
      </c>
      <c r="I619" t="s">
        <v>37</v>
      </c>
      <c r="J619" t="s">
        <v>92</v>
      </c>
      <c r="K619" t="s">
        <v>52</v>
      </c>
      <c r="L619" t="b">
        <v>1</v>
      </c>
      <c r="M619" t="s">
        <v>30</v>
      </c>
      <c r="N619" t="s">
        <v>140</v>
      </c>
      <c r="O619">
        <v>2.08</v>
      </c>
      <c r="P619">
        <v>9504</v>
      </c>
      <c r="Q619">
        <v>19768.32</v>
      </c>
      <c r="R619">
        <v>34479</v>
      </c>
      <c r="S619">
        <v>34479</v>
      </c>
      <c r="T619">
        <v>3.4479000000000003E-2</v>
      </c>
      <c r="U619">
        <v>3.4479000000000003E-2</v>
      </c>
      <c r="V619">
        <v>19.768319999999999</v>
      </c>
    </row>
    <row r="620" spans="1:22" x14ac:dyDescent="0.35">
      <c r="A620" t="s">
        <v>22</v>
      </c>
      <c r="B620">
        <v>2019</v>
      </c>
      <c r="C620" t="b">
        <v>1</v>
      </c>
      <c r="D620" t="s">
        <v>23</v>
      </c>
      <c r="E620" t="s">
        <v>140</v>
      </c>
      <c r="F620" t="s">
        <v>25</v>
      </c>
      <c r="G620" t="s">
        <v>23</v>
      </c>
      <c r="H620" t="s">
        <v>50</v>
      </c>
      <c r="I620" t="s">
        <v>37</v>
      </c>
      <c r="J620" t="s">
        <v>135</v>
      </c>
      <c r="K620" t="s">
        <v>52</v>
      </c>
      <c r="L620" t="b">
        <v>1</v>
      </c>
      <c r="M620" t="s">
        <v>30</v>
      </c>
      <c r="N620" t="s">
        <v>140</v>
      </c>
      <c r="O620">
        <v>2.08</v>
      </c>
      <c r="P620">
        <v>9504841</v>
      </c>
      <c r="Q620">
        <v>19770069.280000001</v>
      </c>
      <c r="R620">
        <v>33638069</v>
      </c>
      <c r="S620">
        <v>33638069</v>
      </c>
      <c r="T620">
        <v>33.638069000000002</v>
      </c>
      <c r="U620">
        <v>33.638069000000002</v>
      </c>
      <c r="V620">
        <v>19770.06928</v>
      </c>
    </row>
    <row r="621" spans="1:22" x14ac:dyDescent="0.35">
      <c r="A621" t="s">
        <v>22</v>
      </c>
      <c r="B621">
        <v>2019</v>
      </c>
      <c r="C621" t="b">
        <v>1</v>
      </c>
      <c r="D621" t="s">
        <v>23</v>
      </c>
      <c r="E621" t="s">
        <v>140</v>
      </c>
      <c r="F621" t="s">
        <v>25</v>
      </c>
      <c r="G621" t="s">
        <v>23</v>
      </c>
      <c r="H621" t="s">
        <v>50</v>
      </c>
      <c r="I621" t="s">
        <v>37</v>
      </c>
      <c r="J621" t="s">
        <v>135</v>
      </c>
      <c r="K621" t="s">
        <v>52</v>
      </c>
      <c r="L621" t="b">
        <v>1</v>
      </c>
      <c r="M621" t="s">
        <v>30</v>
      </c>
      <c r="N621" t="s">
        <v>140</v>
      </c>
      <c r="O621">
        <v>2.08</v>
      </c>
      <c r="P621">
        <v>234816</v>
      </c>
      <c r="Q621">
        <v>488417.28000000003</v>
      </c>
      <c r="R621">
        <v>966932</v>
      </c>
      <c r="S621">
        <v>966932</v>
      </c>
      <c r="T621">
        <v>0.96693200000000001</v>
      </c>
      <c r="U621">
        <v>0.96693200000000001</v>
      </c>
      <c r="V621">
        <v>488.41728000000001</v>
      </c>
    </row>
    <row r="622" spans="1:22" x14ac:dyDescent="0.35">
      <c r="A622" t="s">
        <v>22</v>
      </c>
      <c r="B622">
        <v>2019</v>
      </c>
      <c r="C622" t="b">
        <v>1</v>
      </c>
      <c r="D622" t="s">
        <v>23</v>
      </c>
      <c r="E622" t="s">
        <v>140</v>
      </c>
      <c r="F622" t="s">
        <v>25</v>
      </c>
      <c r="G622" t="s">
        <v>23</v>
      </c>
      <c r="H622" t="s">
        <v>50</v>
      </c>
      <c r="I622" t="s">
        <v>37</v>
      </c>
      <c r="J622" t="s">
        <v>135</v>
      </c>
      <c r="K622" t="s">
        <v>52</v>
      </c>
      <c r="L622" t="b">
        <v>1</v>
      </c>
      <c r="M622" t="s">
        <v>30</v>
      </c>
      <c r="N622" t="s">
        <v>140</v>
      </c>
      <c r="O622">
        <v>2.08</v>
      </c>
      <c r="P622">
        <v>206313</v>
      </c>
      <c r="Q622">
        <v>429131.04</v>
      </c>
      <c r="R622">
        <v>685119</v>
      </c>
      <c r="S622">
        <v>685119</v>
      </c>
      <c r="T622">
        <v>0.68511900000000003</v>
      </c>
      <c r="U622">
        <v>0.68511900000000003</v>
      </c>
      <c r="V622">
        <v>429.13103999999998</v>
      </c>
    </row>
    <row r="623" spans="1:22" x14ac:dyDescent="0.35">
      <c r="A623" t="s">
        <v>22</v>
      </c>
      <c r="B623">
        <v>2019</v>
      </c>
      <c r="C623" t="b">
        <v>1</v>
      </c>
      <c r="D623" t="s">
        <v>23</v>
      </c>
      <c r="E623" t="s">
        <v>140</v>
      </c>
      <c r="F623" t="s">
        <v>25</v>
      </c>
      <c r="G623" t="s">
        <v>23</v>
      </c>
      <c r="H623" t="s">
        <v>50</v>
      </c>
      <c r="I623" t="s">
        <v>37</v>
      </c>
      <c r="J623" t="s">
        <v>135</v>
      </c>
      <c r="K623" t="s">
        <v>52</v>
      </c>
      <c r="L623" t="b">
        <v>1</v>
      </c>
      <c r="M623" t="s">
        <v>30</v>
      </c>
      <c r="N623" t="s">
        <v>140</v>
      </c>
      <c r="O623">
        <v>2.08</v>
      </c>
      <c r="P623">
        <v>87318</v>
      </c>
      <c r="Q623">
        <v>181621.44</v>
      </c>
      <c r="R623">
        <v>308718</v>
      </c>
      <c r="S623">
        <v>308718</v>
      </c>
      <c r="T623">
        <v>0.30871799999999999</v>
      </c>
      <c r="U623">
        <v>0.30871799999999999</v>
      </c>
      <c r="V623">
        <v>181.62144000000001</v>
      </c>
    </row>
    <row r="624" spans="1:22" x14ac:dyDescent="0.35">
      <c r="A624" t="s">
        <v>22</v>
      </c>
      <c r="B624">
        <v>2019</v>
      </c>
      <c r="C624" t="b">
        <v>1</v>
      </c>
      <c r="D624" t="s">
        <v>23</v>
      </c>
      <c r="E624" t="s">
        <v>140</v>
      </c>
      <c r="F624" t="s">
        <v>25</v>
      </c>
      <c r="G624" t="s">
        <v>23</v>
      </c>
      <c r="H624" t="s">
        <v>50</v>
      </c>
      <c r="I624" t="s">
        <v>37</v>
      </c>
      <c r="J624" t="s">
        <v>135</v>
      </c>
      <c r="K624" t="s">
        <v>52</v>
      </c>
      <c r="L624" t="b">
        <v>1</v>
      </c>
      <c r="M624" t="s">
        <v>30</v>
      </c>
      <c r="N624" t="s">
        <v>140</v>
      </c>
      <c r="O624">
        <v>2.08</v>
      </c>
      <c r="P624">
        <v>1145111</v>
      </c>
      <c r="Q624">
        <v>2381830.88</v>
      </c>
      <c r="R624">
        <v>4608728</v>
      </c>
      <c r="S624">
        <v>4608728</v>
      </c>
      <c r="T624">
        <v>4.6087280000000002</v>
      </c>
      <c r="U624">
        <v>4.6087280000000002</v>
      </c>
      <c r="V624">
        <v>2381.83088</v>
      </c>
    </row>
    <row r="625" spans="1:22" x14ac:dyDescent="0.35">
      <c r="A625" t="s">
        <v>22</v>
      </c>
      <c r="B625">
        <v>2019</v>
      </c>
      <c r="C625" t="b">
        <v>1</v>
      </c>
      <c r="D625" t="s">
        <v>23</v>
      </c>
      <c r="E625" t="s">
        <v>140</v>
      </c>
      <c r="F625" t="s">
        <v>25</v>
      </c>
      <c r="G625" t="s">
        <v>23</v>
      </c>
      <c r="H625" t="s">
        <v>50</v>
      </c>
      <c r="I625" t="s">
        <v>37</v>
      </c>
      <c r="J625" t="s">
        <v>135</v>
      </c>
      <c r="K625" t="s">
        <v>52</v>
      </c>
      <c r="L625" t="b">
        <v>1</v>
      </c>
      <c r="M625" t="s">
        <v>30</v>
      </c>
      <c r="N625" t="s">
        <v>140</v>
      </c>
      <c r="O625">
        <v>2.08</v>
      </c>
      <c r="P625">
        <v>221017</v>
      </c>
      <c r="Q625">
        <v>459715.36</v>
      </c>
      <c r="R625">
        <v>919729</v>
      </c>
      <c r="S625">
        <v>919729</v>
      </c>
      <c r="T625">
        <v>0.91972900000000002</v>
      </c>
      <c r="U625">
        <v>0.91972900000000002</v>
      </c>
      <c r="V625">
        <v>459.71535999999998</v>
      </c>
    </row>
    <row r="626" spans="1:22" x14ac:dyDescent="0.35">
      <c r="A626" t="s">
        <v>22</v>
      </c>
      <c r="B626">
        <v>2019</v>
      </c>
      <c r="C626" t="b">
        <v>1</v>
      </c>
      <c r="D626" t="s">
        <v>23</v>
      </c>
      <c r="E626" t="s">
        <v>140</v>
      </c>
      <c r="F626" t="s">
        <v>25</v>
      </c>
      <c r="G626" t="s">
        <v>23</v>
      </c>
      <c r="H626" t="s">
        <v>50</v>
      </c>
      <c r="I626" t="s">
        <v>37</v>
      </c>
      <c r="J626" t="s">
        <v>135</v>
      </c>
      <c r="K626" t="s">
        <v>52</v>
      </c>
      <c r="L626" t="b">
        <v>1</v>
      </c>
      <c r="M626" t="s">
        <v>30</v>
      </c>
      <c r="N626" t="s">
        <v>140</v>
      </c>
      <c r="O626">
        <v>2.08</v>
      </c>
      <c r="P626">
        <v>74076</v>
      </c>
      <c r="Q626">
        <v>154078.07999999999</v>
      </c>
      <c r="R626">
        <v>263100</v>
      </c>
      <c r="S626">
        <v>263100</v>
      </c>
      <c r="T626">
        <v>0.2631</v>
      </c>
      <c r="U626">
        <v>0.2631</v>
      </c>
      <c r="V626">
        <v>154.07808</v>
      </c>
    </row>
    <row r="627" spans="1:22" x14ac:dyDescent="0.35">
      <c r="A627" t="s">
        <v>22</v>
      </c>
      <c r="B627">
        <v>2019</v>
      </c>
      <c r="C627" t="b">
        <v>1</v>
      </c>
      <c r="D627" t="s">
        <v>23</v>
      </c>
      <c r="E627" t="s">
        <v>140</v>
      </c>
      <c r="F627" t="s">
        <v>25</v>
      </c>
      <c r="G627" t="s">
        <v>23</v>
      </c>
      <c r="H627" t="s">
        <v>50</v>
      </c>
      <c r="I627" t="s">
        <v>37</v>
      </c>
      <c r="J627" t="s">
        <v>51</v>
      </c>
      <c r="K627" t="s">
        <v>52</v>
      </c>
      <c r="L627" t="b">
        <v>1</v>
      </c>
      <c r="M627" t="s">
        <v>30</v>
      </c>
      <c r="N627" t="s">
        <v>140</v>
      </c>
      <c r="O627">
        <v>2.08</v>
      </c>
      <c r="P627">
        <v>51081</v>
      </c>
      <c r="Q627">
        <v>106248.48</v>
      </c>
      <c r="R627">
        <v>133390</v>
      </c>
      <c r="S627">
        <v>133390</v>
      </c>
      <c r="T627">
        <v>0.13339000000000001</v>
      </c>
      <c r="U627">
        <v>0.13339000000000001</v>
      </c>
      <c r="V627">
        <v>106.24848</v>
      </c>
    </row>
    <row r="628" spans="1:22" x14ac:dyDescent="0.35">
      <c r="A628" t="s">
        <v>22</v>
      </c>
      <c r="B628">
        <v>2019</v>
      </c>
      <c r="C628" t="b">
        <v>1</v>
      </c>
      <c r="D628" t="s">
        <v>23</v>
      </c>
      <c r="E628" t="s">
        <v>140</v>
      </c>
      <c r="F628" t="s">
        <v>25</v>
      </c>
      <c r="G628" t="s">
        <v>23</v>
      </c>
      <c r="H628" t="s">
        <v>50</v>
      </c>
      <c r="I628" t="s">
        <v>37</v>
      </c>
      <c r="J628" t="s">
        <v>51</v>
      </c>
      <c r="K628" t="s">
        <v>52</v>
      </c>
      <c r="L628" t="b">
        <v>1</v>
      </c>
      <c r="M628" t="s">
        <v>30</v>
      </c>
      <c r="N628" t="s">
        <v>140</v>
      </c>
      <c r="O628">
        <v>2.08</v>
      </c>
      <c r="P628">
        <v>25000</v>
      </c>
      <c r="Q628">
        <v>52000</v>
      </c>
      <c r="R628">
        <v>68483</v>
      </c>
      <c r="S628">
        <v>68483</v>
      </c>
      <c r="T628">
        <v>6.8483000000000002E-2</v>
      </c>
      <c r="U628">
        <v>6.8483000000000002E-2</v>
      </c>
      <c r="V628">
        <v>52</v>
      </c>
    </row>
    <row r="629" spans="1:22" x14ac:dyDescent="0.35">
      <c r="A629" t="s">
        <v>22</v>
      </c>
      <c r="B629">
        <v>2019</v>
      </c>
      <c r="C629" t="b">
        <v>1</v>
      </c>
      <c r="D629" t="s">
        <v>23</v>
      </c>
      <c r="E629" t="s">
        <v>140</v>
      </c>
      <c r="F629" t="s">
        <v>25</v>
      </c>
      <c r="G629" t="s">
        <v>23</v>
      </c>
      <c r="H629" t="s">
        <v>50</v>
      </c>
      <c r="I629" t="s">
        <v>37</v>
      </c>
      <c r="J629" t="s">
        <v>51</v>
      </c>
      <c r="K629" t="s">
        <v>52</v>
      </c>
      <c r="L629" t="b">
        <v>1</v>
      </c>
      <c r="M629" t="s">
        <v>30</v>
      </c>
      <c r="N629" t="s">
        <v>140</v>
      </c>
      <c r="O629">
        <v>2.08</v>
      </c>
      <c r="P629">
        <v>358728</v>
      </c>
      <c r="Q629">
        <v>746154.24</v>
      </c>
      <c r="R629">
        <v>1228464</v>
      </c>
      <c r="S629">
        <v>1228464</v>
      </c>
      <c r="T629">
        <v>1.228464</v>
      </c>
      <c r="U629">
        <v>1.228464</v>
      </c>
      <c r="V629">
        <v>746.15423999999996</v>
      </c>
    </row>
    <row r="630" spans="1:22" x14ac:dyDescent="0.35">
      <c r="A630" t="s">
        <v>22</v>
      </c>
      <c r="B630">
        <v>2019</v>
      </c>
      <c r="C630" t="b">
        <v>1</v>
      </c>
      <c r="D630" t="s">
        <v>23</v>
      </c>
      <c r="E630" t="s">
        <v>140</v>
      </c>
      <c r="F630" t="s">
        <v>25</v>
      </c>
      <c r="G630" t="s">
        <v>23</v>
      </c>
      <c r="H630" t="s">
        <v>50</v>
      </c>
      <c r="I630" t="s">
        <v>37</v>
      </c>
      <c r="J630" t="s">
        <v>51</v>
      </c>
      <c r="K630" t="s">
        <v>52</v>
      </c>
      <c r="L630" t="b">
        <v>1</v>
      </c>
      <c r="M630" t="s">
        <v>30</v>
      </c>
      <c r="N630" t="s">
        <v>140</v>
      </c>
      <c r="O630">
        <v>2.08</v>
      </c>
      <c r="P630">
        <v>24192</v>
      </c>
      <c r="Q630">
        <v>50319.360000000001</v>
      </c>
      <c r="R630">
        <v>77304</v>
      </c>
      <c r="S630">
        <v>77304</v>
      </c>
      <c r="T630">
        <v>7.7303999999999998E-2</v>
      </c>
      <c r="U630">
        <v>7.7303999999999998E-2</v>
      </c>
      <c r="V630">
        <v>50.319360000000003</v>
      </c>
    </row>
    <row r="631" spans="1:22" x14ac:dyDescent="0.35">
      <c r="A631" t="s">
        <v>22</v>
      </c>
      <c r="B631">
        <v>2019</v>
      </c>
      <c r="C631" t="b">
        <v>1</v>
      </c>
      <c r="D631" t="s">
        <v>23</v>
      </c>
      <c r="E631" t="s">
        <v>140</v>
      </c>
      <c r="F631" t="s">
        <v>25</v>
      </c>
      <c r="G631" t="s">
        <v>23</v>
      </c>
      <c r="H631" t="s">
        <v>26</v>
      </c>
      <c r="I631" t="s">
        <v>27</v>
      </c>
      <c r="J631" t="s">
        <v>79</v>
      </c>
      <c r="K631" t="s">
        <v>47</v>
      </c>
      <c r="L631" t="b">
        <v>1</v>
      </c>
      <c r="M631" t="s">
        <v>30</v>
      </c>
      <c r="N631" t="s">
        <v>140</v>
      </c>
      <c r="O631">
        <v>1</v>
      </c>
      <c r="P631">
        <v>50000</v>
      </c>
      <c r="Q631">
        <v>50000</v>
      </c>
      <c r="R631">
        <v>67128</v>
      </c>
      <c r="S631">
        <v>67128</v>
      </c>
      <c r="T631">
        <v>6.7127999999999993E-2</v>
      </c>
      <c r="U631">
        <v>6.7127999999999993E-2</v>
      </c>
      <c r="V631">
        <v>50</v>
      </c>
    </row>
    <row r="632" spans="1:22" x14ac:dyDescent="0.35">
      <c r="A632" t="s">
        <v>22</v>
      </c>
      <c r="B632">
        <v>2019</v>
      </c>
      <c r="C632" t="b">
        <v>1</v>
      </c>
      <c r="D632" t="s">
        <v>23</v>
      </c>
      <c r="E632" t="s">
        <v>141</v>
      </c>
      <c r="F632" t="s">
        <v>25</v>
      </c>
      <c r="G632" t="s">
        <v>23</v>
      </c>
      <c r="H632" t="s">
        <v>26</v>
      </c>
      <c r="I632" t="s">
        <v>35</v>
      </c>
      <c r="J632" t="s">
        <v>33</v>
      </c>
      <c r="K632" t="s">
        <v>33</v>
      </c>
      <c r="L632" t="b">
        <v>1</v>
      </c>
      <c r="M632" t="s">
        <v>30</v>
      </c>
      <c r="N632" t="s">
        <v>141</v>
      </c>
      <c r="O632">
        <v>1.17</v>
      </c>
      <c r="P632">
        <v>14983</v>
      </c>
      <c r="Q632">
        <v>17530.11</v>
      </c>
      <c r="R632">
        <v>78573</v>
      </c>
      <c r="S632">
        <v>78573</v>
      </c>
      <c r="T632">
        <v>7.8573000000000004E-2</v>
      </c>
      <c r="U632">
        <v>7.8573000000000004E-2</v>
      </c>
      <c r="V632">
        <v>17.530110000000001</v>
      </c>
    </row>
    <row r="633" spans="1:22" x14ac:dyDescent="0.35">
      <c r="A633" t="s">
        <v>22</v>
      </c>
      <c r="B633">
        <v>2019</v>
      </c>
      <c r="C633" t="b">
        <v>1</v>
      </c>
      <c r="D633" t="s">
        <v>23</v>
      </c>
      <c r="E633" t="s">
        <v>142</v>
      </c>
      <c r="F633" t="s">
        <v>25</v>
      </c>
      <c r="G633" t="s">
        <v>23</v>
      </c>
      <c r="H633" t="s">
        <v>50</v>
      </c>
      <c r="I633" t="s">
        <v>37</v>
      </c>
      <c r="J633" t="s">
        <v>135</v>
      </c>
      <c r="K633" t="s">
        <v>52</v>
      </c>
      <c r="L633" t="b">
        <v>1</v>
      </c>
      <c r="M633" t="s">
        <v>30</v>
      </c>
      <c r="N633" t="s">
        <v>142</v>
      </c>
      <c r="O633">
        <v>2.08</v>
      </c>
      <c r="P633">
        <v>83044</v>
      </c>
      <c r="Q633">
        <v>172731.51999999999</v>
      </c>
      <c r="R633">
        <v>284522</v>
      </c>
      <c r="S633">
        <v>284522</v>
      </c>
      <c r="T633">
        <v>0.284522</v>
      </c>
      <c r="U633">
        <v>0.284522</v>
      </c>
      <c r="V633">
        <v>172.73151999999999</v>
      </c>
    </row>
    <row r="634" spans="1:22" x14ac:dyDescent="0.35">
      <c r="A634" t="s">
        <v>22</v>
      </c>
      <c r="B634">
        <v>2019</v>
      </c>
      <c r="C634" t="b">
        <v>1</v>
      </c>
      <c r="D634" t="s">
        <v>48</v>
      </c>
      <c r="E634" t="s">
        <v>143</v>
      </c>
      <c r="F634" t="s">
        <v>25</v>
      </c>
      <c r="G634" t="s">
        <v>48</v>
      </c>
      <c r="H634" t="s">
        <v>26</v>
      </c>
      <c r="I634" t="s">
        <v>27</v>
      </c>
      <c r="J634" t="s">
        <v>144</v>
      </c>
      <c r="K634" t="s">
        <v>54</v>
      </c>
      <c r="L634" t="b">
        <v>1</v>
      </c>
      <c r="M634" t="s">
        <v>30</v>
      </c>
      <c r="N634" t="s">
        <v>143</v>
      </c>
      <c r="O634">
        <v>1</v>
      </c>
      <c r="P634">
        <v>471624</v>
      </c>
      <c r="Q634">
        <v>471624</v>
      </c>
      <c r="R634">
        <v>534683</v>
      </c>
      <c r="S634">
        <v>534683</v>
      </c>
      <c r="T634">
        <v>0.53468300000000002</v>
      </c>
      <c r="U634">
        <v>0.53468300000000002</v>
      </c>
      <c r="V634">
        <v>471.62400000000002</v>
      </c>
    </row>
    <row r="635" spans="1:22" x14ac:dyDescent="0.35">
      <c r="A635" t="s">
        <v>22</v>
      </c>
      <c r="B635">
        <v>2019</v>
      </c>
      <c r="C635" t="b">
        <v>1</v>
      </c>
      <c r="D635" t="s">
        <v>48</v>
      </c>
      <c r="E635" t="s">
        <v>143</v>
      </c>
      <c r="F635" t="s">
        <v>25</v>
      </c>
      <c r="G635" t="s">
        <v>48</v>
      </c>
      <c r="H635" t="s">
        <v>50</v>
      </c>
      <c r="I635" t="s">
        <v>37</v>
      </c>
      <c r="J635" t="s">
        <v>98</v>
      </c>
      <c r="K635" t="s">
        <v>54</v>
      </c>
      <c r="L635" t="b">
        <v>1</v>
      </c>
      <c r="M635" t="s">
        <v>30</v>
      </c>
      <c r="N635" t="s">
        <v>143</v>
      </c>
      <c r="O635">
        <v>1.33</v>
      </c>
      <c r="P635">
        <v>6990</v>
      </c>
      <c r="Q635">
        <v>9296.7000000000007</v>
      </c>
      <c r="R635">
        <v>11759</v>
      </c>
      <c r="S635">
        <v>11759</v>
      </c>
      <c r="T635">
        <v>1.1759E-2</v>
      </c>
      <c r="U635">
        <v>1.1759E-2</v>
      </c>
      <c r="V635">
        <v>9.2966999999999995</v>
      </c>
    </row>
    <row r="636" spans="1:22" x14ac:dyDescent="0.35">
      <c r="A636" t="s">
        <v>22</v>
      </c>
      <c r="B636">
        <v>2019</v>
      </c>
      <c r="C636" t="b">
        <v>1</v>
      </c>
      <c r="D636" t="s">
        <v>48</v>
      </c>
      <c r="E636" t="s">
        <v>143</v>
      </c>
      <c r="F636" t="s">
        <v>25</v>
      </c>
      <c r="G636" t="s">
        <v>48</v>
      </c>
      <c r="H636" t="s">
        <v>50</v>
      </c>
      <c r="I636" t="s">
        <v>37</v>
      </c>
      <c r="J636" t="s">
        <v>98</v>
      </c>
      <c r="K636" t="s">
        <v>54</v>
      </c>
      <c r="L636" t="b">
        <v>1</v>
      </c>
      <c r="M636" t="s">
        <v>30</v>
      </c>
      <c r="N636" t="s">
        <v>143</v>
      </c>
      <c r="O636">
        <v>1.33</v>
      </c>
      <c r="P636">
        <v>486</v>
      </c>
      <c r="Q636">
        <v>646.38</v>
      </c>
      <c r="R636">
        <v>1238</v>
      </c>
      <c r="S636">
        <v>1238</v>
      </c>
      <c r="T636">
        <v>1.238E-3</v>
      </c>
      <c r="U636">
        <v>1.238E-3</v>
      </c>
      <c r="V636">
        <v>0.64637999999999995</v>
      </c>
    </row>
    <row r="637" spans="1:22" x14ac:dyDescent="0.35">
      <c r="A637" t="s">
        <v>22</v>
      </c>
      <c r="B637">
        <v>2019</v>
      </c>
      <c r="C637" t="b">
        <v>1</v>
      </c>
      <c r="D637" t="s">
        <v>23</v>
      </c>
      <c r="E637" t="s">
        <v>145</v>
      </c>
      <c r="F637" t="s">
        <v>25</v>
      </c>
      <c r="G637" t="s">
        <v>23</v>
      </c>
      <c r="H637" t="s">
        <v>26</v>
      </c>
      <c r="I637" t="s">
        <v>27</v>
      </c>
      <c r="J637" t="s">
        <v>146</v>
      </c>
      <c r="K637" t="s">
        <v>32</v>
      </c>
      <c r="L637" t="b">
        <v>1</v>
      </c>
      <c r="M637" t="s">
        <v>30</v>
      </c>
      <c r="N637" t="s">
        <v>145</v>
      </c>
      <c r="O637">
        <v>1.7</v>
      </c>
      <c r="P637">
        <v>22070</v>
      </c>
      <c r="Q637">
        <v>37519</v>
      </c>
      <c r="R637">
        <v>463125</v>
      </c>
      <c r="S637">
        <v>463125</v>
      </c>
      <c r="T637">
        <v>0.46312500000000001</v>
      </c>
      <c r="U637">
        <v>0.46312500000000001</v>
      </c>
      <c r="V637">
        <v>37.518999999999998</v>
      </c>
    </row>
    <row r="638" spans="1:22" x14ac:dyDescent="0.35">
      <c r="A638" t="s">
        <v>22</v>
      </c>
      <c r="B638">
        <v>2019</v>
      </c>
      <c r="C638" t="b">
        <v>1</v>
      </c>
      <c r="D638" t="s">
        <v>23</v>
      </c>
      <c r="E638" t="s">
        <v>147</v>
      </c>
      <c r="F638" t="s">
        <v>25</v>
      </c>
      <c r="G638" t="s">
        <v>23</v>
      </c>
      <c r="H638" t="s">
        <v>26</v>
      </c>
      <c r="I638" t="s">
        <v>35</v>
      </c>
      <c r="J638" t="s">
        <v>137</v>
      </c>
      <c r="K638" t="s">
        <v>33</v>
      </c>
      <c r="L638" t="b">
        <v>1</v>
      </c>
      <c r="M638" t="s">
        <v>30</v>
      </c>
      <c r="N638" t="s">
        <v>147</v>
      </c>
      <c r="O638">
        <v>1.17</v>
      </c>
      <c r="P638">
        <v>84040</v>
      </c>
      <c r="Q638">
        <v>98326.8</v>
      </c>
      <c r="R638">
        <v>172742</v>
      </c>
      <c r="S638">
        <v>172742</v>
      </c>
      <c r="T638">
        <v>0.17274200000000001</v>
      </c>
      <c r="U638">
        <v>0.17274200000000001</v>
      </c>
      <c r="V638">
        <v>98.326800000000006</v>
      </c>
    </row>
    <row r="639" spans="1:22" x14ac:dyDescent="0.35">
      <c r="A639" t="s">
        <v>22</v>
      </c>
      <c r="B639">
        <v>2019</v>
      </c>
      <c r="C639" t="b">
        <v>1</v>
      </c>
      <c r="D639" t="s">
        <v>23</v>
      </c>
      <c r="E639" t="s">
        <v>147</v>
      </c>
      <c r="F639" t="s">
        <v>25</v>
      </c>
      <c r="G639" t="s">
        <v>23</v>
      </c>
      <c r="H639" t="s">
        <v>26</v>
      </c>
      <c r="I639" t="s">
        <v>35</v>
      </c>
      <c r="J639" t="s">
        <v>137</v>
      </c>
      <c r="K639" t="s">
        <v>33</v>
      </c>
      <c r="L639" t="b">
        <v>1</v>
      </c>
      <c r="M639" t="s">
        <v>30</v>
      </c>
      <c r="N639" t="s">
        <v>147</v>
      </c>
      <c r="O639">
        <v>1.17</v>
      </c>
      <c r="P639">
        <v>39490</v>
      </c>
      <c r="Q639">
        <v>46203.3</v>
      </c>
      <c r="R639">
        <v>84993</v>
      </c>
      <c r="S639">
        <v>84993</v>
      </c>
      <c r="T639">
        <v>8.4992999999999999E-2</v>
      </c>
      <c r="U639">
        <v>8.4992999999999999E-2</v>
      </c>
      <c r="V639">
        <v>46.203299999999999</v>
      </c>
    </row>
    <row r="640" spans="1:22" x14ac:dyDescent="0.35">
      <c r="A640" t="s">
        <v>22</v>
      </c>
      <c r="B640">
        <v>2019</v>
      </c>
      <c r="C640" t="b">
        <v>1</v>
      </c>
      <c r="D640" t="s">
        <v>23</v>
      </c>
      <c r="E640" t="s">
        <v>147</v>
      </c>
      <c r="F640" t="s">
        <v>25</v>
      </c>
      <c r="G640" t="s">
        <v>23</v>
      </c>
      <c r="H640" t="s">
        <v>26</v>
      </c>
      <c r="I640" t="s">
        <v>35</v>
      </c>
      <c r="J640" t="s">
        <v>85</v>
      </c>
      <c r="K640" t="s">
        <v>33</v>
      </c>
      <c r="L640" t="b">
        <v>1</v>
      </c>
      <c r="M640" t="s">
        <v>30</v>
      </c>
      <c r="N640" t="s">
        <v>147</v>
      </c>
      <c r="O640">
        <v>1.25</v>
      </c>
      <c r="P640">
        <v>481505</v>
      </c>
      <c r="Q640">
        <v>601881.25</v>
      </c>
      <c r="R640">
        <v>1864894</v>
      </c>
      <c r="S640">
        <v>1864894</v>
      </c>
      <c r="T640">
        <v>1.8648940000000001</v>
      </c>
      <c r="U640">
        <v>1.8648940000000001</v>
      </c>
      <c r="V640">
        <v>601.88125000000002</v>
      </c>
    </row>
    <row r="641" spans="1:22" x14ac:dyDescent="0.35">
      <c r="A641" t="s">
        <v>22</v>
      </c>
      <c r="B641">
        <v>2019</v>
      </c>
      <c r="C641" t="b">
        <v>1</v>
      </c>
      <c r="D641" t="s">
        <v>23</v>
      </c>
      <c r="E641" t="s">
        <v>147</v>
      </c>
      <c r="F641" t="s">
        <v>25</v>
      </c>
      <c r="G641" t="s">
        <v>23</v>
      </c>
      <c r="H641" t="s">
        <v>26</v>
      </c>
      <c r="I641" t="s">
        <v>35</v>
      </c>
      <c r="J641" t="s">
        <v>85</v>
      </c>
      <c r="K641" t="s">
        <v>33</v>
      </c>
      <c r="L641" t="b">
        <v>1</v>
      </c>
      <c r="M641" t="s">
        <v>30</v>
      </c>
      <c r="N641" t="s">
        <v>147</v>
      </c>
      <c r="O641">
        <v>1.25</v>
      </c>
      <c r="P641">
        <v>305027</v>
      </c>
      <c r="Q641">
        <v>381283.75</v>
      </c>
      <c r="R641">
        <v>1342668</v>
      </c>
      <c r="S641">
        <v>1342668</v>
      </c>
      <c r="T641">
        <v>1.342668</v>
      </c>
      <c r="U641">
        <v>1.342668</v>
      </c>
      <c r="V641">
        <v>381.28375</v>
      </c>
    </row>
    <row r="642" spans="1:22" x14ac:dyDescent="0.35">
      <c r="A642" t="s">
        <v>22</v>
      </c>
      <c r="B642">
        <v>2019</v>
      </c>
      <c r="C642" t="b">
        <v>1</v>
      </c>
      <c r="D642" t="s">
        <v>23</v>
      </c>
      <c r="E642" t="s">
        <v>147</v>
      </c>
      <c r="F642" t="s">
        <v>25</v>
      </c>
      <c r="G642" t="s">
        <v>23</v>
      </c>
      <c r="H642" t="s">
        <v>26</v>
      </c>
      <c r="I642" t="s">
        <v>35</v>
      </c>
      <c r="J642" t="s">
        <v>85</v>
      </c>
      <c r="K642" t="s">
        <v>33</v>
      </c>
      <c r="L642" t="b">
        <v>1</v>
      </c>
      <c r="M642" t="s">
        <v>30</v>
      </c>
      <c r="N642" t="s">
        <v>147</v>
      </c>
      <c r="O642">
        <v>1.25</v>
      </c>
      <c r="P642">
        <v>3150</v>
      </c>
      <c r="Q642">
        <v>3937.5</v>
      </c>
      <c r="R642">
        <v>11655</v>
      </c>
      <c r="S642">
        <v>11655</v>
      </c>
      <c r="T642">
        <v>1.1655E-2</v>
      </c>
      <c r="U642">
        <v>1.1655E-2</v>
      </c>
      <c r="V642">
        <v>3.9375</v>
      </c>
    </row>
    <row r="643" spans="1:22" x14ac:dyDescent="0.35">
      <c r="A643" t="s">
        <v>22</v>
      </c>
      <c r="B643">
        <v>2019</v>
      </c>
      <c r="C643" t="b">
        <v>1</v>
      </c>
      <c r="D643" t="s">
        <v>23</v>
      </c>
      <c r="E643" t="s">
        <v>147</v>
      </c>
      <c r="F643" t="s">
        <v>25</v>
      </c>
      <c r="G643" t="s">
        <v>23</v>
      </c>
      <c r="H643" t="s">
        <v>26</v>
      </c>
      <c r="I643" t="s">
        <v>35</v>
      </c>
      <c r="J643" t="s">
        <v>126</v>
      </c>
      <c r="K643" t="s">
        <v>32</v>
      </c>
      <c r="L643" t="b">
        <v>1</v>
      </c>
      <c r="M643" t="s">
        <v>30</v>
      </c>
      <c r="N643" t="s">
        <v>147</v>
      </c>
      <c r="O643">
        <v>1.18</v>
      </c>
      <c r="P643">
        <v>49194</v>
      </c>
      <c r="Q643">
        <v>58048.92</v>
      </c>
      <c r="R643">
        <v>84522</v>
      </c>
      <c r="S643">
        <v>84522</v>
      </c>
      <c r="T643">
        <v>8.4522E-2</v>
      </c>
      <c r="U643">
        <v>8.4522E-2</v>
      </c>
      <c r="V643">
        <v>58.048920000000003</v>
      </c>
    </row>
    <row r="644" spans="1:22" x14ac:dyDescent="0.35">
      <c r="A644" t="s">
        <v>22</v>
      </c>
      <c r="B644">
        <v>2019</v>
      </c>
      <c r="C644" t="b">
        <v>1</v>
      </c>
      <c r="D644" t="s">
        <v>23</v>
      </c>
      <c r="E644" t="s">
        <v>147</v>
      </c>
      <c r="F644" t="s">
        <v>25</v>
      </c>
      <c r="G644" t="s">
        <v>23</v>
      </c>
      <c r="H644" t="s">
        <v>26</v>
      </c>
      <c r="I644" t="s">
        <v>35</v>
      </c>
      <c r="J644" t="s">
        <v>126</v>
      </c>
      <c r="K644" t="s">
        <v>32</v>
      </c>
      <c r="L644" t="b">
        <v>1</v>
      </c>
      <c r="M644" t="s">
        <v>30</v>
      </c>
      <c r="N644" t="s">
        <v>147</v>
      </c>
      <c r="O644">
        <v>1.18</v>
      </c>
      <c r="P644">
        <v>37426</v>
      </c>
      <c r="Q644">
        <v>44162.68</v>
      </c>
      <c r="R644">
        <v>70260</v>
      </c>
      <c r="S644">
        <v>70260</v>
      </c>
      <c r="T644">
        <v>7.0260000000000003E-2</v>
      </c>
      <c r="U644">
        <v>7.0260000000000003E-2</v>
      </c>
      <c r="V644">
        <v>44.162680000000002</v>
      </c>
    </row>
    <row r="645" spans="1:22" x14ac:dyDescent="0.35">
      <c r="A645" t="s">
        <v>22</v>
      </c>
      <c r="B645">
        <v>2019</v>
      </c>
      <c r="C645" t="b">
        <v>1</v>
      </c>
      <c r="D645" t="s">
        <v>23</v>
      </c>
      <c r="E645" t="s">
        <v>147</v>
      </c>
      <c r="F645" t="s">
        <v>25</v>
      </c>
      <c r="G645" t="s">
        <v>23</v>
      </c>
      <c r="H645" t="s">
        <v>26</v>
      </c>
      <c r="I645" t="s">
        <v>35</v>
      </c>
      <c r="J645" t="s">
        <v>104</v>
      </c>
      <c r="K645" t="s">
        <v>32</v>
      </c>
      <c r="L645" t="b">
        <v>1</v>
      </c>
      <c r="M645" t="s">
        <v>30</v>
      </c>
      <c r="N645" t="s">
        <v>147</v>
      </c>
      <c r="O645">
        <v>1.07</v>
      </c>
      <c r="P645">
        <v>93855</v>
      </c>
      <c r="Q645">
        <v>100424.85</v>
      </c>
      <c r="R645">
        <v>182974</v>
      </c>
      <c r="S645">
        <v>182974</v>
      </c>
      <c r="T645">
        <v>0.182974</v>
      </c>
      <c r="U645">
        <v>0.182974</v>
      </c>
      <c r="V645">
        <v>100.42485000000001</v>
      </c>
    </row>
    <row r="646" spans="1:22" x14ac:dyDescent="0.35">
      <c r="A646" t="s">
        <v>22</v>
      </c>
      <c r="B646">
        <v>2019</v>
      </c>
      <c r="C646" t="b">
        <v>1</v>
      </c>
      <c r="D646" t="s">
        <v>23</v>
      </c>
      <c r="E646" t="s">
        <v>147</v>
      </c>
      <c r="F646" t="s">
        <v>25</v>
      </c>
      <c r="G646" t="s">
        <v>23</v>
      </c>
      <c r="H646" t="s">
        <v>26</v>
      </c>
      <c r="I646" t="s">
        <v>35</v>
      </c>
      <c r="J646" t="s">
        <v>104</v>
      </c>
      <c r="K646" t="s">
        <v>32</v>
      </c>
      <c r="L646" t="b">
        <v>1</v>
      </c>
      <c r="M646" t="s">
        <v>30</v>
      </c>
      <c r="N646" t="s">
        <v>147</v>
      </c>
      <c r="O646">
        <v>1.07</v>
      </c>
      <c r="P646">
        <v>67995</v>
      </c>
      <c r="Q646">
        <v>72754.649999999994</v>
      </c>
      <c r="R646">
        <v>84073</v>
      </c>
      <c r="S646">
        <v>84073</v>
      </c>
      <c r="T646">
        <v>8.4072999999999995E-2</v>
      </c>
      <c r="U646">
        <v>8.4072999999999995E-2</v>
      </c>
      <c r="V646">
        <v>72.754649999999998</v>
      </c>
    </row>
    <row r="647" spans="1:22" x14ac:dyDescent="0.35">
      <c r="A647" t="s">
        <v>22</v>
      </c>
      <c r="B647">
        <v>2019</v>
      </c>
      <c r="C647" t="b">
        <v>1</v>
      </c>
      <c r="D647" t="s">
        <v>23</v>
      </c>
      <c r="E647" t="s">
        <v>147</v>
      </c>
      <c r="F647" t="s">
        <v>25</v>
      </c>
      <c r="G647" t="s">
        <v>23</v>
      </c>
      <c r="H647" t="s">
        <v>26</v>
      </c>
      <c r="I647" t="s">
        <v>35</v>
      </c>
      <c r="J647" t="s">
        <v>111</v>
      </c>
      <c r="K647" t="s">
        <v>32</v>
      </c>
      <c r="L647" t="b">
        <v>1</v>
      </c>
      <c r="M647" t="s">
        <v>30</v>
      </c>
      <c r="N647" t="s">
        <v>147</v>
      </c>
      <c r="O647">
        <v>1.17</v>
      </c>
      <c r="P647">
        <v>45842</v>
      </c>
      <c r="Q647">
        <v>53635.14</v>
      </c>
      <c r="R647">
        <v>72420</v>
      </c>
      <c r="S647">
        <v>72420</v>
      </c>
      <c r="T647">
        <v>7.2419999999999998E-2</v>
      </c>
      <c r="U647">
        <v>7.2419999999999998E-2</v>
      </c>
      <c r="V647">
        <v>53.63514</v>
      </c>
    </row>
    <row r="648" spans="1:22" x14ac:dyDescent="0.35">
      <c r="A648" t="s">
        <v>22</v>
      </c>
      <c r="B648">
        <v>2019</v>
      </c>
      <c r="C648" t="b">
        <v>1</v>
      </c>
      <c r="D648" t="s">
        <v>23</v>
      </c>
      <c r="E648" t="s">
        <v>147</v>
      </c>
      <c r="F648" t="s">
        <v>25</v>
      </c>
      <c r="G648" t="s">
        <v>23</v>
      </c>
      <c r="H648" t="s">
        <v>26</v>
      </c>
      <c r="I648" t="s">
        <v>35</v>
      </c>
      <c r="J648" t="s">
        <v>128</v>
      </c>
      <c r="K648" t="s">
        <v>32</v>
      </c>
      <c r="L648" t="b">
        <v>1</v>
      </c>
      <c r="M648" t="s">
        <v>30</v>
      </c>
      <c r="N648" t="s">
        <v>147</v>
      </c>
      <c r="O648">
        <v>1.1499999999999999</v>
      </c>
      <c r="P648">
        <v>86130</v>
      </c>
      <c r="Q648">
        <v>99049.5</v>
      </c>
      <c r="R648">
        <v>167043</v>
      </c>
      <c r="S648">
        <v>167043</v>
      </c>
      <c r="T648">
        <v>0.167043</v>
      </c>
      <c r="U648">
        <v>0.167043</v>
      </c>
      <c r="V648">
        <v>99.049499999999995</v>
      </c>
    </row>
    <row r="649" spans="1:22" x14ac:dyDescent="0.35">
      <c r="A649" t="s">
        <v>22</v>
      </c>
      <c r="B649">
        <v>2019</v>
      </c>
      <c r="C649" t="b">
        <v>1</v>
      </c>
      <c r="D649" t="s">
        <v>23</v>
      </c>
      <c r="E649" t="s">
        <v>147</v>
      </c>
      <c r="F649" t="s">
        <v>25</v>
      </c>
      <c r="G649" t="s">
        <v>23</v>
      </c>
      <c r="H649" t="s">
        <v>26</v>
      </c>
      <c r="I649" t="s">
        <v>35</v>
      </c>
      <c r="J649" t="s">
        <v>128</v>
      </c>
      <c r="K649" t="s">
        <v>32</v>
      </c>
      <c r="L649" t="b">
        <v>1</v>
      </c>
      <c r="M649" t="s">
        <v>30</v>
      </c>
      <c r="N649" t="s">
        <v>147</v>
      </c>
      <c r="O649">
        <v>1.1499999999999999</v>
      </c>
      <c r="P649">
        <v>52615</v>
      </c>
      <c r="Q649">
        <v>60507.25</v>
      </c>
      <c r="R649">
        <v>101811</v>
      </c>
      <c r="S649">
        <v>101811</v>
      </c>
      <c r="T649">
        <v>0.101811</v>
      </c>
      <c r="U649">
        <v>0.101811</v>
      </c>
      <c r="V649">
        <v>60.507249999999999</v>
      </c>
    </row>
    <row r="650" spans="1:22" x14ac:dyDescent="0.35">
      <c r="A650" t="s">
        <v>22</v>
      </c>
      <c r="B650">
        <v>2019</v>
      </c>
      <c r="C650" t="b">
        <v>1</v>
      </c>
      <c r="D650" t="s">
        <v>23</v>
      </c>
      <c r="E650" t="s">
        <v>147</v>
      </c>
      <c r="F650" t="s">
        <v>25</v>
      </c>
      <c r="G650" t="s">
        <v>23</v>
      </c>
      <c r="H650" t="s">
        <v>26</v>
      </c>
      <c r="I650" t="s">
        <v>35</v>
      </c>
      <c r="J650" t="s">
        <v>106</v>
      </c>
      <c r="K650" t="s">
        <v>32</v>
      </c>
      <c r="L650" t="b">
        <v>1</v>
      </c>
      <c r="M650" t="s">
        <v>30</v>
      </c>
      <c r="N650" t="s">
        <v>147</v>
      </c>
      <c r="O650">
        <v>1.1399999999999999</v>
      </c>
      <c r="P650">
        <v>3419582</v>
      </c>
      <c r="Q650">
        <v>3898323.48</v>
      </c>
      <c r="R650">
        <v>8843874</v>
      </c>
      <c r="S650">
        <v>8843874</v>
      </c>
      <c r="T650">
        <v>8.8438739999999996</v>
      </c>
      <c r="U650">
        <v>8.8438739999999996</v>
      </c>
      <c r="V650">
        <v>3898.32348</v>
      </c>
    </row>
    <row r="651" spans="1:22" x14ac:dyDescent="0.35">
      <c r="A651" t="s">
        <v>22</v>
      </c>
      <c r="B651">
        <v>2019</v>
      </c>
      <c r="C651" t="b">
        <v>1</v>
      </c>
      <c r="D651" t="s">
        <v>23</v>
      </c>
      <c r="E651" t="s">
        <v>147</v>
      </c>
      <c r="F651" t="s">
        <v>25</v>
      </c>
      <c r="G651" t="s">
        <v>23</v>
      </c>
      <c r="H651" t="s">
        <v>26</v>
      </c>
      <c r="I651" t="s">
        <v>35</v>
      </c>
      <c r="J651" t="s">
        <v>106</v>
      </c>
      <c r="K651" t="s">
        <v>32</v>
      </c>
      <c r="L651" t="b">
        <v>1</v>
      </c>
      <c r="M651" t="s">
        <v>30</v>
      </c>
      <c r="N651" t="s">
        <v>147</v>
      </c>
      <c r="O651">
        <v>1.1399999999999999</v>
      </c>
      <c r="P651">
        <v>1754649</v>
      </c>
      <c r="Q651">
        <v>2000299.86</v>
      </c>
      <c r="R651">
        <v>4339775</v>
      </c>
      <c r="S651">
        <v>4339775</v>
      </c>
      <c r="T651">
        <v>4.3397750000000004</v>
      </c>
      <c r="U651">
        <v>4.3397750000000004</v>
      </c>
      <c r="V651">
        <v>2000.2998600000001</v>
      </c>
    </row>
    <row r="652" spans="1:22" x14ac:dyDescent="0.35">
      <c r="A652" t="s">
        <v>22</v>
      </c>
      <c r="B652">
        <v>2019</v>
      </c>
      <c r="C652" t="b">
        <v>1</v>
      </c>
      <c r="D652" t="s">
        <v>23</v>
      </c>
      <c r="E652" t="s">
        <v>147</v>
      </c>
      <c r="F652" t="s">
        <v>25</v>
      </c>
      <c r="G652" t="s">
        <v>23</v>
      </c>
      <c r="H652" t="s">
        <v>26</v>
      </c>
      <c r="I652" t="s">
        <v>35</v>
      </c>
      <c r="J652" t="s">
        <v>106</v>
      </c>
      <c r="K652" t="s">
        <v>32</v>
      </c>
      <c r="L652" t="b">
        <v>1</v>
      </c>
      <c r="M652" t="s">
        <v>30</v>
      </c>
      <c r="N652" t="s">
        <v>147</v>
      </c>
      <c r="O652">
        <v>1.1399999999999999</v>
      </c>
      <c r="P652">
        <v>52651</v>
      </c>
      <c r="Q652">
        <v>60022.14</v>
      </c>
      <c r="R652">
        <v>115832</v>
      </c>
      <c r="S652">
        <v>115832</v>
      </c>
      <c r="T652">
        <v>0.115832</v>
      </c>
      <c r="U652">
        <v>0.115832</v>
      </c>
      <c r="V652">
        <v>60.02214</v>
      </c>
    </row>
    <row r="653" spans="1:22" x14ac:dyDescent="0.35">
      <c r="A653" t="s">
        <v>22</v>
      </c>
      <c r="B653">
        <v>2019</v>
      </c>
      <c r="C653" t="b">
        <v>1</v>
      </c>
      <c r="D653" t="s">
        <v>23</v>
      </c>
      <c r="E653" t="s">
        <v>147</v>
      </c>
      <c r="F653" t="s">
        <v>25</v>
      </c>
      <c r="G653" t="s">
        <v>23</v>
      </c>
      <c r="H653" t="s">
        <v>26</v>
      </c>
      <c r="I653" t="s">
        <v>35</v>
      </c>
      <c r="J653" t="s">
        <v>114</v>
      </c>
      <c r="K653" t="s">
        <v>32</v>
      </c>
      <c r="L653" t="b">
        <v>1</v>
      </c>
      <c r="M653" t="s">
        <v>30</v>
      </c>
      <c r="N653" t="s">
        <v>147</v>
      </c>
      <c r="O653">
        <v>1.19</v>
      </c>
      <c r="P653">
        <v>2455</v>
      </c>
      <c r="Q653">
        <v>2921.45</v>
      </c>
      <c r="R653">
        <v>3330</v>
      </c>
      <c r="S653">
        <v>3330</v>
      </c>
      <c r="T653">
        <v>3.3300000000000001E-3</v>
      </c>
      <c r="U653">
        <v>3.3300000000000001E-3</v>
      </c>
      <c r="V653">
        <v>2.9214500000000001</v>
      </c>
    </row>
    <row r="654" spans="1:22" x14ac:dyDescent="0.35">
      <c r="A654" t="s">
        <v>22</v>
      </c>
      <c r="B654">
        <v>2019</v>
      </c>
      <c r="C654" t="b">
        <v>1</v>
      </c>
      <c r="D654" t="s">
        <v>23</v>
      </c>
      <c r="E654" t="s">
        <v>147</v>
      </c>
      <c r="F654" t="s">
        <v>25</v>
      </c>
      <c r="G654" t="s">
        <v>23</v>
      </c>
      <c r="H654" t="s">
        <v>26</v>
      </c>
      <c r="I654" t="s">
        <v>35</v>
      </c>
      <c r="J654" t="s">
        <v>114</v>
      </c>
      <c r="K654" t="s">
        <v>32</v>
      </c>
      <c r="L654" t="b">
        <v>1</v>
      </c>
      <c r="M654" t="s">
        <v>30</v>
      </c>
      <c r="N654" t="s">
        <v>147</v>
      </c>
      <c r="O654">
        <v>1.19</v>
      </c>
      <c r="P654">
        <v>441</v>
      </c>
      <c r="Q654">
        <v>524.79</v>
      </c>
      <c r="R654">
        <v>882</v>
      </c>
      <c r="S654">
        <v>882</v>
      </c>
      <c r="T654">
        <v>8.8199999999999997E-4</v>
      </c>
      <c r="U654">
        <v>8.8199999999999997E-4</v>
      </c>
      <c r="V654">
        <v>0.52478999999999998</v>
      </c>
    </row>
    <row r="655" spans="1:22" x14ac:dyDescent="0.35">
      <c r="A655" t="s">
        <v>22</v>
      </c>
      <c r="B655">
        <v>2019</v>
      </c>
      <c r="C655" t="b">
        <v>1</v>
      </c>
      <c r="D655" t="s">
        <v>23</v>
      </c>
      <c r="E655" t="s">
        <v>147</v>
      </c>
      <c r="F655" t="s">
        <v>25</v>
      </c>
      <c r="G655" t="s">
        <v>23</v>
      </c>
      <c r="H655" t="s">
        <v>26</v>
      </c>
      <c r="I655" t="s">
        <v>35</v>
      </c>
      <c r="J655" t="s">
        <v>76</v>
      </c>
      <c r="K655" t="s">
        <v>32</v>
      </c>
      <c r="L655" t="b">
        <v>1</v>
      </c>
      <c r="M655" t="s">
        <v>30</v>
      </c>
      <c r="N655" t="s">
        <v>147</v>
      </c>
      <c r="O655">
        <v>1.34</v>
      </c>
      <c r="P655">
        <v>1460495</v>
      </c>
      <c r="Q655">
        <v>1957063.3</v>
      </c>
      <c r="R655">
        <v>4439915</v>
      </c>
      <c r="S655">
        <v>4439915</v>
      </c>
      <c r="T655">
        <v>4.4399150000000001</v>
      </c>
      <c r="U655">
        <v>4.4399150000000001</v>
      </c>
      <c r="V655">
        <v>1957.0633</v>
      </c>
    </row>
    <row r="656" spans="1:22" x14ac:dyDescent="0.35">
      <c r="A656" t="s">
        <v>22</v>
      </c>
      <c r="B656">
        <v>2019</v>
      </c>
      <c r="C656" t="b">
        <v>1</v>
      </c>
      <c r="D656" t="s">
        <v>23</v>
      </c>
      <c r="E656" t="s">
        <v>147</v>
      </c>
      <c r="F656" t="s">
        <v>25</v>
      </c>
      <c r="G656" t="s">
        <v>23</v>
      </c>
      <c r="H656" t="s">
        <v>26</v>
      </c>
      <c r="I656" t="s">
        <v>35</v>
      </c>
      <c r="J656" t="s">
        <v>76</v>
      </c>
      <c r="K656" t="s">
        <v>32</v>
      </c>
      <c r="L656" t="b">
        <v>1</v>
      </c>
      <c r="M656" t="s">
        <v>30</v>
      </c>
      <c r="N656" t="s">
        <v>147</v>
      </c>
      <c r="O656">
        <v>1.34</v>
      </c>
      <c r="P656">
        <v>609737</v>
      </c>
      <c r="Q656">
        <v>817047.58</v>
      </c>
      <c r="R656">
        <v>1908522</v>
      </c>
      <c r="S656">
        <v>1908522</v>
      </c>
      <c r="T656">
        <v>1.9085220000000001</v>
      </c>
      <c r="U656">
        <v>1.9085220000000001</v>
      </c>
      <c r="V656">
        <v>817.04758000000004</v>
      </c>
    </row>
    <row r="657" spans="1:22" x14ac:dyDescent="0.35">
      <c r="A657" t="s">
        <v>22</v>
      </c>
      <c r="B657">
        <v>2019</v>
      </c>
      <c r="C657" t="b">
        <v>1</v>
      </c>
      <c r="D657" t="s">
        <v>23</v>
      </c>
      <c r="E657" t="s">
        <v>147</v>
      </c>
      <c r="F657" t="s">
        <v>25</v>
      </c>
      <c r="G657" t="s">
        <v>23</v>
      </c>
      <c r="H657" t="s">
        <v>26</v>
      </c>
      <c r="I657" t="s">
        <v>35</v>
      </c>
      <c r="J657" t="s">
        <v>77</v>
      </c>
      <c r="K657" t="s">
        <v>78</v>
      </c>
      <c r="L657" t="b">
        <v>1</v>
      </c>
      <c r="M657" t="s">
        <v>30</v>
      </c>
      <c r="N657" t="s">
        <v>147</v>
      </c>
      <c r="O657">
        <v>1.04</v>
      </c>
      <c r="P657">
        <v>42268</v>
      </c>
      <c r="Q657">
        <v>43958.720000000001</v>
      </c>
      <c r="R657">
        <v>150202</v>
      </c>
      <c r="S657">
        <v>150202</v>
      </c>
      <c r="T657">
        <v>0.150202</v>
      </c>
      <c r="U657">
        <v>0.150202</v>
      </c>
      <c r="V657">
        <v>43.95872</v>
      </c>
    </row>
    <row r="658" spans="1:22" x14ac:dyDescent="0.35">
      <c r="A658" t="s">
        <v>22</v>
      </c>
      <c r="B658">
        <v>2019</v>
      </c>
      <c r="C658" t="b">
        <v>1</v>
      </c>
      <c r="D658" t="s">
        <v>23</v>
      </c>
      <c r="E658" t="s">
        <v>147</v>
      </c>
      <c r="F658" t="s">
        <v>25</v>
      </c>
      <c r="G658" t="s">
        <v>23</v>
      </c>
      <c r="H658" t="s">
        <v>26</v>
      </c>
      <c r="I658" t="s">
        <v>35</v>
      </c>
      <c r="J658" t="s">
        <v>77</v>
      </c>
      <c r="K658" t="s">
        <v>78</v>
      </c>
      <c r="L658" t="b">
        <v>1</v>
      </c>
      <c r="M658" t="s">
        <v>30</v>
      </c>
      <c r="N658" t="s">
        <v>147</v>
      </c>
      <c r="O658">
        <v>1.04</v>
      </c>
      <c r="P658">
        <v>13750</v>
      </c>
      <c r="Q658">
        <v>14300</v>
      </c>
      <c r="R658">
        <v>35044</v>
      </c>
      <c r="S658">
        <v>35044</v>
      </c>
      <c r="T658">
        <v>3.5043999999999999E-2</v>
      </c>
      <c r="U658">
        <v>3.5043999999999999E-2</v>
      </c>
      <c r="V658">
        <v>14.3</v>
      </c>
    </row>
    <row r="659" spans="1:22" x14ac:dyDescent="0.35">
      <c r="A659" t="s">
        <v>22</v>
      </c>
      <c r="B659">
        <v>2019</v>
      </c>
      <c r="C659" t="b">
        <v>1</v>
      </c>
      <c r="D659" t="s">
        <v>23</v>
      </c>
      <c r="E659" t="s">
        <v>147</v>
      </c>
      <c r="F659" t="s">
        <v>25</v>
      </c>
      <c r="G659" t="s">
        <v>23</v>
      </c>
      <c r="H659" t="s">
        <v>26</v>
      </c>
      <c r="I659" t="s">
        <v>35</v>
      </c>
      <c r="J659" t="s">
        <v>130</v>
      </c>
      <c r="K659" t="s">
        <v>78</v>
      </c>
      <c r="L659" t="b">
        <v>1</v>
      </c>
      <c r="M659" t="s">
        <v>30</v>
      </c>
      <c r="N659" t="s">
        <v>147</v>
      </c>
      <c r="O659">
        <v>1.07</v>
      </c>
      <c r="P659">
        <v>152689</v>
      </c>
      <c r="Q659">
        <v>163377.23000000001</v>
      </c>
      <c r="R659">
        <v>501037</v>
      </c>
      <c r="S659">
        <v>501037</v>
      </c>
      <c r="T659">
        <v>0.50103699999999995</v>
      </c>
      <c r="U659">
        <v>0.50103699999999995</v>
      </c>
      <c r="V659">
        <v>163.37723</v>
      </c>
    </row>
    <row r="660" spans="1:22" x14ac:dyDescent="0.35">
      <c r="A660" t="s">
        <v>22</v>
      </c>
      <c r="B660">
        <v>2019</v>
      </c>
      <c r="C660" t="b">
        <v>1</v>
      </c>
      <c r="D660" t="s">
        <v>23</v>
      </c>
      <c r="E660" t="s">
        <v>147</v>
      </c>
      <c r="F660" t="s">
        <v>25</v>
      </c>
      <c r="G660" t="s">
        <v>23</v>
      </c>
      <c r="H660" t="s">
        <v>26</v>
      </c>
      <c r="I660" t="s">
        <v>35</v>
      </c>
      <c r="J660" t="s">
        <v>130</v>
      </c>
      <c r="K660" t="s">
        <v>78</v>
      </c>
      <c r="L660" t="b">
        <v>1</v>
      </c>
      <c r="M660" t="s">
        <v>30</v>
      </c>
      <c r="N660" t="s">
        <v>147</v>
      </c>
      <c r="O660">
        <v>1.07</v>
      </c>
      <c r="P660">
        <v>68216</v>
      </c>
      <c r="Q660">
        <v>72991.12</v>
      </c>
      <c r="R660">
        <v>220377</v>
      </c>
      <c r="S660">
        <v>220377</v>
      </c>
      <c r="T660">
        <v>0.22037699999999999</v>
      </c>
      <c r="U660">
        <v>0.22037699999999999</v>
      </c>
      <c r="V660">
        <v>72.991119999999995</v>
      </c>
    </row>
    <row r="661" spans="1:22" x14ac:dyDescent="0.35">
      <c r="A661" t="s">
        <v>22</v>
      </c>
      <c r="B661">
        <v>2019</v>
      </c>
      <c r="C661" t="b">
        <v>1</v>
      </c>
      <c r="D661" t="s">
        <v>23</v>
      </c>
      <c r="E661" t="s">
        <v>147</v>
      </c>
      <c r="F661" t="s">
        <v>25</v>
      </c>
      <c r="G661" t="s">
        <v>23</v>
      </c>
      <c r="H661" t="s">
        <v>26</v>
      </c>
      <c r="I661" t="s">
        <v>35</v>
      </c>
      <c r="J661" t="s">
        <v>87</v>
      </c>
      <c r="K661" t="s">
        <v>78</v>
      </c>
      <c r="L661" t="b">
        <v>1</v>
      </c>
      <c r="M661" t="s">
        <v>30</v>
      </c>
      <c r="N661" t="s">
        <v>147</v>
      </c>
      <c r="O661">
        <v>1.1000000000000001</v>
      </c>
      <c r="P661">
        <v>152130</v>
      </c>
      <c r="Q661">
        <v>167343</v>
      </c>
      <c r="R661">
        <v>499488</v>
      </c>
      <c r="S661">
        <v>499488</v>
      </c>
      <c r="T661">
        <v>0.49948799999999999</v>
      </c>
      <c r="U661">
        <v>0.49948799999999999</v>
      </c>
      <c r="V661">
        <v>167.34299999999999</v>
      </c>
    </row>
    <row r="662" spans="1:22" x14ac:dyDescent="0.35">
      <c r="A662" t="s">
        <v>22</v>
      </c>
      <c r="B662">
        <v>2019</v>
      </c>
      <c r="C662" t="b">
        <v>1</v>
      </c>
      <c r="D662" t="s">
        <v>23</v>
      </c>
      <c r="E662" t="s">
        <v>147</v>
      </c>
      <c r="F662" t="s">
        <v>25</v>
      </c>
      <c r="G662" t="s">
        <v>23</v>
      </c>
      <c r="H662" t="s">
        <v>26</v>
      </c>
      <c r="I662" t="s">
        <v>35</v>
      </c>
      <c r="J662" t="s">
        <v>87</v>
      </c>
      <c r="K662" t="s">
        <v>78</v>
      </c>
      <c r="L662" t="b">
        <v>1</v>
      </c>
      <c r="M662" t="s">
        <v>30</v>
      </c>
      <c r="N662" t="s">
        <v>147</v>
      </c>
      <c r="O662">
        <v>1.1000000000000001</v>
      </c>
      <c r="P662">
        <v>56775</v>
      </c>
      <c r="Q662">
        <v>62452.5</v>
      </c>
      <c r="R662">
        <v>175656</v>
      </c>
      <c r="S662">
        <v>175656</v>
      </c>
      <c r="T662">
        <v>0.17565600000000001</v>
      </c>
      <c r="U662">
        <v>0.17565600000000001</v>
      </c>
      <c r="V662">
        <v>62.452500000000001</v>
      </c>
    </row>
    <row r="663" spans="1:22" x14ac:dyDescent="0.35">
      <c r="A663" t="s">
        <v>22</v>
      </c>
      <c r="B663">
        <v>2019</v>
      </c>
      <c r="C663" t="b">
        <v>1</v>
      </c>
      <c r="D663" t="s">
        <v>23</v>
      </c>
      <c r="E663" t="s">
        <v>147</v>
      </c>
      <c r="F663" t="s">
        <v>25</v>
      </c>
      <c r="G663" t="s">
        <v>23</v>
      </c>
      <c r="H663" t="s">
        <v>26</v>
      </c>
      <c r="I663" t="s">
        <v>35</v>
      </c>
      <c r="J663" t="s">
        <v>131</v>
      </c>
      <c r="K663" t="s">
        <v>78</v>
      </c>
      <c r="L663" t="b">
        <v>1</v>
      </c>
      <c r="M663" t="s">
        <v>30</v>
      </c>
      <c r="N663" t="s">
        <v>147</v>
      </c>
      <c r="O663">
        <v>1.0900000000000001</v>
      </c>
      <c r="P663">
        <v>360543</v>
      </c>
      <c r="Q663">
        <v>392991.87</v>
      </c>
      <c r="R663">
        <v>1750167</v>
      </c>
      <c r="S663">
        <v>1750167</v>
      </c>
      <c r="T663">
        <v>1.750167</v>
      </c>
      <c r="U663">
        <v>1.750167</v>
      </c>
      <c r="V663">
        <v>392.99187000000001</v>
      </c>
    </row>
    <row r="664" spans="1:22" x14ac:dyDescent="0.35">
      <c r="A664" t="s">
        <v>22</v>
      </c>
      <c r="B664">
        <v>2019</v>
      </c>
      <c r="C664" t="b">
        <v>1</v>
      </c>
      <c r="D664" t="s">
        <v>23</v>
      </c>
      <c r="E664" t="s">
        <v>147</v>
      </c>
      <c r="F664" t="s">
        <v>25</v>
      </c>
      <c r="G664" t="s">
        <v>23</v>
      </c>
      <c r="H664" t="s">
        <v>26</v>
      </c>
      <c r="I664" t="s">
        <v>35</v>
      </c>
      <c r="J664" t="s">
        <v>131</v>
      </c>
      <c r="K664" t="s">
        <v>78</v>
      </c>
      <c r="L664" t="b">
        <v>1</v>
      </c>
      <c r="M664" t="s">
        <v>30</v>
      </c>
      <c r="N664" t="s">
        <v>147</v>
      </c>
      <c r="O664">
        <v>1.0900000000000001</v>
      </c>
      <c r="P664">
        <v>158029</v>
      </c>
      <c r="Q664">
        <v>172251.61</v>
      </c>
      <c r="R664">
        <v>761435</v>
      </c>
      <c r="S664">
        <v>761435</v>
      </c>
      <c r="T664">
        <v>0.76143499999999997</v>
      </c>
      <c r="U664">
        <v>0.76143499999999997</v>
      </c>
      <c r="V664">
        <v>172.25161</v>
      </c>
    </row>
    <row r="665" spans="1:22" x14ac:dyDescent="0.35">
      <c r="A665" t="s">
        <v>22</v>
      </c>
      <c r="B665">
        <v>2019</v>
      </c>
      <c r="C665" t="b">
        <v>1</v>
      </c>
      <c r="D665" t="s">
        <v>23</v>
      </c>
      <c r="E665" t="s">
        <v>147</v>
      </c>
      <c r="F665" t="s">
        <v>25</v>
      </c>
      <c r="G665" t="s">
        <v>23</v>
      </c>
      <c r="H665" t="s">
        <v>26</v>
      </c>
      <c r="I665" t="s">
        <v>35</v>
      </c>
      <c r="J665" t="s">
        <v>132</v>
      </c>
      <c r="K665" t="s">
        <v>78</v>
      </c>
      <c r="L665" t="b">
        <v>1</v>
      </c>
      <c r="M665" t="s">
        <v>30</v>
      </c>
      <c r="N665" t="s">
        <v>147</v>
      </c>
      <c r="O665">
        <v>1.1399999999999999</v>
      </c>
      <c r="P665">
        <v>11459</v>
      </c>
      <c r="Q665">
        <v>13063.26</v>
      </c>
      <c r="R665">
        <v>61806</v>
      </c>
      <c r="S665">
        <v>61806</v>
      </c>
      <c r="T665">
        <v>6.1806E-2</v>
      </c>
      <c r="U665">
        <v>6.1806E-2</v>
      </c>
      <c r="V665">
        <v>13.06326</v>
      </c>
    </row>
    <row r="666" spans="1:22" x14ac:dyDescent="0.35">
      <c r="A666" t="s">
        <v>22</v>
      </c>
      <c r="B666">
        <v>2019</v>
      </c>
      <c r="C666" t="b">
        <v>1</v>
      </c>
      <c r="D666" t="s">
        <v>23</v>
      </c>
      <c r="E666" t="s">
        <v>147</v>
      </c>
      <c r="F666" t="s">
        <v>25</v>
      </c>
      <c r="G666" t="s">
        <v>23</v>
      </c>
      <c r="H666" t="s">
        <v>26</v>
      </c>
      <c r="I666" t="s">
        <v>27</v>
      </c>
      <c r="J666" t="s">
        <v>137</v>
      </c>
      <c r="K666" t="s">
        <v>33</v>
      </c>
      <c r="L666" t="b">
        <v>1</v>
      </c>
      <c r="M666" t="s">
        <v>30</v>
      </c>
      <c r="N666" t="s">
        <v>147</v>
      </c>
      <c r="O666">
        <v>1.33</v>
      </c>
      <c r="P666">
        <v>24732</v>
      </c>
      <c r="Q666">
        <v>32893.56</v>
      </c>
      <c r="R666">
        <v>56988</v>
      </c>
      <c r="S666">
        <v>56988</v>
      </c>
      <c r="T666">
        <v>5.6987999999999997E-2</v>
      </c>
      <c r="U666">
        <v>5.6987999999999997E-2</v>
      </c>
      <c r="V666">
        <v>32.893560000000001</v>
      </c>
    </row>
    <row r="667" spans="1:22" x14ac:dyDescent="0.35">
      <c r="A667" t="s">
        <v>22</v>
      </c>
      <c r="B667">
        <v>2019</v>
      </c>
      <c r="C667" t="b">
        <v>1</v>
      </c>
      <c r="D667" t="s">
        <v>23</v>
      </c>
      <c r="E667" t="s">
        <v>147</v>
      </c>
      <c r="F667" t="s">
        <v>25</v>
      </c>
      <c r="G667" t="s">
        <v>23</v>
      </c>
      <c r="H667" t="s">
        <v>26</v>
      </c>
      <c r="I667" t="s">
        <v>27</v>
      </c>
      <c r="J667" t="s">
        <v>85</v>
      </c>
      <c r="K667" t="s">
        <v>33</v>
      </c>
      <c r="L667" t="b">
        <v>1</v>
      </c>
      <c r="M667" t="s">
        <v>30</v>
      </c>
      <c r="N667" t="s">
        <v>147</v>
      </c>
      <c r="O667">
        <v>3.07</v>
      </c>
      <c r="P667">
        <v>36578</v>
      </c>
      <c r="Q667">
        <v>112294.46</v>
      </c>
      <c r="R667">
        <v>153511</v>
      </c>
      <c r="S667">
        <v>153511</v>
      </c>
      <c r="T667">
        <v>0.15351100000000001</v>
      </c>
      <c r="U667">
        <v>0.15351100000000001</v>
      </c>
      <c r="V667">
        <v>112.29446</v>
      </c>
    </row>
    <row r="668" spans="1:22" x14ac:dyDescent="0.35">
      <c r="A668" t="s">
        <v>22</v>
      </c>
      <c r="B668">
        <v>2019</v>
      </c>
      <c r="C668" t="b">
        <v>1</v>
      </c>
      <c r="D668" t="s">
        <v>23</v>
      </c>
      <c r="E668" t="s">
        <v>147</v>
      </c>
      <c r="F668" t="s">
        <v>25</v>
      </c>
      <c r="G668" t="s">
        <v>23</v>
      </c>
      <c r="H668" t="s">
        <v>26</v>
      </c>
      <c r="I668" t="s">
        <v>27</v>
      </c>
      <c r="J668" t="s">
        <v>85</v>
      </c>
      <c r="K668" t="s">
        <v>33</v>
      </c>
      <c r="L668" t="b">
        <v>1</v>
      </c>
      <c r="M668" t="s">
        <v>30</v>
      </c>
      <c r="N668" t="s">
        <v>147</v>
      </c>
      <c r="O668">
        <v>3.07</v>
      </c>
      <c r="P668">
        <v>3203</v>
      </c>
      <c r="Q668">
        <v>9833.2099999999991</v>
      </c>
      <c r="R668">
        <v>11211</v>
      </c>
      <c r="S668">
        <v>11211</v>
      </c>
      <c r="T668">
        <v>1.1211E-2</v>
      </c>
      <c r="U668">
        <v>1.1211E-2</v>
      </c>
      <c r="V668">
        <v>9.8332099999999993</v>
      </c>
    </row>
    <row r="669" spans="1:22" x14ac:dyDescent="0.35">
      <c r="A669" t="s">
        <v>22</v>
      </c>
      <c r="B669">
        <v>2019</v>
      </c>
      <c r="C669" t="b">
        <v>1</v>
      </c>
      <c r="D669" t="s">
        <v>23</v>
      </c>
      <c r="E669" t="s">
        <v>147</v>
      </c>
      <c r="F669" t="s">
        <v>25</v>
      </c>
      <c r="G669" t="s">
        <v>23</v>
      </c>
      <c r="H669" t="s">
        <v>26</v>
      </c>
      <c r="I669" t="s">
        <v>27</v>
      </c>
      <c r="J669" t="s">
        <v>126</v>
      </c>
      <c r="K669" t="s">
        <v>32</v>
      </c>
      <c r="L669" t="b">
        <v>1</v>
      </c>
      <c r="M669" t="s">
        <v>30</v>
      </c>
      <c r="N669" t="s">
        <v>147</v>
      </c>
      <c r="O669">
        <v>1.18</v>
      </c>
      <c r="P669">
        <v>1203</v>
      </c>
      <c r="Q669">
        <v>1419.54</v>
      </c>
      <c r="R669">
        <v>1444</v>
      </c>
      <c r="S669">
        <v>1444</v>
      </c>
      <c r="T669">
        <v>1.444E-3</v>
      </c>
      <c r="U669">
        <v>1.444E-3</v>
      </c>
      <c r="V669">
        <v>1.41954</v>
      </c>
    </row>
    <row r="670" spans="1:22" x14ac:dyDescent="0.35">
      <c r="A670" t="s">
        <v>22</v>
      </c>
      <c r="B670">
        <v>2019</v>
      </c>
      <c r="C670" t="b">
        <v>1</v>
      </c>
      <c r="D670" t="s">
        <v>23</v>
      </c>
      <c r="E670" t="s">
        <v>147</v>
      </c>
      <c r="F670" t="s">
        <v>25</v>
      </c>
      <c r="G670" t="s">
        <v>23</v>
      </c>
      <c r="H670" t="s">
        <v>26</v>
      </c>
      <c r="I670" t="s">
        <v>27</v>
      </c>
      <c r="J670" t="s">
        <v>128</v>
      </c>
      <c r="K670" t="s">
        <v>32</v>
      </c>
      <c r="L670" t="b">
        <v>1</v>
      </c>
      <c r="M670" t="s">
        <v>30</v>
      </c>
      <c r="N670" t="s">
        <v>147</v>
      </c>
      <c r="O670">
        <v>1.41</v>
      </c>
      <c r="P670">
        <v>4168</v>
      </c>
      <c r="Q670">
        <v>5876.88</v>
      </c>
      <c r="R670">
        <v>10589</v>
      </c>
      <c r="S670">
        <v>10589</v>
      </c>
      <c r="T670">
        <v>1.0588999999999999E-2</v>
      </c>
      <c r="U670">
        <v>1.0588999999999999E-2</v>
      </c>
      <c r="V670">
        <v>5.8768799999999999</v>
      </c>
    </row>
    <row r="671" spans="1:22" x14ac:dyDescent="0.35">
      <c r="A671" t="s">
        <v>22</v>
      </c>
      <c r="B671">
        <v>2019</v>
      </c>
      <c r="C671" t="b">
        <v>1</v>
      </c>
      <c r="D671" t="s">
        <v>23</v>
      </c>
      <c r="E671" t="s">
        <v>147</v>
      </c>
      <c r="F671" t="s">
        <v>25</v>
      </c>
      <c r="G671" t="s">
        <v>23</v>
      </c>
      <c r="H671" t="s">
        <v>26</v>
      </c>
      <c r="I671" t="s">
        <v>27</v>
      </c>
      <c r="J671" t="s">
        <v>128</v>
      </c>
      <c r="K671" t="s">
        <v>32</v>
      </c>
      <c r="L671" t="b">
        <v>1</v>
      </c>
      <c r="M671" t="s">
        <v>30</v>
      </c>
      <c r="N671" t="s">
        <v>147</v>
      </c>
      <c r="O671">
        <v>1.41</v>
      </c>
      <c r="P671">
        <v>2531</v>
      </c>
      <c r="Q671">
        <v>3568.71</v>
      </c>
      <c r="R671">
        <v>6736</v>
      </c>
      <c r="S671">
        <v>6736</v>
      </c>
      <c r="T671">
        <v>6.7359999999999998E-3</v>
      </c>
      <c r="U671">
        <v>6.7359999999999998E-3</v>
      </c>
      <c r="V671">
        <v>3.5687099999999998</v>
      </c>
    </row>
    <row r="672" spans="1:22" x14ac:dyDescent="0.35">
      <c r="A672" t="s">
        <v>22</v>
      </c>
      <c r="B672">
        <v>2019</v>
      </c>
      <c r="C672" t="b">
        <v>1</v>
      </c>
      <c r="D672" t="s">
        <v>23</v>
      </c>
      <c r="E672" t="s">
        <v>147</v>
      </c>
      <c r="F672" t="s">
        <v>25</v>
      </c>
      <c r="G672" t="s">
        <v>23</v>
      </c>
      <c r="H672" t="s">
        <v>26</v>
      </c>
      <c r="I672" t="s">
        <v>27</v>
      </c>
      <c r="J672" t="s">
        <v>106</v>
      </c>
      <c r="K672" t="s">
        <v>32</v>
      </c>
      <c r="L672" t="b">
        <v>1</v>
      </c>
      <c r="M672" t="s">
        <v>30</v>
      </c>
      <c r="N672" t="s">
        <v>147</v>
      </c>
      <c r="O672">
        <v>1.4</v>
      </c>
      <c r="P672">
        <v>199766</v>
      </c>
      <c r="Q672">
        <v>279672.40000000002</v>
      </c>
      <c r="R672">
        <v>539472</v>
      </c>
      <c r="S672">
        <v>539472</v>
      </c>
      <c r="T672">
        <v>0.53947199999999995</v>
      </c>
      <c r="U672">
        <v>0.53947199999999995</v>
      </c>
      <c r="V672">
        <v>279.67239999999998</v>
      </c>
    </row>
    <row r="673" spans="1:22" x14ac:dyDescent="0.35">
      <c r="A673" t="s">
        <v>22</v>
      </c>
      <c r="B673">
        <v>2019</v>
      </c>
      <c r="C673" t="b">
        <v>1</v>
      </c>
      <c r="D673" t="s">
        <v>23</v>
      </c>
      <c r="E673" t="s">
        <v>147</v>
      </c>
      <c r="F673" t="s">
        <v>25</v>
      </c>
      <c r="G673" t="s">
        <v>23</v>
      </c>
      <c r="H673" t="s">
        <v>26</v>
      </c>
      <c r="I673" t="s">
        <v>27</v>
      </c>
      <c r="J673" t="s">
        <v>106</v>
      </c>
      <c r="K673" t="s">
        <v>32</v>
      </c>
      <c r="L673" t="b">
        <v>1</v>
      </c>
      <c r="M673" t="s">
        <v>30</v>
      </c>
      <c r="N673" t="s">
        <v>147</v>
      </c>
      <c r="O673">
        <v>1.4</v>
      </c>
      <c r="P673">
        <v>27816</v>
      </c>
      <c r="Q673">
        <v>38942.400000000001</v>
      </c>
      <c r="R673">
        <v>55395</v>
      </c>
      <c r="S673">
        <v>55395</v>
      </c>
      <c r="T673">
        <v>5.5395E-2</v>
      </c>
      <c r="U673">
        <v>5.5395E-2</v>
      </c>
      <c r="V673">
        <v>38.942399999999999</v>
      </c>
    </row>
    <row r="674" spans="1:22" x14ac:dyDescent="0.35">
      <c r="A674" t="s">
        <v>22</v>
      </c>
      <c r="B674">
        <v>2019</v>
      </c>
      <c r="C674" t="b">
        <v>1</v>
      </c>
      <c r="D674" t="s">
        <v>23</v>
      </c>
      <c r="E674" t="s">
        <v>147</v>
      </c>
      <c r="F674" t="s">
        <v>25</v>
      </c>
      <c r="G674" t="s">
        <v>23</v>
      </c>
      <c r="H674" t="s">
        <v>26</v>
      </c>
      <c r="I674" t="s">
        <v>27</v>
      </c>
      <c r="J674" t="s">
        <v>76</v>
      </c>
      <c r="K674" t="s">
        <v>32</v>
      </c>
      <c r="L674" t="b">
        <v>1</v>
      </c>
      <c r="M674" t="s">
        <v>30</v>
      </c>
      <c r="N674" t="s">
        <v>147</v>
      </c>
      <c r="O674">
        <v>1.5</v>
      </c>
      <c r="P674">
        <v>1149259</v>
      </c>
      <c r="Q674">
        <v>1723888.5</v>
      </c>
      <c r="R674">
        <v>3700013</v>
      </c>
      <c r="S674">
        <v>3700013</v>
      </c>
      <c r="T674">
        <v>3.7000130000000002</v>
      </c>
      <c r="U674">
        <v>3.7000130000000002</v>
      </c>
      <c r="V674">
        <v>1723.8885</v>
      </c>
    </row>
    <row r="675" spans="1:22" x14ac:dyDescent="0.35">
      <c r="A675" t="s">
        <v>22</v>
      </c>
      <c r="B675">
        <v>2019</v>
      </c>
      <c r="C675" t="b">
        <v>1</v>
      </c>
      <c r="D675" t="s">
        <v>23</v>
      </c>
      <c r="E675" t="s">
        <v>147</v>
      </c>
      <c r="F675" t="s">
        <v>25</v>
      </c>
      <c r="G675" t="s">
        <v>23</v>
      </c>
      <c r="H675" t="s">
        <v>26</v>
      </c>
      <c r="I675" t="s">
        <v>27</v>
      </c>
      <c r="J675" t="s">
        <v>76</v>
      </c>
      <c r="K675" t="s">
        <v>32</v>
      </c>
      <c r="L675" t="b">
        <v>1</v>
      </c>
      <c r="M675" t="s">
        <v>30</v>
      </c>
      <c r="N675" t="s">
        <v>147</v>
      </c>
      <c r="O675">
        <v>1.5</v>
      </c>
      <c r="P675">
        <v>56059</v>
      </c>
      <c r="Q675">
        <v>84088.5</v>
      </c>
      <c r="R675">
        <v>182111</v>
      </c>
      <c r="S675">
        <v>182111</v>
      </c>
      <c r="T675">
        <v>0.182111</v>
      </c>
      <c r="U675">
        <v>0.182111</v>
      </c>
      <c r="V675">
        <v>84.088499999999996</v>
      </c>
    </row>
    <row r="676" spans="1:22" x14ac:dyDescent="0.35">
      <c r="A676" t="s">
        <v>22</v>
      </c>
      <c r="B676">
        <v>2019</v>
      </c>
      <c r="C676" t="b">
        <v>1</v>
      </c>
      <c r="D676" t="s">
        <v>23</v>
      </c>
      <c r="E676" t="s">
        <v>147</v>
      </c>
      <c r="F676" t="s">
        <v>25</v>
      </c>
      <c r="G676" t="s">
        <v>23</v>
      </c>
      <c r="H676" t="s">
        <v>26</v>
      </c>
      <c r="I676" t="s">
        <v>27</v>
      </c>
      <c r="J676" t="s">
        <v>77</v>
      </c>
      <c r="K676" t="s">
        <v>78</v>
      </c>
      <c r="L676" t="b">
        <v>1</v>
      </c>
      <c r="M676" t="s">
        <v>30</v>
      </c>
      <c r="N676" t="s">
        <v>147</v>
      </c>
      <c r="O676">
        <v>1.05</v>
      </c>
      <c r="P676">
        <v>1800</v>
      </c>
      <c r="Q676">
        <v>1890</v>
      </c>
      <c r="R676">
        <v>6300</v>
      </c>
      <c r="S676">
        <v>6300</v>
      </c>
      <c r="T676">
        <v>6.3E-3</v>
      </c>
      <c r="U676">
        <v>6.3E-3</v>
      </c>
      <c r="V676">
        <v>1.89</v>
      </c>
    </row>
    <row r="677" spans="1:22" x14ac:dyDescent="0.35">
      <c r="A677" t="s">
        <v>22</v>
      </c>
      <c r="B677">
        <v>2019</v>
      </c>
      <c r="C677" t="b">
        <v>1</v>
      </c>
      <c r="D677" t="s">
        <v>23</v>
      </c>
      <c r="E677" t="s">
        <v>147</v>
      </c>
      <c r="F677" t="s">
        <v>25</v>
      </c>
      <c r="G677" t="s">
        <v>23</v>
      </c>
      <c r="H677" t="s">
        <v>26</v>
      </c>
      <c r="I677" t="s">
        <v>27</v>
      </c>
      <c r="J677" t="s">
        <v>132</v>
      </c>
      <c r="K677" t="s">
        <v>78</v>
      </c>
      <c r="L677" t="b">
        <v>1</v>
      </c>
      <c r="M677" t="s">
        <v>30</v>
      </c>
      <c r="N677" t="s">
        <v>147</v>
      </c>
      <c r="O677">
        <v>1.26</v>
      </c>
      <c r="P677">
        <v>1938</v>
      </c>
      <c r="Q677">
        <v>2441.88</v>
      </c>
      <c r="R677">
        <v>16667</v>
      </c>
      <c r="S677">
        <v>16667</v>
      </c>
      <c r="T677">
        <v>1.6667000000000001E-2</v>
      </c>
      <c r="U677">
        <v>1.6667000000000001E-2</v>
      </c>
      <c r="V677">
        <v>2.4418799999999998</v>
      </c>
    </row>
    <row r="678" spans="1:22" x14ac:dyDescent="0.35">
      <c r="A678" t="s">
        <v>22</v>
      </c>
      <c r="B678">
        <v>2019</v>
      </c>
      <c r="C678" t="b">
        <v>1</v>
      </c>
      <c r="D678" t="s">
        <v>23</v>
      </c>
      <c r="E678" t="s">
        <v>147</v>
      </c>
      <c r="F678" t="s">
        <v>25</v>
      </c>
      <c r="G678" t="s">
        <v>23</v>
      </c>
      <c r="H678" t="s">
        <v>26</v>
      </c>
      <c r="I678" t="s">
        <v>35</v>
      </c>
      <c r="J678" t="s">
        <v>33</v>
      </c>
      <c r="K678" t="s">
        <v>33</v>
      </c>
      <c r="L678" t="b">
        <v>1</v>
      </c>
      <c r="M678" t="s">
        <v>30</v>
      </c>
      <c r="N678" t="s">
        <v>147</v>
      </c>
      <c r="O678">
        <v>1.17</v>
      </c>
      <c r="P678">
        <v>9277</v>
      </c>
      <c r="Q678">
        <v>10854.09</v>
      </c>
      <c r="R678">
        <v>23789</v>
      </c>
      <c r="S678">
        <v>23789</v>
      </c>
      <c r="T678">
        <v>2.3789000000000001E-2</v>
      </c>
      <c r="U678">
        <v>2.3789000000000001E-2</v>
      </c>
      <c r="V678">
        <v>10.854089999999999</v>
      </c>
    </row>
    <row r="679" spans="1:22" x14ac:dyDescent="0.35">
      <c r="A679" t="s">
        <v>22</v>
      </c>
      <c r="B679">
        <v>2019</v>
      </c>
      <c r="C679" t="b">
        <v>1</v>
      </c>
      <c r="D679" t="s">
        <v>23</v>
      </c>
      <c r="E679" t="s">
        <v>147</v>
      </c>
      <c r="F679" t="s">
        <v>25</v>
      </c>
      <c r="G679" t="s">
        <v>23</v>
      </c>
      <c r="H679" t="s">
        <v>26</v>
      </c>
      <c r="I679" t="s">
        <v>35</v>
      </c>
      <c r="J679" t="s">
        <v>33</v>
      </c>
      <c r="K679" t="s">
        <v>33</v>
      </c>
      <c r="L679" t="b">
        <v>1</v>
      </c>
      <c r="M679" t="s">
        <v>30</v>
      </c>
      <c r="N679" t="s">
        <v>147</v>
      </c>
      <c r="O679">
        <v>1.17</v>
      </c>
      <c r="P679">
        <v>4146</v>
      </c>
      <c r="Q679">
        <v>4850.82</v>
      </c>
      <c r="R679">
        <v>10696</v>
      </c>
      <c r="S679">
        <v>10696</v>
      </c>
      <c r="T679">
        <v>1.0696000000000001E-2</v>
      </c>
      <c r="U679">
        <v>1.0696000000000001E-2</v>
      </c>
      <c r="V679">
        <v>4.8508199999999997</v>
      </c>
    </row>
    <row r="680" spans="1:22" x14ac:dyDescent="0.35">
      <c r="A680" t="s">
        <v>22</v>
      </c>
      <c r="B680">
        <v>2019</v>
      </c>
      <c r="C680" t="b">
        <v>1</v>
      </c>
      <c r="D680" t="s">
        <v>23</v>
      </c>
      <c r="E680" t="s">
        <v>147</v>
      </c>
      <c r="F680" t="s">
        <v>25</v>
      </c>
      <c r="G680" t="s">
        <v>23</v>
      </c>
      <c r="H680" t="s">
        <v>26</v>
      </c>
      <c r="I680" t="s">
        <v>27</v>
      </c>
      <c r="J680" t="s">
        <v>33</v>
      </c>
      <c r="K680" t="s">
        <v>33</v>
      </c>
      <c r="L680" t="b">
        <v>1</v>
      </c>
      <c r="M680" t="s">
        <v>30</v>
      </c>
      <c r="N680" t="s">
        <v>147</v>
      </c>
      <c r="O680">
        <v>1.33</v>
      </c>
      <c r="P680">
        <v>4563</v>
      </c>
      <c r="Q680">
        <v>6068.79</v>
      </c>
      <c r="R680">
        <v>10717</v>
      </c>
      <c r="S680">
        <v>10717</v>
      </c>
      <c r="T680">
        <v>1.0717000000000001E-2</v>
      </c>
      <c r="U680">
        <v>1.0717000000000001E-2</v>
      </c>
      <c r="V680">
        <v>6.0687899999999999</v>
      </c>
    </row>
    <row r="681" spans="1:22" x14ac:dyDescent="0.35">
      <c r="A681" t="s">
        <v>22</v>
      </c>
      <c r="B681">
        <v>2019</v>
      </c>
      <c r="C681" t="b">
        <v>1</v>
      </c>
      <c r="D681" t="s">
        <v>23</v>
      </c>
      <c r="E681" t="s">
        <v>147</v>
      </c>
      <c r="F681" t="s">
        <v>25</v>
      </c>
      <c r="G681" t="s">
        <v>23</v>
      </c>
      <c r="H681" t="s">
        <v>50</v>
      </c>
      <c r="I681" t="s">
        <v>27</v>
      </c>
      <c r="J681" t="s">
        <v>76</v>
      </c>
      <c r="K681" t="s">
        <v>32</v>
      </c>
      <c r="L681" t="b">
        <v>1</v>
      </c>
      <c r="M681" t="s">
        <v>30</v>
      </c>
      <c r="N681" t="s">
        <v>147</v>
      </c>
      <c r="O681">
        <v>0</v>
      </c>
      <c r="P681">
        <v>48325</v>
      </c>
      <c r="Q681">
        <v>0</v>
      </c>
      <c r="R681">
        <v>49820</v>
      </c>
      <c r="S681">
        <v>49820</v>
      </c>
      <c r="T681">
        <v>4.9820000000000003E-2</v>
      </c>
      <c r="U681">
        <v>4.9820000000000003E-2</v>
      </c>
      <c r="V681">
        <v>0</v>
      </c>
    </row>
    <row r="682" spans="1:22" x14ac:dyDescent="0.35">
      <c r="A682" t="s">
        <v>22</v>
      </c>
      <c r="B682">
        <v>2019</v>
      </c>
      <c r="C682" t="b">
        <v>1</v>
      </c>
      <c r="D682" t="s">
        <v>23</v>
      </c>
      <c r="E682" t="s">
        <v>147</v>
      </c>
      <c r="F682" t="s">
        <v>25</v>
      </c>
      <c r="G682" t="s">
        <v>23</v>
      </c>
      <c r="H682" t="s">
        <v>50</v>
      </c>
      <c r="I682" t="s">
        <v>27</v>
      </c>
      <c r="J682" t="s">
        <v>33</v>
      </c>
      <c r="K682" t="s">
        <v>33</v>
      </c>
      <c r="L682" t="b">
        <v>1</v>
      </c>
      <c r="M682" t="s">
        <v>30</v>
      </c>
      <c r="N682" t="s">
        <v>147</v>
      </c>
      <c r="O682">
        <v>0</v>
      </c>
      <c r="P682">
        <v>54000</v>
      </c>
      <c r="Q682">
        <v>0</v>
      </c>
      <c r="R682">
        <v>131810</v>
      </c>
      <c r="S682">
        <v>131810</v>
      </c>
      <c r="T682">
        <v>0.13181000000000001</v>
      </c>
      <c r="U682">
        <v>0.13181000000000001</v>
      </c>
      <c r="V682">
        <v>0</v>
      </c>
    </row>
    <row r="683" spans="1:22" x14ac:dyDescent="0.35">
      <c r="A683" t="s">
        <v>22</v>
      </c>
      <c r="B683">
        <v>2019</v>
      </c>
      <c r="C683" t="b">
        <v>1</v>
      </c>
      <c r="D683" t="s">
        <v>23</v>
      </c>
      <c r="E683" t="s">
        <v>147</v>
      </c>
      <c r="F683" t="s">
        <v>25</v>
      </c>
      <c r="G683" t="s">
        <v>23</v>
      </c>
      <c r="H683" t="s">
        <v>40</v>
      </c>
      <c r="I683" t="s">
        <v>35</v>
      </c>
      <c r="J683" t="s">
        <v>114</v>
      </c>
      <c r="K683" t="s">
        <v>32</v>
      </c>
      <c r="L683" t="b">
        <v>1</v>
      </c>
      <c r="M683" t="s">
        <v>30</v>
      </c>
      <c r="N683" t="s">
        <v>147</v>
      </c>
      <c r="O683">
        <v>2.5499999999999998</v>
      </c>
      <c r="P683">
        <v>129680</v>
      </c>
      <c r="Q683">
        <v>330684</v>
      </c>
      <c r="R683">
        <v>659600</v>
      </c>
      <c r="S683">
        <v>659600</v>
      </c>
      <c r="T683">
        <v>0.65959999999999996</v>
      </c>
      <c r="U683">
        <v>0.65959999999999996</v>
      </c>
      <c r="V683">
        <v>330.68400000000003</v>
      </c>
    </row>
    <row r="684" spans="1:22" x14ac:dyDescent="0.35">
      <c r="A684" t="s">
        <v>22</v>
      </c>
      <c r="B684">
        <v>2019</v>
      </c>
      <c r="C684" t="b">
        <v>1</v>
      </c>
      <c r="D684" t="s">
        <v>23</v>
      </c>
      <c r="E684" t="s">
        <v>147</v>
      </c>
      <c r="F684" t="s">
        <v>25</v>
      </c>
      <c r="G684" t="s">
        <v>23</v>
      </c>
      <c r="H684" t="s">
        <v>40</v>
      </c>
      <c r="I684" t="s">
        <v>35</v>
      </c>
      <c r="J684" t="s">
        <v>114</v>
      </c>
      <c r="K684" t="s">
        <v>32</v>
      </c>
      <c r="L684" t="b">
        <v>1</v>
      </c>
      <c r="M684" t="s">
        <v>30</v>
      </c>
      <c r="N684" t="s">
        <v>147</v>
      </c>
      <c r="O684">
        <v>2.5499999999999998</v>
      </c>
      <c r="P684">
        <v>41650</v>
      </c>
      <c r="Q684">
        <v>106207.5</v>
      </c>
      <c r="R684">
        <v>216153</v>
      </c>
      <c r="S684">
        <v>216153</v>
      </c>
      <c r="T684">
        <v>0.21615300000000001</v>
      </c>
      <c r="U684">
        <v>0.21615300000000001</v>
      </c>
      <c r="V684">
        <v>106.2075</v>
      </c>
    </row>
    <row r="685" spans="1:22" x14ac:dyDescent="0.35">
      <c r="A685" t="s">
        <v>22</v>
      </c>
      <c r="B685">
        <v>2019</v>
      </c>
      <c r="C685" t="b">
        <v>1</v>
      </c>
      <c r="D685" t="s">
        <v>23</v>
      </c>
      <c r="E685" t="s">
        <v>147</v>
      </c>
      <c r="F685" t="s">
        <v>25</v>
      </c>
      <c r="G685" t="s">
        <v>23</v>
      </c>
      <c r="H685" t="s">
        <v>40</v>
      </c>
      <c r="I685" t="s">
        <v>35</v>
      </c>
      <c r="J685" t="s">
        <v>76</v>
      </c>
      <c r="K685" t="s">
        <v>32</v>
      </c>
      <c r="L685" t="b">
        <v>1</v>
      </c>
      <c r="M685" t="s">
        <v>30</v>
      </c>
      <c r="N685" t="s">
        <v>147</v>
      </c>
      <c r="O685">
        <v>2.85</v>
      </c>
      <c r="P685">
        <v>164</v>
      </c>
      <c r="Q685">
        <v>467.4</v>
      </c>
      <c r="R685">
        <v>1368</v>
      </c>
      <c r="S685">
        <v>1368</v>
      </c>
      <c r="T685">
        <v>1.3680000000000001E-3</v>
      </c>
      <c r="U685">
        <v>1.3680000000000001E-3</v>
      </c>
      <c r="V685">
        <v>0.46739999999999998</v>
      </c>
    </row>
    <row r="686" spans="1:22" x14ac:dyDescent="0.35">
      <c r="A686" t="s">
        <v>22</v>
      </c>
      <c r="B686">
        <v>2019</v>
      </c>
      <c r="C686" t="b">
        <v>1</v>
      </c>
      <c r="D686" t="s">
        <v>23</v>
      </c>
      <c r="E686" t="s">
        <v>147</v>
      </c>
      <c r="F686" t="s">
        <v>25</v>
      </c>
      <c r="G686" t="s">
        <v>23</v>
      </c>
      <c r="H686" t="s">
        <v>40</v>
      </c>
      <c r="I686" t="s">
        <v>35</v>
      </c>
      <c r="J686" t="s">
        <v>76</v>
      </c>
      <c r="K686" t="s">
        <v>32</v>
      </c>
      <c r="L686" t="b">
        <v>1</v>
      </c>
      <c r="M686" t="s">
        <v>30</v>
      </c>
      <c r="N686" t="s">
        <v>147</v>
      </c>
      <c r="O686">
        <v>2.85</v>
      </c>
      <c r="P686">
        <v>144</v>
      </c>
      <c r="Q686">
        <v>410.4</v>
      </c>
      <c r="R686">
        <v>1712</v>
      </c>
      <c r="S686">
        <v>1712</v>
      </c>
      <c r="T686">
        <v>1.712E-3</v>
      </c>
      <c r="U686">
        <v>1.712E-3</v>
      </c>
      <c r="V686">
        <v>0.41039999999999999</v>
      </c>
    </row>
    <row r="687" spans="1:22" x14ac:dyDescent="0.35">
      <c r="A687" t="s">
        <v>22</v>
      </c>
      <c r="B687">
        <v>2019</v>
      </c>
      <c r="C687" t="b">
        <v>1</v>
      </c>
      <c r="D687" t="s">
        <v>23</v>
      </c>
      <c r="E687" t="s">
        <v>147</v>
      </c>
      <c r="F687" t="s">
        <v>25</v>
      </c>
      <c r="G687" t="s">
        <v>23</v>
      </c>
      <c r="H687" t="s">
        <v>40</v>
      </c>
      <c r="I687" t="s">
        <v>27</v>
      </c>
      <c r="J687" t="s">
        <v>126</v>
      </c>
      <c r="K687" t="s">
        <v>32</v>
      </c>
      <c r="L687" t="b">
        <v>1</v>
      </c>
      <c r="M687" t="s">
        <v>30</v>
      </c>
      <c r="N687" t="s">
        <v>147</v>
      </c>
      <c r="O687">
        <v>2.8</v>
      </c>
      <c r="P687">
        <v>11113</v>
      </c>
      <c r="Q687">
        <v>31116.400000000001</v>
      </c>
      <c r="R687">
        <v>40131</v>
      </c>
      <c r="S687">
        <v>40131</v>
      </c>
      <c r="T687">
        <v>4.0131E-2</v>
      </c>
      <c r="U687">
        <v>4.0131E-2</v>
      </c>
      <c r="V687">
        <v>31.116399999999999</v>
      </c>
    </row>
    <row r="688" spans="1:22" x14ac:dyDescent="0.35">
      <c r="A688" t="s">
        <v>22</v>
      </c>
      <c r="B688">
        <v>2019</v>
      </c>
      <c r="C688" t="b">
        <v>1</v>
      </c>
      <c r="D688" t="s">
        <v>23</v>
      </c>
      <c r="E688" t="s">
        <v>147</v>
      </c>
      <c r="F688" t="s">
        <v>25</v>
      </c>
      <c r="G688" t="s">
        <v>23</v>
      </c>
      <c r="H688" t="s">
        <v>40</v>
      </c>
      <c r="I688" t="s">
        <v>27</v>
      </c>
      <c r="J688" t="s">
        <v>106</v>
      </c>
      <c r="K688" t="s">
        <v>32</v>
      </c>
      <c r="L688" t="b">
        <v>1</v>
      </c>
      <c r="M688" t="s">
        <v>30</v>
      </c>
      <c r="N688" t="s">
        <v>147</v>
      </c>
      <c r="O688">
        <v>3.06</v>
      </c>
      <c r="P688">
        <v>413050</v>
      </c>
      <c r="Q688">
        <v>1263933</v>
      </c>
      <c r="R688">
        <v>2298366</v>
      </c>
      <c r="S688">
        <v>2298366</v>
      </c>
      <c r="T688">
        <v>2.2983660000000001</v>
      </c>
      <c r="U688">
        <v>2.2983660000000001</v>
      </c>
      <c r="V688">
        <v>1263.933</v>
      </c>
    </row>
    <row r="689" spans="1:22" x14ac:dyDescent="0.35">
      <c r="A689" t="s">
        <v>22</v>
      </c>
      <c r="B689">
        <v>2019</v>
      </c>
      <c r="C689" t="b">
        <v>1</v>
      </c>
      <c r="D689" t="s">
        <v>23</v>
      </c>
      <c r="E689" t="s">
        <v>147</v>
      </c>
      <c r="F689" t="s">
        <v>25</v>
      </c>
      <c r="G689" t="s">
        <v>23</v>
      </c>
      <c r="H689" t="s">
        <v>40</v>
      </c>
      <c r="I689" t="s">
        <v>27</v>
      </c>
      <c r="J689" t="s">
        <v>76</v>
      </c>
      <c r="K689" t="s">
        <v>32</v>
      </c>
      <c r="L689" t="b">
        <v>1</v>
      </c>
      <c r="M689" t="s">
        <v>30</v>
      </c>
      <c r="N689" t="s">
        <v>147</v>
      </c>
      <c r="O689">
        <v>2.85</v>
      </c>
      <c r="P689">
        <v>4906382</v>
      </c>
      <c r="Q689">
        <v>13983188.699999999</v>
      </c>
      <c r="R689">
        <v>30870415</v>
      </c>
      <c r="S689">
        <v>30870415</v>
      </c>
      <c r="T689">
        <v>30.870415000000001</v>
      </c>
      <c r="U689">
        <v>30.870415000000001</v>
      </c>
      <c r="V689">
        <v>13983.188700000001</v>
      </c>
    </row>
    <row r="690" spans="1:22" x14ac:dyDescent="0.35">
      <c r="A690" t="s">
        <v>22</v>
      </c>
      <c r="B690">
        <v>2019</v>
      </c>
      <c r="C690" t="b">
        <v>1</v>
      </c>
      <c r="D690" t="s">
        <v>23</v>
      </c>
      <c r="E690" t="s">
        <v>147</v>
      </c>
      <c r="F690" t="s">
        <v>25</v>
      </c>
      <c r="G690" t="s">
        <v>23</v>
      </c>
      <c r="H690" t="s">
        <v>40</v>
      </c>
      <c r="I690" t="s">
        <v>27</v>
      </c>
      <c r="J690" t="s">
        <v>76</v>
      </c>
      <c r="K690" t="s">
        <v>32</v>
      </c>
      <c r="L690" t="b">
        <v>1</v>
      </c>
      <c r="M690" t="s">
        <v>30</v>
      </c>
      <c r="N690" t="s">
        <v>147</v>
      </c>
      <c r="O690">
        <v>2.85</v>
      </c>
      <c r="P690">
        <v>49032</v>
      </c>
      <c r="Q690">
        <v>139741.20000000001</v>
      </c>
      <c r="R690">
        <v>329740</v>
      </c>
      <c r="S690">
        <v>329740</v>
      </c>
      <c r="T690">
        <v>0.32973999999999998</v>
      </c>
      <c r="U690">
        <v>0.32973999999999998</v>
      </c>
      <c r="V690">
        <v>139.74119999999999</v>
      </c>
    </row>
    <row r="691" spans="1:22" x14ac:dyDescent="0.35">
      <c r="A691" t="s">
        <v>22</v>
      </c>
      <c r="B691">
        <v>2019</v>
      </c>
      <c r="C691" t="b">
        <v>1</v>
      </c>
      <c r="D691" t="s">
        <v>23</v>
      </c>
      <c r="E691" t="s">
        <v>147</v>
      </c>
      <c r="F691" t="s">
        <v>25</v>
      </c>
      <c r="G691" t="s">
        <v>23</v>
      </c>
      <c r="H691" t="s">
        <v>40</v>
      </c>
      <c r="I691" t="s">
        <v>35</v>
      </c>
      <c r="J691" t="s">
        <v>33</v>
      </c>
      <c r="K691" t="s">
        <v>33</v>
      </c>
      <c r="L691" t="b">
        <v>1</v>
      </c>
      <c r="M691" t="s">
        <v>30</v>
      </c>
      <c r="N691" t="s">
        <v>147</v>
      </c>
      <c r="O691">
        <v>2.77</v>
      </c>
      <c r="P691">
        <v>10396</v>
      </c>
      <c r="Q691">
        <v>28796.92</v>
      </c>
      <c r="R691">
        <v>13980</v>
      </c>
      <c r="S691">
        <v>13980</v>
      </c>
      <c r="T691">
        <v>1.3979999999999999E-2</v>
      </c>
      <c r="U691">
        <v>1.3979999999999999E-2</v>
      </c>
      <c r="V691">
        <v>28.79692</v>
      </c>
    </row>
    <row r="692" spans="1:22" x14ac:dyDescent="0.35">
      <c r="A692" t="s">
        <v>22</v>
      </c>
      <c r="B692">
        <v>2019</v>
      </c>
      <c r="C692" t="b">
        <v>1</v>
      </c>
      <c r="D692" t="s">
        <v>23</v>
      </c>
      <c r="E692" t="s">
        <v>147</v>
      </c>
      <c r="F692" t="s">
        <v>25</v>
      </c>
      <c r="G692" t="s">
        <v>23</v>
      </c>
      <c r="H692" t="s">
        <v>26</v>
      </c>
      <c r="I692" t="s">
        <v>35</v>
      </c>
      <c r="J692" t="s">
        <v>44</v>
      </c>
      <c r="K692" t="s">
        <v>45</v>
      </c>
      <c r="L692" t="b">
        <v>1</v>
      </c>
      <c r="M692" t="s">
        <v>30</v>
      </c>
      <c r="N692" t="s">
        <v>147</v>
      </c>
      <c r="O692">
        <v>1.1399999999999999</v>
      </c>
      <c r="P692">
        <v>13643592</v>
      </c>
      <c r="Q692">
        <v>15553694.880000001</v>
      </c>
      <c r="R692">
        <v>93175142</v>
      </c>
      <c r="S692">
        <v>93175142</v>
      </c>
      <c r="T692">
        <v>93.175141999999994</v>
      </c>
      <c r="U692">
        <v>93.175141999999994</v>
      </c>
      <c r="V692">
        <v>15553.694879999999</v>
      </c>
    </row>
    <row r="693" spans="1:22" x14ac:dyDescent="0.35">
      <c r="A693" t="s">
        <v>22</v>
      </c>
      <c r="B693">
        <v>2019</v>
      </c>
      <c r="C693" t="b">
        <v>1</v>
      </c>
      <c r="D693" t="s">
        <v>23</v>
      </c>
      <c r="E693" t="s">
        <v>147</v>
      </c>
      <c r="F693" t="s">
        <v>25</v>
      </c>
      <c r="G693" t="s">
        <v>23</v>
      </c>
      <c r="H693" t="s">
        <v>26</v>
      </c>
      <c r="I693" t="s">
        <v>35</v>
      </c>
      <c r="J693" t="s">
        <v>44</v>
      </c>
      <c r="K693" t="s">
        <v>45</v>
      </c>
      <c r="L693" t="b">
        <v>1</v>
      </c>
      <c r="M693" t="s">
        <v>30</v>
      </c>
      <c r="N693" t="s">
        <v>147</v>
      </c>
      <c r="O693">
        <v>1.1399999999999999</v>
      </c>
      <c r="P693">
        <v>9887694</v>
      </c>
      <c r="Q693">
        <v>11271971.16</v>
      </c>
      <c r="R693">
        <v>68351877</v>
      </c>
      <c r="S693">
        <v>68351877</v>
      </c>
      <c r="T693">
        <v>68.351877000000002</v>
      </c>
      <c r="U693">
        <v>68.351877000000002</v>
      </c>
      <c r="V693">
        <v>11271.971159999999</v>
      </c>
    </row>
    <row r="694" spans="1:22" x14ac:dyDescent="0.35">
      <c r="A694" t="s">
        <v>22</v>
      </c>
      <c r="B694">
        <v>2019</v>
      </c>
      <c r="C694" t="b">
        <v>1</v>
      </c>
      <c r="D694" t="s">
        <v>23</v>
      </c>
      <c r="E694" t="s">
        <v>147</v>
      </c>
      <c r="F694" t="s">
        <v>25</v>
      </c>
      <c r="G694" t="s">
        <v>23</v>
      </c>
      <c r="H694" t="s">
        <v>50</v>
      </c>
      <c r="I694" t="s">
        <v>27</v>
      </c>
      <c r="J694" t="s">
        <v>58</v>
      </c>
      <c r="K694" t="s">
        <v>59</v>
      </c>
      <c r="L694" t="b">
        <v>1</v>
      </c>
      <c r="M694" t="s">
        <v>30</v>
      </c>
      <c r="N694" t="s">
        <v>147</v>
      </c>
      <c r="O694">
        <v>0</v>
      </c>
      <c r="P694">
        <v>84663</v>
      </c>
      <c r="Q694">
        <v>0</v>
      </c>
      <c r="R694">
        <v>492498</v>
      </c>
      <c r="S694">
        <v>492498</v>
      </c>
      <c r="T694">
        <v>0.49249799999999999</v>
      </c>
      <c r="U694">
        <v>0.49249799999999999</v>
      </c>
      <c r="V694">
        <v>0</v>
      </c>
    </row>
    <row r="695" spans="1:22" x14ac:dyDescent="0.35">
      <c r="A695" t="s">
        <v>22</v>
      </c>
      <c r="B695">
        <v>2019</v>
      </c>
      <c r="C695" t="b">
        <v>1</v>
      </c>
      <c r="D695" t="s">
        <v>23</v>
      </c>
      <c r="E695" t="s">
        <v>147</v>
      </c>
      <c r="F695" t="s">
        <v>25</v>
      </c>
      <c r="G695" t="s">
        <v>23</v>
      </c>
      <c r="H695" t="s">
        <v>40</v>
      </c>
      <c r="I695" t="s">
        <v>35</v>
      </c>
      <c r="J695" t="s">
        <v>44</v>
      </c>
      <c r="K695" t="s">
        <v>45</v>
      </c>
      <c r="L695" t="b">
        <v>1</v>
      </c>
      <c r="M695" t="s">
        <v>30</v>
      </c>
      <c r="N695" t="s">
        <v>147</v>
      </c>
      <c r="O695">
        <v>1.6</v>
      </c>
      <c r="P695">
        <v>563588</v>
      </c>
      <c r="Q695">
        <v>901740.8</v>
      </c>
      <c r="R695">
        <v>5080562</v>
      </c>
      <c r="S695">
        <v>5080562</v>
      </c>
      <c r="T695">
        <v>5.0805619999999996</v>
      </c>
      <c r="U695">
        <v>5.0805619999999996</v>
      </c>
      <c r="V695">
        <v>901.74080000000004</v>
      </c>
    </row>
    <row r="696" spans="1:22" x14ac:dyDescent="0.35">
      <c r="A696" t="s">
        <v>22</v>
      </c>
      <c r="B696">
        <v>2019</v>
      </c>
      <c r="C696" t="b">
        <v>1</v>
      </c>
      <c r="D696" t="s">
        <v>23</v>
      </c>
      <c r="E696" t="s">
        <v>147</v>
      </c>
      <c r="F696" t="s">
        <v>25</v>
      </c>
      <c r="G696" t="s">
        <v>23</v>
      </c>
      <c r="H696" t="s">
        <v>40</v>
      </c>
      <c r="I696" t="s">
        <v>35</v>
      </c>
      <c r="J696" t="s">
        <v>44</v>
      </c>
      <c r="K696" t="s">
        <v>45</v>
      </c>
      <c r="L696" t="b">
        <v>1</v>
      </c>
      <c r="M696" t="s">
        <v>30</v>
      </c>
      <c r="N696" t="s">
        <v>147</v>
      </c>
      <c r="O696">
        <v>1.6</v>
      </c>
      <c r="P696">
        <v>359176</v>
      </c>
      <c r="Q696">
        <v>574681.59999999998</v>
      </c>
      <c r="R696">
        <v>3335910</v>
      </c>
      <c r="S696">
        <v>3335910</v>
      </c>
      <c r="T696">
        <v>3.3359100000000002</v>
      </c>
      <c r="U696">
        <v>3.3359100000000002</v>
      </c>
      <c r="V696">
        <v>574.6816</v>
      </c>
    </row>
    <row r="697" spans="1:22" x14ac:dyDescent="0.35">
      <c r="A697" t="s">
        <v>22</v>
      </c>
      <c r="B697">
        <v>2019</v>
      </c>
      <c r="C697" t="b">
        <v>1</v>
      </c>
      <c r="D697" t="s">
        <v>23</v>
      </c>
      <c r="E697" t="s">
        <v>147</v>
      </c>
      <c r="F697" t="s">
        <v>25</v>
      </c>
      <c r="G697" t="s">
        <v>23</v>
      </c>
      <c r="H697" t="s">
        <v>40</v>
      </c>
      <c r="I697" t="s">
        <v>27</v>
      </c>
      <c r="J697" t="s">
        <v>44</v>
      </c>
      <c r="K697" t="s">
        <v>45</v>
      </c>
      <c r="L697" t="b">
        <v>1</v>
      </c>
      <c r="M697" t="s">
        <v>30</v>
      </c>
      <c r="N697" t="s">
        <v>147</v>
      </c>
      <c r="O697">
        <v>1.8</v>
      </c>
      <c r="P697">
        <v>193856</v>
      </c>
      <c r="Q697">
        <v>348940.79999999999</v>
      </c>
      <c r="R697">
        <v>1443615</v>
      </c>
      <c r="S697">
        <v>1443615</v>
      </c>
      <c r="T697">
        <v>1.4436150000000001</v>
      </c>
      <c r="U697">
        <v>1.4436150000000001</v>
      </c>
      <c r="V697">
        <v>348.94080000000002</v>
      </c>
    </row>
    <row r="698" spans="1:22" x14ac:dyDescent="0.35">
      <c r="A698" t="s">
        <v>22</v>
      </c>
      <c r="B698">
        <v>2019</v>
      </c>
      <c r="C698" t="b">
        <v>1</v>
      </c>
      <c r="D698" t="s">
        <v>23</v>
      </c>
      <c r="E698" t="s">
        <v>147</v>
      </c>
      <c r="F698" t="s">
        <v>25</v>
      </c>
      <c r="G698" t="s">
        <v>23</v>
      </c>
      <c r="H698" t="s">
        <v>40</v>
      </c>
      <c r="I698" t="s">
        <v>27</v>
      </c>
      <c r="J698" t="s">
        <v>44</v>
      </c>
      <c r="K698" t="s">
        <v>45</v>
      </c>
      <c r="L698" t="b">
        <v>1</v>
      </c>
      <c r="M698" t="s">
        <v>30</v>
      </c>
      <c r="N698" t="s">
        <v>147</v>
      </c>
      <c r="O698">
        <v>1.8</v>
      </c>
      <c r="P698">
        <v>9031</v>
      </c>
      <c r="Q698">
        <v>16255.8</v>
      </c>
      <c r="R698">
        <v>102419</v>
      </c>
      <c r="S698">
        <v>102419</v>
      </c>
      <c r="T698">
        <v>0.102419</v>
      </c>
      <c r="U698">
        <v>0.102419</v>
      </c>
      <c r="V698">
        <v>16.255800000000001</v>
      </c>
    </row>
    <row r="699" spans="1:22" x14ac:dyDescent="0.35">
      <c r="A699" t="s">
        <v>22</v>
      </c>
      <c r="B699">
        <v>2019</v>
      </c>
      <c r="C699" t="b">
        <v>1</v>
      </c>
      <c r="D699" t="s">
        <v>23</v>
      </c>
      <c r="E699" t="s">
        <v>147</v>
      </c>
      <c r="F699" t="s">
        <v>25</v>
      </c>
      <c r="G699" t="s">
        <v>23</v>
      </c>
      <c r="H699" t="s">
        <v>26</v>
      </c>
      <c r="I699" t="s">
        <v>35</v>
      </c>
      <c r="J699" t="s">
        <v>116</v>
      </c>
      <c r="K699" t="s">
        <v>29</v>
      </c>
      <c r="L699" t="b">
        <v>1</v>
      </c>
      <c r="M699" t="s">
        <v>30</v>
      </c>
      <c r="N699" t="s">
        <v>147</v>
      </c>
      <c r="O699">
        <v>1</v>
      </c>
      <c r="P699">
        <v>209</v>
      </c>
      <c r="Q699">
        <v>209</v>
      </c>
      <c r="R699">
        <v>2134</v>
      </c>
      <c r="S699">
        <v>2134</v>
      </c>
      <c r="T699">
        <v>2.134E-3</v>
      </c>
      <c r="U699">
        <v>2.134E-3</v>
      </c>
      <c r="V699">
        <v>0.20899999999999999</v>
      </c>
    </row>
    <row r="700" spans="1:22" x14ac:dyDescent="0.35">
      <c r="A700" t="s">
        <v>22</v>
      </c>
      <c r="B700">
        <v>2019</v>
      </c>
      <c r="C700" t="b">
        <v>1</v>
      </c>
      <c r="D700" t="s">
        <v>23</v>
      </c>
      <c r="E700" t="s">
        <v>147</v>
      </c>
      <c r="F700" t="s">
        <v>25</v>
      </c>
      <c r="G700" t="s">
        <v>23</v>
      </c>
      <c r="H700" t="s">
        <v>26</v>
      </c>
      <c r="I700" t="s">
        <v>35</v>
      </c>
      <c r="J700" t="s">
        <v>148</v>
      </c>
      <c r="K700" t="s">
        <v>33</v>
      </c>
      <c r="L700" t="b">
        <v>1</v>
      </c>
      <c r="M700" t="s">
        <v>30</v>
      </c>
      <c r="N700" t="s">
        <v>147</v>
      </c>
      <c r="O700">
        <v>1.34</v>
      </c>
      <c r="P700">
        <v>11433</v>
      </c>
      <c r="Q700">
        <v>15320.22</v>
      </c>
      <c r="R700">
        <v>10803</v>
      </c>
      <c r="S700">
        <v>10803</v>
      </c>
      <c r="T700">
        <v>1.0803E-2</v>
      </c>
      <c r="U700">
        <v>1.0803E-2</v>
      </c>
      <c r="V700">
        <v>15.320220000000001</v>
      </c>
    </row>
    <row r="701" spans="1:22" x14ac:dyDescent="0.35">
      <c r="A701" t="s">
        <v>22</v>
      </c>
      <c r="B701">
        <v>2019</v>
      </c>
      <c r="C701" t="b">
        <v>1</v>
      </c>
      <c r="D701" t="s">
        <v>23</v>
      </c>
      <c r="E701" t="s">
        <v>147</v>
      </c>
      <c r="F701" t="s">
        <v>25</v>
      </c>
      <c r="G701" t="s">
        <v>23</v>
      </c>
      <c r="H701" t="s">
        <v>26</v>
      </c>
      <c r="I701" t="s">
        <v>35</v>
      </c>
      <c r="J701" t="s">
        <v>148</v>
      </c>
      <c r="K701" t="s">
        <v>33</v>
      </c>
      <c r="L701" t="b">
        <v>1</v>
      </c>
      <c r="M701" t="s">
        <v>30</v>
      </c>
      <c r="N701" t="s">
        <v>147</v>
      </c>
      <c r="O701">
        <v>1.34</v>
      </c>
      <c r="P701">
        <v>3000</v>
      </c>
      <c r="Q701">
        <v>4020</v>
      </c>
      <c r="R701">
        <v>2794</v>
      </c>
      <c r="S701">
        <v>2794</v>
      </c>
      <c r="T701">
        <v>2.794E-3</v>
      </c>
      <c r="U701">
        <v>2.794E-3</v>
      </c>
      <c r="V701">
        <v>4.0199999999999996</v>
      </c>
    </row>
    <row r="702" spans="1:22" x14ac:dyDescent="0.35">
      <c r="A702" t="s">
        <v>22</v>
      </c>
      <c r="B702">
        <v>2019</v>
      </c>
      <c r="C702" t="b">
        <v>1</v>
      </c>
      <c r="D702" t="s">
        <v>23</v>
      </c>
      <c r="E702" t="s">
        <v>147</v>
      </c>
      <c r="F702" t="s">
        <v>25</v>
      </c>
      <c r="G702" t="s">
        <v>23</v>
      </c>
      <c r="H702" t="s">
        <v>26</v>
      </c>
      <c r="I702" t="s">
        <v>27</v>
      </c>
      <c r="J702" t="s">
        <v>98</v>
      </c>
      <c r="K702" t="s">
        <v>54</v>
      </c>
      <c r="L702" t="b">
        <v>1</v>
      </c>
      <c r="M702" t="s">
        <v>30</v>
      </c>
      <c r="N702" t="s">
        <v>147</v>
      </c>
      <c r="O702">
        <v>1</v>
      </c>
      <c r="P702">
        <v>22400</v>
      </c>
      <c r="Q702">
        <v>22400</v>
      </c>
      <c r="R702">
        <v>7707</v>
      </c>
      <c r="S702">
        <v>7707</v>
      </c>
      <c r="T702">
        <v>7.7070000000000003E-3</v>
      </c>
      <c r="U702">
        <v>7.7070000000000003E-3</v>
      </c>
      <c r="V702">
        <v>22.4</v>
      </c>
    </row>
    <row r="703" spans="1:22" x14ac:dyDescent="0.35">
      <c r="A703" t="s">
        <v>22</v>
      </c>
      <c r="B703">
        <v>2019</v>
      </c>
      <c r="C703" t="b">
        <v>1</v>
      </c>
      <c r="D703" t="s">
        <v>23</v>
      </c>
      <c r="E703" t="s">
        <v>149</v>
      </c>
      <c r="F703" t="s">
        <v>25</v>
      </c>
      <c r="G703" t="s">
        <v>23</v>
      </c>
      <c r="H703" t="s">
        <v>26</v>
      </c>
      <c r="I703" t="s">
        <v>35</v>
      </c>
      <c r="J703" t="s">
        <v>41</v>
      </c>
      <c r="K703" t="s">
        <v>42</v>
      </c>
      <c r="L703" t="b">
        <v>1</v>
      </c>
      <c r="M703" t="s">
        <v>30</v>
      </c>
      <c r="N703" t="s">
        <v>149</v>
      </c>
      <c r="O703">
        <v>0</v>
      </c>
      <c r="P703">
        <v>18603</v>
      </c>
      <c r="Q703">
        <v>0</v>
      </c>
      <c r="R703">
        <v>160561</v>
      </c>
      <c r="S703">
        <v>160561</v>
      </c>
      <c r="T703">
        <v>0.16056100000000001</v>
      </c>
      <c r="U703">
        <v>0.16056100000000001</v>
      </c>
      <c r="V703">
        <v>0</v>
      </c>
    </row>
    <row r="704" spans="1:22" x14ac:dyDescent="0.35">
      <c r="A704" t="s">
        <v>22</v>
      </c>
      <c r="B704">
        <v>2019</v>
      </c>
      <c r="C704" t="b">
        <v>1</v>
      </c>
      <c r="D704" t="s">
        <v>23</v>
      </c>
      <c r="E704" t="s">
        <v>149</v>
      </c>
      <c r="F704" t="s">
        <v>25</v>
      </c>
      <c r="G704" t="s">
        <v>23</v>
      </c>
      <c r="H704" t="s">
        <v>36</v>
      </c>
      <c r="I704" t="s">
        <v>35</v>
      </c>
      <c r="J704" t="s">
        <v>43</v>
      </c>
      <c r="K704" t="s">
        <v>39</v>
      </c>
      <c r="L704" t="b">
        <v>1</v>
      </c>
      <c r="M704" t="s">
        <v>30</v>
      </c>
      <c r="N704" t="s">
        <v>149</v>
      </c>
      <c r="O704">
        <v>1</v>
      </c>
      <c r="P704">
        <v>6538</v>
      </c>
      <c r="Q704">
        <v>6538</v>
      </c>
      <c r="R704">
        <v>56678</v>
      </c>
      <c r="S704">
        <v>56678</v>
      </c>
      <c r="T704">
        <v>5.6677999999999999E-2</v>
      </c>
      <c r="U704">
        <v>5.6677999999999999E-2</v>
      </c>
      <c r="V704">
        <v>6.5380000000000003</v>
      </c>
    </row>
    <row r="705" spans="1:22" x14ac:dyDescent="0.35">
      <c r="A705" t="s">
        <v>22</v>
      </c>
      <c r="B705">
        <v>2019</v>
      </c>
      <c r="C705" t="b">
        <v>1</v>
      </c>
      <c r="D705" t="s">
        <v>48</v>
      </c>
      <c r="E705" t="s">
        <v>150</v>
      </c>
      <c r="F705" t="s">
        <v>25</v>
      </c>
      <c r="G705" t="s">
        <v>48</v>
      </c>
      <c r="H705" t="s">
        <v>26</v>
      </c>
      <c r="I705" t="s">
        <v>35</v>
      </c>
      <c r="J705" t="s">
        <v>125</v>
      </c>
      <c r="K705" t="s">
        <v>33</v>
      </c>
      <c r="L705" t="b">
        <v>1</v>
      </c>
      <c r="M705" t="s">
        <v>30</v>
      </c>
      <c r="N705" t="s">
        <v>150</v>
      </c>
      <c r="O705">
        <v>1</v>
      </c>
      <c r="P705">
        <v>1734</v>
      </c>
      <c r="Q705">
        <v>1734</v>
      </c>
      <c r="R705">
        <v>12003</v>
      </c>
      <c r="S705">
        <v>12003</v>
      </c>
      <c r="T705">
        <v>1.2003E-2</v>
      </c>
      <c r="U705">
        <v>1.2003E-2</v>
      </c>
      <c r="V705">
        <v>1.734</v>
      </c>
    </row>
    <row r="706" spans="1:22" x14ac:dyDescent="0.35">
      <c r="A706" t="s">
        <v>22</v>
      </c>
      <c r="B706">
        <v>2019</v>
      </c>
      <c r="C706" t="b">
        <v>1</v>
      </c>
      <c r="D706" t="s">
        <v>48</v>
      </c>
      <c r="E706" t="s">
        <v>150</v>
      </c>
      <c r="F706" t="s">
        <v>25</v>
      </c>
      <c r="G706" t="s">
        <v>48</v>
      </c>
      <c r="H706" t="s">
        <v>26</v>
      </c>
      <c r="I706" t="s">
        <v>35</v>
      </c>
      <c r="J706" t="s">
        <v>44</v>
      </c>
      <c r="K706" t="s">
        <v>45</v>
      </c>
      <c r="L706" t="b">
        <v>1</v>
      </c>
      <c r="M706" t="s">
        <v>30</v>
      </c>
      <c r="N706" t="s">
        <v>150</v>
      </c>
      <c r="O706">
        <v>1.1399999999999999</v>
      </c>
      <c r="P706">
        <v>3885733</v>
      </c>
      <c r="Q706">
        <v>4429735.62</v>
      </c>
      <c r="R706">
        <v>25021280</v>
      </c>
      <c r="S706">
        <v>25021280</v>
      </c>
      <c r="T706">
        <v>25.021280000000001</v>
      </c>
      <c r="U706">
        <v>25.021280000000001</v>
      </c>
      <c r="V706">
        <v>4429.7356200000004</v>
      </c>
    </row>
    <row r="707" spans="1:22" x14ac:dyDescent="0.35">
      <c r="A707" t="s">
        <v>22</v>
      </c>
      <c r="B707">
        <v>2019</v>
      </c>
      <c r="C707" t="b">
        <v>1</v>
      </c>
      <c r="D707" t="s">
        <v>48</v>
      </c>
      <c r="E707" t="s">
        <v>150</v>
      </c>
      <c r="F707" t="s">
        <v>25</v>
      </c>
      <c r="G707" t="s">
        <v>48</v>
      </c>
      <c r="H707" t="s">
        <v>65</v>
      </c>
      <c r="I707" t="s">
        <v>37</v>
      </c>
      <c r="J707" t="s">
        <v>66</v>
      </c>
      <c r="K707" t="s">
        <v>67</v>
      </c>
      <c r="L707" t="b">
        <v>1</v>
      </c>
      <c r="M707" t="s">
        <v>30</v>
      </c>
      <c r="N707" t="s">
        <v>150</v>
      </c>
      <c r="O707">
        <v>0</v>
      </c>
      <c r="P707">
        <v>14</v>
      </c>
      <c r="Q707">
        <v>0</v>
      </c>
      <c r="R707">
        <v>6460</v>
      </c>
      <c r="S707">
        <v>6460</v>
      </c>
      <c r="T707">
        <v>6.4599999999999996E-3</v>
      </c>
      <c r="U707">
        <v>6.4599999999999996E-3</v>
      </c>
      <c r="V707">
        <v>0</v>
      </c>
    </row>
    <row r="708" spans="1:22" x14ac:dyDescent="0.35">
      <c r="A708" t="s">
        <v>22</v>
      </c>
      <c r="B708">
        <v>2019</v>
      </c>
      <c r="C708" t="b">
        <v>1</v>
      </c>
      <c r="D708" t="s">
        <v>48</v>
      </c>
      <c r="E708" t="s">
        <v>151</v>
      </c>
      <c r="F708" t="s">
        <v>25</v>
      </c>
      <c r="G708" t="s">
        <v>48</v>
      </c>
      <c r="H708" t="s">
        <v>26</v>
      </c>
      <c r="I708" t="s">
        <v>35</v>
      </c>
      <c r="J708" t="s">
        <v>46</v>
      </c>
      <c r="K708" t="s">
        <v>47</v>
      </c>
      <c r="L708" t="b">
        <v>1</v>
      </c>
      <c r="M708" t="s">
        <v>30</v>
      </c>
      <c r="N708" t="s">
        <v>151</v>
      </c>
      <c r="O708">
        <v>1.23</v>
      </c>
      <c r="P708">
        <v>28</v>
      </c>
      <c r="Q708">
        <v>34.44</v>
      </c>
      <c r="R708">
        <v>358</v>
      </c>
      <c r="S708">
        <v>358</v>
      </c>
      <c r="T708">
        <v>3.5799999999999997E-4</v>
      </c>
      <c r="U708">
        <v>3.5799999999999997E-4</v>
      </c>
      <c r="V708">
        <v>3.4439999999999998E-2</v>
      </c>
    </row>
    <row r="709" spans="1:22" x14ac:dyDescent="0.35">
      <c r="A709" t="s">
        <v>22</v>
      </c>
      <c r="B709">
        <v>2019</v>
      </c>
      <c r="C709" t="b">
        <v>1</v>
      </c>
      <c r="D709" t="s">
        <v>48</v>
      </c>
      <c r="E709" t="s">
        <v>151</v>
      </c>
      <c r="F709" t="s">
        <v>25</v>
      </c>
      <c r="G709" t="s">
        <v>48</v>
      </c>
      <c r="H709" t="s">
        <v>26</v>
      </c>
      <c r="I709" t="s">
        <v>35</v>
      </c>
      <c r="J709" t="s">
        <v>80</v>
      </c>
      <c r="K709" t="s">
        <v>39</v>
      </c>
      <c r="L709" t="b">
        <v>1</v>
      </c>
      <c r="M709" t="s">
        <v>30</v>
      </c>
      <c r="N709" t="s">
        <v>151</v>
      </c>
      <c r="O709">
        <v>1</v>
      </c>
      <c r="P709">
        <v>18504</v>
      </c>
      <c r="Q709">
        <v>18504</v>
      </c>
      <c r="R709">
        <v>324545</v>
      </c>
      <c r="S709">
        <v>324545</v>
      </c>
      <c r="T709">
        <v>0.32454499999999997</v>
      </c>
      <c r="U709">
        <v>0.32454499999999997</v>
      </c>
      <c r="V709">
        <v>18.504000000000001</v>
      </c>
    </row>
    <row r="710" spans="1:22" x14ac:dyDescent="0.35">
      <c r="A710" t="s">
        <v>22</v>
      </c>
      <c r="B710">
        <v>2019</v>
      </c>
      <c r="C710" t="b">
        <v>1</v>
      </c>
      <c r="D710" t="s">
        <v>48</v>
      </c>
      <c r="E710" t="s">
        <v>151</v>
      </c>
      <c r="F710" t="s">
        <v>25</v>
      </c>
      <c r="G710" t="s">
        <v>48</v>
      </c>
      <c r="H710" t="s">
        <v>26</v>
      </c>
      <c r="I710" t="s">
        <v>35</v>
      </c>
      <c r="J710" t="s">
        <v>152</v>
      </c>
      <c r="K710" t="s">
        <v>39</v>
      </c>
      <c r="L710" t="b">
        <v>1</v>
      </c>
      <c r="M710" t="s">
        <v>30</v>
      </c>
      <c r="N710" t="s">
        <v>151</v>
      </c>
      <c r="O710">
        <v>1</v>
      </c>
      <c r="P710">
        <v>1420</v>
      </c>
      <c r="Q710">
        <v>1420</v>
      </c>
      <c r="R710">
        <v>5773</v>
      </c>
      <c r="S710">
        <v>5773</v>
      </c>
      <c r="T710">
        <v>5.7730000000000004E-3</v>
      </c>
      <c r="U710">
        <v>5.7730000000000004E-3</v>
      </c>
      <c r="V710">
        <v>1.42</v>
      </c>
    </row>
    <row r="711" spans="1:22" x14ac:dyDescent="0.35">
      <c r="A711" t="s">
        <v>22</v>
      </c>
      <c r="B711">
        <v>2019</v>
      </c>
      <c r="C711" t="b">
        <v>1</v>
      </c>
      <c r="D711" t="s">
        <v>48</v>
      </c>
      <c r="E711" t="s">
        <v>151</v>
      </c>
      <c r="F711" t="s">
        <v>25</v>
      </c>
      <c r="G711" t="s">
        <v>48</v>
      </c>
      <c r="H711" t="s">
        <v>26</v>
      </c>
      <c r="I711" t="s">
        <v>35</v>
      </c>
      <c r="J711" t="s">
        <v>152</v>
      </c>
      <c r="K711" t="s">
        <v>39</v>
      </c>
      <c r="L711" t="b">
        <v>1</v>
      </c>
      <c r="M711" t="s">
        <v>30</v>
      </c>
      <c r="N711" t="s">
        <v>151</v>
      </c>
      <c r="O711">
        <v>1</v>
      </c>
      <c r="P711">
        <v>2286</v>
      </c>
      <c r="Q711">
        <v>2286</v>
      </c>
      <c r="R711">
        <v>3152</v>
      </c>
      <c r="S711">
        <v>3152</v>
      </c>
      <c r="T711">
        <v>3.1519999999999999E-3</v>
      </c>
      <c r="U711">
        <v>3.1519999999999999E-3</v>
      </c>
      <c r="V711">
        <v>2.286</v>
      </c>
    </row>
    <row r="712" spans="1:22" x14ac:dyDescent="0.35">
      <c r="A712" t="s">
        <v>22</v>
      </c>
      <c r="B712">
        <v>2019</v>
      </c>
      <c r="C712" t="b">
        <v>1</v>
      </c>
      <c r="D712" t="s">
        <v>48</v>
      </c>
      <c r="E712" t="s">
        <v>151</v>
      </c>
      <c r="F712" t="s">
        <v>25</v>
      </c>
      <c r="G712" t="s">
        <v>48</v>
      </c>
      <c r="H712" t="s">
        <v>26</v>
      </c>
      <c r="I712" t="s">
        <v>35</v>
      </c>
      <c r="J712" t="s">
        <v>136</v>
      </c>
      <c r="K712" t="s">
        <v>39</v>
      </c>
      <c r="L712" t="b">
        <v>1</v>
      </c>
      <c r="M712" t="s">
        <v>30</v>
      </c>
      <c r="N712" t="s">
        <v>151</v>
      </c>
      <c r="O712">
        <v>1</v>
      </c>
      <c r="P712">
        <v>17</v>
      </c>
      <c r="Q712">
        <v>17</v>
      </c>
      <c r="R712">
        <v>140</v>
      </c>
      <c r="S712">
        <v>140</v>
      </c>
      <c r="T712">
        <v>1.3999999999999999E-4</v>
      </c>
      <c r="U712">
        <v>1.3999999999999999E-4</v>
      </c>
      <c r="V712">
        <v>1.7000000000000001E-2</v>
      </c>
    </row>
    <row r="713" spans="1:22" x14ac:dyDescent="0.35">
      <c r="A713" t="s">
        <v>22</v>
      </c>
      <c r="B713">
        <v>2019</v>
      </c>
      <c r="C713" t="b">
        <v>1</v>
      </c>
      <c r="D713" t="s">
        <v>48</v>
      </c>
      <c r="E713" t="s">
        <v>151</v>
      </c>
      <c r="F713" t="s">
        <v>25</v>
      </c>
      <c r="G713" t="s">
        <v>48</v>
      </c>
      <c r="H713" t="s">
        <v>26</v>
      </c>
      <c r="I713" t="s">
        <v>35</v>
      </c>
      <c r="J713" t="s">
        <v>82</v>
      </c>
      <c r="K713" t="s">
        <v>39</v>
      </c>
      <c r="L713" t="b">
        <v>1</v>
      </c>
      <c r="M713" t="s">
        <v>30</v>
      </c>
      <c r="N713" t="s">
        <v>151</v>
      </c>
      <c r="O713">
        <v>1</v>
      </c>
      <c r="P713">
        <v>922960</v>
      </c>
      <c r="Q713">
        <v>922960</v>
      </c>
      <c r="R713">
        <v>2229390</v>
      </c>
      <c r="S713">
        <v>2229390</v>
      </c>
      <c r="T713">
        <v>2.22939</v>
      </c>
      <c r="U713">
        <v>2.22939</v>
      </c>
      <c r="V713">
        <v>922.96</v>
      </c>
    </row>
    <row r="714" spans="1:22" x14ac:dyDescent="0.35">
      <c r="A714" t="s">
        <v>22</v>
      </c>
      <c r="B714">
        <v>2019</v>
      </c>
      <c r="C714" t="b">
        <v>1</v>
      </c>
      <c r="D714" t="s">
        <v>48</v>
      </c>
      <c r="E714" t="s">
        <v>151</v>
      </c>
      <c r="F714" t="s">
        <v>25</v>
      </c>
      <c r="G714" t="s">
        <v>48</v>
      </c>
      <c r="H714" t="s">
        <v>26</v>
      </c>
      <c r="I714" t="s">
        <v>27</v>
      </c>
      <c r="J714" t="s">
        <v>56</v>
      </c>
      <c r="K714" t="s">
        <v>29</v>
      </c>
      <c r="L714" t="b">
        <v>1</v>
      </c>
      <c r="M714" t="s">
        <v>30</v>
      </c>
      <c r="N714" t="s">
        <v>151</v>
      </c>
      <c r="O714">
        <v>1.21</v>
      </c>
      <c r="P714">
        <v>211401</v>
      </c>
      <c r="Q714">
        <v>255795.21</v>
      </c>
      <c r="R714">
        <v>2040216</v>
      </c>
      <c r="S714">
        <v>2040216</v>
      </c>
      <c r="T714">
        <v>2.040216</v>
      </c>
      <c r="U714">
        <v>2.040216</v>
      </c>
      <c r="V714">
        <v>255.79521</v>
      </c>
    </row>
    <row r="715" spans="1:22" x14ac:dyDescent="0.35">
      <c r="A715" t="s">
        <v>22</v>
      </c>
      <c r="B715">
        <v>2019</v>
      </c>
      <c r="C715" t="b">
        <v>1</v>
      </c>
      <c r="D715" t="s">
        <v>48</v>
      </c>
      <c r="E715" t="s">
        <v>151</v>
      </c>
      <c r="F715" t="s">
        <v>25</v>
      </c>
      <c r="G715" t="s">
        <v>48</v>
      </c>
      <c r="H715" t="s">
        <v>26</v>
      </c>
      <c r="I715" t="s">
        <v>27</v>
      </c>
      <c r="J715" t="s">
        <v>69</v>
      </c>
      <c r="K715" t="s">
        <v>29</v>
      </c>
      <c r="L715" t="b">
        <v>1</v>
      </c>
      <c r="M715" t="s">
        <v>30</v>
      </c>
      <c r="N715" t="s">
        <v>151</v>
      </c>
      <c r="O715">
        <v>1</v>
      </c>
      <c r="P715">
        <v>19788</v>
      </c>
      <c r="Q715">
        <v>19788</v>
      </c>
      <c r="R715">
        <v>570998</v>
      </c>
      <c r="S715">
        <v>570998</v>
      </c>
      <c r="T715">
        <v>0.57099800000000001</v>
      </c>
      <c r="U715">
        <v>0.57099800000000001</v>
      </c>
      <c r="V715">
        <v>19.788</v>
      </c>
    </row>
    <row r="716" spans="1:22" x14ac:dyDescent="0.35">
      <c r="A716" t="s">
        <v>22</v>
      </c>
      <c r="B716">
        <v>2019</v>
      </c>
      <c r="C716" t="b">
        <v>1</v>
      </c>
      <c r="D716" t="s">
        <v>48</v>
      </c>
      <c r="E716" t="s">
        <v>151</v>
      </c>
      <c r="F716" t="s">
        <v>25</v>
      </c>
      <c r="G716" t="s">
        <v>48</v>
      </c>
      <c r="H716" t="s">
        <v>26</v>
      </c>
      <c r="I716" t="s">
        <v>27</v>
      </c>
      <c r="J716" t="s">
        <v>28</v>
      </c>
      <c r="K716" t="s">
        <v>29</v>
      </c>
      <c r="L716" t="b">
        <v>1</v>
      </c>
      <c r="M716" t="s">
        <v>30</v>
      </c>
      <c r="N716" t="s">
        <v>151</v>
      </c>
      <c r="O716">
        <v>1.38</v>
      </c>
      <c r="P716">
        <v>50321</v>
      </c>
      <c r="Q716">
        <v>69442.98</v>
      </c>
      <c r="R716">
        <v>565688</v>
      </c>
      <c r="S716">
        <v>565688</v>
      </c>
      <c r="T716">
        <v>0.56568799999999997</v>
      </c>
      <c r="U716">
        <v>0.56568799999999997</v>
      </c>
      <c r="V716">
        <v>69.442980000000006</v>
      </c>
    </row>
    <row r="717" spans="1:22" x14ac:dyDescent="0.35">
      <c r="A717" t="s">
        <v>22</v>
      </c>
      <c r="B717">
        <v>2019</v>
      </c>
      <c r="C717" t="b">
        <v>1</v>
      </c>
      <c r="D717" t="s">
        <v>48</v>
      </c>
      <c r="E717" t="s">
        <v>151</v>
      </c>
      <c r="F717" t="s">
        <v>25</v>
      </c>
      <c r="G717" t="s">
        <v>48</v>
      </c>
      <c r="H717" t="s">
        <v>26</v>
      </c>
      <c r="I717" t="s">
        <v>27</v>
      </c>
      <c r="J717" t="s">
        <v>70</v>
      </c>
      <c r="K717" t="s">
        <v>29</v>
      </c>
      <c r="L717" t="b">
        <v>1</v>
      </c>
      <c r="M717" t="s">
        <v>30</v>
      </c>
      <c r="N717" t="s">
        <v>151</v>
      </c>
      <c r="O717">
        <v>1</v>
      </c>
      <c r="P717">
        <v>17289</v>
      </c>
      <c r="Q717">
        <v>17289</v>
      </c>
      <c r="R717">
        <v>390385</v>
      </c>
      <c r="S717">
        <v>390385</v>
      </c>
      <c r="T717">
        <v>0.39038499999999998</v>
      </c>
      <c r="U717">
        <v>0.39038499999999998</v>
      </c>
      <c r="V717">
        <v>17.289000000000001</v>
      </c>
    </row>
    <row r="718" spans="1:22" x14ac:dyDescent="0.35">
      <c r="A718" t="s">
        <v>22</v>
      </c>
      <c r="B718">
        <v>2019</v>
      </c>
      <c r="C718" t="b">
        <v>1</v>
      </c>
      <c r="D718" t="s">
        <v>48</v>
      </c>
      <c r="E718" t="s">
        <v>151</v>
      </c>
      <c r="F718" t="s">
        <v>25</v>
      </c>
      <c r="G718" t="s">
        <v>48</v>
      </c>
      <c r="H718" t="s">
        <v>26</v>
      </c>
      <c r="I718" t="s">
        <v>27</v>
      </c>
      <c r="J718" t="s">
        <v>57</v>
      </c>
      <c r="K718" t="s">
        <v>29</v>
      </c>
      <c r="L718" t="b">
        <v>1</v>
      </c>
      <c r="M718" t="s">
        <v>30</v>
      </c>
      <c r="N718" t="s">
        <v>151</v>
      </c>
      <c r="O718">
        <v>4</v>
      </c>
      <c r="P718">
        <v>14527</v>
      </c>
      <c r="Q718">
        <v>58108</v>
      </c>
      <c r="R718">
        <v>429789</v>
      </c>
      <c r="S718">
        <v>429789</v>
      </c>
      <c r="T718">
        <v>0.42978899999999998</v>
      </c>
      <c r="U718">
        <v>0.42978899999999998</v>
      </c>
      <c r="V718">
        <v>58.107999999999997</v>
      </c>
    </row>
    <row r="719" spans="1:22" x14ac:dyDescent="0.35">
      <c r="A719" t="s">
        <v>22</v>
      </c>
      <c r="B719">
        <v>2019</v>
      </c>
      <c r="C719" t="b">
        <v>1</v>
      </c>
      <c r="D719" t="s">
        <v>48</v>
      </c>
      <c r="E719" t="s">
        <v>151</v>
      </c>
      <c r="F719" t="s">
        <v>25</v>
      </c>
      <c r="G719" t="s">
        <v>48</v>
      </c>
      <c r="H719" t="s">
        <v>26</v>
      </c>
      <c r="I719" t="s">
        <v>27</v>
      </c>
      <c r="J719" t="s">
        <v>57</v>
      </c>
      <c r="K719" t="s">
        <v>29</v>
      </c>
      <c r="L719" t="b">
        <v>1</v>
      </c>
      <c r="M719" t="s">
        <v>30</v>
      </c>
      <c r="N719" t="s">
        <v>151</v>
      </c>
      <c r="O719">
        <v>2.58</v>
      </c>
      <c r="P719">
        <v>1385</v>
      </c>
      <c r="Q719">
        <v>3573.3</v>
      </c>
      <c r="R719">
        <v>34008</v>
      </c>
      <c r="S719">
        <v>34008</v>
      </c>
      <c r="T719">
        <v>3.4007999999999997E-2</v>
      </c>
      <c r="U719">
        <v>3.4007999999999997E-2</v>
      </c>
      <c r="V719">
        <v>3.5733000000000001</v>
      </c>
    </row>
    <row r="720" spans="1:22" x14ac:dyDescent="0.35">
      <c r="A720" t="s">
        <v>22</v>
      </c>
      <c r="B720">
        <v>2019</v>
      </c>
      <c r="C720" t="b">
        <v>1</v>
      </c>
      <c r="D720" t="s">
        <v>48</v>
      </c>
      <c r="E720" t="s">
        <v>151</v>
      </c>
      <c r="F720" t="s">
        <v>25</v>
      </c>
      <c r="G720" t="s">
        <v>48</v>
      </c>
      <c r="H720" t="s">
        <v>26</v>
      </c>
      <c r="I720" t="s">
        <v>27</v>
      </c>
      <c r="J720" t="s">
        <v>71</v>
      </c>
      <c r="K720" t="s">
        <v>29</v>
      </c>
      <c r="L720" t="b">
        <v>1</v>
      </c>
      <c r="M720" t="s">
        <v>30</v>
      </c>
      <c r="N720" t="s">
        <v>151</v>
      </c>
      <c r="O720">
        <v>1.61</v>
      </c>
      <c r="P720">
        <v>322587</v>
      </c>
      <c r="Q720">
        <v>519365.07</v>
      </c>
      <c r="R720">
        <v>652210</v>
      </c>
      <c r="S720">
        <v>652210</v>
      </c>
      <c r="T720">
        <v>0.65220999999999996</v>
      </c>
      <c r="U720">
        <v>0.65220999999999996</v>
      </c>
      <c r="V720">
        <v>519.36506999999995</v>
      </c>
    </row>
    <row r="721" spans="1:22" x14ac:dyDescent="0.35">
      <c r="A721" t="s">
        <v>22</v>
      </c>
      <c r="B721">
        <v>2019</v>
      </c>
      <c r="C721" t="b">
        <v>1</v>
      </c>
      <c r="D721" t="s">
        <v>48</v>
      </c>
      <c r="E721" t="s">
        <v>151</v>
      </c>
      <c r="F721" t="s">
        <v>25</v>
      </c>
      <c r="G721" t="s">
        <v>48</v>
      </c>
      <c r="H721" t="s">
        <v>26</v>
      </c>
      <c r="I721" t="s">
        <v>27</v>
      </c>
      <c r="J721" t="s">
        <v>72</v>
      </c>
      <c r="K721" t="s">
        <v>29</v>
      </c>
      <c r="L721" t="b">
        <v>1</v>
      </c>
      <c r="M721" t="s">
        <v>30</v>
      </c>
      <c r="N721" t="s">
        <v>151</v>
      </c>
      <c r="O721">
        <v>1.18</v>
      </c>
      <c r="P721">
        <v>1341</v>
      </c>
      <c r="Q721">
        <v>1582.38</v>
      </c>
      <c r="R721">
        <v>31846</v>
      </c>
      <c r="S721">
        <v>31846</v>
      </c>
      <c r="T721">
        <v>3.1845999999999999E-2</v>
      </c>
      <c r="U721">
        <v>3.1845999999999999E-2</v>
      </c>
      <c r="V721">
        <v>1.5823799999999999</v>
      </c>
    </row>
    <row r="722" spans="1:22" x14ac:dyDescent="0.35">
      <c r="A722" t="s">
        <v>22</v>
      </c>
      <c r="B722">
        <v>2019</v>
      </c>
      <c r="C722" t="b">
        <v>1</v>
      </c>
      <c r="D722" t="s">
        <v>48</v>
      </c>
      <c r="E722" t="s">
        <v>151</v>
      </c>
      <c r="F722" t="s">
        <v>25</v>
      </c>
      <c r="G722" t="s">
        <v>48</v>
      </c>
      <c r="H722" t="s">
        <v>26</v>
      </c>
      <c r="I722" t="s">
        <v>27</v>
      </c>
      <c r="J722" t="s">
        <v>72</v>
      </c>
      <c r="K722" t="s">
        <v>29</v>
      </c>
      <c r="L722" t="b">
        <v>1</v>
      </c>
      <c r="M722" t="s">
        <v>30</v>
      </c>
      <c r="N722" t="s">
        <v>151</v>
      </c>
      <c r="O722">
        <v>1.18</v>
      </c>
      <c r="P722">
        <v>2399</v>
      </c>
      <c r="Q722">
        <v>2830.82</v>
      </c>
      <c r="R722">
        <v>43222</v>
      </c>
      <c r="S722">
        <v>43222</v>
      </c>
      <c r="T722">
        <v>4.3221999999999997E-2</v>
      </c>
      <c r="U722">
        <v>4.3221999999999997E-2</v>
      </c>
      <c r="V722">
        <v>2.8308200000000001</v>
      </c>
    </row>
    <row r="723" spans="1:22" x14ac:dyDescent="0.35">
      <c r="A723" t="s">
        <v>22</v>
      </c>
      <c r="B723">
        <v>2019</v>
      </c>
      <c r="C723" t="b">
        <v>1</v>
      </c>
      <c r="D723" t="s">
        <v>48</v>
      </c>
      <c r="E723" t="s">
        <v>151</v>
      </c>
      <c r="F723" t="s">
        <v>25</v>
      </c>
      <c r="G723" t="s">
        <v>48</v>
      </c>
      <c r="H723" t="s">
        <v>26</v>
      </c>
      <c r="I723" t="s">
        <v>35</v>
      </c>
      <c r="J723" t="s">
        <v>92</v>
      </c>
      <c r="K723" t="s">
        <v>52</v>
      </c>
      <c r="L723" t="b">
        <v>1</v>
      </c>
      <c r="M723" t="s">
        <v>30</v>
      </c>
      <c r="N723" t="s">
        <v>151</v>
      </c>
      <c r="O723">
        <v>1.1299999999999999</v>
      </c>
      <c r="P723">
        <v>1132</v>
      </c>
      <c r="Q723">
        <v>1279.1600000000001</v>
      </c>
      <c r="R723">
        <v>10966</v>
      </c>
      <c r="S723">
        <v>10966</v>
      </c>
      <c r="T723">
        <v>1.0966E-2</v>
      </c>
      <c r="U723">
        <v>1.0966E-2</v>
      </c>
      <c r="V723">
        <v>1.2791600000000001</v>
      </c>
    </row>
    <row r="724" spans="1:22" x14ac:dyDescent="0.35">
      <c r="A724" t="s">
        <v>22</v>
      </c>
      <c r="B724">
        <v>2019</v>
      </c>
      <c r="C724" t="b">
        <v>1</v>
      </c>
      <c r="D724" t="s">
        <v>48</v>
      </c>
      <c r="E724" t="s">
        <v>151</v>
      </c>
      <c r="F724" t="s">
        <v>25</v>
      </c>
      <c r="G724" t="s">
        <v>48</v>
      </c>
      <c r="H724" t="s">
        <v>26</v>
      </c>
      <c r="I724" t="s">
        <v>35</v>
      </c>
      <c r="J724" t="s">
        <v>51</v>
      </c>
      <c r="K724" t="s">
        <v>52</v>
      </c>
      <c r="L724" t="b">
        <v>1</v>
      </c>
      <c r="M724" t="s">
        <v>30</v>
      </c>
      <c r="N724" t="s">
        <v>151</v>
      </c>
      <c r="O724">
        <v>1.1599999999999999</v>
      </c>
      <c r="P724">
        <v>4295</v>
      </c>
      <c r="Q724">
        <v>4982.2</v>
      </c>
      <c r="R724">
        <v>47147</v>
      </c>
      <c r="S724">
        <v>47147</v>
      </c>
      <c r="T724">
        <v>4.7147000000000001E-2</v>
      </c>
      <c r="U724">
        <v>4.7147000000000001E-2</v>
      </c>
      <c r="V724">
        <v>4.9821999999999997</v>
      </c>
    </row>
    <row r="725" spans="1:22" x14ac:dyDescent="0.35">
      <c r="A725" t="s">
        <v>22</v>
      </c>
      <c r="B725">
        <v>2019</v>
      </c>
      <c r="C725" t="b">
        <v>1</v>
      </c>
      <c r="D725" t="s">
        <v>48</v>
      </c>
      <c r="E725" t="s">
        <v>151</v>
      </c>
      <c r="F725" t="s">
        <v>25</v>
      </c>
      <c r="G725" t="s">
        <v>48</v>
      </c>
      <c r="H725" t="s">
        <v>26</v>
      </c>
      <c r="I725" t="s">
        <v>35</v>
      </c>
      <c r="J725" t="s">
        <v>153</v>
      </c>
      <c r="K725" t="s">
        <v>52</v>
      </c>
      <c r="L725" t="b">
        <v>1</v>
      </c>
      <c r="M725" t="s">
        <v>30</v>
      </c>
      <c r="N725" t="s">
        <v>151</v>
      </c>
      <c r="O725">
        <v>1</v>
      </c>
      <c r="P725">
        <v>30946</v>
      </c>
      <c r="Q725">
        <v>30946</v>
      </c>
      <c r="R725">
        <v>114677</v>
      </c>
      <c r="S725">
        <v>114677</v>
      </c>
      <c r="T725">
        <v>0.114677</v>
      </c>
      <c r="U725">
        <v>0.114677</v>
      </c>
      <c r="V725">
        <v>30.946000000000002</v>
      </c>
    </row>
    <row r="726" spans="1:22" x14ac:dyDescent="0.35">
      <c r="A726" t="s">
        <v>22</v>
      </c>
      <c r="B726">
        <v>2019</v>
      </c>
      <c r="C726" t="b">
        <v>1</v>
      </c>
      <c r="D726" t="s">
        <v>48</v>
      </c>
      <c r="E726" t="s">
        <v>151</v>
      </c>
      <c r="F726" t="s">
        <v>25</v>
      </c>
      <c r="G726" t="s">
        <v>48</v>
      </c>
      <c r="H726" t="s">
        <v>26</v>
      </c>
      <c r="I726" t="s">
        <v>35</v>
      </c>
      <c r="J726" t="s">
        <v>108</v>
      </c>
      <c r="K726" t="s">
        <v>52</v>
      </c>
      <c r="L726" t="b">
        <v>1</v>
      </c>
      <c r="M726" t="s">
        <v>30</v>
      </c>
      <c r="N726" t="s">
        <v>151</v>
      </c>
      <c r="O726">
        <v>1.24</v>
      </c>
      <c r="P726">
        <v>5</v>
      </c>
      <c r="Q726">
        <v>6.2</v>
      </c>
      <c r="R726">
        <v>89</v>
      </c>
      <c r="S726">
        <v>89</v>
      </c>
      <c r="T726" s="1">
        <v>8.8999999999999995E-5</v>
      </c>
      <c r="U726" s="1">
        <v>8.8999999999999995E-5</v>
      </c>
      <c r="V726">
        <v>6.1999999999999998E-3</v>
      </c>
    </row>
    <row r="727" spans="1:22" x14ac:dyDescent="0.35">
      <c r="A727" t="s">
        <v>22</v>
      </c>
      <c r="B727">
        <v>2019</v>
      </c>
      <c r="C727" t="b">
        <v>1</v>
      </c>
      <c r="D727" t="s">
        <v>48</v>
      </c>
      <c r="E727" t="s">
        <v>151</v>
      </c>
      <c r="F727" t="s">
        <v>25</v>
      </c>
      <c r="G727" t="s">
        <v>48</v>
      </c>
      <c r="H727" t="s">
        <v>26</v>
      </c>
      <c r="I727" t="s">
        <v>35</v>
      </c>
      <c r="J727" t="s">
        <v>91</v>
      </c>
      <c r="K727" t="s">
        <v>54</v>
      </c>
      <c r="L727" t="b">
        <v>1</v>
      </c>
      <c r="M727" t="s">
        <v>30</v>
      </c>
      <c r="N727" t="s">
        <v>151</v>
      </c>
      <c r="O727">
        <v>1</v>
      </c>
      <c r="P727">
        <v>442</v>
      </c>
      <c r="Q727">
        <v>442</v>
      </c>
      <c r="R727">
        <v>1291</v>
      </c>
      <c r="S727">
        <v>1291</v>
      </c>
      <c r="T727">
        <v>1.291E-3</v>
      </c>
      <c r="U727">
        <v>1.291E-3</v>
      </c>
      <c r="V727">
        <v>0.442</v>
      </c>
    </row>
    <row r="728" spans="1:22" x14ac:dyDescent="0.35">
      <c r="A728" t="s">
        <v>22</v>
      </c>
      <c r="B728">
        <v>2019</v>
      </c>
      <c r="C728" t="b">
        <v>1</v>
      </c>
      <c r="D728" t="s">
        <v>48</v>
      </c>
      <c r="E728" t="s">
        <v>151</v>
      </c>
      <c r="F728" t="s">
        <v>25</v>
      </c>
      <c r="G728" t="s">
        <v>48</v>
      </c>
      <c r="H728" t="s">
        <v>26</v>
      </c>
      <c r="I728" t="s">
        <v>35</v>
      </c>
      <c r="J728" t="s">
        <v>112</v>
      </c>
      <c r="K728" t="s">
        <v>54</v>
      </c>
      <c r="L728" t="b">
        <v>1</v>
      </c>
      <c r="M728" t="s">
        <v>30</v>
      </c>
      <c r="N728" t="s">
        <v>151</v>
      </c>
      <c r="O728">
        <v>1</v>
      </c>
      <c r="P728">
        <v>23506</v>
      </c>
      <c r="Q728">
        <v>23506</v>
      </c>
      <c r="R728">
        <v>46971</v>
      </c>
      <c r="S728">
        <v>46971</v>
      </c>
      <c r="T728">
        <v>4.6970999999999999E-2</v>
      </c>
      <c r="U728">
        <v>4.6970999999999999E-2</v>
      </c>
      <c r="V728">
        <v>23.506</v>
      </c>
    </row>
    <row r="729" spans="1:22" x14ac:dyDescent="0.35">
      <c r="A729" t="s">
        <v>22</v>
      </c>
      <c r="B729">
        <v>2019</v>
      </c>
      <c r="C729" t="b">
        <v>1</v>
      </c>
      <c r="D729" t="s">
        <v>48</v>
      </c>
      <c r="E729" t="s">
        <v>151</v>
      </c>
      <c r="F729" t="s">
        <v>25</v>
      </c>
      <c r="G729" t="s">
        <v>48</v>
      </c>
      <c r="H729" t="s">
        <v>26</v>
      </c>
      <c r="I729" t="s">
        <v>35</v>
      </c>
      <c r="J729" t="s">
        <v>74</v>
      </c>
      <c r="K729" t="s">
        <v>54</v>
      </c>
      <c r="L729" t="b">
        <v>1</v>
      </c>
      <c r="M729" t="s">
        <v>30</v>
      </c>
      <c r="N729" t="s">
        <v>151</v>
      </c>
      <c r="O729">
        <v>1.17</v>
      </c>
      <c r="P729">
        <v>645</v>
      </c>
      <c r="Q729">
        <v>754.65</v>
      </c>
      <c r="R729">
        <v>7564</v>
      </c>
      <c r="S729">
        <v>7564</v>
      </c>
      <c r="T729">
        <v>7.5640000000000004E-3</v>
      </c>
      <c r="U729">
        <v>7.5640000000000004E-3</v>
      </c>
      <c r="V729">
        <v>0.75465000000000004</v>
      </c>
    </row>
    <row r="730" spans="1:22" x14ac:dyDescent="0.35">
      <c r="A730" t="s">
        <v>22</v>
      </c>
      <c r="B730">
        <v>2019</v>
      </c>
      <c r="C730" t="b">
        <v>1</v>
      </c>
      <c r="D730" t="s">
        <v>48</v>
      </c>
      <c r="E730" t="s">
        <v>151</v>
      </c>
      <c r="F730" t="s">
        <v>25</v>
      </c>
      <c r="G730" t="s">
        <v>48</v>
      </c>
      <c r="H730" t="s">
        <v>26</v>
      </c>
      <c r="I730" t="s">
        <v>35</v>
      </c>
      <c r="J730" t="s">
        <v>98</v>
      </c>
      <c r="K730" t="s">
        <v>54</v>
      </c>
      <c r="L730" t="b">
        <v>1</v>
      </c>
      <c r="M730" t="s">
        <v>30</v>
      </c>
      <c r="N730" t="s">
        <v>151</v>
      </c>
      <c r="O730">
        <v>1</v>
      </c>
      <c r="P730">
        <v>733</v>
      </c>
      <c r="Q730">
        <v>733</v>
      </c>
      <c r="R730">
        <v>3833</v>
      </c>
      <c r="S730">
        <v>3833</v>
      </c>
      <c r="T730">
        <v>3.833E-3</v>
      </c>
      <c r="U730">
        <v>3.833E-3</v>
      </c>
      <c r="V730">
        <v>0.73299999999999998</v>
      </c>
    </row>
    <row r="731" spans="1:22" x14ac:dyDescent="0.35">
      <c r="A731" t="s">
        <v>22</v>
      </c>
      <c r="B731">
        <v>2019</v>
      </c>
      <c r="C731" t="b">
        <v>1</v>
      </c>
      <c r="D731" t="s">
        <v>48</v>
      </c>
      <c r="E731" t="s">
        <v>151</v>
      </c>
      <c r="F731" t="s">
        <v>25</v>
      </c>
      <c r="G731" t="s">
        <v>48</v>
      </c>
      <c r="H731" t="s">
        <v>26</v>
      </c>
      <c r="I731" t="s">
        <v>35</v>
      </c>
      <c r="J731" t="s">
        <v>115</v>
      </c>
      <c r="K731" t="s">
        <v>54</v>
      </c>
      <c r="L731" t="b">
        <v>1</v>
      </c>
      <c r="M731" t="s">
        <v>30</v>
      </c>
      <c r="N731" t="s">
        <v>151</v>
      </c>
      <c r="O731">
        <v>1</v>
      </c>
      <c r="P731">
        <v>732</v>
      </c>
      <c r="Q731">
        <v>732</v>
      </c>
      <c r="R731">
        <v>6906</v>
      </c>
      <c r="S731">
        <v>6906</v>
      </c>
      <c r="T731">
        <v>6.9059999999999998E-3</v>
      </c>
      <c r="U731">
        <v>6.9059999999999998E-3</v>
      </c>
      <c r="V731">
        <v>0.73199999999999998</v>
      </c>
    </row>
    <row r="732" spans="1:22" x14ac:dyDescent="0.35">
      <c r="A732" t="s">
        <v>22</v>
      </c>
      <c r="B732">
        <v>2019</v>
      </c>
      <c r="C732" t="b">
        <v>1</v>
      </c>
      <c r="D732" t="s">
        <v>48</v>
      </c>
      <c r="E732" t="s">
        <v>151</v>
      </c>
      <c r="F732" t="s">
        <v>25</v>
      </c>
      <c r="G732" t="s">
        <v>48</v>
      </c>
      <c r="H732" t="s">
        <v>26</v>
      </c>
      <c r="I732" t="s">
        <v>35</v>
      </c>
      <c r="J732" t="s">
        <v>154</v>
      </c>
      <c r="K732" t="s">
        <v>32</v>
      </c>
      <c r="L732" t="b">
        <v>1</v>
      </c>
      <c r="M732" t="s">
        <v>30</v>
      </c>
      <c r="N732" t="s">
        <v>151</v>
      </c>
      <c r="O732">
        <v>1</v>
      </c>
      <c r="P732">
        <v>27</v>
      </c>
      <c r="Q732">
        <v>27</v>
      </c>
      <c r="R732">
        <v>2509</v>
      </c>
      <c r="S732">
        <v>2509</v>
      </c>
      <c r="T732">
        <v>2.5089999999999999E-3</v>
      </c>
      <c r="U732">
        <v>2.5089999999999999E-3</v>
      </c>
      <c r="V732">
        <v>2.7E-2</v>
      </c>
    </row>
    <row r="733" spans="1:22" x14ac:dyDescent="0.35">
      <c r="A733" t="s">
        <v>22</v>
      </c>
      <c r="B733">
        <v>2019</v>
      </c>
      <c r="C733" t="b">
        <v>1</v>
      </c>
      <c r="D733" t="s">
        <v>48</v>
      </c>
      <c r="E733" t="s">
        <v>151</v>
      </c>
      <c r="F733" t="s">
        <v>25</v>
      </c>
      <c r="G733" t="s">
        <v>48</v>
      </c>
      <c r="H733" t="s">
        <v>26</v>
      </c>
      <c r="I733" t="s">
        <v>27</v>
      </c>
      <c r="J733" t="s">
        <v>92</v>
      </c>
      <c r="K733" t="s">
        <v>52</v>
      </c>
      <c r="L733" t="b">
        <v>1</v>
      </c>
      <c r="M733" t="s">
        <v>30</v>
      </c>
      <c r="N733" t="s">
        <v>151</v>
      </c>
      <c r="O733">
        <v>1.21</v>
      </c>
      <c r="P733">
        <v>457776</v>
      </c>
      <c r="Q733">
        <v>553908.96</v>
      </c>
      <c r="R733">
        <v>5944720</v>
      </c>
      <c r="S733">
        <v>5944720</v>
      </c>
      <c r="T733">
        <v>5.9447200000000002</v>
      </c>
      <c r="U733">
        <v>5.9447200000000002</v>
      </c>
      <c r="V733">
        <v>553.90895999999998</v>
      </c>
    </row>
    <row r="734" spans="1:22" x14ac:dyDescent="0.35">
      <c r="A734" t="s">
        <v>22</v>
      </c>
      <c r="B734">
        <v>2019</v>
      </c>
      <c r="C734" t="b">
        <v>1</v>
      </c>
      <c r="D734" t="s">
        <v>48</v>
      </c>
      <c r="E734" t="s">
        <v>151</v>
      </c>
      <c r="F734" t="s">
        <v>25</v>
      </c>
      <c r="G734" t="s">
        <v>48</v>
      </c>
      <c r="H734" t="s">
        <v>26</v>
      </c>
      <c r="I734" t="s">
        <v>27</v>
      </c>
      <c r="J734" t="s">
        <v>124</v>
      </c>
      <c r="K734" t="s">
        <v>52</v>
      </c>
      <c r="L734" t="b">
        <v>1</v>
      </c>
      <c r="M734" t="s">
        <v>30</v>
      </c>
      <c r="N734" t="s">
        <v>151</v>
      </c>
      <c r="O734">
        <v>1.1499999999999999</v>
      </c>
      <c r="P734">
        <v>74</v>
      </c>
      <c r="Q734">
        <v>85.1</v>
      </c>
      <c r="R734">
        <v>944</v>
      </c>
      <c r="S734">
        <v>944</v>
      </c>
      <c r="T734">
        <v>9.4399999999999996E-4</v>
      </c>
      <c r="U734">
        <v>9.4399999999999996E-4</v>
      </c>
      <c r="V734">
        <v>8.5099999999999995E-2</v>
      </c>
    </row>
    <row r="735" spans="1:22" x14ac:dyDescent="0.35">
      <c r="A735" t="s">
        <v>22</v>
      </c>
      <c r="B735">
        <v>2019</v>
      </c>
      <c r="C735" t="b">
        <v>1</v>
      </c>
      <c r="D735" t="s">
        <v>48</v>
      </c>
      <c r="E735" t="s">
        <v>151</v>
      </c>
      <c r="F735" t="s">
        <v>25</v>
      </c>
      <c r="G735" t="s">
        <v>48</v>
      </c>
      <c r="H735" t="s">
        <v>26</v>
      </c>
      <c r="I735" t="s">
        <v>27</v>
      </c>
      <c r="J735" t="s">
        <v>112</v>
      </c>
      <c r="K735" t="s">
        <v>54</v>
      </c>
      <c r="L735" t="b">
        <v>1</v>
      </c>
      <c r="M735" t="s">
        <v>30</v>
      </c>
      <c r="N735" t="s">
        <v>151</v>
      </c>
      <c r="O735">
        <v>1</v>
      </c>
      <c r="P735">
        <v>2271</v>
      </c>
      <c r="Q735">
        <v>2271</v>
      </c>
      <c r="R735">
        <v>4450</v>
      </c>
      <c r="S735">
        <v>4450</v>
      </c>
      <c r="T735">
        <v>4.45E-3</v>
      </c>
      <c r="U735">
        <v>4.45E-3</v>
      </c>
      <c r="V735">
        <v>2.2709999999999999</v>
      </c>
    </row>
    <row r="736" spans="1:22" x14ac:dyDescent="0.35">
      <c r="A736" t="s">
        <v>22</v>
      </c>
      <c r="B736">
        <v>2019</v>
      </c>
      <c r="C736" t="b">
        <v>1</v>
      </c>
      <c r="D736" t="s">
        <v>48</v>
      </c>
      <c r="E736" t="s">
        <v>151</v>
      </c>
      <c r="F736" t="s">
        <v>25</v>
      </c>
      <c r="G736" t="s">
        <v>48</v>
      </c>
      <c r="H736" t="s">
        <v>26</v>
      </c>
      <c r="I736" t="s">
        <v>27</v>
      </c>
      <c r="J736" t="s">
        <v>155</v>
      </c>
      <c r="K736" t="s">
        <v>54</v>
      </c>
      <c r="L736" t="b">
        <v>1</v>
      </c>
      <c r="M736" t="s">
        <v>30</v>
      </c>
      <c r="N736" t="s">
        <v>151</v>
      </c>
      <c r="O736">
        <v>1</v>
      </c>
      <c r="P736">
        <v>2100</v>
      </c>
      <c r="Q736">
        <v>2100</v>
      </c>
      <c r="R736">
        <v>13923</v>
      </c>
      <c r="S736">
        <v>13923</v>
      </c>
      <c r="T736">
        <v>1.3923E-2</v>
      </c>
      <c r="U736">
        <v>1.3923E-2</v>
      </c>
      <c r="V736">
        <v>2.1</v>
      </c>
    </row>
    <row r="737" spans="1:22" x14ac:dyDescent="0.35">
      <c r="A737" t="s">
        <v>22</v>
      </c>
      <c r="B737">
        <v>2019</v>
      </c>
      <c r="C737" t="b">
        <v>1</v>
      </c>
      <c r="D737" t="s">
        <v>48</v>
      </c>
      <c r="E737" t="s">
        <v>151</v>
      </c>
      <c r="F737" t="s">
        <v>25</v>
      </c>
      <c r="G737" t="s">
        <v>48</v>
      </c>
      <c r="H737" t="s">
        <v>26</v>
      </c>
      <c r="I737" t="s">
        <v>35</v>
      </c>
      <c r="J737" t="s">
        <v>125</v>
      </c>
      <c r="K737" t="s">
        <v>33</v>
      </c>
      <c r="L737" t="b">
        <v>1</v>
      </c>
      <c r="M737" t="s">
        <v>30</v>
      </c>
      <c r="N737" t="s">
        <v>151</v>
      </c>
      <c r="O737">
        <v>1</v>
      </c>
      <c r="P737">
        <v>151069</v>
      </c>
      <c r="Q737">
        <v>151069</v>
      </c>
      <c r="R737">
        <v>639784</v>
      </c>
      <c r="S737">
        <v>639784</v>
      </c>
      <c r="T737">
        <v>0.63978400000000002</v>
      </c>
      <c r="U737">
        <v>0.63978400000000002</v>
      </c>
      <c r="V737">
        <v>151.06899999999999</v>
      </c>
    </row>
    <row r="738" spans="1:22" x14ac:dyDescent="0.35">
      <c r="A738" t="s">
        <v>22</v>
      </c>
      <c r="B738">
        <v>2019</v>
      </c>
      <c r="C738" t="b">
        <v>1</v>
      </c>
      <c r="D738" t="s">
        <v>48</v>
      </c>
      <c r="E738" t="s">
        <v>151</v>
      </c>
      <c r="F738" t="s">
        <v>25</v>
      </c>
      <c r="G738" t="s">
        <v>48</v>
      </c>
      <c r="H738" t="s">
        <v>26</v>
      </c>
      <c r="I738" t="s">
        <v>35</v>
      </c>
      <c r="J738" t="s">
        <v>156</v>
      </c>
      <c r="K738" t="s">
        <v>33</v>
      </c>
      <c r="L738" t="b">
        <v>1</v>
      </c>
      <c r="M738" t="s">
        <v>30</v>
      </c>
      <c r="N738" t="s">
        <v>151</v>
      </c>
      <c r="O738">
        <v>1</v>
      </c>
      <c r="P738">
        <v>5119</v>
      </c>
      <c r="Q738">
        <v>5119</v>
      </c>
      <c r="R738">
        <v>35335</v>
      </c>
      <c r="S738">
        <v>35335</v>
      </c>
      <c r="T738">
        <v>3.5334999999999998E-2</v>
      </c>
      <c r="U738">
        <v>3.5334999999999998E-2</v>
      </c>
      <c r="V738">
        <v>5.1189999999999998</v>
      </c>
    </row>
    <row r="739" spans="1:22" x14ac:dyDescent="0.35">
      <c r="A739" t="s">
        <v>22</v>
      </c>
      <c r="B739">
        <v>2019</v>
      </c>
      <c r="C739" t="b">
        <v>1</v>
      </c>
      <c r="D739" t="s">
        <v>48</v>
      </c>
      <c r="E739" t="s">
        <v>151</v>
      </c>
      <c r="F739" t="s">
        <v>25</v>
      </c>
      <c r="G739" t="s">
        <v>48</v>
      </c>
      <c r="H739" t="s">
        <v>26</v>
      </c>
      <c r="I739" t="s">
        <v>35</v>
      </c>
      <c r="J739" t="s">
        <v>133</v>
      </c>
      <c r="K739" t="s">
        <v>33</v>
      </c>
      <c r="L739" t="b">
        <v>1</v>
      </c>
      <c r="M739" t="s">
        <v>30</v>
      </c>
      <c r="N739" t="s">
        <v>151</v>
      </c>
      <c r="O739">
        <v>1</v>
      </c>
      <c r="P739">
        <v>118668</v>
      </c>
      <c r="Q739">
        <v>118668</v>
      </c>
      <c r="R739">
        <v>483686</v>
      </c>
      <c r="S739">
        <v>483686</v>
      </c>
      <c r="T739">
        <v>0.483686</v>
      </c>
      <c r="U739">
        <v>0.483686</v>
      </c>
      <c r="V739">
        <v>118.66800000000001</v>
      </c>
    </row>
    <row r="740" spans="1:22" x14ac:dyDescent="0.35">
      <c r="A740" t="s">
        <v>22</v>
      </c>
      <c r="B740">
        <v>2019</v>
      </c>
      <c r="C740" t="b">
        <v>1</v>
      </c>
      <c r="D740" t="s">
        <v>48</v>
      </c>
      <c r="E740" t="s">
        <v>151</v>
      </c>
      <c r="F740" t="s">
        <v>25</v>
      </c>
      <c r="G740" t="s">
        <v>48</v>
      </c>
      <c r="H740" t="s">
        <v>26</v>
      </c>
      <c r="I740" t="s">
        <v>35</v>
      </c>
      <c r="J740" t="s">
        <v>85</v>
      </c>
      <c r="K740" t="s">
        <v>33</v>
      </c>
      <c r="L740" t="b">
        <v>1</v>
      </c>
      <c r="M740" t="s">
        <v>30</v>
      </c>
      <c r="N740" t="s">
        <v>151</v>
      </c>
      <c r="O740">
        <v>1.25</v>
      </c>
      <c r="P740">
        <v>39</v>
      </c>
      <c r="Q740">
        <v>48.75</v>
      </c>
      <c r="R740">
        <v>260</v>
      </c>
      <c r="S740">
        <v>260</v>
      </c>
      <c r="T740">
        <v>2.5999999999999998E-4</v>
      </c>
      <c r="U740">
        <v>2.5999999999999998E-4</v>
      </c>
      <c r="V740">
        <v>4.8750000000000002E-2</v>
      </c>
    </row>
    <row r="741" spans="1:22" x14ac:dyDescent="0.35">
      <c r="A741" t="s">
        <v>22</v>
      </c>
      <c r="B741">
        <v>2019</v>
      </c>
      <c r="C741" t="b">
        <v>1</v>
      </c>
      <c r="D741" t="s">
        <v>48</v>
      </c>
      <c r="E741" t="s">
        <v>151</v>
      </c>
      <c r="F741" t="s">
        <v>25</v>
      </c>
      <c r="G741" t="s">
        <v>48</v>
      </c>
      <c r="H741" t="s">
        <v>26</v>
      </c>
      <c r="I741" t="s">
        <v>35</v>
      </c>
      <c r="J741" t="s">
        <v>126</v>
      </c>
      <c r="K741" t="s">
        <v>32</v>
      </c>
      <c r="L741" t="b">
        <v>1</v>
      </c>
      <c r="M741" t="s">
        <v>30</v>
      </c>
      <c r="N741" t="s">
        <v>151</v>
      </c>
      <c r="O741">
        <v>1.18</v>
      </c>
      <c r="P741">
        <v>8913</v>
      </c>
      <c r="Q741">
        <v>10517.34</v>
      </c>
      <c r="R741">
        <v>14176</v>
      </c>
      <c r="S741">
        <v>14176</v>
      </c>
      <c r="T741">
        <v>1.4175999999999999E-2</v>
      </c>
      <c r="U741">
        <v>1.4175999999999999E-2</v>
      </c>
      <c r="V741">
        <v>10.517340000000001</v>
      </c>
    </row>
    <row r="742" spans="1:22" x14ac:dyDescent="0.35">
      <c r="A742" t="s">
        <v>22</v>
      </c>
      <c r="B742">
        <v>2019</v>
      </c>
      <c r="C742" t="b">
        <v>1</v>
      </c>
      <c r="D742" t="s">
        <v>48</v>
      </c>
      <c r="E742" t="s">
        <v>151</v>
      </c>
      <c r="F742" t="s">
        <v>25</v>
      </c>
      <c r="G742" t="s">
        <v>48</v>
      </c>
      <c r="H742" t="s">
        <v>26</v>
      </c>
      <c r="I742" t="s">
        <v>35</v>
      </c>
      <c r="J742" t="s">
        <v>104</v>
      </c>
      <c r="K742" t="s">
        <v>32</v>
      </c>
      <c r="L742" t="b">
        <v>1</v>
      </c>
      <c r="M742" t="s">
        <v>30</v>
      </c>
      <c r="N742" t="s">
        <v>151</v>
      </c>
      <c r="O742">
        <v>1.07</v>
      </c>
      <c r="P742">
        <v>20</v>
      </c>
      <c r="Q742">
        <v>21.4</v>
      </c>
      <c r="R742">
        <v>161</v>
      </c>
      <c r="S742">
        <v>161</v>
      </c>
      <c r="T742">
        <v>1.6100000000000001E-4</v>
      </c>
      <c r="U742">
        <v>1.6100000000000001E-4</v>
      </c>
      <c r="V742">
        <v>2.1399999999999999E-2</v>
      </c>
    </row>
    <row r="743" spans="1:22" x14ac:dyDescent="0.35">
      <c r="A743" t="s">
        <v>22</v>
      </c>
      <c r="B743">
        <v>2019</v>
      </c>
      <c r="C743" t="b">
        <v>1</v>
      </c>
      <c r="D743" t="s">
        <v>48</v>
      </c>
      <c r="E743" t="s">
        <v>151</v>
      </c>
      <c r="F743" t="s">
        <v>25</v>
      </c>
      <c r="G743" t="s">
        <v>48</v>
      </c>
      <c r="H743" t="s">
        <v>26</v>
      </c>
      <c r="I743" t="s">
        <v>35</v>
      </c>
      <c r="J743" t="s">
        <v>127</v>
      </c>
      <c r="K743" t="s">
        <v>32</v>
      </c>
      <c r="L743" t="b">
        <v>1</v>
      </c>
      <c r="M743" t="s">
        <v>30</v>
      </c>
      <c r="N743" t="s">
        <v>151</v>
      </c>
      <c r="O743">
        <v>1.1599999999999999</v>
      </c>
      <c r="P743">
        <v>1600</v>
      </c>
      <c r="Q743">
        <v>1856</v>
      </c>
      <c r="R743">
        <v>45</v>
      </c>
      <c r="S743">
        <v>45</v>
      </c>
      <c r="T743" s="1">
        <v>4.5000000000000003E-5</v>
      </c>
      <c r="U743" s="1">
        <v>4.5000000000000003E-5</v>
      </c>
      <c r="V743">
        <v>1.8560000000000001</v>
      </c>
    </row>
    <row r="744" spans="1:22" x14ac:dyDescent="0.35">
      <c r="A744" t="s">
        <v>22</v>
      </c>
      <c r="B744">
        <v>2019</v>
      </c>
      <c r="C744" t="b">
        <v>1</v>
      </c>
      <c r="D744" t="s">
        <v>48</v>
      </c>
      <c r="E744" t="s">
        <v>151</v>
      </c>
      <c r="F744" t="s">
        <v>25</v>
      </c>
      <c r="G744" t="s">
        <v>48</v>
      </c>
      <c r="H744" t="s">
        <v>26</v>
      </c>
      <c r="I744" t="s">
        <v>35</v>
      </c>
      <c r="J744" t="s">
        <v>111</v>
      </c>
      <c r="K744" t="s">
        <v>32</v>
      </c>
      <c r="L744" t="b">
        <v>1</v>
      </c>
      <c r="M744" t="s">
        <v>30</v>
      </c>
      <c r="N744" t="s">
        <v>151</v>
      </c>
      <c r="O744">
        <v>1.17</v>
      </c>
      <c r="P744">
        <v>367</v>
      </c>
      <c r="Q744">
        <v>429.39</v>
      </c>
      <c r="R744">
        <v>540</v>
      </c>
      <c r="S744">
        <v>540</v>
      </c>
      <c r="T744">
        <v>5.4000000000000001E-4</v>
      </c>
      <c r="U744">
        <v>5.4000000000000001E-4</v>
      </c>
      <c r="V744">
        <v>0.42938999999999999</v>
      </c>
    </row>
    <row r="745" spans="1:22" x14ac:dyDescent="0.35">
      <c r="A745" t="s">
        <v>22</v>
      </c>
      <c r="B745">
        <v>2019</v>
      </c>
      <c r="C745" t="b">
        <v>1</v>
      </c>
      <c r="D745" t="s">
        <v>48</v>
      </c>
      <c r="E745" t="s">
        <v>151</v>
      </c>
      <c r="F745" t="s">
        <v>25</v>
      </c>
      <c r="G745" t="s">
        <v>48</v>
      </c>
      <c r="H745" t="s">
        <v>26</v>
      </c>
      <c r="I745" t="s">
        <v>35</v>
      </c>
      <c r="J745" t="s">
        <v>128</v>
      </c>
      <c r="K745" t="s">
        <v>32</v>
      </c>
      <c r="L745" t="b">
        <v>1</v>
      </c>
      <c r="M745" t="s">
        <v>30</v>
      </c>
      <c r="N745" t="s">
        <v>151</v>
      </c>
      <c r="O745">
        <v>1.1499999999999999</v>
      </c>
      <c r="P745">
        <v>338</v>
      </c>
      <c r="Q745">
        <v>388.7</v>
      </c>
      <c r="R745">
        <v>550</v>
      </c>
      <c r="S745">
        <v>550</v>
      </c>
      <c r="T745">
        <v>5.5000000000000003E-4</v>
      </c>
      <c r="U745">
        <v>5.5000000000000003E-4</v>
      </c>
      <c r="V745">
        <v>0.38869999999999999</v>
      </c>
    </row>
    <row r="746" spans="1:22" x14ac:dyDescent="0.35">
      <c r="A746" t="s">
        <v>22</v>
      </c>
      <c r="B746">
        <v>2019</v>
      </c>
      <c r="C746" t="b">
        <v>1</v>
      </c>
      <c r="D746" t="s">
        <v>48</v>
      </c>
      <c r="E746" t="s">
        <v>151</v>
      </c>
      <c r="F746" t="s">
        <v>25</v>
      </c>
      <c r="G746" t="s">
        <v>48</v>
      </c>
      <c r="H746" t="s">
        <v>26</v>
      </c>
      <c r="I746" t="s">
        <v>35</v>
      </c>
      <c r="J746" t="s">
        <v>31</v>
      </c>
      <c r="K746" t="s">
        <v>32</v>
      </c>
      <c r="L746" t="b">
        <v>1</v>
      </c>
      <c r="M746" t="s">
        <v>30</v>
      </c>
      <c r="N746" t="s">
        <v>151</v>
      </c>
      <c r="O746">
        <v>1.46</v>
      </c>
      <c r="P746">
        <v>711</v>
      </c>
      <c r="Q746">
        <v>1038.06</v>
      </c>
      <c r="R746">
        <v>1323</v>
      </c>
      <c r="S746">
        <v>1323</v>
      </c>
      <c r="T746">
        <v>1.323E-3</v>
      </c>
      <c r="U746">
        <v>1.323E-3</v>
      </c>
      <c r="V746">
        <v>1.03806</v>
      </c>
    </row>
    <row r="747" spans="1:22" x14ac:dyDescent="0.35">
      <c r="A747" t="s">
        <v>22</v>
      </c>
      <c r="B747">
        <v>2019</v>
      </c>
      <c r="C747" t="b">
        <v>1</v>
      </c>
      <c r="D747" t="s">
        <v>48</v>
      </c>
      <c r="E747" t="s">
        <v>151</v>
      </c>
      <c r="F747" t="s">
        <v>25</v>
      </c>
      <c r="G747" t="s">
        <v>48</v>
      </c>
      <c r="H747" t="s">
        <v>26</v>
      </c>
      <c r="I747" t="s">
        <v>35</v>
      </c>
      <c r="J747" t="s">
        <v>106</v>
      </c>
      <c r="K747" t="s">
        <v>32</v>
      </c>
      <c r="L747" t="b">
        <v>1</v>
      </c>
      <c r="M747" t="s">
        <v>30</v>
      </c>
      <c r="N747" t="s">
        <v>151</v>
      </c>
      <c r="O747">
        <v>1.1399999999999999</v>
      </c>
      <c r="P747">
        <v>297427</v>
      </c>
      <c r="Q747">
        <v>339066.78</v>
      </c>
      <c r="R747">
        <v>634418</v>
      </c>
      <c r="S747">
        <v>634418</v>
      </c>
      <c r="T747">
        <v>0.63441800000000004</v>
      </c>
      <c r="U747">
        <v>0.63441800000000004</v>
      </c>
      <c r="V747">
        <v>339.06677999999999</v>
      </c>
    </row>
    <row r="748" spans="1:22" x14ac:dyDescent="0.35">
      <c r="A748" t="s">
        <v>22</v>
      </c>
      <c r="B748">
        <v>2019</v>
      </c>
      <c r="C748" t="b">
        <v>1</v>
      </c>
      <c r="D748" t="s">
        <v>48</v>
      </c>
      <c r="E748" t="s">
        <v>151</v>
      </c>
      <c r="F748" t="s">
        <v>25</v>
      </c>
      <c r="G748" t="s">
        <v>48</v>
      </c>
      <c r="H748" t="s">
        <v>26</v>
      </c>
      <c r="I748" t="s">
        <v>35</v>
      </c>
      <c r="J748" t="s">
        <v>114</v>
      </c>
      <c r="K748" t="s">
        <v>32</v>
      </c>
      <c r="L748" t="b">
        <v>1</v>
      </c>
      <c r="M748" t="s">
        <v>30</v>
      </c>
      <c r="N748" t="s">
        <v>151</v>
      </c>
      <c r="O748">
        <v>1.19</v>
      </c>
      <c r="P748">
        <v>22634</v>
      </c>
      <c r="Q748">
        <v>26934.46</v>
      </c>
      <c r="R748">
        <v>27542</v>
      </c>
      <c r="S748">
        <v>27542</v>
      </c>
      <c r="T748">
        <v>2.7542000000000001E-2</v>
      </c>
      <c r="U748">
        <v>2.7542000000000001E-2</v>
      </c>
      <c r="V748">
        <v>26.934460000000001</v>
      </c>
    </row>
    <row r="749" spans="1:22" x14ac:dyDescent="0.35">
      <c r="A749" t="s">
        <v>22</v>
      </c>
      <c r="B749">
        <v>2019</v>
      </c>
      <c r="C749" t="b">
        <v>1</v>
      </c>
      <c r="D749" t="s">
        <v>48</v>
      </c>
      <c r="E749" t="s">
        <v>151</v>
      </c>
      <c r="F749" t="s">
        <v>25</v>
      </c>
      <c r="G749" t="s">
        <v>48</v>
      </c>
      <c r="H749" t="s">
        <v>26</v>
      </c>
      <c r="I749" t="s">
        <v>35</v>
      </c>
      <c r="J749" t="s">
        <v>76</v>
      </c>
      <c r="K749" t="s">
        <v>32</v>
      </c>
      <c r="L749" t="b">
        <v>1</v>
      </c>
      <c r="M749" t="s">
        <v>30</v>
      </c>
      <c r="N749" t="s">
        <v>151</v>
      </c>
      <c r="O749">
        <v>1.34</v>
      </c>
      <c r="P749">
        <v>1119</v>
      </c>
      <c r="Q749">
        <v>1499.46</v>
      </c>
      <c r="R749">
        <v>2833</v>
      </c>
      <c r="S749">
        <v>2833</v>
      </c>
      <c r="T749">
        <v>2.833E-3</v>
      </c>
      <c r="U749">
        <v>2.833E-3</v>
      </c>
      <c r="V749">
        <v>1.49946</v>
      </c>
    </row>
    <row r="750" spans="1:22" x14ac:dyDescent="0.35">
      <c r="A750" t="s">
        <v>22</v>
      </c>
      <c r="B750">
        <v>2019</v>
      </c>
      <c r="C750" t="b">
        <v>1</v>
      </c>
      <c r="D750" t="s">
        <v>48</v>
      </c>
      <c r="E750" t="s">
        <v>151</v>
      </c>
      <c r="F750" t="s">
        <v>25</v>
      </c>
      <c r="G750" t="s">
        <v>48</v>
      </c>
      <c r="H750" t="s">
        <v>26</v>
      </c>
      <c r="I750" t="s">
        <v>35</v>
      </c>
      <c r="J750" t="s">
        <v>129</v>
      </c>
      <c r="K750" t="s">
        <v>78</v>
      </c>
      <c r="L750" t="b">
        <v>1</v>
      </c>
      <c r="M750" t="s">
        <v>30</v>
      </c>
      <c r="N750" t="s">
        <v>151</v>
      </c>
      <c r="O750">
        <v>1.1000000000000001</v>
      </c>
      <c r="P750">
        <v>8726</v>
      </c>
      <c r="Q750">
        <v>9598.6</v>
      </c>
      <c r="R750">
        <v>89804</v>
      </c>
      <c r="S750">
        <v>89804</v>
      </c>
      <c r="T750">
        <v>8.9803999999999995E-2</v>
      </c>
      <c r="U750">
        <v>8.9803999999999995E-2</v>
      </c>
      <c r="V750">
        <v>9.5985999999999994</v>
      </c>
    </row>
    <row r="751" spans="1:22" x14ac:dyDescent="0.35">
      <c r="A751" t="s">
        <v>22</v>
      </c>
      <c r="B751">
        <v>2019</v>
      </c>
      <c r="C751" t="b">
        <v>1</v>
      </c>
      <c r="D751" t="s">
        <v>48</v>
      </c>
      <c r="E751" t="s">
        <v>151</v>
      </c>
      <c r="F751" t="s">
        <v>25</v>
      </c>
      <c r="G751" t="s">
        <v>48</v>
      </c>
      <c r="H751" t="s">
        <v>26</v>
      </c>
      <c r="I751" t="s">
        <v>35</v>
      </c>
      <c r="J751" t="s">
        <v>77</v>
      </c>
      <c r="K751" t="s">
        <v>78</v>
      </c>
      <c r="L751" t="b">
        <v>1</v>
      </c>
      <c r="M751" t="s">
        <v>30</v>
      </c>
      <c r="N751" t="s">
        <v>151</v>
      </c>
      <c r="O751">
        <v>1.04</v>
      </c>
      <c r="P751">
        <v>1920</v>
      </c>
      <c r="Q751">
        <v>1996.8</v>
      </c>
      <c r="R751">
        <v>20206</v>
      </c>
      <c r="S751">
        <v>20206</v>
      </c>
      <c r="T751">
        <v>2.0205999999999998E-2</v>
      </c>
      <c r="U751">
        <v>2.0205999999999998E-2</v>
      </c>
      <c r="V751">
        <v>1.9967999999999999</v>
      </c>
    </row>
    <row r="752" spans="1:22" x14ac:dyDescent="0.35">
      <c r="A752" t="s">
        <v>22</v>
      </c>
      <c r="B752">
        <v>2019</v>
      </c>
      <c r="C752" t="b">
        <v>1</v>
      </c>
      <c r="D752" t="s">
        <v>48</v>
      </c>
      <c r="E752" t="s">
        <v>151</v>
      </c>
      <c r="F752" t="s">
        <v>25</v>
      </c>
      <c r="G752" t="s">
        <v>48</v>
      </c>
      <c r="H752" t="s">
        <v>26</v>
      </c>
      <c r="I752" t="s">
        <v>27</v>
      </c>
      <c r="J752" t="s">
        <v>133</v>
      </c>
      <c r="K752" t="s">
        <v>33</v>
      </c>
      <c r="L752" t="b">
        <v>1</v>
      </c>
      <c r="M752" t="s">
        <v>30</v>
      </c>
      <c r="N752" t="s">
        <v>151</v>
      </c>
      <c r="O752">
        <v>1.33</v>
      </c>
      <c r="P752">
        <v>341520</v>
      </c>
      <c r="Q752">
        <v>454221.6</v>
      </c>
      <c r="R752">
        <v>952607</v>
      </c>
      <c r="S752">
        <v>952607</v>
      </c>
      <c r="T752">
        <v>0.95260699999999998</v>
      </c>
      <c r="U752">
        <v>0.95260699999999998</v>
      </c>
      <c r="V752">
        <v>454.22160000000002</v>
      </c>
    </row>
    <row r="753" spans="1:22" x14ac:dyDescent="0.35">
      <c r="A753" t="s">
        <v>22</v>
      </c>
      <c r="B753">
        <v>2019</v>
      </c>
      <c r="C753" t="b">
        <v>1</v>
      </c>
      <c r="D753" t="s">
        <v>48</v>
      </c>
      <c r="E753" t="s">
        <v>151</v>
      </c>
      <c r="F753" t="s">
        <v>25</v>
      </c>
      <c r="G753" t="s">
        <v>48</v>
      </c>
      <c r="H753" t="s">
        <v>26</v>
      </c>
      <c r="I753" t="s">
        <v>27</v>
      </c>
      <c r="J753" t="s">
        <v>146</v>
      </c>
      <c r="K753" t="s">
        <v>32</v>
      </c>
      <c r="L753" t="b">
        <v>1</v>
      </c>
      <c r="M753" t="s">
        <v>30</v>
      </c>
      <c r="N753" t="s">
        <v>151</v>
      </c>
      <c r="O753">
        <v>1.7</v>
      </c>
      <c r="P753">
        <v>85033</v>
      </c>
      <c r="Q753">
        <v>144556.1</v>
      </c>
      <c r="R753">
        <v>2060072</v>
      </c>
      <c r="S753">
        <v>2060072</v>
      </c>
      <c r="T753">
        <v>2.0600719999999999</v>
      </c>
      <c r="U753">
        <v>2.0600719999999999</v>
      </c>
      <c r="V753">
        <v>144.55609999999999</v>
      </c>
    </row>
    <row r="754" spans="1:22" x14ac:dyDescent="0.35">
      <c r="A754" t="s">
        <v>22</v>
      </c>
      <c r="B754">
        <v>2019</v>
      </c>
      <c r="C754" t="b">
        <v>1</v>
      </c>
      <c r="D754" t="s">
        <v>48</v>
      </c>
      <c r="E754" t="s">
        <v>151</v>
      </c>
      <c r="F754" t="s">
        <v>25</v>
      </c>
      <c r="G754" t="s">
        <v>48</v>
      </c>
      <c r="H754" t="s">
        <v>26</v>
      </c>
      <c r="I754" t="s">
        <v>27</v>
      </c>
      <c r="J754" t="s">
        <v>76</v>
      </c>
      <c r="K754" t="s">
        <v>32</v>
      </c>
      <c r="L754" t="b">
        <v>1</v>
      </c>
      <c r="M754" t="s">
        <v>30</v>
      </c>
      <c r="N754" t="s">
        <v>151</v>
      </c>
      <c r="O754">
        <v>1.5</v>
      </c>
      <c r="P754">
        <v>1511</v>
      </c>
      <c r="Q754">
        <v>2266.5</v>
      </c>
      <c r="R754">
        <v>7825</v>
      </c>
      <c r="S754">
        <v>7825</v>
      </c>
      <c r="T754">
        <v>7.8250000000000004E-3</v>
      </c>
      <c r="U754">
        <v>7.8250000000000004E-3</v>
      </c>
      <c r="V754">
        <v>2.2665000000000002</v>
      </c>
    </row>
    <row r="755" spans="1:22" x14ac:dyDescent="0.35">
      <c r="A755" t="s">
        <v>22</v>
      </c>
      <c r="B755">
        <v>2019</v>
      </c>
      <c r="C755" t="b">
        <v>1</v>
      </c>
      <c r="D755" t="s">
        <v>48</v>
      </c>
      <c r="E755" t="s">
        <v>151</v>
      </c>
      <c r="F755" t="s">
        <v>25</v>
      </c>
      <c r="G755" t="s">
        <v>48</v>
      </c>
      <c r="H755" t="s">
        <v>26</v>
      </c>
      <c r="I755" t="s">
        <v>27</v>
      </c>
      <c r="J755" t="s">
        <v>129</v>
      </c>
      <c r="K755" t="s">
        <v>78</v>
      </c>
      <c r="L755" t="b">
        <v>1</v>
      </c>
      <c r="M755" t="s">
        <v>30</v>
      </c>
      <c r="N755" t="s">
        <v>151</v>
      </c>
      <c r="O755">
        <v>1.1000000000000001</v>
      </c>
      <c r="P755">
        <v>124</v>
      </c>
      <c r="Q755">
        <v>136.4</v>
      </c>
      <c r="R755">
        <v>3233</v>
      </c>
      <c r="S755">
        <v>3233</v>
      </c>
      <c r="T755">
        <v>3.2330000000000002E-3</v>
      </c>
      <c r="U755">
        <v>3.2330000000000002E-3</v>
      </c>
      <c r="V755">
        <v>0.13639999999999999</v>
      </c>
    </row>
    <row r="756" spans="1:22" x14ac:dyDescent="0.35">
      <c r="A756" t="s">
        <v>22</v>
      </c>
      <c r="B756">
        <v>2019</v>
      </c>
      <c r="C756" t="b">
        <v>1</v>
      </c>
      <c r="D756" t="s">
        <v>48</v>
      </c>
      <c r="E756" t="s">
        <v>151</v>
      </c>
      <c r="F756" t="s">
        <v>25</v>
      </c>
      <c r="G756" t="s">
        <v>48</v>
      </c>
      <c r="H756" t="s">
        <v>26</v>
      </c>
      <c r="I756" t="s">
        <v>35</v>
      </c>
      <c r="J756" t="s">
        <v>33</v>
      </c>
      <c r="K756" t="s">
        <v>33</v>
      </c>
      <c r="L756" t="b">
        <v>1</v>
      </c>
      <c r="M756" t="s">
        <v>30</v>
      </c>
      <c r="N756" t="s">
        <v>151</v>
      </c>
      <c r="O756">
        <v>1.17</v>
      </c>
      <c r="P756">
        <v>147814</v>
      </c>
      <c r="Q756">
        <v>172942.38</v>
      </c>
      <c r="R756">
        <v>386879</v>
      </c>
      <c r="S756">
        <v>386879</v>
      </c>
      <c r="T756">
        <v>0.38687899999999997</v>
      </c>
      <c r="U756">
        <v>0.38687899999999997</v>
      </c>
      <c r="V756">
        <v>172.94238000000001</v>
      </c>
    </row>
    <row r="757" spans="1:22" x14ac:dyDescent="0.35">
      <c r="A757" t="s">
        <v>22</v>
      </c>
      <c r="B757">
        <v>2019</v>
      </c>
      <c r="C757" t="b">
        <v>1</v>
      </c>
      <c r="D757" t="s">
        <v>48</v>
      </c>
      <c r="E757" t="s">
        <v>151</v>
      </c>
      <c r="F757" t="s">
        <v>25</v>
      </c>
      <c r="G757" t="s">
        <v>48</v>
      </c>
      <c r="H757" t="s">
        <v>26</v>
      </c>
      <c r="I757" t="s">
        <v>35</v>
      </c>
      <c r="J757" t="s">
        <v>33</v>
      </c>
      <c r="K757" t="s">
        <v>33</v>
      </c>
      <c r="L757" t="b">
        <v>1</v>
      </c>
      <c r="M757" t="s">
        <v>30</v>
      </c>
      <c r="N757" t="s">
        <v>151</v>
      </c>
      <c r="O757">
        <v>1</v>
      </c>
      <c r="P757">
        <v>1232</v>
      </c>
      <c r="Q757">
        <v>1232</v>
      </c>
      <c r="R757">
        <v>14848</v>
      </c>
      <c r="S757">
        <v>14848</v>
      </c>
      <c r="T757">
        <v>1.4848E-2</v>
      </c>
      <c r="U757">
        <v>1.4848E-2</v>
      </c>
      <c r="V757">
        <v>1.232</v>
      </c>
    </row>
    <row r="758" spans="1:22" x14ac:dyDescent="0.35">
      <c r="A758" t="s">
        <v>22</v>
      </c>
      <c r="B758">
        <v>2019</v>
      </c>
      <c r="C758" t="b">
        <v>1</v>
      </c>
      <c r="D758" t="s">
        <v>48</v>
      </c>
      <c r="E758" t="s">
        <v>151</v>
      </c>
      <c r="F758" t="s">
        <v>25</v>
      </c>
      <c r="G758" t="s">
        <v>48</v>
      </c>
      <c r="H758" t="s">
        <v>26</v>
      </c>
      <c r="I758" t="s">
        <v>27</v>
      </c>
      <c r="J758" t="s">
        <v>33</v>
      </c>
      <c r="K758" t="s">
        <v>33</v>
      </c>
      <c r="L758" t="b">
        <v>1</v>
      </c>
      <c r="M758" t="s">
        <v>30</v>
      </c>
      <c r="N758" t="s">
        <v>151</v>
      </c>
      <c r="O758">
        <v>1.33</v>
      </c>
      <c r="P758">
        <v>108440</v>
      </c>
      <c r="Q758">
        <v>144225.20000000001</v>
      </c>
      <c r="R758">
        <v>810271</v>
      </c>
      <c r="S758">
        <v>810271</v>
      </c>
      <c r="T758">
        <v>0.81027099999999996</v>
      </c>
      <c r="U758">
        <v>0.81027099999999996</v>
      </c>
      <c r="V758">
        <v>144.2252</v>
      </c>
    </row>
    <row r="759" spans="1:22" x14ac:dyDescent="0.35">
      <c r="A759" t="s">
        <v>22</v>
      </c>
      <c r="B759">
        <v>2019</v>
      </c>
      <c r="C759" t="b">
        <v>1</v>
      </c>
      <c r="D759" t="s">
        <v>48</v>
      </c>
      <c r="E759" t="s">
        <v>151</v>
      </c>
      <c r="F759" t="s">
        <v>25</v>
      </c>
      <c r="G759" t="s">
        <v>48</v>
      </c>
      <c r="H759" t="s">
        <v>36</v>
      </c>
      <c r="I759" t="s">
        <v>37</v>
      </c>
      <c r="J759" t="s">
        <v>28</v>
      </c>
      <c r="K759" t="s">
        <v>29</v>
      </c>
      <c r="L759" t="b">
        <v>1</v>
      </c>
      <c r="M759" t="s">
        <v>30</v>
      </c>
      <c r="N759" t="s">
        <v>151</v>
      </c>
      <c r="O759">
        <v>1.66</v>
      </c>
      <c r="P759">
        <v>40866</v>
      </c>
      <c r="Q759">
        <v>67837.56</v>
      </c>
      <c r="R759">
        <v>572713</v>
      </c>
      <c r="S759">
        <v>572713</v>
      </c>
      <c r="T759">
        <v>0.57271300000000003</v>
      </c>
      <c r="U759">
        <v>0.57271300000000003</v>
      </c>
      <c r="V759">
        <v>67.837559999999996</v>
      </c>
    </row>
    <row r="760" spans="1:22" x14ac:dyDescent="0.35">
      <c r="A760" t="s">
        <v>22</v>
      </c>
      <c r="B760">
        <v>2019</v>
      </c>
      <c r="C760" t="b">
        <v>1</v>
      </c>
      <c r="D760" t="s">
        <v>48</v>
      </c>
      <c r="E760" t="s">
        <v>151</v>
      </c>
      <c r="F760" t="s">
        <v>25</v>
      </c>
      <c r="G760" t="s">
        <v>48</v>
      </c>
      <c r="H760" t="s">
        <v>36</v>
      </c>
      <c r="I760" t="s">
        <v>37</v>
      </c>
      <c r="J760" t="s">
        <v>28</v>
      </c>
      <c r="K760" t="s">
        <v>29</v>
      </c>
      <c r="L760" t="b">
        <v>1</v>
      </c>
      <c r="M760" t="s">
        <v>30</v>
      </c>
      <c r="N760" t="s">
        <v>151</v>
      </c>
      <c r="O760">
        <v>1.66</v>
      </c>
      <c r="P760">
        <v>378269</v>
      </c>
      <c r="Q760">
        <v>627926.54</v>
      </c>
      <c r="R760">
        <v>3854980</v>
      </c>
      <c r="S760">
        <v>3854980</v>
      </c>
      <c r="T760">
        <v>3.8549799999999999</v>
      </c>
      <c r="U760">
        <v>3.8549799999999999</v>
      </c>
      <c r="V760">
        <v>627.92654000000005</v>
      </c>
    </row>
    <row r="761" spans="1:22" x14ac:dyDescent="0.35">
      <c r="A761" t="s">
        <v>22</v>
      </c>
      <c r="B761">
        <v>2019</v>
      </c>
      <c r="C761" t="b">
        <v>1</v>
      </c>
      <c r="D761" t="s">
        <v>48</v>
      </c>
      <c r="E761" t="s">
        <v>151</v>
      </c>
      <c r="F761" t="s">
        <v>25</v>
      </c>
      <c r="G761" t="s">
        <v>48</v>
      </c>
      <c r="H761" t="s">
        <v>36</v>
      </c>
      <c r="I761" t="s">
        <v>37</v>
      </c>
      <c r="J761" t="s">
        <v>69</v>
      </c>
      <c r="K761" t="s">
        <v>29</v>
      </c>
      <c r="L761" t="b">
        <v>1</v>
      </c>
      <c r="M761" t="s">
        <v>30</v>
      </c>
      <c r="N761" t="s">
        <v>151</v>
      </c>
      <c r="O761">
        <v>2.16</v>
      </c>
      <c r="P761">
        <v>17651</v>
      </c>
      <c r="Q761">
        <v>38126.160000000003</v>
      </c>
      <c r="R761">
        <v>396520</v>
      </c>
      <c r="S761">
        <v>396520</v>
      </c>
      <c r="T761">
        <v>0.39651999999999998</v>
      </c>
      <c r="U761">
        <v>0.39651999999999998</v>
      </c>
      <c r="V761">
        <v>38.126159999999999</v>
      </c>
    </row>
    <row r="762" spans="1:22" x14ac:dyDescent="0.35">
      <c r="A762" t="s">
        <v>22</v>
      </c>
      <c r="B762">
        <v>2019</v>
      </c>
      <c r="C762" t="b">
        <v>1</v>
      </c>
      <c r="D762" t="s">
        <v>48</v>
      </c>
      <c r="E762" t="s">
        <v>151</v>
      </c>
      <c r="F762" t="s">
        <v>25</v>
      </c>
      <c r="G762" t="s">
        <v>48</v>
      </c>
      <c r="H762" t="s">
        <v>36</v>
      </c>
      <c r="I762" t="s">
        <v>37</v>
      </c>
      <c r="J762" t="s">
        <v>79</v>
      </c>
      <c r="K762" t="s">
        <v>47</v>
      </c>
      <c r="L762" t="b">
        <v>1</v>
      </c>
      <c r="M762" t="s">
        <v>30</v>
      </c>
      <c r="N762" t="s">
        <v>151</v>
      </c>
      <c r="O762">
        <v>1.36</v>
      </c>
      <c r="P762">
        <v>27283</v>
      </c>
      <c r="Q762">
        <v>37104.879999999997</v>
      </c>
      <c r="R762">
        <v>186045</v>
      </c>
      <c r="S762">
        <v>186045</v>
      </c>
      <c r="T762">
        <v>0.18604499999999999</v>
      </c>
      <c r="U762">
        <v>0.18604499999999999</v>
      </c>
      <c r="V762">
        <v>37.104880000000001</v>
      </c>
    </row>
    <row r="763" spans="1:22" x14ac:dyDescent="0.35">
      <c r="A763" t="s">
        <v>22</v>
      </c>
      <c r="B763">
        <v>2019</v>
      </c>
      <c r="C763" t="b">
        <v>1</v>
      </c>
      <c r="D763" t="s">
        <v>48</v>
      </c>
      <c r="E763" t="s">
        <v>151</v>
      </c>
      <c r="F763" t="s">
        <v>25</v>
      </c>
      <c r="G763" t="s">
        <v>48</v>
      </c>
      <c r="H763" t="s">
        <v>36</v>
      </c>
      <c r="I763" t="s">
        <v>37</v>
      </c>
      <c r="J763" t="s">
        <v>46</v>
      </c>
      <c r="K763" t="s">
        <v>47</v>
      </c>
      <c r="L763" t="b">
        <v>1</v>
      </c>
      <c r="M763" t="s">
        <v>30</v>
      </c>
      <c r="N763" t="s">
        <v>151</v>
      </c>
      <c r="O763">
        <v>1.36</v>
      </c>
      <c r="P763">
        <v>165</v>
      </c>
      <c r="Q763">
        <v>224.4</v>
      </c>
      <c r="R763">
        <v>3952</v>
      </c>
      <c r="S763">
        <v>3952</v>
      </c>
      <c r="T763">
        <v>3.9519999999999998E-3</v>
      </c>
      <c r="U763">
        <v>3.9519999999999998E-3</v>
      </c>
      <c r="V763">
        <v>0.22439999999999999</v>
      </c>
    </row>
    <row r="764" spans="1:22" x14ac:dyDescent="0.35">
      <c r="A764" t="s">
        <v>22</v>
      </c>
      <c r="B764">
        <v>2019</v>
      </c>
      <c r="C764" t="b">
        <v>1</v>
      </c>
      <c r="D764" t="s">
        <v>48</v>
      </c>
      <c r="E764" t="s">
        <v>151</v>
      </c>
      <c r="F764" t="s">
        <v>25</v>
      </c>
      <c r="G764" t="s">
        <v>48</v>
      </c>
      <c r="H764" t="s">
        <v>36</v>
      </c>
      <c r="I764" t="s">
        <v>37</v>
      </c>
      <c r="J764" t="s">
        <v>80</v>
      </c>
      <c r="K764" t="s">
        <v>39</v>
      </c>
      <c r="L764" t="b">
        <v>1</v>
      </c>
      <c r="M764" t="s">
        <v>30</v>
      </c>
      <c r="N764" t="s">
        <v>151</v>
      </c>
      <c r="O764">
        <v>6.83</v>
      </c>
      <c r="P764">
        <v>21778</v>
      </c>
      <c r="Q764">
        <v>148743.74</v>
      </c>
      <c r="R764">
        <v>157092</v>
      </c>
      <c r="S764">
        <v>157092</v>
      </c>
      <c r="T764">
        <v>0.15709200000000001</v>
      </c>
      <c r="U764">
        <v>0.15709200000000001</v>
      </c>
      <c r="V764">
        <v>148.74374</v>
      </c>
    </row>
    <row r="765" spans="1:22" x14ac:dyDescent="0.35">
      <c r="A765" t="s">
        <v>22</v>
      </c>
      <c r="B765">
        <v>2019</v>
      </c>
      <c r="C765" t="b">
        <v>1</v>
      </c>
      <c r="D765" t="s">
        <v>48</v>
      </c>
      <c r="E765" t="s">
        <v>151</v>
      </c>
      <c r="F765" t="s">
        <v>25</v>
      </c>
      <c r="G765" t="s">
        <v>48</v>
      </c>
      <c r="H765" t="s">
        <v>36</v>
      </c>
      <c r="I765" t="s">
        <v>37</v>
      </c>
      <c r="J765" t="s">
        <v>43</v>
      </c>
      <c r="K765" t="s">
        <v>39</v>
      </c>
      <c r="L765" t="b">
        <v>1</v>
      </c>
      <c r="M765" t="s">
        <v>30</v>
      </c>
      <c r="N765" t="s">
        <v>151</v>
      </c>
      <c r="O765">
        <v>1.36</v>
      </c>
      <c r="P765">
        <v>458</v>
      </c>
      <c r="Q765">
        <v>622.88</v>
      </c>
      <c r="R765">
        <v>3590</v>
      </c>
      <c r="S765">
        <v>3590</v>
      </c>
      <c r="T765">
        <v>3.5899999999999999E-3</v>
      </c>
      <c r="U765">
        <v>3.5899999999999999E-3</v>
      </c>
      <c r="V765">
        <v>0.62287999999999999</v>
      </c>
    </row>
    <row r="766" spans="1:22" x14ac:dyDescent="0.35">
      <c r="A766" t="s">
        <v>22</v>
      </c>
      <c r="B766">
        <v>2019</v>
      </c>
      <c r="C766" t="b">
        <v>1</v>
      </c>
      <c r="D766" t="s">
        <v>48</v>
      </c>
      <c r="E766" t="s">
        <v>151</v>
      </c>
      <c r="F766" t="s">
        <v>25</v>
      </c>
      <c r="G766" t="s">
        <v>48</v>
      </c>
      <c r="H766" t="s">
        <v>36</v>
      </c>
      <c r="I766" t="s">
        <v>37</v>
      </c>
      <c r="J766" t="s">
        <v>81</v>
      </c>
      <c r="K766" t="s">
        <v>39</v>
      </c>
      <c r="L766" t="b">
        <v>1</v>
      </c>
      <c r="M766" t="s">
        <v>30</v>
      </c>
      <c r="N766" t="s">
        <v>151</v>
      </c>
      <c r="O766">
        <v>2.61</v>
      </c>
      <c r="P766">
        <v>325135</v>
      </c>
      <c r="Q766">
        <v>848602.35</v>
      </c>
      <c r="R766">
        <v>1937732</v>
      </c>
      <c r="S766">
        <v>1937732</v>
      </c>
      <c r="T766">
        <v>1.937732</v>
      </c>
      <c r="U766">
        <v>1.937732</v>
      </c>
      <c r="V766">
        <v>848.60235</v>
      </c>
    </row>
    <row r="767" spans="1:22" x14ac:dyDescent="0.35">
      <c r="A767" t="s">
        <v>22</v>
      </c>
      <c r="B767">
        <v>2019</v>
      </c>
      <c r="C767" t="b">
        <v>1</v>
      </c>
      <c r="D767" t="s">
        <v>48</v>
      </c>
      <c r="E767" t="s">
        <v>151</v>
      </c>
      <c r="F767" t="s">
        <v>25</v>
      </c>
      <c r="G767" t="s">
        <v>48</v>
      </c>
      <c r="H767" t="s">
        <v>36</v>
      </c>
      <c r="I767" t="s">
        <v>37</v>
      </c>
      <c r="J767" t="s">
        <v>82</v>
      </c>
      <c r="K767" t="s">
        <v>39</v>
      </c>
      <c r="L767" t="b">
        <v>1</v>
      </c>
      <c r="M767" t="s">
        <v>30</v>
      </c>
      <c r="N767" t="s">
        <v>151</v>
      </c>
      <c r="O767">
        <v>1.36</v>
      </c>
      <c r="P767">
        <v>7462</v>
      </c>
      <c r="Q767">
        <v>10148.32</v>
      </c>
      <c r="R767">
        <v>92938</v>
      </c>
      <c r="S767">
        <v>92938</v>
      </c>
      <c r="T767">
        <v>9.2938000000000007E-2</v>
      </c>
      <c r="U767">
        <v>9.2938000000000007E-2</v>
      </c>
      <c r="V767">
        <v>10.14832</v>
      </c>
    </row>
    <row r="768" spans="1:22" x14ac:dyDescent="0.35">
      <c r="A768" t="s">
        <v>22</v>
      </c>
      <c r="B768">
        <v>2019</v>
      </c>
      <c r="C768" t="b">
        <v>1</v>
      </c>
      <c r="D768" t="s">
        <v>48</v>
      </c>
      <c r="E768" t="s">
        <v>151</v>
      </c>
      <c r="F768" t="s">
        <v>25</v>
      </c>
      <c r="G768" t="s">
        <v>48</v>
      </c>
      <c r="H768" t="s">
        <v>36</v>
      </c>
      <c r="I768" t="s">
        <v>35</v>
      </c>
      <c r="J768" t="s">
        <v>43</v>
      </c>
      <c r="K768" t="s">
        <v>39</v>
      </c>
      <c r="L768" t="b">
        <v>1</v>
      </c>
      <c r="M768" t="s">
        <v>30</v>
      </c>
      <c r="N768" t="s">
        <v>151</v>
      </c>
      <c r="O768">
        <v>1</v>
      </c>
      <c r="P768">
        <v>42</v>
      </c>
      <c r="Q768">
        <v>42</v>
      </c>
      <c r="R768">
        <v>225</v>
      </c>
      <c r="S768">
        <v>225</v>
      </c>
      <c r="T768">
        <v>2.2499999999999999E-4</v>
      </c>
      <c r="U768">
        <v>2.2499999999999999E-4</v>
      </c>
      <c r="V768">
        <v>4.2000000000000003E-2</v>
      </c>
    </row>
    <row r="769" spans="1:22" x14ac:dyDescent="0.35">
      <c r="A769" t="s">
        <v>22</v>
      </c>
      <c r="B769">
        <v>2019</v>
      </c>
      <c r="C769" t="b">
        <v>1</v>
      </c>
      <c r="D769" t="s">
        <v>48</v>
      </c>
      <c r="E769" t="s">
        <v>151</v>
      </c>
      <c r="F769" t="s">
        <v>25</v>
      </c>
      <c r="G769" t="s">
        <v>48</v>
      </c>
      <c r="H769" t="s">
        <v>36</v>
      </c>
      <c r="I769" t="s">
        <v>27</v>
      </c>
      <c r="J769" t="s">
        <v>70</v>
      </c>
      <c r="K769" t="s">
        <v>29</v>
      </c>
      <c r="L769" t="b">
        <v>1</v>
      </c>
      <c r="M769" t="s">
        <v>30</v>
      </c>
      <c r="N769" t="s">
        <v>151</v>
      </c>
      <c r="O769">
        <v>2.7</v>
      </c>
      <c r="P769">
        <v>82505</v>
      </c>
      <c r="Q769">
        <v>222763.5</v>
      </c>
      <c r="R769">
        <v>2562942</v>
      </c>
      <c r="S769">
        <v>2562942</v>
      </c>
      <c r="T769">
        <v>2.5629420000000001</v>
      </c>
      <c r="U769">
        <v>2.5629420000000001</v>
      </c>
      <c r="V769">
        <v>222.76349999999999</v>
      </c>
    </row>
    <row r="770" spans="1:22" x14ac:dyDescent="0.35">
      <c r="A770" t="s">
        <v>22</v>
      </c>
      <c r="B770">
        <v>2019</v>
      </c>
      <c r="C770" t="b">
        <v>1</v>
      </c>
      <c r="D770" t="s">
        <v>48</v>
      </c>
      <c r="E770" t="s">
        <v>151</v>
      </c>
      <c r="F770" t="s">
        <v>25</v>
      </c>
      <c r="G770" t="s">
        <v>48</v>
      </c>
      <c r="H770" t="s">
        <v>50</v>
      </c>
      <c r="I770" t="s">
        <v>27</v>
      </c>
      <c r="J770" t="s">
        <v>69</v>
      </c>
      <c r="K770" t="s">
        <v>29</v>
      </c>
      <c r="L770" t="b">
        <v>1</v>
      </c>
      <c r="M770" t="s">
        <v>30</v>
      </c>
      <c r="N770" t="s">
        <v>151</v>
      </c>
      <c r="O770">
        <v>2.9</v>
      </c>
      <c r="P770">
        <v>19533</v>
      </c>
      <c r="Q770">
        <v>56645.7</v>
      </c>
      <c r="R770">
        <v>457932</v>
      </c>
      <c r="S770">
        <v>457932</v>
      </c>
      <c r="T770">
        <v>0.45793200000000001</v>
      </c>
      <c r="U770">
        <v>0.45793200000000001</v>
      </c>
      <c r="V770">
        <v>56.645699999999998</v>
      </c>
    </row>
    <row r="771" spans="1:22" x14ac:dyDescent="0.35">
      <c r="A771" t="s">
        <v>22</v>
      </c>
      <c r="B771">
        <v>2019</v>
      </c>
      <c r="C771" t="b">
        <v>1</v>
      </c>
      <c r="D771" t="s">
        <v>48</v>
      </c>
      <c r="E771" t="s">
        <v>151</v>
      </c>
      <c r="F771" t="s">
        <v>25</v>
      </c>
      <c r="G771" t="s">
        <v>48</v>
      </c>
      <c r="H771" t="s">
        <v>50</v>
      </c>
      <c r="I771" t="s">
        <v>105</v>
      </c>
      <c r="J771" t="s">
        <v>69</v>
      </c>
      <c r="K771" t="s">
        <v>29</v>
      </c>
      <c r="L771" t="b">
        <v>1</v>
      </c>
      <c r="M771" t="s">
        <v>30</v>
      </c>
      <c r="N771" t="s">
        <v>151</v>
      </c>
      <c r="O771">
        <v>0</v>
      </c>
      <c r="P771">
        <v>17214</v>
      </c>
      <c r="Q771">
        <v>0</v>
      </c>
      <c r="R771">
        <v>167574</v>
      </c>
      <c r="S771">
        <v>167574</v>
      </c>
      <c r="T771">
        <v>0.167574</v>
      </c>
      <c r="U771">
        <v>0.167574</v>
      </c>
      <c r="V771">
        <v>0</v>
      </c>
    </row>
    <row r="772" spans="1:22" x14ac:dyDescent="0.35">
      <c r="A772" t="s">
        <v>22</v>
      </c>
      <c r="B772">
        <v>2019</v>
      </c>
      <c r="C772" t="b">
        <v>1</v>
      </c>
      <c r="D772" t="s">
        <v>48</v>
      </c>
      <c r="E772" t="s">
        <v>151</v>
      </c>
      <c r="F772" t="s">
        <v>25</v>
      </c>
      <c r="G772" t="s">
        <v>48</v>
      </c>
      <c r="H772" t="s">
        <v>50</v>
      </c>
      <c r="I772" t="s">
        <v>37</v>
      </c>
      <c r="J772" t="s">
        <v>98</v>
      </c>
      <c r="K772" t="s">
        <v>54</v>
      </c>
      <c r="L772" t="b">
        <v>1</v>
      </c>
      <c r="M772" t="s">
        <v>30</v>
      </c>
      <c r="N772" t="s">
        <v>151</v>
      </c>
      <c r="O772">
        <v>1.33</v>
      </c>
      <c r="P772">
        <v>14467</v>
      </c>
      <c r="Q772">
        <v>19241.11</v>
      </c>
      <c r="R772">
        <v>60772</v>
      </c>
      <c r="S772">
        <v>60772</v>
      </c>
      <c r="T772">
        <v>6.0772E-2</v>
      </c>
      <c r="U772">
        <v>6.0772E-2</v>
      </c>
      <c r="V772">
        <v>19.241109999999999</v>
      </c>
    </row>
    <row r="773" spans="1:22" x14ac:dyDescent="0.35">
      <c r="A773" t="s">
        <v>22</v>
      </c>
      <c r="B773">
        <v>2019</v>
      </c>
      <c r="C773" t="b">
        <v>1</v>
      </c>
      <c r="D773" t="s">
        <v>48</v>
      </c>
      <c r="E773" t="s">
        <v>151</v>
      </c>
      <c r="F773" t="s">
        <v>25</v>
      </c>
      <c r="G773" t="s">
        <v>48</v>
      </c>
      <c r="H773" t="s">
        <v>50</v>
      </c>
      <c r="I773" t="s">
        <v>37</v>
      </c>
      <c r="J773" t="s">
        <v>111</v>
      </c>
      <c r="K773" t="s">
        <v>32</v>
      </c>
      <c r="L773" t="b">
        <v>1</v>
      </c>
      <c r="M773" t="s">
        <v>30</v>
      </c>
      <c r="N773" t="s">
        <v>151</v>
      </c>
      <c r="O773">
        <v>1.8</v>
      </c>
      <c r="P773">
        <v>267348</v>
      </c>
      <c r="Q773">
        <v>481226.4</v>
      </c>
      <c r="R773">
        <v>1729531</v>
      </c>
      <c r="S773">
        <v>1729531</v>
      </c>
      <c r="T773">
        <v>1.7295309999999999</v>
      </c>
      <c r="U773">
        <v>1.7295309999999999</v>
      </c>
      <c r="V773">
        <v>481.22640000000001</v>
      </c>
    </row>
    <row r="774" spans="1:22" x14ac:dyDescent="0.35">
      <c r="A774" t="s">
        <v>22</v>
      </c>
      <c r="B774">
        <v>2019</v>
      </c>
      <c r="C774" t="b">
        <v>1</v>
      </c>
      <c r="D774" t="s">
        <v>48</v>
      </c>
      <c r="E774" t="s">
        <v>151</v>
      </c>
      <c r="F774" t="s">
        <v>25</v>
      </c>
      <c r="G774" t="s">
        <v>48</v>
      </c>
      <c r="H774" t="s">
        <v>50</v>
      </c>
      <c r="I774" t="s">
        <v>37</v>
      </c>
      <c r="J774" t="s">
        <v>76</v>
      </c>
      <c r="K774" t="s">
        <v>32</v>
      </c>
      <c r="L774" t="b">
        <v>1</v>
      </c>
      <c r="M774" t="s">
        <v>30</v>
      </c>
      <c r="N774" t="s">
        <v>151</v>
      </c>
      <c r="O774">
        <v>1.71</v>
      </c>
      <c r="P774">
        <v>422752</v>
      </c>
      <c r="Q774">
        <v>722905.92</v>
      </c>
      <c r="R774">
        <v>2608908</v>
      </c>
      <c r="S774">
        <v>2608908</v>
      </c>
      <c r="T774">
        <v>2.608908</v>
      </c>
      <c r="U774">
        <v>2.608908</v>
      </c>
      <c r="V774">
        <v>722.90592000000004</v>
      </c>
    </row>
    <row r="775" spans="1:22" x14ac:dyDescent="0.35">
      <c r="A775" t="s">
        <v>22</v>
      </c>
      <c r="B775">
        <v>2019</v>
      </c>
      <c r="C775" t="b">
        <v>1</v>
      </c>
      <c r="D775" t="s">
        <v>48</v>
      </c>
      <c r="E775" t="s">
        <v>151</v>
      </c>
      <c r="F775" t="s">
        <v>25</v>
      </c>
      <c r="G775" t="s">
        <v>48</v>
      </c>
      <c r="H775" t="s">
        <v>50</v>
      </c>
      <c r="I775" t="s">
        <v>27</v>
      </c>
      <c r="J775" t="s">
        <v>111</v>
      </c>
      <c r="K775" t="s">
        <v>32</v>
      </c>
      <c r="L775" t="b">
        <v>1</v>
      </c>
      <c r="M775" t="s">
        <v>30</v>
      </c>
      <c r="N775" t="s">
        <v>151</v>
      </c>
      <c r="O775">
        <v>0</v>
      </c>
      <c r="P775">
        <v>1027</v>
      </c>
      <c r="Q775">
        <v>0</v>
      </c>
      <c r="R775">
        <v>1417</v>
      </c>
      <c r="S775">
        <v>1417</v>
      </c>
      <c r="T775">
        <v>1.4170000000000001E-3</v>
      </c>
      <c r="U775">
        <v>1.4170000000000001E-3</v>
      </c>
      <c r="V775">
        <v>0</v>
      </c>
    </row>
    <row r="776" spans="1:22" x14ac:dyDescent="0.35">
      <c r="A776" t="s">
        <v>22</v>
      </c>
      <c r="B776">
        <v>2019</v>
      </c>
      <c r="C776" t="b">
        <v>1</v>
      </c>
      <c r="D776" t="s">
        <v>48</v>
      </c>
      <c r="E776" t="s">
        <v>151</v>
      </c>
      <c r="F776" t="s">
        <v>25</v>
      </c>
      <c r="G776" t="s">
        <v>48</v>
      </c>
      <c r="H776" t="s">
        <v>50</v>
      </c>
      <c r="I776" t="s">
        <v>27</v>
      </c>
      <c r="J776" t="s">
        <v>33</v>
      </c>
      <c r="K776" t="s">
        <v>33</v>
      </c>
      <c r="L776" t="b">
        <v>1</v>
      </c>
      <c r="M776" t="s">
        <v>30</v>
      </c>
      <c r="N776" t="s">
        <v>151</v>
      </c>
      <c r="O776">
        <v>0</v>
      </c>
      <c r="P776">
        <v>16</v>
      </c>
      <c r="Q776">
        <v>0</v>
      </c>
      <c r="R776">
        <v>224</v>
      </c>
      <c r="S776">
        <v>224</v>
      </c>
      <c r="T776">
        <v>2.24E-4</v>
      </c>
      <c r="U776">
        <v>2.24E-4</v>
      </c>
      <c r="V776">
        <v>0</v>
      </c>
    </row>
    <row r="777" spans="1:22" x14ac:dyDescent="0.35">
      <c r="A777" t="s">
        <v>22</v>
      </c>
      <c r="B777">
        <v>2019</v>
      </c>
      <c r="C777" t="b">
        <v>1</v>
      </c>
      <c r="D777" t="s">
        <v>48</v>
      </c>
      <c r="E777" t="s">
        <v>151</v>
      </c>
      <c r="F777" t="s">
        <v>25</v>
      </c>
      <c r="G777" t="s">
        <v>48</v>
      </c>
      <c r="H777" t="s">
        <v>40</v>
      </c>
      <c r="I777" t="s">
        <v>35</v>
      </c>
      <c r="J777" t="s">
        <v>108</v>
      </c>
      <c r="K777" t="s">
        <v>52</v>
      </c>
      <c r="L777" t="b">
        <v>1</v>
      </c>
      <c r="M777" t="s">
        <v>30</v>
      </c>
      <c r="N777" t="s">
        <v>151</v>
      </c>
      <c r="O777">
        <v>2.6</v>
      </c>
      <c r="P777">
        <v>4693</v>
      </c>
      <c r="Q777">
        <v>12201.8</v>
      </c>
      <c r="R777">
        <v>46924</v>
      </c>
      <c r="S777">
        <v>46924</v>
      </c>
      <c r="T777">
        <v>4.6924E-2</v>
      </c>
      <c r="U777">
        <v>4.6924E-2</v>
      </c>
      <c r="V777">
        <v>12.2018</v>
      </c>
    </row>
    <row r="778" spans="1:22" x14ac:dyDescent="0.35">
      <c r="A778" t="s">
        <v>22</v>
      </c>
      <c r="B778">
        <v>2019</v>
      </c>
      <c r="C778" t="b">
        <v>1</v>
      </c>
      <c r="D778" t="s">
        <v>48</v>
      </c>
      <c r="E778" t="s">
        <v>151</v>
      </c>
      <c r="F778" t="s">
        <v>25</v>
      </c>
      <c r="G778" t="s">
        <v>48</v>
      </c>
      <c r="H778" t="s">
        <v>40</v>
      </c>
      <c r="I778" t="s">
        <v>27</v>
      </c>
      <c r="J778" t="s">
        <v>51</v>
      </c>
      <c r="K778" t="s">
        <v>52</v>
      </c>
      <c r="L778" t="b">
        <v>1</v>
      </c>
      <c r="M778" t="s">
        <v>30</v>
      </c>
      <c r="N778" t="s">
        <v>151</v>
      </c>
      <c r="O778">
        <v>2.5</v>
      </c>
      <c r="P778">
        <v>2441</v>
      </c>
      <c r="Q778">
        <v>6102.5</v>
      </c>
      <c r="R778">
        <v>38328</v>
      </c>
      <c r="S778">
        <v>38328</v>
      </c>
      <c r="T778">
        <v>3.8328000000000001E-2</v>
      </c>
      <c r="U778">
        <v>3.8328000000000001E-2</v>
      </c>
      <c r="V778">
        <v>6.1025</v>
      </c>
    </row>
    <row r="779" spans="1:22" x14ac:dyDescent="0.35">
      <c r="A779" t="s">
        <v>22</v>
      </c>
      <c r="B779">
        <v>2019</v>
      </c>
      <c r="C779" t="b">
        <v>1</v>
      </c>
      <c r="D779" t="s">
        <v>48</v>
      </c>
      <c r="E779" t="s">
        <v>151</v>
      </c>
      <c r="F779" t="s">
        <v>25</v>
      </c>
      <c r="G779" t="s">
        <v>48</v>
      </c>
      <c r="H779" t="s">
        <v>40</v>
      </c>
      <c r="I779" t="s">
        <v>36</v>
      </c>
      <c r="J779" t="s">
        <v>76</v>
      </c>
      <c r="K779" t="s">
        <v>32</v>
      </c>
      <c r="L779" t="b">
        <v>1</v>
      </c>
      <c r="M779" t="s">
        <v>30</v>
      </c>
      <c r="N779" t="s">
        <v>151</v>
      </c>
      <c r="O779">
        <v>3.45</v>
      </c>
      <c r="P779">
        <v>188</v>
      </c>
      <c r="Q779">
        <v>648.6</v>
      </c>
      <c r="R779">
        <v>1628</v>
      </c>
      <c r="S779">
        <v>1628</v>
      </c>
      <c r="T779">
        <v>1.6280000000000001E-3</v>
      </c>
      <c r="U779">
        <v>1.6280000000000001E-3</v>
      </c>
      <c r="V779">
        <v>0.64859999999999995</v>
      </c>
    </row>
    <row r="780" spans="1:22" x14ac:dyDescent="0.35">
      <c r="A780" t="s">
        <v>22</v>
      </c>
      <c r="B780">
        <v>2019</v>
      </c>
      <c r="C780" t="b">
        <v>1</v>
      </c>
      <c r="D780" t="s">
        <v>48</v>
      </c>
      <c r="E780" t="s">
        <v>151</v>
      </c>
      <c r="F780" t="s">
        <v>25</v>
      </c>
      <c r="G780" t="s">
        <v>48</v>
      </c>
      <c r="H780" t="s">
        <v>40</v>
      </c>
      <c r="I780" t="s">
        <v>35</v>
      </c>
      <c r="J780" t="s">
        <v>114</v>
      </c>
      <c r="K780" t="s">
        <v>32</v>
      </c>
      <c r="L780" t="b">
        <v>1</v>
      </c>
      <c r="M780" t="s">
        <v>30</v>
      </c>
      <c r="N780" t="s">
        <v>151</v>
      </c>
      <c r="O780">
        <v>2.5499999999999998</v>
      </c>
      <c r="P780">
        <v>1413</v>
      </c>
      <c r="Q780">
        <v>3603.15</v>
      </c>
      <c r="R780">
        <v>5552</v>
      </c>
      <c r="S780">
        <v>5552</v>
      </c>
      <c r="T780">
        <v>5.5519999999999996E-3</v>
      </c>
      <c r="U780">
        <v>5.5519999999999996E-3</v>
      </c>
      <c r="V780">
        <v>3.6031499999999999</v>
      </c>
    </row>
    <row r="781" spans="1:22" x14ac:dyDescent="0.35">
      <c r="A781" t="s">
        <v>22</v>
      </c>
      <c r="B781">
        <v>2019</v>
      </c>
      <c r="C781" t="b">
        <v>1</v>
      </c>
      <c r="D781" t="s">
        <v>48</v>
      </c>
      <c r="E781" t="s">
        <v>151</v>
      </c>
      <c r="F781" t="s">
        <v>25</v>
      </c>
      <c r="G781" t="s">
        <v>48</v>
      </c>
      <c r="H781" t="s">
        <v>40</v>
      </c>
      <c r="I781" t="s">
        <v>35</v>
      </c>
      <c r="J781" t="s">
        <v>76</v>
      </c>
      <c r="K781" t="s">
        <v>32</v>
      </c>
      <c r="L781" t="b">
        <v>1</v>
      </c>
      <c r="M781" t="s">
        <v>30</v>
      </c>
      <c r="N781" t="s">
        <v>151</v>
      </c>
      <c r="O781">
        <v>2.85</v>
      </c>
      <c r="P781">
        <v>181</v>
      </c>
      <c r="Q781">
        <v>515.85</v>
      </c>
      <c r="R781">
        <v>1201</v>
      </c>
      <c r="S781">
        <v>1201</v>
      </c>
      <c r="T781">
        <v>1.201E-3</v>
      </c>
      <c r="U781">
        <v>1.201E-3</v>
      </c>
      <c r="V781">
        <v>0.51585000000000003</v>
      </c>
    </row>
    <row r="782" spans="1:22" x14ac:dyDescent="0.35">
      <c r="A782" t="s">
        <v>22</v>
      </c>
      <c r="B782">
        <v>2019</v>
      </c>
      <c r="C782" t="b">
        <v>1</v>
      </c>
      <c r="D782" t="s">
        <v>48</v>
      </c>
      <c r="E782" t="s">
        <v>151</v>
      </c>
      <c r="F782" t="s">
        <v>25</v>
      </c>
      <c r="G782" t="s">
        <v>48</v>
      </c>
      <c r="H782" t="s">
        <v>40</v>
      </c>
      <c r="I782" t="s">
        <v>27</v>
      </c>
      <c r="J782" t="s">
        <v>126</v>
      </c>
      <c r="K782" t="s">
        <v>32</v>
      </c>
      <c r="L782" t="b">
        <v>1</v>
      </c>
      <c r="M782" t="s">
        <v>30</v>
      </c>
      <c r="N782" t="s">
        <v>151</v>
      </c>
      <c r="O782">
        <v>2.8</v>
      </c>
      <c r="P782">
        <v>3888</v>
      </c>
      <c r="Q782">
        <v>10886.4</v>
      </c>
      <c r="R782">
        <v>25827</v>
      </c>
      <c r="S782">
        <v>25827</v>
      </c>
      <c r="T782">
        <v>2.5826999999999999E-2</v>
      </c>
      <c r="U782">
        <v>2.5826999999999999E-2</v>
      </c>
      <c r="V782">
        <v>10.8864</v>
      </c>
    </row>
    <row r="783" spans="1:22" x14ac:dyDescent="0.35">
      <c r="A783" t="s">
        <v>22</v>
      </c>
      <c r="B783">
        <v>2019</v>
      </c>
      <c r="C783" t="b">
        <v>1</v>
      </c>
      <c r="D783" t="s">
        <v>48</v>
      </c>
      <c r="E783" t="s">
        <v>151</v>
      </c>
      <c r="F783" t="s">
        <v>25</v>
      </c>
      <c r="G783" t="s">
        <v>48</v>
      </c>
      <c r="H783" t="s">
        <v>40</v>
      </c>
      <c r="I783" t="s">
        <v>27</v>
      </c>
      <c r="J783" t="s">
        <v>86</v>
      </c>
      <c r="K783" t="s">
        <v>32</v>
      </c>
      <c r="L783" t="b">
        <v>1</v>
      </c>
      <c r="M783" t="s">
        <v>30</v>
      </c>
      <c r="N783" t="s">
        <v>151</v>
      </c>
      <c r="O783">
        <v>2.95</v>
      </c>
      <c r="P783">
        <v>6</v>
      </c>
      <c r="Q783">
        <v>17.7</v>
      </c>
      <c r="R783">
        <v>19</v>
      </c>
      <c r="S783">
        <v>19</v>
      </c>
      <c r="T783" s="1">
        <v>1.9000000000000001E-5</v>
      </c>
      <c r="U783" s="1">
        <v>1.9000000000000001E-5</v>
      </c>
      <c r="V783">
        <v>1.77E-2</v>
      </c>
    </row>
    <row r="784" spans="1:22" x14ac:dyDescent="0.35">
      <c r="A784" t="s">
        <v>22</v>
      </c>
      <c r="B784">
        <v>2019</v>
      </c>
      <c r="C784" t="b">
        <v>1</v>
      </c>
      <c r="D784" t="s">
        <v>48</v>
      </c>
      <c r="E784" t="s">
        <v>151</v>
      </c>
      <c r="F784" t="s">
        <v>25</v>
      </c>
      <c r="G784" t="s">
        <v>48</v>
      </c>
      <c r="H784" t="s">
        <v>40</v>
      </c>
      <c r="I784" t="s">
        <v>27</v>
      </c>
      <c r="J784" t="s">
        <v>128</v>
      </c>
      <c r="K784" t="s">
        <v>32</v>
      </c>
      <c r="L784" t="b">
        <v>1</v>
      </c>
      <c r="M784" t="s">
        <v>30</v>
      </c>
      <c r="N784" t="s">
        <v>151</v>
      </c>
      <c r="O784">
        <v>2.68</v>
      </c>
      <c r="P784">
        <v>1184</v>
      </c>
      <c r="Q784">
        <v>3173.12</v>
      </c>
      <c r="R784">
        <v>1557</v>
      </c>
      <c r="S784">
        <v>1557</v>
      </c>
      <c r="T784">
        <v>1.557E-3</v>
      </c>
      <c r="U784">
        <v>1.557E-3</v>
      </c>
      <c r="V784">
        <v>3.1731199999999999</v>
      </c>
    </row>
    <row r="785" spans="1:22" x14ac:dyDescent="0.35">
      <c r="A785" t="s">
        <v>22</v>
      </c>
      <c r="B785">
        <v>2019</v>
      </c>
      <c r="C785" t="b">
        <v>1</v>
      </c>
      <c r="D785" t="s">
        <v>48</v>
      </c>
      <c r="E785" t="s">
        <v>151</v>
      </c>
      <c r="F785" t="s">
        <v>25</v>
      </c>
      <c r="G785" t="s">
        <v>48</v>
      </c>
      <c r="H785" t="s">
        <v>40</v>
      </c>
      <c r="I785" t="s">
        <v>27</v>
      </c>
      <c r="J785" t="s">
        <v>106</v>
      </c>
      <c r="K785" t="s">
        <v>32</v>
      </c>
      <c r="L785" t="b">
        <v>1</v>
      </c>
      <c r="M785" t="s">
        <v>30</v>
      </c>
      <c r="N785" t="s">
        <v>151</v>
      </c>
      <c r="O785">
        <v>3.06</v>
      </c>
      <c r="P785">
        <v>30131</v>
      </c>
      <c r="Q785">
        <v>92200.86</v>
      </c>
      <c r="R785">
        <v>175126</v>
      </c>
      <c r="S785">
        <v>175126</v>
      </c>
      <c r="T785">
        <v>0.175126</v>
      </c>
      <c r="U785">
        <v>0.175126</v>
      </c>
      <c r="V785">
        <v>92.200860000000006</v>
      </c>
    </row>
    <row r="786" spans="1:22" x14ac:dyDescent="0.35">
      <c r="A786" t="s">
        <v>22</v>
      </c>
      <c r="B786">
        <v>2019</v>
      </c>
      <c r="C786" t="b">
        <v>1</v>
      </c>
      <c r="D786" t="s">
        <v>48</v>
      </c>
      <c r="E786" t="s">
        <v>151</v>
      </c>
      <c r="F786" t="s">
        <v>25</v>
      </c>
      <c r="G786" t="s">
        <v>48</v>
      </c>
      <c r="H786" t="s">
        <v>40</v>
      </c>
      <c r="I786" t="s">
        <v>27</v>
      </c>
      <c r="J786" t="s">
        <v>76</v>
      </c>
      <c r="K786" t="s">
        <v>32</v>
      </c>
      <c r="L786" t="b">
        <v>1</v>
      </c>
      <c r="M786" t="s">
        <v>30</v>
      </c>
      <c r="N786" t="s">
        <v>151</v>
      </c>
      <c r="O786">
        <v>2.85</v>
      </c>
      <c r="P786">
        <v>410837</v>
      </c>
      <c r="Q786">
        <v>1170885.45</v>
      </c>
      <c r="R786">
        <v>2282427</v>
      </c>
      <c r="S786">
        <v>2282427</v>
      </c>
      <c r="T786">
        <v>2.2824270000000002</v>
      </c>
      <c r="U786">
        <v>2.2824270000000002</v>
      </c>
      <c r="V786">
        <v>1170.88545</v>
      </c>
    </row>
    <row r="787" spans="1:22" x14ac:dyDescent="0.35">
      <c r="A787" t="s">
        <v>22</v>
      </c>
      <c r="B787">
        <v>2019</v>
      </c>
      <c r="C787" t="b">
        <v>1</v>
      </c>
      <c r="D787" t="s">
        <v>48</v>
      </c>
      <c r="E787" t="s">
        <v>151</v>
      </c>
      <c r="F787" t="s">
        <v>25</v>
      </c>
      <c r="G787" t="s">
        <v>48</v>
      </c>
      <c r="H787" t="s">
        <v>40</v>
      </c>
      <c r="I787" t="s">
        <v>35</v>
      </c>
      <c r="J787" t="s">
        <v>33</v>
      </c>
      <c r="K787" t="s">
        <v>33</v>
      </c>
      <c r="L787" t="b">
        <v>1</v>
      </c>
      <c r="M787" t="s">
        <v>30</v>
      </c>
      <c r="N787" t="s">
        <v>151</v>
      </c>
      <c r="O787">
        <v>2.77</v>
      </c>
      <c r="P787">
        <v>10436</v>
      </c>
      <c r="Q787">
        <v>28907.72</v>
      </c>
      <c r="R787">
        <v>68906</v>
      </c>
      <c r="S787">
        <v>68906</v>
      </c>
      <c r="T787">
        <v>6.8905999999999995E-2</v>
      </c>
      <c r="U787">
        <v>6.8905999999999995E-2</v>
      </c>
      <c r="V787">
        <v>28.907720000000001</v>
      </c>
    </row>
    <row r="788" spans="1:22" x14ac:dyDescent="0.35">
      <c r="A788" t="s">
        <v>22</v>
      </c>
      <c r="B788">
        <v>2019</v>
      </c>
      <c r="C788" t="b">
        <v>1</v>
      </c>
      <c r="D788" t="s">
        <v>48</v>
      </c>
      <c r="E788" t="s">
        <v>151</v>
      </c>
      <c r="F788" t="s">
        <v>25</v>
      </c>
      <c r="G788" t="s">
        <v>48</v>
      </c>
      <c r="H788" t="s">
        <v>40</v>
      </c>
      <c r="I788" t="s">
        <v>27</v>
      </c>
      <c r="J788" t="s">
        <v>33</v>
      </c>
      <c r="K788" t="s">
        <v>33</v>
      </c>
      <c r="L788" t="b">
        <v>1</v>
      </c>
      <c r="M788" t="s">
        <v>30</v>
      </c>
      <c r="N788" t="s">
        <v>151</v>
      </c>
      <c r="O788">
        <v>2.65</v>
      </c>
      <c r="P788">
        <v>17781</v>
      </c>
      <c r="Q788">
        <v>47119.65</v>
      </c>
      <c r="R788">
        <v>376947</v>
      </c>
      <c r="S788">
        <v>376947</v>
      </c>
      <c r="T788">
        <v>0.37694699999999998</v>
      </c>
      <c r="U788">
        <v>0.37694699999999998</v>
      </c>
      <c r="V788">
        <v>47.11965</v>
      </c>
    </row>
    <row r="789" spans="1:22" x14ac:dyDescent="0.35">
      <c r="A789" t="s">
        <v>22</v>
      </c>
      <c r="B789">
        <v>2019</v>
      </c>
      <c r="C789" t="b">
        <v>1</v>
      </c>
      <c r="D789" t="s">
        <v>48</v>
      </c>
      <c r="E789" t="s">
        <v>151</v>
      </c>
      <c r="F789" t="s">
        <v>25</v>
      </c>
      <c r="G789" t="s">
        <v>48</v>
      </c>
      <c r="H789" t="s">
        <v>40</v>
      </c>
      <c r="I789" t="s">
        <v>27</v>
      </c>
      <c r="J789" t="s">
        <v>33</v>
      </c>
      <c r="K789" t="s">
        <v>33</v>
      </c>
      <c r="L789" t="b">
        <v>1</v>
      </c>
      <c r="M789" t="s">
        <v>30</v>
      </c>
      <c r="N789" t="s">
        <v>151</v>
      </c>
      <c r="O789">
        <v>1.64</v>
      </c>
      <c r="P789">
        <v>131395</v>
      </c>
      <c r="Q789">
        <v>215487.8</v>
      </c>
      <c r="R789">
        <v>525448</v>
      </c>
      <c r="S789">
        <v>525448</v>
      </c>
      <c r="T789">
        <v>0.52544800000000003</v>
      </c>
      <c r="U789">
        <v>0.52544800000000003</v>
      </c>
      <c r="V789">
        <v>215.48779999999999</v>
      </c>
    </row>
    <row r="790" spans="1:22" x14ac:dyDescent="0.35">
      <c r="A790" t="s">
        <v>22</v>
      </c>
      <c r="B790">
        <v>2019</v>
      </c>
      <c r="C790" t="b">
        <v>1</v>
      </c>
      <c r="D790" t="s">
        <v>48</v>
      </c>
      <c r="E790" t="s">
        <v>151</v>
      </c>
      <c r="F790" t="s">
        <v>25</v>
      </c>
      <c r="G790" t="s">
        <v>48</v>
      </c>
      <c r="H790" t="s">
        <v>65</v>
      </c>
      <c r="I790" t="s">
        <v>36</v>
      </c>
      <c r="J790" t="s">
        <v>66</v>
      </c>
      <c r="K790" t="s">
        <v>67</v>
      </c>
      <c r="L790" t="b">
        <v>1</v>
      </c>
      <c r="M790" t="s">
        <v>30</v>
      </c>
      <c r="N790" t="s">
        <v>151</v>
      </c>
      <c r="O790">
        <v>0</v>
      </c>
      <c r="P790">
        <v>1643</v>
      </c>
      <c r="Q790">
        <v>0</v>
      </c>
      <c r="R790">
        <v>10148</v>
      </c>
      <c r="S790">
        <v>10148</v>
      </c>
      <c r="T790">
        <v>1.0148000000000001E-2</v>
      </c>
      <c r="U790">
        <v>1.0148000000000001E-2</v>
      </c>
      <c r="V790">
        <v>0</v>
      </c>
    </row>
    <row r="791" spans="1:22" x14ac:dyDescent="0.35">
      <c r="A791" t="s">
        <v>22</v>
      </c>
      <c r="B791">
        <v>2019</v>
      </c>
      <c r="C791" t="b">
        <v>1</v>
      </c>
      <c r="D791" t="s">
        <v>48</v>
      </c>
      <c r="E791" t="s">
        <v>151</v>
      </c>
      <c r="F791" t="s">
        <v>25</v>
      </c>
      <c r="G791" t="s">
        <v>48</v>
      </c>
      <c r="H791" t="s">
        <v>26</v>
      </c>
      <c r="I791" t="s">
        <v>27</v>
      </c>
      <c r="J791" t="s">
        <v>88</v>
      </c>
      <c r="K791" t="s">
        <v>29</v>
      </c>
      <c r="L791" t="b">
        <v>1</v>
      </c>
      <c r="M791" t="s">
        <v>30</v>
      </c>
      <c r="N791" t="s">
        <v>151</v>
      </c>
      <c r="O791">
        <v>2</v>
      </c>
      <c r="P791">
        <v>1177</v>
      </c>
      <c r="Q791">
        <v>2354</v>
      </c>
      <c r="R791">
        <v>12714</v>
      </c>
      <c r="S791">
        <v>12714</v>
      </c>
      <c r="T791">
        <v>1.2714E-2</v>
      </c>
      <c r="U791">
        <v>1.2714E-2</v>
      </c>
      <c r="V791">
        <v>2.3540000000000001</v>
      </c>
    </row>
    <row r="792" spans="1:22" x14ac:dyDescent="0.35">
      <c r="A792" t="s">
        <v>22</v>
      </c>
      <c r="B792">
        <v>2019</v>
      </c>
      <c r="C792" t="b">
        <v>1</v>
      </c>
      <c r="D792" t="s">
        <v>48</v>
      </c>
      <c r="E792" t="s">
        <v>151</v>
      </c>
      <c r="F792" t="s">
        <v>25</v>
      </c>
      <c r="G792" t="s">
        <v>48</v>
      </c>
      <c r="H792" t="s">
        <v>26</v>
      </c>
      <c r="I792" t="s">
        <v>35</v>
      </c>
      <c r="J792" t="s">
        <v>41</v>
      </c>
      <c r="K792" t="s">
        <v>42</v>
      </c>
      <c r="L792" t="b">
        <v>1</v>
      </c>
      <c r="M792" t="s">
        <v>30</v>
      </c>
      <c r="N792" t="s">
        <v>151</v>
      </c>
      <c r="O792">
        <v>0</v>
      </c>
      <c r="P792">
        <v>13</v>
      </c>
      <c r="Q792">
        <v>0</v>
      </c>
      <c r="R792">
        <v>191</v>
      </c>
      <c r="S792">
        <v>191</v>
      </c>
      <c r="T792">
        <v>1.9100000000000001E-4</v>
      </c>
      <c r="U792">
        <v>1.9100000000000001E-4</v>
      </c>
      <c r="V792">
        <v>0</v>
      </c>
    </row>
    <row r="793" spans="1:22" x14ac:dyDescent="0.35">
      <c r="A793" t="s">
        <v>22</v>
      </c>
      <c r="B793">
        <v>2019</v>
      </c>
      <c r="C793" t="b">
        <v>1</v>
      </c>
      <c r="D793" t="s">
        <v>48</v>
      </c>
      <c r="E793" t="s">
        <v>151</v>
      </c>
      <c r="F793" t="s">
        <v>25</v>
      </c>
      <c r="G793" t="s">
        <v>48</v>
      </c>
      <c r="H793" t="s">
        <v>26</v>
      </c>
      <c r="I793" t="s">
        <v>35</v>
      </c>
      <c r="J793" t="s">
        <v>41</v>
      </c>
      <c r="K793" t="s">
        <v>42</v>
      </c>
      <c r="L793" t="b">
        <v>1</v>
      </c>
      <c r="M793" t="s">
        <v>30</v>
      </c>
      <c r="N793" t="s">
        <v>151</v>
      </c>
      <c r="O793">
        <v>0</v>
      </c>
      <c r="P793">
        <v>17442</v>
      </c>
      <c r="Q793">
        <v>0</v>
      </c>
      <c r="R793">
        <v>65559</v>
      </c>
      <c r="S793">
        <v>65559</v>
      </c>
      <c r="T793">
        <v>6.5559000000000006E-2</v>
      </c>
      <c r="U793">
        <v>6.5559000000000006E-2</v>
      </c>
      <c r="V793">
        <v>0</v>
      </c>
    </row>
    <row r="794" spans="1:22" x14ac:dyDescent="0.35">
      <c r="A794" t="s">
        <v>22</v>
      </c>
      <c r="B794">
        <v>2019</v>
      </c>
      <c r="C794" t="b">
        <v>1</v>
      </c>
      <c r="D794" t="s">
        <v>48</v>
      </c>
      <c r="E794" t="s">
        <v>151</v>
      </c>
      <c r="F794" t="s">
        <v>25</v>
      </c>
      <c r="G794" t="s">
        <v>48</v>
      </c>
      <c r="H794" t="s">
        <v>26</v>
      </c>
      <c r="I794" t="s">
        <v>35</v>
      </c>
      <c r="J794" t="s">
        <v>134</v>
      </c>
      <c r="K794" t="s">
        <v>45</v>
      </c>
      <c r="L794" t="b">
        <v>1</v>
      </c>
      <c r="M794" t="s">
        <v>30</v>
      </c>
      <c r="N794" t="s">
        <v>151</v>
      </c>
      <c r="O794">
        <v>1.05</v>
      </c>
      <c r="P794">
        <v>535</v>
      </c>
      <c r="Q794">
        <v>561.75</v>
      </c>
      <c r="R794">
        <v>7410</v>
      </c>
      <c r="S794">
        <v>7410</v>
      </c>
      <c r="T794">
        <v>7.4099999999999999E-3</v>
      </c>
      <c r="U794">
        <v>7.4099999999999999E-3</v>
      </c>
      <c r="V794">
        <v>0.56174999999999997</v>
      </c>
    </row>
    <row r="795" spans="1:22" x14ac:dyDescent="0.35">
      <c r="A795" t="s">
        <v>22</v>
      </c>
      <c r="B795">
        <v>2019</v>
      </c>
      <c r="C795" t="b">
        <v>1</v>
      </c>
      <c r="D795" t="s">
        <v>48</v>
      </c>
      <c r="E795" t="s">
        <v>151</v>
      </c>
      <c r="F795" t="s">
        <v>25</v>
      </c>
      <c r="G795" t="s">
        <v>48</v>
      </c>
      <c r="H795" t="s">
        <v>26</v>
      </c>
      <c r="I795" t="s">
        <v>35</v>
      </c>
      <c r="J795" t="s">
        <v>44</v>
      </c>
      <c r="K795" t="s">
        <v>45</v>
      </c>
      <c r="L795" t="b">
        <v>1</v>
      </c>
      <c r="M795" t="s">
        <v>30</v>
      </c>
      <c r="N795" t="s">
        <v>151</v>
      </c>
      <c r="O795">
        <v>1.1399999999999999</v>
      </c>
      <c r="P795">
        <v>1615</v>
      </c>
      <c r="Q795">
        <v>1841.1</v>
      </c>
      <c r="R795">
        <v>4206</v>
      </c>
      <c r="S795">
        <v>4206</v>
      </c>
      <c r="T795">
        <v>4.2059999999999997E-3</v>
      </c>
      <c r="U795">
        <v>4.2059999999999997E-3</v>
      </c>
      <c r="V795">
        <v>1.8411</v>
      </c>
    </row>
    <row r="796" spans="1:22" x14ac:dyDescent="0.35">
      <c r="A796" t="s">
        <v>22</v>
      </c>
      <c r="B796">
        <v>2019</v>
      </c>
      <c r="C796" t="b">
        <v>1</v>
      </c>
      <c r="D796" t="s">
        <v>48</v>
      </c>
      <c r="E796" t="s">
        <v>151</v>
      </c>
      <c r="F796" t="s">
        <v>25</v>
      </c>
      <c r="G796" t="s">
        <v>48</v>
      </c>
      <c r="H796" t="s">
        <v>26</v>
      </c>
      <c r="I796" t="s">
        <v>35</v>
      </c>
      <c r="J796" t="s">
        <v>44</v>
      </c>
      <c r="K796" t="s">
        <v>45</v>
      </c>
      <c r="L796" t="b">
        <v>1</v>
      </c>
      <c r="M796" t="s">
        <v>30</v>
      </c>
      <c r="N796" t="s">
        <v>151</v>
      </c>
      <c r="O796">
        <v>1.1399999999999999</v>
      </c>
      <c r="P796">
        <v>57921</v>
      </c>
      <c r="Q796">
        <v>66029.94</v>
      </c>
      <c r="R796">
        <v>450622</v>
      </c>
      <c r="S796">
        <v>450622</v>
      </c>
      <c r="T796">
        <v>0.45062200000000002</v>
      </c>
      <c r="U796">
        <v>0.45062200000000002</v>
      </c>
      <c r="V796">
        <v>66.029939999999996</v>
      </c>
    </row>
    <row r="797" spans="1:22" x14ac:dyDescent="0.35">
      <c r="A797" t="s">
        <v>22</v>
      </c>
      <c r="B797">
        <v>2019</v>
      </c>
      <c r="C797" t="b">
        <v>1</v>
      </c>
      <c r="D797" t="s">
        <v>48</v>
      </c>
      <c r="E797" t="s">
        <v>151</v>
      </c>
      <c r="F797" t="s">
        <v>25</v>
      </c>
      <c r="G797" t="s">
        <v>48</v>
      </c>
      <c r="H797" t="s">
        <v>26</v>
      </c>
      <c r="I797" t="s">
        <v>35</v>
      </c>
      <c r="J797" t="s">
        <v>61</v>
      </c>
      <c r="K797" t="s">
        <v>45</v>
      </c>
      <c r="L797" t="b">
        <v>1</v>
      </c>
      <c r="M797" t="s">
        <v>30</v>
      </c>
      <c r="N797" t="s">
        <v>151</v>
      </c>
      <c r="O797">
        <v>1.1399999999999999</v>
      </c>
      <c r="P797">
        <v>36</v>
      </c>
      <c r="Q797">
        <v>41.04</v>
      </c>
      <c r="R797">
        <v>347</v>
      </c>
      <c r="S797">
        <v>347</v>
      </c>
      <c r="T797">
        <v>3.4699999999999998E-4</v>
      </c>
      <c r="U797">
        <v>3.4699999999999998E-4</v>
      </c>
      <c r="V797">
        <v>4.104E-2</v>
      </c>
    </row>
    <row r="798" spans="1:22" x14ac:dyDescent="0.35">
      <c r="A798" t="s">
        <v>22</v>
      </c>
      <c r="B798">
        <v>2019</v>
      </c>
      <c r="C798" t="b">
        <v>1</v>
      </c>
      <c r="D798" t="s">
        <v>48</v>
      </c>
      <c r="E798" t="s">
        <v>151</v>
      </c>
      <c r="F798" t="s">
        <v>25</v>
      </c>
      <c r="G798" t="s">
        <v>48</v>
      </c>
      <c r="H798" t="s">
        <v>26</v>
      </c>
      <c r="I798" t="s">
        <v>35</v>
      </c>
      <c r="J798" t="s">
        <v>58</v>
      </c>
      <c r="K798" t="s">
        <v>59</v>
      </c>
      <c r="L798" t="b">
        <v>1</v>
      </c>
      <c r="M798" t="s">
        <v>30</v>
      </c>
      <c r="N798" t="s">
        <v>151</v>
      </c>
      <c r="O798">
        <v>1.1200000000000001</v>
      </c>
      <c r="P798">
        <v>18</v>
      </c>
      <c r="Q798">
        <v>20.16</v>
      </c>
      <c r="R798">
        <v>274</v>
      </c>
      <c r="S798">
        <v>274</v>
      </c>
      <c r="T798">
        <v>2.7399999999999999E-4</v>
      </c>
      <c r="U798">
        <v>2.7399999999999999E-4</v>
      </c>
      <c r="V798">
        <v>2.0160000000000001E-2</v>
      </c>
    </row>
    <row r="799" spans="1:22" x14ac:dyDescent="0.35">
      <c r="A799" t="s">
        <v>22</v>
      </c>
      <c r="B799">
        <v>2019</v>
      </c>
      <c r="C799" t="b">
        <v>1</v>
      </c>
      <c r="D799" t="s">
        <v>48</v>
      </c>
      <c r="E799" t="s">
        <v>151</v>
      </c>
      <c r="F799" t="s">
        <v>25</v>
      </c>
      <c r="G799" t="s">
        <v>48</v>
      </c>
      <c r="H799" t="s">
        <v>26</v>
      </c>
      <c r="I799" t="s">
        <v>35</v>
      </c>
      <c r="J799" t="s">
        <v>58</v>
      </c>
      <c r="K799" t="s">
        <v>59</v>
      </c>
      <c r="L799" t="b">
        <v>1</v>
      </c>
      <c r="M799" t="s">
        <v>30</v>
      </c>
      <c r="N799" t="s">
        <v>151</v>
      </c>
      <c r="O799">
        <v>1.1200000000000001</v>
      </c>
      <c r="P799">
        <v>876</v>
      </c>
      <c r="Q799">
        <v>981.12</v>
      </c>
      <c r="R799">
        <v>5737</v>
      </c>
      <c r="S799">
        <v>5737</v>
      </c>
      <c r="T799">
        <v>5.7369999999999999E-3</v>
      </c>
      <c r="U799">
        <v>5.7369999999999999E-3</v>
      </c>
      <c r="V799">
        <v>0.98111999999999999</v>
      </c>
    </row>
    <row r="800" spans="1:22" x14ac:dyDescent="0.35">
      <c r="A800" t="s">
        <v>22</v>
      </c>
      <c r="B800">
        <v>2019</v>
      </c>
      <c r="C800" t="b">
        <v>1</v>
      </c>
      <c r="D800" t="s">
        <v>48</v>
      </c>
      <c r="E800" t="s">
        <v>151</v>
      </c>
      <c r="F800" t="s">
        <v>25</v>
      </c>
      <c r="G800" t="s">
        <v>48</v>
      </c>
      <c r="H800" t="s">
        <v>26</v>
      </c>
      <c r="I800" t="s">
        <v>35</v>
      </c>
      <c r="J800" t="s">
        <v>64</v>
      </c>
      <c r="K800" t="s">
        <v>59</v>
      </c>
      <c r="L800" t="b">
        <v>1</v>
      </c>
      <c r="M800" t="s">
        <v>30</v>
      </c>
      <c r="N800" t="s">
        <v>151</v>
      </c>
      <c r="O800">
        <v>1</v>
      </c>
      <c r="P800">
        <v>7632</v>
      </c>
      <c r="Q800">
        <v>7632</v>
      </c>
      <c r="R800">
        <v>30928</v>
      </c>
      <c r="S800">
        <v>30928</v>
      </c>
      <c r="T800">
        <v>3.0928000000000001E-2</v>
      </c>
      <c r="U800">
        <v>3.0928000000000001E-2</v>
      </c>
      <c r="V800">
        <v>7.6319999999999997</v>
      </c>
    </row>
    <row r="801" spans="1:22" x14ac:dyDescent="0.35">
      <c r="A801" t="s">
        <v>22</v>
      </c>
      <c r="B801">
        <v>2019</v>
      </c>
      <c r="C801" t="b">
        <v>1</v>
      </c>
      <c r="D801" t="s">
        <v>48</v>
      </c>
      <c r="E801" t="s">
        <v>151</v>
      </c>
      <c r="F801" t="s">
        <v>25</v>
      </c>
      <c r="G801" t="s">
        <v>48</v>
      </c>
      <c r="H801" t="s">
        <v>26</v>
      </c>
      <c r="I801" t="s">
        <v>35</v>
      </c>
      <c r="J801" t="s">
        <v>64</v>
      </c>
      <c r="K801" t="s">
        <v>59</v>
      </c>
      <c r="L801" t="b">
        <v>1</v>
      </c>
      <c r="M801" t="s">
        <v>30</v>
      </c>
      <c r="N801" t="s">
        <v>151</v>
      </c>
      <c r="O801">
        <v>1</v>
      </c>
      <c r="P801">
        <v>12809</v>
      </c>
      <c r="Q801">
        <v>12809</v>
      </c>
      <c r="R801">
        <v>58644</v>
      </c>
      <c r="S801">
        <v>58644</v>
      </c>
      <c r="T801">
        <v>5.8644000000000002E-2</v>
      </c>
      <c r="U801">
        <v>5.8644000000000002E-2</v>
      </c>
      <c r="V801">
        <v>12.808999999999999</v>
      </c>
    </row>
    <row r="802" spans="1:22" x14ac:dyDescent="0.35">
      <c r="A802" t="s">
        <v>22</v>
      </c>
      <c r="B802">
        <v>2019</v>
      </c>
      <c r="C802" t="b">
        <v>1</v>
      </c>
      <c r="D802" t="s">
        <v>48</v>
      </c>
      <c r="E802" t="s">
        <v>151</v>
      </c>
      <c r="F802" t="s">
        <v>25</v>
      </c>
      <c r="G802" t="s">
        <v>48</v>
      </c>
      <c r="H802" t="s">
        <v>26</v>
      </c>
      <c r="I802" t="s">
        <v>27</v>
      </c>
      <c r="J802" t="s">
        <v>134</v>
      </c>
      <c r="K802" t="s">
        <v>45</v>
      </c>
      <c r="L802" t="b">
        <v>1</v>
      </c>
      <c r="M802" t="s">
        <v>30</v>
      </c>
      <c r="N802" t="s">
        <v>151</v>
      </c>
      <c r="O802">
        <v>1.1299999999999999</v>
      </c>
      <c r="P802">
        <v>354390</v>
      </c>
      <c r="Q802">
        <v>400460.7</v>
      </c>
      <c r="R802">
        <v>1164363</v>
      </c>
      <c r="S802">
        <v>1164363</v>
      </c>
      <c r="T802">
        <v>1.164363</v>
      </c>
      <c r="U802">
        <v>1.164363</v>
      </c>
      <c r="V802">
        <v>400.46069999999997</v>
      </c>
    </row>
    <row r="803" spans="1:22" x14ac:dyDescent="0.35">
      <c r="A803" t="s">
        <v>22</v>
      </c>
      <c r="B803">
        <v>2019</v>
      </c>
      <c r="C803" t="b">
        <v>1</v>
      </c>
      <c r="D803" t="s">
        <v>48</v>
      </c>
      <c r="E803" t="s">
        <v>151</v>
      </c>
      <c r="F803" t="s">
        <v>25</v>
      </c>
      <c r="G803" t="s">
        <v>48</v>
      </c>
      <c r="H803" t="s">
        <v>26</v>
      </c>
      <c r="I803" t="s">
        <v>27</v>
      </c>
      <c r="J803" t="s">
        <v>134</v>
      </c>
      <c r="K803" t="s">
        <v>45</v>
      </c>
      <c r="L803" t="b">
        <v>1</v>
      </c>
      <c r="M803" t="s">
        <v>30</v>
      </c>
      <c r="N803" t="s">
        <v>151</v>
      </c>
      <c r="O803">
        <v>1.1299999999999999</v>
      </c>
      <c r="P803">
        <v>12811</v>
      </c>
      <c r="Q803">
        <v>14476.43</v>
      </c>
      <c r="R803">
        <v>86646</v>
      </c>
      <c r="S803">
        <v>86646</v>
      </c>
      <c r="T803">
        <v>8.6646000000000001E-2</v>
      </c>
      <c r="U803">
        <v>8.6646000000000001E-2</v>
      </c>
      <c r="V803">
        <v>14.476430000000001</v>
      </c>
    </row>
    <row r="804" spans="1:22" x14ac:dyDescent="0.35">
      <c r="A804" t="s">
        <v>22</v>
      </c>
      <c r="B804">
        <v>2019</v>
      </c>
      <c r="C804" t="b">
        <v>1</v>
      </c>
      <c r="D804" t="s">
        <v>48</v>
      </c>
      <c r="E804" t="s">
        <v>151</v>
      </c>
      <c r="F804" t="s">
        <v>25</v>
      </c>
      <c r="G804" t="s">
        <v>48</v>
      </c>
      <c r="H804" t="s">
        <v>26</v>
      </c>
      <c r="I804" t="s">
        <v>27</v>
      </c>
      <c r="J804" t="s">
        <v>44</v>
      </c>
      <c r="K804" t="s">
        <v>45</v>
      </c>
      <c r="L804" t="b">
        <v>1</v>
      </c>
      <c r="M804" t="s">
        <v>30</v>
      </c>
      <c r="N804" t="s">
        <v>151</v>
      </c>
      <c r="O804">
        <v>1.3</v>
      </c>
      <c r="P804">
        <v>892</v>
      </c>
      <c r="Q804">
        <v>1159.5999999999999</v>
      </c>
      <c r="R804">
        <v>9304</v>
      </c>
      <c r="S804">
        <v>9304</v>
      </c>
      <c r="T804">
        <v>9.3039999999999998E-3</v>
      </c>
      <c r="U804">
        <v>9.3039999999999998E-3</v>
      </c>
      <c r="V804">
        <v>1.1596</v>
      </c>
    </row>
    <row r="805" spans="1:22" x14ac:dyDescent="0.35">
      <c r="A805" t="s">
        <v>22</v>
      </c>
      <c r="B805">
        <v>2019</v>
      </c>
      <c r="C805" t="b">
        <v>1</v>
      </c>
      <c r="D805" t="s">
        <v>48</v>
      </c>
      <c r="E805" t="s">
        <v>151</v>
      </c>
      <c r="F805" t="s">
        <v>25</v>
      </c>
      <c r="G805" t="s">
        <v>48</v>
      </c>
      <c r="H805" t="s">
        <v>36</v>
      </c>
      <c r="I805" t="s">
        <v>37</v>
      </c>
      <c r="J805" t="s">
        <v>28</v>
      </c>
      <c r="K805" t="s">
        <v>29</v>
      </c>
      <c r="L805" t="b">
        <v>1</v>
      </c>
      <c r="M805" t="s">
        <v>30</v>
      </c>
      <c r="N805" t="s">
        <v>151</v>
      </c>
      <c r="O805">
        <v>1.66</v>
      </c>
      <c r="P805">
        <v>14574</v>
      </c>
      <c r="Q805">
        <v>24192.84</v>
      </c>
      <c r="R805">
        <v>163714</v>
      </c>
      <c r="S805">
        <v>163714</v>
      </c>
      <c r="T805">
        <v>0.163714</v>
      </c>
      <c r="U805">
        <v>0.163714</v>
      </c>
      <c r="V805">
        <v>24.19284</v>
      </c>
    </row>
    <row r="806" spans="1:22" x14ac:dyDescent="0.35">
      <c r="A806" t="s">
        <v>22</v>
      </c>
      <c r="B806">
        <v>2019</v>
      </c>
      <c r="C806" t="b">
        <v>1</v>
      </c>
      <c r="D806" t="s">
        <v>48</v>
      </c>
      <c r="E806" t="s">
        <v>151</v>
      </c>
      <c r="F806" t="s">
        <v>25</v>
      </c>
      <c r="G806" t="s">
        <v>48</v>
      </c>
      <c r="H806" t="s">
        <v>36</v>
      </c>
      <c r="I806" t="s">
        <v>37</v>
      </c>
      <c r="J806" t="s">
        <v>57</v>
      </c>
      <c r="K806" t="s">
        <v>29</v>
      </c>
      <c r="L806" t="b">
        <v>1</v>
      </c>
      <c r="M806" t="s">
        <v>30</v>
      </c>
      <c r="N806" t="s">
        <v>151</v>
      </c>
      <c r="O806">
        <v>1.8</v>
      </c>
      <c r="P806">
        <v>41956</v>
      </c>
      <c r="Q806">
        <v>75520.800000000003</v>
      </c>
      <c r="R806">
        <v>612257</v>
      </c>
      <c r="S806">
        <v>612257</v>
      </c>
      <c r="T806">
        <v>0.61225700000000005</v>
      </c>
      <c r="U806">
        <v>0.61225700000000005</v>
      </c>
      <c r="V806">
        <v>75.520799999999994</v>
      </c>
    </row>
    <row r="807" spans="1:22" x14ac:dyDescent="0.35">
      <c r="A807" t="s">
        <v>22</v>
      </c>
      <c r="B807">
        <v>2019</v>
      </c>
      <c r="C807" t="b">
        <v>1</v>
      </c>
      <c r="D807" t="s">
        <v>48</v>
      </c>
      <c r="E807" t="s">
        <v>151</v>
      </c>
      <c r="F807" t="s">
        <v>25</v>
      </c>
      <c r="G807" t="s">
        <v>48</v>
      </c>
      <c r="H807" t="s">
        <v>36</v>
      </c>
      <c r="I807" t="s">
        <v>37</v>
      </c>
      <c r="J807" t="s">
        <v>81</v>
      </c>
      <c r="K807" t="s">
        <v>39</v>
      </c>
      <c r="L807" t="b">
        <v>1</v>
      </c>
      <c r="M807" t="s">
        <v>30</v>
      </c>
      <c r="N807" t="s">
        <v>151</v>
      </c>
      <c r="O807">
        <v>2.61</v>
      </c>
      <c r="P807">
        <v>4564</v>
      </c>
      <c r="Q807">
        <v>11912.04</v>
      </c>
      <c r="R807">
        <v>30398</v>
      </c>
      <c r="S807">
        <v>30398</v>
      </c>
      <c r="T807">
        <v>3.0398000000000001E-2</v>
      </c>
      <c r="U807">
        <v>3.0398000000000001E-2</v>
      </c>
      <c r="V807">
        <v>11.912039999999999</v>
      </c>
    </row>
    <row r="808" spans="1:22" x14ac:dyDescent="0.35">
      <c r="A808" t="s">
        <v>22</v>
      </c>
      <c r="B808">
        <v>2019</v>
      </c>
      <c r="C808" t="b">
        <v>1</v>
      </c>
      <c r="D808" t="s">
        <v>48</v>
      </c>
      <c r="E808" t="s">
        <v>151</v>
      </c>
      <c r="F808" t="s">
        <v>25</v>
      </c>
      <c r="G808" t="s">
        <v>48</v>
      </c>
      <c r="H808" t="s">
        <v>36</v>
      </c>
      <c r="I808" t="s">
        <v>35</v>
      </c>
      <c r="J808" t="s">
        <v>43</v>
      </c>
      <c r="K808" t="s">
        <v>39</v>
      </c>
      <c r="L808" t="b">
        <v>1</v>
      </c>
      <c r="M808" t="s">
        <v>30</v>
      </c>
      <c r="N808" t="s">
        <v>151</v>
      </c>
      <c r="O808">
        <v>1</v>
      </c>
      <c r="P808">
        <v>4</v>
      </c>
      <c r="Q808">
        <v>4</v>
      </c>
      <c r="R808">
        <v>395</v>
      </c>
      <c r="S808">
        <v>395</v>
      </c>
      <c r="T808">
        <v>3.9500000000000001E-4</v>
      </c>
      <c r="U808">
        <v>3.9500000000000001E-4</v>
      </c>
      <c r="V808">
        <v>4.0000000000000001E-3</v>
      </c>
    </row>
    <row r="809" spans="1:22" x14ac:dyDescent="0.35">
      <c r="A809" t="s">
        <v>22</v>
      </c>
      <c r="B809">
        <v>2019</v>
      </c>
      <c r="C809" t="b">
        <v>1</v>
      </c>
      <c r="D809" t="s">
        <v>48</v>
      </c>
      <c r="E809" t="s">
        <v>151</v>
      </c>
      <c r="F809" t="s">
        <v>25</v>
      </c>
      <c r="G809" t="s">
        <v>48</v>
      </c>
      <c r="H809" t="s">
        <v>36</v>
      </c>
      <c r="I809" t="s">
        <v>36</v>
      </c>
      <c r="J809" t="s">
        <v>101</v>
      </c>
      <c r="K809" t="s">
        <v>67</v>
      </c>
      <c r="L809" t="b">
        <v>1</v>
      </c>
      <c r="M809" t="s">
        <v>30</v>
      </c>
      <c r="N809" t="s">
        <v>151</v>
      </c>
      <c r="O809">
        <v>0</v>
      </c>
      <c r="P809">
        <v>4144</v>
      </c>
      <c r="Q809">
        <v>0</v>
      </c>
      <c r="R809">
        <v>41920</v>
      </c>
      <c r="S809">
        <v>41920</v>
      </c>
      <c r="T809">
        <v>4.1919999999999999E-2</v>
      </c>
      <c r="U809">
        <v>4.1919999999999999E-2</v>
      </c>
      <c r="V809">
        <v>0</v>
      </c>
    </row>
    <row r="810" spans="1:22" x14ac:dyDescent="0.35">
      <c r="A810" t="s">
        <v>22</v>
      </c>
      <c r="B810">
        <v>2019</v>
      </c>
      <c r="C810" t="b">
        <v>1</v>
      </c>
      <c r="D810" t="s">
        <v>48</v>
      </c>
      <c r="E810" t="s">
        <v>151</v>
      </c>
      <c r="F810" t="s">
        <v>25</v>
      </c>
      <c r="G810" t="s">
        <v>48</v>
      </c>
      <c r="H810" t="s">
        <v>36</v>
      </c>
      <c r="I810" t="s">
        <v>83</v>
      </c>
      <c r="J810" t="s">
        <v>44</v>
      </c>
      <c r="K810" t="s">
        <v>45</v>
      </c>
      <c r="L810" t="b">
        <v>1</v>
      </c>
      <c r="M810" t="s">
        <v>30</v>
      </c>
      <c r="N810" t="s">
        <v>151</v>
      </c>
      <c r="O810">
        <v>2.1</v>
      </c>
      <c r="P810">
        <v>5</v>
      </c>
      <c r="Q810">
        <v>10.5</v>
      </c>
      <c r="R810">
        <v>146</v>
      </c>
      <c r="S810">
        <v>146</v>
      </c>
      <c r="T810">
        <v>1.46E-4</v>
      </c>
      <c r="U810">
        <v>1.46E-4</v>
      </c>
      <c r="V810">
        <v>1.0500000000000001E-2</v>
      </c>
    </row>
    <row r="811" spans="1:22" x14ac:dyDescent="0.35">
      <c r="A811" t="s">
        <v>22</v>
      </c>
      <c r="B811">
        <v>2019</v>
      </c>
      <c r="C811" t="b">
        <v>1</v>
      </c>
      <c r="D811" t="s">
        <v>48</v>
      </c>
      <c r="E811" t="s">
        <v>151</v>
      </c>
      <c r="F811" t="s">
        <v>25</v>
      </c>
      <c r="G811" t="s">
        <v>48</v>
      </c>
      <c r="H811" t="s">
        <v>50</v>
      </c>
      <c r="I811" t="s">
        <v>37</v>
      </c>
      <c r="J811" t="s">
        <v>92</v>
      </c>
      <c r="K811" t="s">
        <v>52</v>
      </c>
      <c r="L811" t="b">
        <v>1</v>
      </c>
      <c r="M811" t="s">
        <v>30</v>
      </c>
      <c r="N811" t="s">
        <v>151</v>
      </c>
      <c r="O811">
        <v>2.08</v>
      </c>
      <c r="P811">
        <v>64811</v>
      </c>
      <c r="Q811">
        <v>134806.88</v>
      </c>
      <c r="R811">
        <v>283548</v>
      </c>
      <c r="S811">
        <v>283548</v>
      </c>
      <c r="T811">
        <v>0.28354800000000002</v>
      </c>
      <c r="U811">
        <v>0.28354800000000002</v>
      </c>
      <c r="V811">
        <v>134.80688000000001</v>
      </c>
    </row>
    <row r="812" spans="1:22" x14ac:dyDescent="0.35">
      <c r="A812" t="s">
        <v>22</v>
      </c>
      <c r="B812">
        <v>2019</v>
      </c>
      <c r="C812" t="b">
        <v>1</v>
      </c>
      <c r="D812" t="s">
        <v>48</v>
      </c>
      <c r="E812" t="s">
        <v>151</v>
      </c>
      <c r="F812" t="s">
        <v>25</v>
      </c>
      <c r="G812" t="s">
        <v>48</v>
      </c>
      <c r="H812" t="s">
        <v>50</v>
      </c>
      <c r="I812" t="s">
        <v>37</v>
      </c>
      <c r="J812" t="s">
        <v>135</v>
      </c>
      <c r="K812" t="s">
        <v>52</v>
      </c>
      <c r="L812" t="b">
        <v>1</v>
      </c>
      <c r="M812" t="s">
        <v>30</v>
      </c>
      <c r="N812" t="s">
        <v>151</v>
      </c>
      <c r="O812">
        <v>2.08</v>
      </c>
      <c r="P812">
        <v>1336273</v>
      </c>
      <c r="Q812">
        <v>2779447.84</v>
      </c>
      <c r="R812">
        <v>8091610</v>
      </c>
      <c r="S812">
        <v>8091610</v>
      </c>
      <c r="T812">
        <v>8.0916099999999993</v>
      </c>
      <c r="U812">
        <v>8.0916099999999993</v>
      </c>
      <c r="V812">
        <v>2779.4478399999998</v>
      </c>
    </row>
    <row r="813" spans="1:22" x14ac:dyDescent="0.35">
      <c r="A813" t="s">
        <v>22</v>
      </c>
      <c r="B813">
        <v>2019</v>
      </c>
      <c r="C813" t="b">
        <v>1</v>
      </c>
      <c r="D813" t="s">
        <v>48</v>
      </c>
      <c r="E813" t="s">
        <v>151</v>
      </c>
      <c r="F813" t="s">
        <v>25</v>
      </c>
      <c r="G813" t="s">
        <v>48</v>
      </c>
      <c r="H813" t="s">
        <v>50</v>
      </c>
      <c r="I813" t="s">
        <v>37</v>
      </c>
      <c r="J813" t="s">
        <v>135</v>
      </c>
      <c r="K813" t="s">
        <v>52</v>
      </c>
      <c r="L813" t="b">
        <v>1</v>
      </c>
      <c r="M813" t="s">
        <v>30</v>
      </c>
      <c r="N813" t="s">
        <v>151</v>
      </c>
      <c r="O813">
        <v>2.08</v>
      </c>
      <c r="P813">
        <v>75854</v>
      </c>
      <c r="Q813">
        <v>157776.32000000001</v>
      </c>
      <c r="R813">
        <v>560730</v>
      </c>
      <c r="S813">
        <v>560730</v>
      </c>
      <c r="T813">
        <v>0.56072999999999995</v>
      </c>
      <c r="U813">
        <v>0.56072999999999995</v>
      </c>
      <c r="V813">
        <v>157.77632</v>
      </c>
    </row>
    <row r="814" spans="1:22" x14ac:dyDescent="0.35">
      <c r="A814" t="s">
        <v>22</v>
      </c>
      <c r="B814">
        <v>2019</v>
      </c>
      <c r="C814" t="b">
        <v>1</v>
      </c>
      <c r="D814" t="s">
        <v>48</v>
      </c>
      <c r="E814" t="s">
        <v>151</v>
      </c>
      <c r="F814" t="s">
        <v>25</v>
      </c>
      <c r="G814" t="s">
        <v>48</v>
      </c>
      <c r="H814" t="s">
        <v>50</v>
      </c>
      <c r="I814" t="s">
        <v>37</v>
      </c>
      <c r="J814" t="s">
        <v>51</v>
      </c>
      <c r="K814" t="s">
        <v>52</v>
      </c>
      <c r="L814" t="b">
        <v>1</v>
      </c>
      <c r="M814" t="s">
        <v>30</v>
      </c>
      <c r="N814" t="s">
        <v>151</v>
      </c>
      <c r="O814">
        <v>2.08</v>
      </c>
      <c r="P814">
        <v>13375</v>
      </c>
      <c r="Q814">
        <v>27820</v>
      </c>
      <c r="R814">
        <v>62803</v>
      </c>
      <c r="S814">
        <v>62803</v>
      </c>
      <c r="T814">
        <v>6.2802999999999998E-2</v>
      </c>
      <c r="U814">
        <v>6.2802999999999998E-2</v>
      </c>
      <c r="V814">
        <v>27.82</v>
      </c>
    </row>
    <row r="815" spans="1:22" x14ac:dyDescent="0.35">
      <c r="A815" t="s">
        <v>22</v>
      </c>
      <c r="B815">
        <v>2019</v>
      </c>
      <c r="C815" t="b">
        <v>1</v>
      </c>
      <c r="D815" t="s">
        <v>48</v>
      </c>
      <c r="E815" t="s">
        <v>151</v>
      </c>
      <c r="F815" t="s">
        <v>25</v>
      </c>
      <c r="G815" t="s">
        <v>48</v>
      </c>
      <c r="H815" t="s">
        <v>50</v>
      </c>
      <c r="I815" t="s">
        <v>37</v>
      </c>
      <c r="J815" t="s">
        <v>51</v>
      </c>
      <c r="K815" t="s">
        <v>52</v>
      </c>
      <c r="L815" t="b">
        <v>1</v>
      </c>
      <c r="M815" t="s">
        <v>30</v>
      </c>
      <c r="N815" t="s">
        <v>151</v>
      </c>
      <c r="O815">
        <v>2.08</v>
      </c>
      <c r="P815">
        <v>184</v>
      </c>
      <c r="Q815">
        <v>382.72</v>
      </c>
      <c r="R815">
        <v>1868</v>
      </c>
      <c r="S815">
        <v>1868</v>
      </c>
      <c r="T815">
        <v>1.8680000000000001E-3</v>
      </c>
      <c r="U815">
        <v>1.8680000000000001E-3</v>
      </c>
      <c r="V815">
        <v>0.38272</v>
      </c>
    </row>
    <row r="816" spans="1:22" x14ac:dyDescent="0.35">
      <c r="A816" t="s">
        <v>22</v>
      </c>
      <c r="B816">
        <v>2019</v>
      </c>
      <c r="C816" t="b">
        <v>1</v>
      </c>
      <c r="D816" t="s">
        <v>48</v>
      </c>
      <c r="E816" t="s">
        <v>151</v>
      </c>
      <c r="F816" t="s">
        <v>25</v>
      </c>
      <c r="G816" t="s">
        <v>48</v>
      </c>
      <c r="H816" t="s">
        <v>50</v>
      </c>
      <c r="I816" t="s">
        <v>37</v>
      </c>
      <c r="J816" t="s">
        <v>91</v>
      </c>
      <c r="K816" t="s">
        <v>54</v>
      </c>
      <c r="L816" t="b">
        <v>1</v>
      </c>
      <c r="M816" t="s">
        <v>30</v>
      </c>
      <c r="N816" t="s">
        <v>151</v>
      </c>
      <c r="O816">
        <v>2.09</v>
      </c>
      <c r="P816">
        <v>725</v>
      </c>
      <c r="Q816">
        <v>1515.25</v>
      </c>
      <c r="R816">
        <v>6607</v>
      </c>
      <c r="S816">
        <v>6607</v>
      </c>
      <c r="T816">
        <v>6.607E-3</v>
      </c>
      <c r="U816">
        <v>6.607E-3</v>
      </c>
      <c r="V816">
        <v>1.51525</v>
      </c>
    </row>
    <row r="817" spans="1:22" x14ac:dyDescent="0.35">
      <c r="A817" t="s">
        <v>22</v>
      </c>
      <c r="B817">
        <v>2019</v>
      </c>
      <c r="C817" t="b">
        <v>1</v>
      </c>
      <c r="D817" t="s">
        <v>48</v>
      </c>
      <c r="E817" t="s">
        <v>151</v>
      </c>
      <c r="F817" t="s">
        <v>25</v>
      </c>
      <c r="G817" t="s">
        <v>48</v>
      </c>
      <c r="H817" t="s">
        <v>50</v>
      </c>
      <c r="I817" t="s">
        <v>37</v>
      </c>
      <c r="J817" t="s">
        <v>91</v>
      </c>
      <c r="K817" t="s">
        <v>54</v>
      </c>
      <c r="L817" t="b">
        <v>1</v>
      </c>
      <c r="M817" t="s">
        <v>30</v>
      </c>
      <c r="N817" t="s">
        <v>151</v>
      </c>
      <c r="O817">
        <v>2.09</v>
      </c>
      <c r="P817">
        <v>10993</v>
      </c>
      <c r="Q817">
        <v>22975.37</v>
      </c>
      <c r="R817">
        <v>53570</v>
      </c>
      <c r="S817">
        <v>53570</v>
      </c>
      <c r="T817">
        <v>5.357E-2</v>
      </c>
      <c r="U817">
        <v>5.357E-2</v>
      </c>
      <c r="V817">
        <v>22.975370000000002</v>
      </c>
    </row>
    <row r="818" spans="1:22" x14ac:dyDescent="0.35">
      <c r="A818" t="s">
        <v>22</v>
      </c>
      <c r="B818">
        <v>2019</v>
      </c>
      <c r="C818" t="b">
        <v>1</v>
      </c>
      <c r="D818" t="s">
        <v>48</v>
      </c>
      <c r="E818" t="s">
        <v>151</v>
      </c>
      <c r="F818" t="s">
        <v>25</v>
      </c>
      <c r="G818" t="s">
        <v>48</v>
      </c>
      <c r="H818" t="s">
        <v>50</v>
      </c>
      <c r="I818" t="s">
        <v>37</v>
      </c>
      <c r="J818" t="s">
        <v>112</v>
      </c>
      <c r="K818" t="s">
        <v>54</v>
      </c>
      <c r="L818" t="b">
        <v>1</v>
      </c>
      <c r="M818" t="s">
        <v>30</v>
      </c>
      <c r="N818" t="s">
        <v>151</v>
      </c>
      <c r="O818">
        <v>1.7</v>
      </c>
      <c r="P818">
        <v>9652</v>
      </c>
      <c r="Q818">
        <v>16408.400000000001</v>
      </c>
      <c r="R818">
        <v>34350</v>
      </c>
      <c r="S818">
        <v>34350</v>
      </c>
      <c r="T818">
        <v>3.4349999999999999E-2</v>
      </c>
      <c r="U818">
        <v>3.4349999999999999E-2</v>
      </c>
      <c r="V818">
        <v>16.4084</v>
      </c>
    </row>
    <row r="819" spans="1:22" x14ac:dyDescent="0.35">
      <c r="A819" t="s">
        <v>22</v>
      </c>
      <c r="B819">
        <v>2019</v>
      </c>
      <c r="C819" t="b">
        <v>1</v>
      </c>
      <c r="D819" t="s">
        <v>48</v>
      </c>
      <c r="E819" t="s">
        <v>151</v>
      </c>
      <c r="F819" t="s">
        <v>25</v>
      </c>
      <c r="G819" t="s">
        <v>48</v>
      </c>
      <c r="H819" t="s">
        <v>50</v>
      </c>
      <c r="I819" t="s">
        <v>37</v>
      </c>
      <c r="J819" t="s">
        <v>115</v>
      </c>
      <c r="K819" t="s">
        <v>54</v>
      </c>
      <c r="L819" t="b">
        <v>1</v>
      </c>
      <c r="M819" t="s">
        <v>30</v>
      </c>
      <c r="N819" t="s">
        <v>151</v>
      </c>
      <c r="O819">
        <v>2</v>
      </c>
      <c r="P819">
        <v>592014</v>
      </c>
      <c r="Q819">
        <v>1184028</v>
      </c>
      <c r="R819">
        <v>4045663</v>
      </c>
      <c r="S819">
        <v>4045663</v>
      </c>
      <c r="T819">
        <v>4.0456630000000002</v>
      </c>
      <c r="U819">
        <v>4.0456630000000002</v>
      </c>
      <c r="V819">
        <v>1184.028</v>
      </c>
    </row>
    <row r="820" spans="1:22" x14ac:dyDescent="0.35">
      <c r="A820" t="s">
        <v>22</v>
      </c>
      <c r="B820">
        <v>2019</v>
      </c>
      <c r="C820" t="b">
        <v>1</v>
      </c>
      <c r="D820" t="s">
        <v>48</v>
      </c>
      <c r="E820" t="s">
        <v>151</v>
      </c>
      <c r="F820" t="s">
        <v>25</v>
      </c>
      <c r="G820" t="s">
        <v>48</v>
      </c>
      <c r="H820" t="s">
        <v>50</v>
      </c>
      <c r="I820" t="s">
        <v>37</v>
      </c>
      <c r="J820" t="s">
        <v>115</v>
      </c>
      <c r="K820" t="s">
        <v>54</v>
      </c>
      <c r="L820" t="b">
        <v>1</v>
      </c>
      <c r="M820" t="s">
        <v>30</v>
      </c>
      <c r="N820" t="s">
        <v>151</v>
      </c>
      <c r="O820">
        <v>1.33</v>
      </c>
      <c r="P820">
        <v>980</v>
      </c>
      <c r="Q820">
        <v>1303.4000000000001</v>
      </c>
      <c r="R820">
        <v>5948</v>
      </c>
      <c r="S820">
        <v>5948</v>
      </c>
      <c r="T820">
        <v>5.9480000000000002E-3</v>
      </c>
      <c r="U820">
        <v>5.9480000000000002E-3</v>
      </c>
      <c r="V820">
        <v>1.3033999999999999</v>
      </c>
    </row>
    <row r="821" spans="1:22" x14ac:dyDescent="0.35">
      <c r="A821" t="s">
        <v>22</v>
      </c>
      <c r="B821">
        <v>2019</v>
      </c>
      <c r="C821" t="b">
        <v>1</v>
      </c>
      <c r="D821" t="s">
        <v>48</v>
      </c>
      <c r="E821" t="s">
        <v>151</v>
      </c>
      <c r="F821" t="s">
        <v>25</v>
      </c>
      <c r="G821" t="s">
        <v>48</v>
      </c>
      <c r="H821" t="s">
        <v>50</v>
      </c>
      <c r="I821" t="s">
        <v>37</v>
      </c>
      <c r="J821" t="s">
        <v>33</v>
      </c>
      <c r="K821" t="s">
        <v>33</v>
      </c>
      <c r="L821" t="b">
        <v>1</v>
      </c>
      <c r="M821" t="s">
        <v>30</v>
      </c>
      <c r="N821" t="s">
        <v>151</v>
      </c>
      <c r="O821">
        <v>1.7</v>
      </c>
      <c r="P821">
        <v>100</v>
      </c>
      <c r="Q821">
        <v>170</v>
      </c>
      <c r="R821">
        <v>446</v>
      </c>
      <c r="S821">
        <v>446</v>
      </c>
      <c r="T821">
        <v>4.46E-4</v>
      </c>
      <c r="U821">
        <v>4.46E-4</v>
      </c>
      <c r="V821">
        <v>0.17</v>
      </c>
    </row>
    <row r="822" spans="1:22" x14ac:dyDescent="0.35">
      <c r="A822" t="s">
        <v>22</v>
      </c>
      <c r="B822">
        <v>2019</v>
      </c>
      <c r="C822" t="b">
        <v>1</v>
      </c>
      <c r="D822" t="s">
        <v>48</v>
      </c>
      <c r="E822" t="s">
        <v>151</v>
      </c>
      <c r="F822" t="s">
        <v>25</v>
      </c>
      <c r="G822" t="s">
        <v>48</v>
      </c>
      <c r="H822" t="s">
        <v>50</v>
      </c>
      <c r="I822" t="s">
        <v>37</v>
      </c>
      <c r="J822" t="s">
        <v>44</v>
      </c>
      <c r="K822" t="s">
        <v>45</v>
      </c>
      <c r="L822" t="b">
        <v>1</v>
      </c>
      <c r="M822" t="s">
        <v>30</v>
      </c>
      <c r="N822" t="s">
        <v>151</v>
      </c>
      <c r="O822">
        <v>1.52</v>
      </c>
      <c r="P822">
        <v>467370</v>
      </c>
      <c r="Q822">
        <v>710402.4</v>
      </c>
      <c r="R822">
        <v>3067652</v>
      </c>
      <c r="S822">
        <v>3067652</v>
      </c>
      <c r="T822">
        <v>3.0676519999999998</v>
      </c>
      <c r="U822">
        <v>3.0676519999999998</v>
      </c>
      <c r="V822">
        <v>710.40239999999994</v>
      </c>
    </row>
    <row r="823" spans="1:22" x14ac:dyDescent="0.35">
      <c r="A823" t="s">
        <v>22</v>
      </c>
      <c r="B823">
        <v>2019</v>
      </c>
      <c r="C823" t="b">
        <v>1</v>
      </c>
      <c r="D823" t="s">
        <v>48</v>
      </c>
      <c r="E823" t="s">
        <v>151</v>
      </c>
      <c r="F823" t="s">
        <v>25</v>
      </c>
      <c r="G823" t="s">
        <v>48</v>
      </c>
      <c r="H823" t="s">
        <v>50</v>
      </c>
      <c r="I823" t="s">
        <v>37</v>
      </c>
      <c r="J823" t="s">
        <v>44</v>
      </c>
      <c r="K823" t="s">
        <v>45</v>
      </c>
      <c r="L823" t="b">
        <v>1</v>
      </c>
      <c r="M823" t="s">
        <v>30</v>
      </c>
      <c r="N823" t="s">
        <v>151</v>
      </c>
      <c r="O823">
        <v>1.52</v>
      </c>
      <c r="P823">
        <v>600358</v>
      </c>
      <c r="Q823">
        <v>912544.16</v>
      </c>
      <c r="R823">
        <v>3649272</v>
      </c>
      <c r="S823">
        <v>3649272</v>
      </c>
      <c r="T823">
        <v>3.6492719999999998</v>
      </c>
      <c r="U823">
        <v>3.6492719999999998</v>
      </c>
      <c r="V823">
        <v>912.54416000000003</v>
      </c>
    </row>
    <row r="824" spans="1:22" x14ac:dyDescent="0.35">
      <c r="A824" t="s">
        <v>22</v>
      </c>
      <c r="B824">
        <v>2019</v>
      </c>
      <c r="C824" t="b">
        <v>1</v>
      </c>
      <c r="D824" t="s">
        <v>48</v>
      </c>
      <c r="E824" t="s">
        <v>151</v>
      </c>
      <c r="F824" t="s">
        <v>25</v>
      </c>
      <c r="G824" t="s">
        <v>48</v>
      </c>
      <c r="H824" t="s">
        <v>50</v>
      </c>
      <c r="I824" t="s">
        <v>37</v>
      </c>
      <c r="J824" t="s">
        <v>33</v>
      </c>
      <c r="K824" t="s">
        <v>33</v>
      </c>
      <c r="L824" t="b">
        <v>1</v>
      </c>
      <c r="M824" t="s">
        <v>30</v>
      </c>
      <c r="N824" t="s">
        <v>151</v>
      </c>
      <c r="O824">
        <v>1.84</v>
      </c>
      <c r="P824">
        <v>69357</v>
      </c>
      <c r="Q824">
        <v>127616.88</v>
      </c>
      <c r="R824">
        <v>876775</v>
      </c>
      <c r="S824">
        <v>876775</v>
      </c>
      <c r="T824">
        <v>0.87677499999999997</v>
      </c>
      <c r="U824">
        <v>0.87677499999999997</v>
      </c>
      <c r="V824">
        <v>127.61687999999999</v>
      </c>
    </row>
    <row r="825" spans="1:22" x14ac:dyDescent="0.35">
      <c r="A825" t="s">
        <v>22</v>
      </c>
      <c r="B825">
        <v>2019</v>
      </c>
      <c r="C825" t="b">
        <v>1</v>
      </c>
      <c r="D825" t="s">
        <v>48</v>
      </c>
      <c r="E825" t="s">
        <v>151</v>
      </c>
      <c r="F825" t="s">
        <v>25</v>
      </c>
      <c r="G825" t="s">
        <v>48</v>
      </c>
      <c r="H825" t="s">
        <v>50</v>
      </c>
      <c r="I825" t="s">
        <v>37</v>
      </c>
      <c r="J825" t="s">
        <v>33</v>
      </c>
      <c r="K825" t="s">
        <v>33</v>
      </c>
      <c r="L825" t="b">
        <v>1</v>
      </c>
      <c r="M825" t="s">
        <v>30</v>
      </c>
      <c r="N825" t="s">
        <v>151</v>
      </c>
      <c r="O825">
        <v>1.64</v>
      </c>
      <c r="P825">
        <v>227537</v>
      </c>
      <c r="Q825">
        <v>373160.68</v>
      </c>
      <c r="R825">
        <v>1613579</v>
      </c>
      <c r="S825">
        <v>1613579</v>
      </c>
      <c r="T825">
        <v>1.6135790000000001</v>
      </c>
      <c r="U825">
        <v>1.6135790000000001</v>
      </c>
      <c r="V825">
        <v>373.16068000000001</v>
      </c>
    </row>
    <row r="826" spans="1:22" x14ac:dyDescent="0.35">
      <c r="A826" t="s">
        <v>22</v>
      </c>
      <c r="B826">
        <v>2019</v>
      </c>
      <c r="C826" t="b">
        <v>1</v>
      </c>
      <c r="D826" t="s">
        <v>48</v>
      </c>
      <c r="E826" t="s">
        <v>151</v>
      </c>
      <c r="F826" t="s">
        <v>25</v>
      </c>
      <c r="G826" t="s">
        <v>48</v>
      </c>
      <c r="H826" t="s">
        <v>40</v>
      </c>
      <c r="I826" t="s">
        <v>37</v>
      </c>
      <c r="J826" t="s">
        <v>112</v>
      </c>
      <c r="K826" t="s">
        <v>54</v>
      </c>
      <c r="L826" t="b">
        <v>1</v>
      </c>
      <c r="M826" t="s">
        <v>30</v>
      </c>
      <c r="N826" t="s">
        <v>151</v>
      </c>
      <c r="O826">
        <v>1.87</v>
      </c>
      <c r="P826">
        <v>34699</v>
      </c>
      <c r="Q826">
        <v>64887.13</v>
      </c>
      <c r="R826">
        <v>169255</v>
      </c>
      <c r="S826">
        <v>169255</v>
      </c>
      <c r="T826">
        <v>0.16925499999999999</v>
      </c>
      <c r="U826">
        <v>0.16925499999999999</v>
      </c>
      <c r="V826">
        <v>64.887129999999999</v>
      </c>
    </row>
    <row r="827" spans="1:22" x14ac:dyDescent="0.35">
      <c r="A827" t="s">
        <v>22</v>
      </c>
      <c r="B827">
        <v>2019</v>
      </c>
      <c r="C827" t="b">
        <v>1</v>
      </c>
      <c r="D827" t="s">
        <v>48</v>
      </c>
      <c r="E827" t="s">
        <v>151</v>
      </c>
      <c r="F827" t="s">
        <v>25</v>
      </c>
      <c r="G827" t="s">
        <v>48</v>
      </c>
      <c r="H827" t="s">
        <v>40</v>
      </c>
      <c r="I827" t="s">
        <v>36</v>
      </c>
      <c r="J827" t="s">
        <v>33</v>
      </c>
      <c r="K827" t="s">
        <v>33</v>
      </c>
      <c r="L827" t="b">
        <v>1</v>
      </c>
      <c r="M827" t="s">
        <v>30</v>
      </c>
      <c r="N827" t="s">
        <v>151</v>
      </c>
      <c r="O827">
        <v>3.76</v>
      </c>
      <c r="P827">
        <v>1147</v>
      </c>
      <c r="Q827">
        <v>4312.72</v>
      </c>
      <c r="R827">
        <v>9955</v>
      </c>
      <c r="S827">
        <v>9955</v>
      </c>
      <c r="T827">
        <v>9.9550000000000003E-3</v>
      </c>
      <c r="U827">
        <v>9.9550000000000003E-3</v>
      </c>
      <c r="V827">
        <v>4.3127199999999997</v>
      </c>
    </row>
    <row r="828" spans="1:22" x14ac:dyDescent="0.35">
      <c r="A828" t="s">
        <v>22</v>
      </c>
      <c r="B828">
        <v>2019</v>
      </c>
      <c r="C828" t="b">
        <v>1</v>
      </c>
      <c r="D828" t="s">
        <v>48</v>
      </c>
      <c r="E828" t="s">
        <v>151</v>
      </c>
      <c r="F828" t="s">
        <v>25</v>
      </c>
      <c r="G828" t="s">
        <v>48</v>
      </c>
      <c r="H828" t="s">
        <v>40</v>
      </c>
      <c r="I828" t="s">
        <v>35</v>
      </c>
      <c r="J828" t="s">
        <v>157</v>
      </c>
      <c r="K828" t="s">
        <v>59</v>
      </c>
      <c r="L828" t="b">
        <v>1</v>
      </c>
      <c r="M828" t="s">
        <v>30</v>
      </c>
      <c r="N828" t="s">
        <v>151</v>
      </c>
      <c r="O828">
        <v>2.5</v>
      </c>
      <c r="P828">
        <v>391</v>
      </c>
      <c r="Q828">
        <v>977.5</v>
      </c>
      <c r="R828">
        <v>1618</v>
      </c>
      <c r="S828">
        <v>1618</v>
      </c>
      <c r="T828">
        <v>1.6180000000000001E-3</v>
      </c>
      <c r="U828">
        <v>1.6180000000000001E-3</v>
      </c>
      <c r="V828">
        <v>0.97750000000000004</v>
      </c>
    </row>
    <row r="829" spans="1:22" x14ac:dyDescent="0.35">
      <c r="A829" t="s">
        <v>22</v>
      </c>
      <c r="B829">
        <v>2019</v>
      </c>
      <c r="C829" t="b">
        <v>1</v>
      </c>
      <c r="D829" t="s">
        <v>48</v>
      </c>
      <c r="E829" t="s">
        <v>151</v>
      </c>
      <c r="F829" t="s">
        <v>25</v>
      </c>
      <c r="G829" t="s">
        <v>48</v>
      </c>
      <c r="H829" t="s">
        <v>40</v>
      </c>
      <c r="I829" t="s">
        <v>35</v>
      </c>
      <c r="J829" t="s">
        <v>63</v>
      </c>
      <c r="K829" t="s">
        <v>59</v>
      </c>
      <c r="L829" t="b">
        <v>1</v>
      </c>
      <c r="M829" t="s">
        <v>30</v>
      </c>
      <c r="N829" t="s">
        <v>151</v>
      </c>
      <c r="O829">
        <v>2.2999999999999998</v>
      </c>
      <c r="P829">
        <v>121</v>
      </c>
      <c r="Q829">
        <v>278.3</v>
      </c>
      <c r="R829">
        <v>776</v>
      </c>
      <c r="S829">
        <v>776</v>
      </c>
      <c r="T829">
        <v>7.76E-4</v>
      </c>
      <c r="U829">
        <v>7.76E-4</v>
      </c>
      <c r="V829">
        <v>0.27829999999999999</v>
      </c>
    </row>
    <row r="830" spans="1:22" x14ac:dyDescent="0.35">
      <c r="A830" t="s">
        <v>22</v>
      </c>
      <c r="B830">
        <v>2019</v>
      </c>
      <c r="C830" t="b">
        <v>1</v>
      </c>
      <c r="D830" t="s">
        <v>48</v>
      </c>
      <c r="E830" t="s">
        <v>151</v>
      </c>
      <c r="F830" t="s">
        <v>25</v>
      </c>
      <c r="G830" t="s">
        <v>48</v>
      </c>
      <c r="H830" t="s">
        <v>40</v>
      </c>
      <c r="I830" t="s">
        <v>27</v>
      </c>
      <c r="J830" t="s">
        <v>134</v>
      </c>
      <c r="K830" t="s">
        <v>45</v>
      </c>
      <c r="L830" t="b">
        <v>1</v>
      </c>
      <c r="M830" t="s">
        <v>30</v>
      </c>
      <c r="N830" t="s">
        <v>151</v>
      </c>
      <c r="O830">
        <v>1.8</v>
      </c>
      <c r="P830">
        <v>27721</v>
      </c>
      <c r="Q830">
        <v>49897.8</v>
      </c>
      <c r="R830">
        <v>204946</v>
      </c>
      <c r="S830">
        <v>204946</v>
      </c>
      <c r="T830">
        <v>0.20494599999999999</v>
      </c>
      <c r="U830">
        <v>0.20494599999999999</v>
      </c>
      <c r="V830">
        <v>49.897799999999997</v>
      </c>
    </row>
    <row r="831" spans="1:22" x14ac:dyDescent="0.35">
      <c r="A831" t="s">
        <v>22</v>
      </c>
      <c r="B831">
        <v>2019</v>
      </c>
      <c r="C831" t="b">
        <v>1</v>
      </c>
      <c r="D831" t="s">
        <v>48</v>
      </c>
      <c r="E831" t="s">
        <v>151</v>
      </c>
      <c r="F831" t="s">
        <v>25</v>
      </c>
      <c r="G831" t="s">
        <v>48</v>
      </c>
      <c r="H831" t="s">
        <v>40</v>
      </c>
      <c r="I831" t="s">
        <v>27</v>
      </c>
      <c r="J831" t="s">
        <v>44</v>
      </c>
      <c r="K831" t="s">
        <v>45</v>
      </c>
      <c r="L831" t="b">
        <v>1</v>
      </c>
      <c r="M831" t="s">
        <v>30</v>
      </c>
      <c r="N831" t="s">
        <v>151</v>
      </c>
      <c r="O831">
        <v>1.8</v>
      </c>
      <c r="P831">
        <v>10943</v>
      </c>
      <c r="Q831">
        <v>19697.400000000001</v>
      </c>
      <c r="R831">
        <v>74630</v>
      </c>
      <c r="S831">
        <v>74630</v>
      </c>
      <c r="T831">
        <v>7.4630000000000002E-2</v>
      </c>
      <c r="U831">
        <v>7.4630000000000002E-2</v>
      </c>
      <c r="V831">
        <v>19.697399999999998</v>
      </c>
    </row>
    <row r="832" spans="1:22" x14ac:dyDescent="0.35">
      <c r="A832" t="s">
        <v>22</v>
      </c>
      <c r="B832">
        <v>2019</v>
      </c>
      <c r="C832" t="b">
        <v>1</v>
      </c>
      <c r="D832" t="s">
        <v>48</v>
      </c>
      <c r="E832" t="s">
        <v>151</v>
      </c>
      <c r="F832" t="s">
        <v>25</v>
      </c>
      <c r="G832" t="s">
        <v>48</v>
      </c>
      <c r="H832" t="s">
        <v>40</v>
      </c>
      <c r="I832" t="s">
        <v>27</v>
      </c>
      <c r="J832" t="s">
        <v>58</v>
      </c>
      <c r="K832" t="s">
        <v>59</v>
      </c>
      <c r="L832" t="b">
        <v>1</v>
      </c>
      <c r="M832" t="s">
        <v>30</v>
      </c>
      <c r="N832" t="s">
        <v>151</v>
      </c>
      <c r="O832">
        <v>2.2200000000000002</v>
      </c>
      <c r="P832">
        <v>34</v>
      </c>
      <c r="Q832">
        <v>75.48</v>
      </c>
      <c r="R832">
        <v>511</v>
      </c>
      <c r="S832">
        <v>511</v>
      </c>
      <c r="T832">
        <v>5.1099999999999995E-4</v>
      </c>
      <c r="U832">
        <v>5.1099999999999995E-4</v>
      </c>
      <c r="V832">
        <v>7.5480000000000005E-2</v>
      </c>
    </row>
    <row r="833" spans="1:22" x14ac:dyDescent="0.35">
      <c r="A833" t="s">
        <v>22</v>
      </c>
      <c r="B833">
        <v>2019</v>
      </c>
      <c r="C833" t="b">
        <v>1</v>
      </c>
      <c r="D833" t="s">
        <v>48</v>
      </c>
      <c r="E833" t="s">
        <v>151</v>
      </c>
      <c r="F833" t="s">
        <v>25</v>
      </c>
      <c r="G833" t="s">
        <v>48</v>
      </c>
      <c r="H833" t="s">
        <v>65</v>
      </c>
      <c r="I833" t="s">
        <v>36</v>
      </c>
      <c r="J833" t="s">
        <v>101</v>
      </c>
      <c r="K833" t="s">
        <v>67</v>
      </c>
      <c r="L833" t="b">
        <v>1</v>
      </c>
      <c r="M833" t="s">
        <v>30</v>
      </c>
      <c r="N833" t="s">
        <v>151</v>
      </c>
      <c r="O833">
        <v>0</v>
      </c>
      <c r="P833">
        <v>2359</v>
      </c>
      <c r="Q833">
        <v>0</v>
      </c>
      <c r="R833">
        <v>20368</v>
      </c>
      <c r="S833">
        <v>20368</v>
      </c>
      <c r="T833">
        <v>2.0368000000000001E-2</v>
      </c>
      <c r="U833">
        <v>2.0368000000000001E-2</v>
      </c>
      <c r="V833">
        <v>0</v>
      </c>
    </row>
    <row r="834" spans="1:22" x14ac:dyDescent="0.35">
      <c r="A834" t="s">
        <v>22</v>
      </c>
      <c r="B834">
        <v>2019</v>
      </c>
      <c r="C834" t="b">
        <v>1</v>
      </c>
      <c r="D834" t="s">
        <v>48</v>
      </c>
      <c r="E834" t="s">
        <v>151</v>
      </c>
      <c r="F834" t="s">
        <v>25</v>
      </c>
      <c r="G834" t="s">
        <v>48</v>
      </c>
      <c r="H834" t="s">
        <v>65</v>
      </c>
      <c r="I834" t="s">
        <v>37</v>
      </c>
      <c r="J834" t="s">
        <v>66</v>
      </c>
      <c r="K834" t="s">
        <v>67</v>
      </c>
      <c r="L834" t="b">
        <v>1</v>
      </c>
      <c r="M834" t="s">
        <v>30</v>
      </c>
      <c r="N834" t="s">
        <v>151</v>
      </c>
      <c r="O834">
        <v>0</v>
      </c>
      <c r="P834">
        <v>162</v>
      </c>
      <c r="Q834">
        <v>0</v>
      </c>
      <c r="R834">
        <v>1452</v>
      </c>
      <c r="S834">
        <v>1452</v>
      </c>
      <c r="T834">
        <v>1.4519999999999999E-3</v>
      </c>
      <c r="U834">
        <v>1.4519999999999999E-3</v>
      </c>
      <c r="V834">
        <v>0</v>
      </c>
    </row>
    <row r="835" spans="1:22" x14ac:dyDescent="0.35">
      <c r="A835" t="s">
        <v>22</v>
      </c>
      <c r="B835">
        <v>2019</v>
      </c>
      <c r="C835" t="b">
        <v>1</v>
      </c>
      <c r="D835" t="s">
        <v>48</v>
      </c>
      <c r="E835" t="s">
        <v>151</v>
      </c>
      <c r="F835" t="s">
        <v>25</v>
      </c>
      <c r="G835" t="s">
        <v>48</v>
      </c>
      <c r="H835" t="s">
        <v>65</v>
      </c>
      <c r="I835" t="s">
        <v>37</v>
      </c>
      <c r="J835" t="s">
        <v>66</v>
      </c>
      <c r="K835" t="s">
        <v>67</v>
      </c>
      <c r="L835" t="b">
        <v>1</v>
      </c>
      <c r="M835" t="s">
        <v>30</v>
      </c>
      <c r="N835" t="s">
        <v>151</v>
      </c>
      <c r="O835">
        <v>0</v>
      </c>
      <c r="P835">
        <v>23769</v>
      </c>
      <c r="Q835">
        <v>0</v>
      </c>
      <c r="R835">
        <v>1105075</v>
      </c>
      <c r="S835">
        <v>1105075</v>
      </c>
      <c r="T835">
        <v>1.105075</v>
      </c>
      <c r="U835">
        <v>1.105075</v>
      </c>
      <c r="V835">
        <v>0</v>
      </c>
    </row>
    <row r="836" spans="1:22" x14ac:dyDescent="0.35">
      <c r="A836" t="s">
        <v>22</v>
      </c>
      <c r="B836">
        <v>2019</v>
      </c>
      <c r="C836" t="b">
        <v>1</v>
      </c>
      <c r="D836" t="s">
        <v>48</v>
      </c>
      <c r="E836" t="s">
        <v>151</v>
      </c>
      <c r="F836" t="s">
        <v>25</v>
      </c>
      <c r="G836" t="s">
        <v>48</v>
      </c>
      <c r="H836" t="s">
        <v>26</v>
      </c>
      <c r="I836" t="s">
        <v>36</v>
      </c>
      <c r="J836" t="s">
        <v>28</v>
      </c>
      <c r="K836" t="s">
        <v>29</v>
      </c>
      <c r="L836" t="b">
        <v>1</v>
      </c>
      <c r="M836" t="s">
        <v>30</v>
      </c>
      <c r="N836" t="s">
        <v>151</v>
      </c>
      <c r="O836">
        <v>1.1499999999999999</v>
      </c>
      <c r="P836">
        <v>18500</v>
      </c>
      <c r="Q836">
        <v>21275</v>
      </c>
      <c r="R836">
        <v>135458</v>
      </c>
      <c r="S836">
        <v>135458</v>
      </c>
      <c r="T836">
        <v>0.135458</v>
      </c>
      <c r="U836">
        <v>0.135458</v>
      </c>
      <c r="V836">
        <v>21.274999999999999</v>
      </c>
    </row>
    <row r="837" spans="1:22" x14ac:dyDescent="0.35">
      <c r="A837" t="s">
        <v>22</v>
      </c>
      <c r="B837">
        <v>2019</v>
      </c>
      <c r="C837" t="b">
        <v>1</v>
      </c>
      <c r="D837" t="s">
        <v>48</v>
      </c>
      <c r="E837" t="s">
        <v>151</v>
      </c>
      <c r="F837" t="s">
        <v>25</v>
      </c>
      <c r="G837" t="s">
        <v>48</v>
      </c>
      <c r="H837" t="s">
        <v>26</v>
      </c>
      <c r="I837" t="s">
        <v>36</v>
      </c>
      <c r="J837" t="s">
        <v>94</v>
      </c>
      <c r="K837" t="s">
        <v>47</v>
      </c>
      <c r="L837" t="b">
        <v>1</v>
      </c>
      <c r="M837" t="s">
        <v>30</v>
      </c>
      <c r="N837" t="s">
        <v>151</v>
      </c>
      <c r="O837">
        <v>1.25</v>
      </c>
      <c r="P837">
        <v>8645</v>
      </c>
      <c r="Q837">
        <v>10806.25</v>
      </c>
      <c r="R837">
        <v>31941</v>
      </c>
      <c r="S837">
        <v>31941</v>
      </c>
      <c r="T837">
        <v>3.1940999999999997E-2</v>
      </c>
      <c r="U837">
        <v>3.1940999999999997E-2</v>
      </c>
      <c r="V837">
        <v>10.80625</v>
      </c>
    </row>
    <row r="838" spans="1:22" x14ac:dyDescent="0.35">
      <c r="A838" t="s">
        <v>22</v>
      </c>
      <c r="B838">
        <v>2019</v>
      </c>
      <c r="C838" t="b">
        <v>1</v>
      </c>
      <c r="D838" t="s">
        <v>48</v>
      </c>
      <c r="E838" t="s">
        <v>151</v>
      </c>
      <c r="F838" t="s">
        <v>25</v>
      </c>
      <c r="G838" t="s">
        <v>48</v>
      </c>
      <c r="H838" t="s">
        <v>26</v>
      </c>
      <c r="I838" t="s">
        <v>36</v>
      </c>
      <c r="J838" t="s">
        <v>46</v>
      </c>
      <c r="K838" t="s">
        <v>47</v>
      </c>
      <c r="L838" t="b">
        <v>1</v>
      </c>
      <c r="M838" t="s">
        <v>30</v>
      </c>
      <c r="N838" t="s">
        <v>151</v>
      </c>
      <c r="O838">
        <v>1.28</v>
      </c>
      <c r="P838">
        <v>178</v>
      </c>
      <c r="Q838">
        <v>227.84</v>
      </c>
      <c r="R838">
        <v>1538</v>
      </c>
      <c r="S838">
        <v>1538</v>
      </c>
      <c r="T838">
        <v>1.5380000000000001E-3</v>
      </c>
      <c r="U838">
        <v>1.5380000000000001E-3</v>
      </c>
      <c r="V838">
        <v>0.22783999999999999</v>
      </c>
    </row>
    <row r="839" spans="1:22" x14ac:dyDescent="0.35">
      <c r="A839" t="s">
        <v>22</v>
      </c>
      <c r="B839">
        <v>2019</v>
      </c>
      <c r="C839" t="b">
        <v>1</v>
      </c>
      <c r="D839" t="s">
        <v>48</v>
      </c>
      <c r="E839" t="s">
        <v>151</v>
      </c>
      <c r="F839" t="s">
        <v>25</v>
      </c>
      <c r="G839" t="s">
        <v>48</v>
      </c>
      <c r="H839" t="s">
        <v>26</v>
      </c>
      <c r="I839" t="s">
        <v>36</v>
      </c>
      <c r="J839" t="s">
        <v>80</v>
      </c>
      <c r="K839" t="s">
        <v>39</v>
      </c>
      <c r="L839" t="b">
        <v>1</v>
      </c>
      <c r="M839" t="s">
        <v>30</v>
      </c>
      <c r="N839" t="s">
        <v>151</v>
      </c>
      <c r="O839">
        <v>6.22</v>
      </c>
      <c r="P839">
        <v>191629</v>
      </c>
      <c r="Q839">
        <v>1191932.3799999999</v>
      </c>
      <c r="R839">
        <v>2980874</v>
      </c>
      <c r="S839">
        <v>2980874</v>
      </c>
      <c r="T839">
        <v>2.980874</v>
      </c>
      <c r="U839">
        <v>2.980874</v>
      </c>
      <c r="V839">
        <v>1191.93238</v>
      </c>
    </row>
    <row r="840" spans="1:22" x14ac:dyDescent="0.35">
      <c r="A840" t="s">
        <v>22</v>
      </c>
      <c r="B840">
        <v>2019</v>
      </c>
      <c r="C840" t="b">
        <v>1</v>
      </c>
      <c r="D840" t="s">
        <v>48</v>
      </c>
      <c r="E840" t="s">
        <v>151</v>
      </c>
      <c r="F840" t="s">
        <v>25</v>
      </c>
      <c r="G840" t="s">
        <v>48</v>
      </c>
      <c r="H840" t="s">
        <v>26</v>
      </c>
      <c r="I840" t="s">
        <v>36</v>
      </c>
      <c r="J840" t="s">
        <v>152</v>
      </c>
      <c r="K840" t="s">
        <v>39</v>
      </c>
      <c r="L840" t="b">
        <v>1</v>
      </c>
      <c r="M840" t="s">
        <v>30</v>
      </c>
      <c r="N840" t="s">
        <v>151</v>
      </c>
      <c r="O840">
        <v>1</v>
      </c>
      <c r="P840">
        <v>57443</v>
      </c>
      <c r="Q840">
        <v>57443</v>
      </c>
      <c r="R840">
        <v>301919</v>
      </c>
      <c r="S840">
        <v>301919</v>
      </c>
      <c r="T840">
        <v>0.30191899999999999</v>
      </c>
      <c r="U840">
        <v>0.30191899999999999</v>
      </c>
      <c r="V840">
        <v>57.442999999999998</v>
      </c>
    </row>
    <row r="841" spans="1:22" x14ac:dyDescent="0.35">
      <c r="A841" t="s">
        <v>22</v>
      </c>
      <c r="B841">
        <v>2019</v>
      </c>
      <c r="C841" t="b">
        <v>1</v>
      </c>
      <c r="D841" t="s">
        <v>48</v>
      </c>
      <c r="E841" t="s">
        <v>151</v>
      </c>
      <c r="F841" t="s">
        <v>25</v>
      </c>
      <c r="G841" t="s">
        <v>48</v>
      </c>
      <c r="H841" t="s">
        <v>26</v>
      </c>
      <c r="I841" t="s">
        <v>36</v>
      </c>
      <c r="J841" t="s">
        <v>81</v>
      </c>
      <c r="K841" t="s">
        <v>39</v>
      </c>
      <c r="L841" t="b">
        <v>1</v>
      </c>
      <c r="M841" t="s">
        <v>30</v>
      </c>
      <c r="N841" t="s">
        <v>151</v>
      </c>
      <c r="O841">
        <v>4.5</v>
      </c>
      <c r="P841">
        <v>111</v>
      </c>
      <c r="Q841">
        <v>499.5</v>
      </c>
      <c r="R841">
        <v>2344</v>
      </c>
      <c r="S841">
        <v>2344</v>
      </c>
      <c r="T841">
        <v>2.3440000000000002E-3</v>
      </c>
      <c r="U841">
        <v>2.3440000000000002E-3</v>
      </c>
      <c r="V841">
        <v>0.4995</v>
      </c>
    </row>
    <row r="842" spans="1:22" x14ac:dyDescent="0.35">
      <c r="A842" t="s">
        <v>22</v>
      </c>
      <c r="B842">
        <v>2019</v>
      </c>
      <c r="C842" t="b">
        <v>1</v>
      </c>
      <c r="D842" t="s">
        <v>48</v>
      </c>
      <c r="E842" t="s">
        <v>151</v>
      </c>
      <c r="F842" t="s">
        <v>25</v>
      </c>
      <c r="G842" t="s">
        <v>48</v>
      </c>
      <c r="H842" t="s">
        <v>26</v>
      </c>
      <c r="I842" t="s">
        <v>36</v>
      </c>
      <c r="J842" t="s">
        <v>82</v>
      </c>
      <c r="K842" t="s">
        <v>39</v>
      </c>
      <c r="L842" t="b">
        <v>1</v>
      </c>
      <c r="M842" t="s">
        <v>30</v>
      </c>
      <c r="N842" t="s">
        <v>151</v>
      </c>
      <c r="O842">
        <v>1.36</v>
      </c>
      <c r="P842">
        <v>584</v>
      </c>
      <c r="Q842">
        <v>794.24</v>
      </c>
      <c r="R842">
        <v>4046</v>
      </c>
      <c r="S842">
        <v>4046</v>
      </c>
      <c r="T842">
        <v>4.0460000000000001E-3</v>
      </c>
      <c r="U842">
        <v>4.0460000000000001E-3</v>
      </c>
      <c r="V842">
        <v>0.79423999999999995</v>
      </c>
    </row>
    <row r="843" spans="1:22" x14ac:dyDescent="0.35">
      <c r="A843" t="s">
        <v>22</v>
      </c>
      <c r="B843">
        <v>2019</v>
      </c>
      <c r="C843" t="b">
        <v>1</v>
      </c>
      <c r="D843" t="s">
        <v>48</v>
      </c>
      <c r="E843" t="s">
        <v>151</v>
      </c>
      <c r="F843" t="s">
        <v>25</v>
      </c>
      <c r="G843" t="s">
        <v>48</v>
      </c>
      <c r="H843" t="s">
        <v>26</v>
      </c>
      <c r="I843" t="s">
        <v>35</v>
      </c>
      <c r="J843" t="s">
        <v>28</v>
      </c>
      <c r="K843" t="s">
        <v>29</v>
      </c>
      <c r="L843" t="b">
        <v>1</v>
      </c>
      <c r="M843" t="s">
        <v>30</v>
      </c>
      <c r="N843" t="s">
        <v>151</v>
      </c>
      <c r="O843">
        <v>1.1499999999999999</v>
      </c>
      <c r="P843">
        <v>109607</v>
      </c>
      <c r="Q843">
        <v>126048.05</v>
      </c>
      <c r="R843">
        <v>1254106</v>
      </c>
      <c r="S843">
        <v>1254106</v>
      </c>
      <c r="T843">
        <v>1.2541059999999999</v>
      </c>
      <c r="U843">
        <v>1.2541059999999999</v>
      </c>
      <c r="V843">
        <v>126.04805</v>
      </c>
    </row>
    <row r="844" spans="1:22" x14ac:dyDescent="0.35">
      <c r="A844" t="s">
        <v>22</v>
      </c>
      <c r="B844">
        <v>2019</v>
      </c>
      <c r="C844" t="b">
        <v>1</v>
      </c>
      <c r="D844" t="s">
        <v>48</v>
      </c>
      <c r="E844" t="s">
        <v>151</v>
      </c>
      <c r="F844" t="s">
        <v>25</v>
      </c>
      <c r="G844" t="s">
        <v>48</v>
      </c>
      <c r="H844" t="s">
        <v>26</v>
      </c>
      <c r="I844" t="s">
        <v>35</v>
      </c>
      <c r="J844" t="s">
        <v>88</v>
      </c>
      <c r="K844" t="s">
        <v>29</v>
      </c>
      <c r="L844" t="b">
        <v>1</v>
      </c>
      <c r="M844" t="s">
        <v>30</v>
      </c>
      <c r="N844" t="s">
        <v>151</v>
      </c>
      <c r="O844">
        <v>1</v>
      </c>
      <c r="P844">
        <v>75</v>
      </c>
      <c r="Q844">
        <v>75</v>
      </c>
      <c r="R844">
        <v>883</v>
      </c>
      <c r="S844">
        <v>883</v>
      </c>
      <c r="T844">
        <v>8.83E-4</v>
      </c>
      <c r="U844">
        <v>8.83E-4</v>
      </c>
      <c r="V844">
        <v>7.4999999999999997E-2</v>
      </c>
    </row>
    <row r="845" spans="1:22" x14ac:dyDescent="0.35">
      <c r="A845" t="s">
        <v>22</v>
      </c>
      <c r="B845">
        <v>2019</v>
      </c>
      <c r="C845" t="b">
        <v>1</v>
      </c>
      <c r="D845" t="s">
        <v>48</v>
      </c>
      <c r="E845" t="s">
        <v>151</v>
      </c>
      <c r="F845" t="s">
        <v>25</v>
      </c>
      <c r="G845" t="s">
        <v>48</v>
      </c>
      <c r="H845" t="s">
        <v>26</v>
      </c>
      <c r="I845" t="s">
        <v>35</v>
      </c>
      <c r="J845" t="s">
        <v>57</v>
      </c>
      <c r="K845" t="s">
        <v>29</v>
      </c>
      <c r="L845" t="b">
        <v>1</v>
      </c>
      <c r="M845" t="s">
        <v>30</v>
      </c>
      <c r="N845" t="s">
        <v>151</v>
      </c>
      <c r="O845">
        <v>1</v>
      </c>
      <c r="P845">
        <v>6021</v>
      </c>
      <c r="Q845">
        <v>6021</v>
      </c>
      <c r="R845">
        <v>70164</v>
      </c>
      <c r="S845">
        <v>70164</v>
      </c>
      <c r="T845">
        <v>7.0164000000000004E-2</v>
      </c>
      <c r="U845">
        <v>7.0164000000000004E-2</v>
      </c>
      <c r="V845">
        <v>6.0209999999999999</v>
      </c>
    </row>
    <row r="846" spans="1:22" x14ac:dyDescent="0.35">
      <c r="A846" t="s">
        <v>22</v>
      </c>
      <c r="B846">
        <v>2019</v>
      </c>
      <c r="C846" t="b">
        <v>1</v>
      </c>
      <c r="D846" t="s">
        <v>48</v>
      </c>
      <c r="E846" t="s">
        <v>151</v>
      </c>
      <c r="F846" t="s">
        <v>25</v>
      </c>
      <c r="G846" t="s">
        <v>48</v>
      </c>
      <c r="H846" t="s">
        <v>26</v>
      </c>
      <c r="I846" t="s">
        <v>35</v>
      </c>
      <c r="J846" t="s">
        <v>57</v>
      </c>
      <c r="K846" t="s">
        <v>29</v>
      </c>
      <c r="L846" t="b">
        <v>1</v>
      </c>
      <c r="M846" t="s">
        <v>30</v>
      </c>
      <c r="N846" t="s">
        <v>151</v>
      </c>
      <c r="O846">
        <v>1</v>
      </c>
      <c r="P846">
        <v>271</v>
      </c>
      <c r="Q846">
        <v>271</v>
      </c>
      <c r="R846">
        <v>1804</v>
      </c>
      <c r="S846">
        <v>1804</v>
      </c>
      <c r="T846">
        <v>1.804E-3</v>
      </c>
      <c r="U846">
        <v>1.804E-3</v>
      </c>
      <c r="V846">
        <v>0.27100000000000002</v>
      </c>
    </row>
    <row r="847" spans="1:22" x14ac:dyDescent="0.35">
      <c r="A847" t="s">
        <v>22</v>
      </c>
      <c r="B847">
        <v>2019</v>
      </c>
      <c r="C847" t="b">
        <v>1</v>
      </c>
      <c r="D847" t="s">
        <v>48</v>
      </c>
      <c r="E847" t="s">
        <v>151</v>
      </c>
      <c r="F847" t="s">
        <v>25</v>
      </c>
      <c r="G847" t="s">
        <v>48</v>
      </c>
      <c r="H847" t="s">
        <v>26</v>
      </c>
      <c r="I847" t="s">
        <v>35</v>
      </c>
      <c r="J847" t="s">
        <v>94</v>
      </c>
      <c r="K847" t="s">
        <v>47</v>
      </c>
      <c r="L847" t="b">
        <v>1</v>
      </c>
      <c r="M847" t="s">
        <v>30</v>
      </c>
      <c r="N847" t="s">
        <v>151</v>
      </c>
      <c r="O847">
        <v>1.36</v>
      </c>
      <c r="P847">
        <v>86</v>
      </c>
      <c r="Q847">
        <v>116.96</v>
      </c>
      <c r="R847">
        <v>766</v>
      </c>
      <c r="S847">
        <v>766</v>
      </c>
      <c r="T847">
        <v>7.6599999999999997E-4</v>
      </c>
      <c r="U847">
        <v>7.6599999999999997E-4</v>
      </c>
      <c r="V847">
        <v>0.11695999999999999</v>
      </c>
    </row>
    <row r="848" spans="1:22" x14ac:dyDescent="0.35">
      <c r="A848" t="s">
        <v>22</v>
      </c>
      <c r="B848">
        <v>2019</v>
      </c>
      <c r="C848" t="b">
        <v>1</v>
      </c>
      <c r="D848" t="s">
        <v>48</v>
      </c>
      <c r="E848" t="s">
        <v>151</v>
      </c>
      <c r="F848" t="s">
        <v>25</v>
      </c>
      <c r="G848" t="s">
        <v>48</v>
      </c>
      <c r="H848" t="s">
        <v>26</v>
      </c>
      <c r="I848" t="s">
        <v>35</v>
      </c>
      <c r="J848" t="s">
        <v>94</v>
      </c>
      <c r="K848" t="s">
        <v>47</v>
      </c>
      <c r="L848" t="b">
        <v>1</v>
      </c>
      <c r="M848" t="s">
        <v>30</v>
      </c>
      <c r="N848" t="s">
        <v>151</v>
      </c>
      <c r="O848">
        <v>1.36</v>
      </c>
      <c r="P848">
        <v>128</v>
      </c>
      <c r="Q848">
        <v>174.08</v>
      </c>
      <c r="R848">
        <v>904</v>
      </c>
      <c r="S848">
        <v>904</v>
      </c>
      <c r="T848">
        <v>9.0399999999999996E-4</v>
      </c>
      <c r="U848">
        <v>9.0399999999999996E-4</v>
      </c>
      <c r="V848">
        <v>0.17408000000000001</v>
      </c>
    </row>
    <row r="849" spans="1:22" x14ac:dyDescent="0.35">
      <c r="A849" t="s">
        <v>22</v>
      </c>
      <c r="B849">
        <v>2019</v>
      </c>
      <c r="C849" t="b">
        <v>1</v>
      </c>
      <c r="D849" t="s">
        <v>48</v>
      </c>
      <c r="E849" t="s">
        <v>151</v>
      </c>
      <c r="F849" t="s">
        <v>25</v>
      </c>
      <c r="G849" t="s">
        <v>48</v>
      </c>
      <c r="H849" t="s">
        <v>26</v>
      </c>
      <c r="I849" t="s">
        <v>27</v>
      </c>
      <c r="J849" t="s">
        <v>116</v>
      </c>
      <c r="K849" t="s">
        <v>29</v>
      </c>
      <c r="L849" t="b">
        <v>1</v>
      </c>
      <c r="M849" t="s">
        <v>30</v>
      </c>
      <c r="N849" t="s">
        <v>151</v>
      </c>
      <c r="O849">
        <v>2.4</v>
      </c>
      <c r="P849">
        <v>4937</v>
      </c>
      <c r="Q849">
        <v>11848.8</v>
      </c>
      <c r="R849">
        <v>54133</v>
      </c>
      <c r="S849">
        <v>54133</v>
      </c>
      <c r="T849">
        <v>5.4133000000000001E-2</v>
      </c>
      <c r="U849">
        <v>5.4133000000000001E-2</v>
      </c>
      <c r="V849">
        <v>11.848800000000001</v>
      </c>
    </row>
    <row r="850" spans="1:22" x14ac:dyDescent="0.35">
      <c r="A850" t="s">
        <v>22</v>
      </c>
      <c r="B850">
        <v>2019</v>
      </c>
      <c r="C850" t="b">
        <v>1</v>
      </c>
      <c r="D850" t="s">
        <v>48</v>
      </c>
      <c r="E850" t="s">
        <v>151</v>
      </c>
      <c r="F850" t="s">
        <v>25</v>
      </c>
      <c r="G850" t="s">
        <v>48</v>
      </c>
      <c r="H850" t="s">
        <v>26</v>
      </c>
      <c r="I850" t="s">
        <v>27</v>
      </c>
      <c r="J850" t="s">
        <v>94</v>
      </c>
      <c r="K850" t="s">
        <v>47</v>
      </c>
      <c r="L850" t="b">
        <v>1</v>
      </c>
      <c r="M850" t="s">
        <v>30</v>
      </c>
      <c r="N850" t="s">
        <v>151</v>
      </c>
      <c r="O850">
        <v>1.36</v>
      </c>
      <c r="P850">
        <v>14105</v>
      </c>
      <c r="Q850">
        <v>19182.8</v>
      </c>
      <c r="R850">
        <v>89104</v>
      </c>
      <c r="S850">
        <v>89104</v>
      </c>
      <c r="T850">
        <v>8.9104000000000003E-2</v>
      </c>
      <c r="U850">
        <v>8.9104000000000003E-2</v>
      </c>
      <c r="V850">
        <v>19.1828</v>
      </c>
    </row>
    <row r="851" spans="1:22" x14ac:dyDescent="0.35">
      <c r="A851" t="s">
        <v>22</v>
      </c>
      <c r="B851">
        <v>2019</v>
      </c>
      <c r="C851" t="b">
        <v>1</v>
      </c>
      <c r="D851" t="s">
        <v>48</v>
      </c>
      <c r="E851" t="s">
        <v>151</v>
      </c>
      <c r="F851" t="s">
        <v>25</v>
      </c>
      <c r="G851" t="s">
        <v>48</v>
      </c>
      <c r="H851" t="s">
        <v>26</v>
      </c>
      <c r="I851" t="s">
        <v>27</v>
      </c>
      <c r="J851" t="s">
        <v>94</v>
      </c>
      <c r="K851" t="s">
        <v>47</v>
      </c>
      <c r="L851" t="b">
        <v>1</v>
      </c>
      <c r="M851" t="s">
        <v>30</v>
      </c>
      <c r="N851" t="s">
        <v>151</v>
      </c>
      <c r="O851">
        <v>1.36</v>
      </c>
      <c r="P851">
        <v>3954</v>
      </c>
      <c r="Q851">
        <v>5377.44</v>
      </c>
      <c r="R851">
        <v>12359</v>
      </c>
      <c r="S851">
        <v>12359</v>
      </c>
      <c r="T851">
        <v>1.2359E-2</v>
      </c>
      <c r="U851">
        <v>1.2359E-2</v>
      </c>
      <c r="V851">
        <v>5.37744</v>
      </c>
    </row>
    <row r="852" spans="1:22" x14ac:dyDescent="0.35">
      <c r="A852" t="s">
        <v>22</v>
      </c>
      <c r="B852">
        <v>2019</v>
      </c>
      <c r="C852" t="b">
        <v>1</v>
      </c>
      <c r="D852" t="s">
        <v>48</v>
      </c>
      <c r="E852" t="s">
        <v>151</v>
      </c>
      <c r="F852" t="s">
        <v>25</v>
      </c>
      <c r="G852" t="s">
        <v>48</v>
      </c>
      <c r="H852" t="s">
        <v>26</v>
      </c>
      <c r="I852" t="s">
        <v>27</v>
      </c>
      <c r="J852" t="s">
        <v>94</v>
      </c>
      <c r="K852" t="s">
        <v>47</v>
      </c>
      <c r="L852" t="b">
        <v>1</v>
      </c>
      <c r="M852" t="s">
        <v>30</v>
      </c>
      <c r="N852" t="s">
        <v>151</v>
      </c>
      <c r="O852">
        <v>1.36</v>
      </c>
      <c r="P852">
        <v>680548</v>
      </c>
      <c r="Q852">
        <v>925545.28</v>
      </c>
      <c r="R852">
        <v>27275</v>
      </c>
      <c r="S852">
        <v>27275</v>
      </c>
      <c r="T852">
        <v>2.7275000000000001E-2</v>
      </c>
      <c r="U852">
        <v>2.7275000000000001E-2</v>
      </c>
      <c r="V852">
        <v>925.54528000000005</v>
      </c>
    </row>
    <row r="853" spans="1:22" x14ac:dyDescent="0.35">
      <c r="A853" t="s">
        <v>22</v>
      </c>
      <c r="B853">
        <v>2019</v>
      </c>
      <c r="C853" t="b">
        <v>1</v>
      </c>
      <c r="D853" t="s">
        <v>48</v>
      </c>
      <c r="E853" t="s">
        <v>151</v>
      </c>
      <c r="F853" t="s">
        <v>25</v>
      </c>
      <c r="G853" t="s">
        <v>48</v>
      </c>
      <c r="H853" t="s">
        <v>26</v>
      </c>
      <c r="I853" t="s">
        <v>27</v>
      </c>
      <c r="J853" t="s">
        <v>79</v>
      </c>
      <c r="K853" t="s">
        <v>47</v>
      </c>
      <c r="L853" t="b">
        <v>1</v>
      </c>
      <c r="M853" t="s">
        <v>30</v>
      </c>
      <c r="N853" t="s">
        <v>151</v>
      </c>
      <c r="O853">
        <v>1</v>
      </c>
      <c r="P853">
        <v>2207</v>
      </c>
      <c r="Q853">
        <v>2207</v>
      </c>
      <c r="R853">
        <v>7950</v>
      </c>
      <c r="S853">
        <v>7950</v>
      </c>
      <c r="T853">
        <v>7.9500000000000005E-3</v>
      </c>
      <c r="U853">
        <v>7.9500000000000005E-3</v>
      </c>
      <c r="V853">
        <v>2.2069999999999999</v>
      </c>
    </row>
    <row r="854" spans="1:22" x14ac:dyDescent="0.35">
      <c r="A854" t="s">
        <v>22</v>
      </c>
      <c r="B854">
        <v>2019</v>
      </c>
      <c r="C854" t="b">
        <v>1</v>
      </c>
      <c r="D854" t="s">
        <v>48</v>
      </c>
      <c r="E854" t="s">
        <v>151</v>
      </c>
      <c r="F854" t="s">
        <v>25</v>
      </c>
      <c r="G854" t="s">
        <v>48</v>
      </c>
      <c r="H854" t="s">
        <v>26</v>
      </c>
      <c r="I854" t="s">
        <v>27</v>
      </c>
      <c r="J854" t="s">
        <v>80</v>
      </c>
      <c r="K854" t="s">
        <v>39</v>
      </c>
      <c r="L854" t="b">
        <v>1</v>
      </c>
      <c r="M854" t="s">
        <v>30</v>
      </c>
      <c r="N854" t="s">
        <v>151</v>
      </c>
      <c r="O854">
        <v>6.5</v>
      </c>
      <c r="P854">
        <v>72</v>
      </c>
      <c r="Q854">
        <v>468</v>
      </c>
      <c r="R854">
        <v>368</v>
      </c>
      <c r="S854">
        <v>368</v>
      </c>
      <c r="T854">
        <v>3.68E-4</v>
      </c>
      <c r="U854">
        <v>3.68E-4</v>
      </c>
      <c r="V854">
        <v>0.46800000000000003</v>
      </c>
    </row>
    <row r="855" spans="1:22" x14ac:dyDescent="0.35">
      <c r="A855" t="s">
        <v>22</v>
      </c>
      <c r="B855">
        <v>2019</v>
      </c>
      <c r="C855" t="b">
        <v>1</v>
      </c>
      <c r="D855" t="s">
        <v>48</v>
      </c>
      <c r="E855" t="s">
        <v>151</v>
      </c>
      <c r="F855" t="s">
        <v>25</v>
      </c>
      <c r="G855" t="s">
        <v>48</v>
      </c>
      <c r="H855" t="s">
        <v>26</v>
      </c>
      <c r="I855" t="s">
        <v>27</v>
      </c>
      <c r="J855" t="s">
        <v>80</v>
      </c>
      <c r="K855" t="s">
        <v>39</v>
      </c>
      <c r="L855" t="b">
        <v>1</v>
      </c>
      <c r="M855" t="s">
        <v>30</v>
      </c>
      <c r="N855" t="s">
        <v>151</v>
      </c>
      <c r="O855">
        <v>6.22</v>
      </c>
      <c r="P855">
        <v>196805</v>
      </c>
      <c r="Q855">
        <v>1224127.1000000001</v>
      </c>
      <c r="R855">
        <v>3669698</v>
      </c>
      <c r="S855">
        <v>3669698</v>
      </c>
      <c r="T855">
        <v>3.6696979999999999</v>
      </c>
      <c r="U855">
        <v>3.6696979999999999</v>
      </c>
      <c r="V855">
        <v>1224.1270999999999</v>
      </c>
    </row>
    <row r="856" spans="1:22" x14ac:dyDescent="0.35">
      <c r="A856" t="s">
        <v>22</v>
      </c>
      <c r="B856">
        <v>2019</v>
      </c>
      <c r="C856" t="b">
        <v>1</v>
      </c>
      <c r="D856" t="s">
        <v>48</v>
      </c>
      <c r="E856" t="s">
        <v>151</v>
      </c>
      <c r="F856" t="s">
        <v>25</v>
      </c>
      <c r="G856" t="s">
        <v>48</v>
      </c>
      <c r="H856" t="s">
        <v>26</v>
      </c>
      <c r="I856" t="s">
        <v>27</v>
      </c>
      <c r="J856" t="s">
        <v>152</v>
      </c>
      <c r="K856" t="s">
        <v>39</v>
      </c>
      <c r="L856" t="b">
        <v>1</v>
      </c>
      <c r="M856" t="s">
        <v>30</v>
      </c>
      <c r="N856" t="s">
        <v>151</v>
      </c>
      <c r="O856">
        <v>1</v>
      </c>
      <c r="P856">
        <v>303</v>
      </c>
      <c r="Q856">
        <v>303</v>
      </c>
      <c r="R856">
        <v>2464</v>
      </c>
      <c r="S856">
        <v>2464</v>
      </c>
      <c r="T856">
        <v>2.464E-3</v>
      </c>
      <c r="U856">
        <v>2.464E-3</v>
      </c>
      <c r="V856">
        <v>0.30299999999999999</v>
      </c>
    </row>
    <row r="857" spans="1:22" x14ac:dyDescent="0.35">
      <c r="A857" t="s">
        <v>22</v>
      </c>
      <c r="B857">
        <v>2019</v>
      </c>
      <c r="C857" t="b">
        <v>1</v>
      </c>
      <c r="D857" t="s">
        <v>48</v>
      </c>
      <c r="E857" t="s">
        <v>151</v>
      </c>
      <c r="F857" t="s">
        <v>25</v>
      </c>
      <c r="G857" t="s">
        <v>48</v>
      </c>
      <c r="H857" t="s">
        <v>26</v>
      </c>
      <c r="I857" t="s">
        <v>27</v>
      </c>
      <c r="J857" t="s">
        <v>81</v>
      </c>
      <c r="K857" t="s">
        <v>39</v>
      </c>
      <c r="L857" t="b">
        <v>1</v>
      </c>
      <c r="M857" t="s">
        <v>30</v>
      </c>
      <c r="N857" t="s">
        <v>151</v>
      </c>
      <c r="O857">
        <v>4.5</v>
      </c>
      <c r="P857">
        <v>671</v>
      </c>
      <c r="Q857">
        <v>3019.5</v>
      </c>
      <c r="R857">
        <v>3210</v>
      </c>
      <c r="S857">
        <v>3210</v>
      </c>
      <c r="T857">
        <v>3.2100000000000002E-3</v>
      </c>
      <c r="U857">
        <v>3.2100000000000002E-3</v>
      </c>
      <c r="V857">
        <v>3.0194999999999999</v>
      </c>
    </row>
    <row r="858" spans="1:22" x14ac:dyDescent="0.35">
      <c r="A858" t="s">
        <v>22</v>
      </c>
      <c r="B858">
        <v>2019</v>
      </c>
      <c r="C858" t="b">
        <v>1</v>
      </c>
      <c r="D858" t="s">
        <v>48</v>
      </c>
      <c r="E858" t="s">
        <v>151</v>
      </c>
      <c r="F858" t="s">
        <v>25</v>
      </c>
      <c r="G858" t="s">
        <v>48</v>
      </c>
      <c r="H858" t="s">
        <v>26</v>
      </c>
      <c r="I858" t="s">
        <v>27</v>
      </c>
      <c r="J858" t="s">
        <v>136</v>
      </c>
      <c r="K858" t="s">
        <v>39</v>
      </c>
      <c r="L858" t="b">
        <v>1</v>
      </c>
      <c r="M858" t="s">
        <v>30</v>
      </c>
      <c r="N858" t="s">
        <v>151</v>
      </c>
      <c r="O858">
        <v>4.5</v>
      </c>
      <c r="P858">
        <v>426349</v>
      </c>
      <c r="Q858">
        <v>1918570.5</v>
      </c>
      <c r="R858">
        <v>482368</v>
      </c>
      <c r="S858">
        <v>482368</v>
      </c>
      <c r="T858">
        <v>0.48236800000000002</v>
      </c>
      <c r="U858">
        <v>0.48236800000000002</v>
      </c>
      <c r="V858">
        <v>1918.5705</v>
      </c>
    </row>
    <row r="859" spans="1:22" x14ac:dyDescent="0.35">
      <c r="A859" t="s">
        <v>22</v>
      </c>
      <c r="B859">
        <v>2019</v>
      </c>
      <c r="C859" t="b">
        <v>1</v>
      </c>
      <c r="D859" t="s">
        <v>48</v>
      </c>
      <c r="E859" t="s">
        <v>151</v>
      </c>
      <c r="F859" t="s">
        <v>25</v>
      </c>
      <c r="G859" t="s">
        <v>48</v>
      </c>
      <c r="H859" t="s">
        <v>26</v>
      </c>
      <c r="I859" t="s">
        <v>27</v>
      </c>
      <c r="J859" t="s">
        <v>82</v>
      </c>
      <c r="K859" t="s">
        <v>39</v>
      </c>
      <c r="L859" t="b">
        <v>1</v>
      </c>
      <c r="M859" t="s">
        <v>30</v>
      </c>
      <c r="N859" t="s">
        <v>151</v>
      </c>
      <c r="O859">
        <v>5</v>
      </c>
      <c r="P859">
        <v>912</v>
      </c>
      <c r="Q859">
        <v>4560</v>
      </c>
      <c r="R859">
        <v>7968</v>
      </c>
      <c r="S859">
        <v>7968</v>
      </c>
      <c r="T859">
        <v>7.9679999999999994E-3</v>
      </c>
      <c r="U859">
        <v>7.9679999999999994E-3</v>
      </c>
      <c r="V859">
        <v>4.5599999999999996</v>
      </c>
    </row>
    <row r="860" spans="1:22" x14ac:dyDescent="0.35">
      <c r="A860" t="s">
        <v>22</v>
      </c>
      <c r="B860">
        <v>2019</v>
      </c>
      <c r="C860" t="b">
        <v>1</v>
      </c>
      <c r="D860" t="s">
        <v>48</v>
      </c>
      <c r="E860" t="s">
        <v>151</v>
      </c>
      <c r="F860" t="s">
        <v>25</v>
      </c>
      <c r="G860" t="s">
        <v>48</v>
      </c>
      <c r="H860" t="s">
        <v>26</v>
      </c>
      <c r="I860" t="s">
        <v>27</v>
      </c>
      <c r="J860" t="s">
        <v>115</v>
      </c>
      <c r="K860" t="s">
        <v>54</v>
      </c>
      <c r="L860" t="b">
        <v>1</v>
      </c>
      <c r="M860" t="s">
        <v>30</v>
      </c>
      <c r="N860" t="s">
        <v>151</v>
      </c>
      <c r="O860">
        <v>1</v>
      </c>
      <c r="P860">
        <v>1285</v>
      </c>
      <c r="Q860">
        <v>1285</v>
      </c>
      <c r="R860">
        <v>6009</v>
      </c>
      <c r="S860">
        <v>6009</v>
      </c>
      <c r="T860">
        <v>6.0089999999999996E-3</v>
      </c>
      <c r="U860">
        <v>6.0089999999999996E-3</v>
      </c>
      <c r="V860">
        <v>1.2849999999999999</v>
      </c>
    </row>
    <row r="861" spans="1:22" x14ac:dyDescent="0.35">
      <c r="A861" t="s">
        <v>22</v>
      </c>
      <c r="B861">
        <v>2019</v>
      </c>
      <c r="C861" t="b">
        <v>1</v>
      </c>
      <c r="D861" t="s">
        <v>48</v>
      </c>
      <c r="E861" t="s">
        <v>151</v>
      </c>
      <c r="F861" t="s">
        <v>25</v>
      </c>
      <c r="G861" t="s">
        <v>48</v>
      </c>
      <c r="H861" t="s">
        <v>26</v>
      </c>
      <c r="I861" t="s">
        <v>27</v>
      </c>
      <c r="J861" t="s">
        <v>158</v>
      </c>
      <c r="K861" t="s">
        <v>33</v>
      </c>
      <c r="L861" t="b">
        <v>1</v>
      </c>
      <c r="M861" t="s">
        <v>30</v>
      </c>
      <c r="N861" t="s">
        <v>151</v>
      </c>
      <c r="O861">
        <v>1.34</v>
      </c>
      <c r="P861">
        <v>11000</v>
      </c>
      <c r="Q861">
        <v>14740</v>
      </c>
      <c r="R861">
        <v>34995</v>
      </c>
      <c r="S861">
        <v>34995</v>
      </c>
      <c r="T861">
        <v>3.4994999999999998E-2</v>
      </c>
      <c r="U861">
        <v>3.4994999999999998E-2</v>
      </c>
      <c r="V861">
        <v>14.74</v>
      </c>
    </row>
    <row r="862" spans="1:22" x14ac:dyDescent="0.35">
      <c r="A862" t="s">
        <v>22</v>
      </c>
      <c r="B862">
        <v>2019</v>
      </c>
      <c r="C862" t="b">
        <v>1</v>
      </c>
      <c r="D862" t="s">
        <v>48</v>
      </c>
      <c r="E862" t="s">
        <v>151</v>
      </c>
      <c r="F862" t="s">
        <v>25</v>
      </c>
      <c r="G862" t="s">
        <v>48</v>
      </c>
      <c r="H862" t="s">
        <v>26</v>
      </c>
      <c r="I862" t="s">
        <v>35</v>
      </c>
      <c r="J862" t="s">
        <v>159</v>
      </c>
      <c r="K862" t="s">
        <v>33</v>
      </c>
      <c r="L862" t="b">
        <v>1</v>
      </c>
      <c r="M862" t="s">
        <v>30</v>
      </c>
      <c r="N862" t="s">
        <v>151</v>
      </c>
      <c r="O862">
        <v>1</v>
      </c>
      <c r="P862">
        <v>543</v>
      </c>
      <c r="Q862">
        <v>543</v>
      </c>
      <c r="R862">
        <v>3945</v>
      </c>
      <c r="S862">
        <v>3945</v>
      </c>
      <c r="T862">
        <v>3.9449999999999997E-3</v>
      </c>
      <c r="U862">
        <v>3.9449999999999997E-3</v>
      </c>
      <c r="V862">
        <v>0.54300000000000004</v>
      </c>
    </row>
    <row r="863" spans="1:22" x14ac:dyDescent="0.35">
      <c r="A863" t="s">
        <v>22</v>
      </c>
      <c r="B863">
        <v>2019</v>
      </c>
      <c r="C863" t="b">
        <v>1</v>
      </c>
      <c r="D863" t="s">
        <v>48</v>
      </c>
      <c r="E863" t="s">
        <v>151</v>
      </c>
      <c r="F863" t="s">
        <v>25</v>
      </c>
      <c r="G863" t="s">
        <v>48</v>
      </c>
      <c r="H863" t="s">
        <v>26</v>
      </c>
      <c r="I863" t="s">
        <v>100</v>
      </c>
      <c r="J863" t="s">
        <v>33</v>
      </c>
      <c r="K863" t="s">
        <v>33</v>
      </c>
      <c r="L863" t="b">
        <v>1</v>
      </c>
      <c r="M863" t="s">
        <v>30</v>
      </c>
      <c r="N863" t="s">
        <v>151</v>
      </c>
      <c r="O863">
        <v>3.19</v>
      </c>
      <c r="P863">
        <v>150</v>
      </c>
      <c r="Q863">
        <v>478.5</v>
      </c>
      <c r="R863">
        <v>3267</v>
      </c>
      <c r="S863">
        <v>3267</v>
      </c>
      <c r="T863">
        <v>3.2669999999999999E-3</v>
      </c>
      <c r="U863">
        <v>3.2669999999999999E-3</v>
      </c>
      <c r="V863">
        <v>0.47849999999999998</v>
      </c>
    </row>
    <row r="864" spans="1:22" x14ac:dyDescent="0.35">
      <c r="A864" t="s">
        <v>22</v>
      </c>
      <c r="B864">
        <v>2019</v>
      </c>
      <c r="C864" t="b">
        <v>1</v>
      </c>
      <c r="D864" t="s">
        <v>48</v>
      </c>
      <c r="E864" t="s">
        <v>151</v>
      </c>
      <c r="F864" t="s">
        <v>25</v>
      </c>
      <c r="G864" t="s">
        <v>48</v>
      </c>
      <c r="H864" t="s">
        <v>36</v>
      </c>
      <c r="I864" t="s">
        <v>36</v>
      </c>
      <c r="J864" t="s">
        <v>60</v>
      </c>
      <c r="K864" t="s">
        <v>29</v>
      </c>
      <c r="L864" t="b">
        <v>1</v>
      </c>
      <c r="M864" t="s">
        <v>30</v>
      </c>
      <c r="N864" t="s">
        <v>151</v>
      </c>
      <c r="O864">
        <v>1</v>
      </c>
      <c r="P864">
        <v>11</v>
      </c>
      <c r="Q864">
        <v>11</v>
      </c>
      <c r="R864">
        <v>106</v>
      </c>
      <c r="S864">
        <v>106</v>
      </c>
      <c r="T864">
        <v>1.06E-4</v>
      </c>
      <c r="U864">
        <v>1.06E-4</v>
      </c>
      <c r="V864">
        <v>1.0999999999999999E-2</v>
      </c>
    </row>
    <row r="865" spans="1:22" x14ac:dyDescent="0.35">
      <c r="A865" t="s">
        <v>22</v>
      </c>
      <c r="B865">
        <v>2019</v>
      </c>
      <c r="C865" t="b">
        <v>1</v>
      </c>
      <c r="D865" t="s">
        <v>48</v>
      </c>
      <c r="E865" t="s">
        <v>151</v>
      </c>
      <c r="F865" t="s">
        <v>25</v>
      </c>
      <c r="G865" t="s">
        <v>48</v>
      </c>
      <c r="H865" t="s">
        <v>36</v>
      </c>
      <c r="I865" t="s">
        <v>35</v>
      </c>
      <c r="J865" t="s">
        <v>70</v>
      </c>
      <c r="K865" t="s">
        <v>29</v>
      </c>
      <c r="L865" t="b">
        <v>1</v>
      </c>
      <c r="M865" t="s">
        <v>30</v>
      </c>
      <c r="N865" t="s">
        <v>151</v>
      </c>
      <c r="O865">
        <v>1</v>
      </c>
      <c r="P865">
        <v>1485</v>
      </c>
      <c r="Q865">
        <v>1485</v>
      </c>
      <c r="R865">
        <v>65398</v>
      </c>
      <c r="S865">
        <v>65398</v>
      </c>
      <c r="T865">
        <v>6.5397999999999998E-2</v>
      </c>
      <c r="U865">
        <v>6.5397999999999998E-2</v>
      </c>
      <c r="V865">
        <v>1.4850000000000001</v>
      </c>
    </row>
    <row r="866" spans="1:22" x14ac:dyDescent="0.35">
      <c r="A866" t="s">
        <v>22</v>
      </c>
      <c r="B866">
        <v>2019</v>
      </c>
      <c r="C866" t="b">
        <v>1</v>
      </c>
      <c r="D866" t="s">
        <v>48</v>
      </c>
      <c r="E866" t="s">
        <v>151</v>
      </c>
      <c r="F866" t="s">
        <v>25</v>
      </c>
      <c r="G866" t="s">
        <v>48</v>
      </c>
      <c r="H866" t="s">
        <v>36</v>
      </c>
      <c r="I866" t="s">
        <v>27</v>
      </c>
      <c r="J866" t="s">
        <v>43</v>
      </c>
      <c r="K866" t="s">
        <v>39</v>
      </c>
      <c r="L866" t="b">
        <v>1</v>
      </c>
      <c r="M866" t="s">
        <v>30</v>
      </c>
      <c r="N866" t="s">
        <v>151</v>
      </c>
      <c r="O866">
        <v>1</v>
      </c>
      <c r="P866">
        <v>92164</v>
      </c>
      <c r="Q866">
        <v>92164</v>
      </c>
      <c r="R866">
        <v>460893</v>
      </c>
      <c r="S866">
        <v>460893</v>
      </c>
      <c r="T866">
        <v>0.460893</v>
      </c>
      <c r="U866">
        <v>0.460893</v>
      </c>
      <c r="V866">
        <v>92.164000000000001</v>
      </c>
    </row>
    <row r="867" spans="1:22" x14ac:dyDescent="0.35">
      <c r="A867" t="s">
        <v>22</v>
      </c>
      <c r="B867">
        <v>2019</v>
      </c>
      <c r="C867" t="b">
        <v>1</v>
      </c>
      <c r="D867" t="s">
        <v>48</v>
      </c>
      <c r="E867" t="s">
        <v>151</v>
      </c>
      <c r="F867" t="s">
        <v>25</v>
      </c>
      <c r="G867" t="s">
        <v>48</v>
      </c>
      <c r="H867" t="s">
        <v>65</v>
      </c>
      <c r="I867" t="s">
        <v>35</v>
      </c>
      <c r="J867" t="s">
        <v>66</v>
      </c>
      <c r="K867" t="s">
        <v>67</v>
      </c>
      <c r="L867" t="b">
        <v>1</v>
      </c>
      <c r="M867" t="s">
        <v>30</v>
      </c>
      <c r="N867" t="s">
        <v>151</v>
      </c>
      <c r="O867">
        <v>0</v>
      </c>
      <c r="P867">
        <v>31859</v>
      </c>
      <c r="Q867">
        <v>0</v>
      </c>
      <c r="R867">
        <v>170455</v>
      </c>
      <c r="S867">
        <v>170455</v>
      </c>
      <c r="T867">
        <v>0.170455</v>
      </c>
      <c r="U867">
        <v>0.170455</v>
      </c>
      <c r="V867">
        <v>0</v>
      </c>
    </row>
    <row r="868" spans="1:22" x14ac:dyDescent="0.35">
      <c r="A868" t="s">
        <v>22</v>
      </c>
      <c r="B868">
        <v>2019</v>
      </c>
      <c r="C868" t="b">
        <v>1</v>
      </c>
      <c r="D868" t="s">
        <v>48</v>
      </c>
      <c r="E868" t="s">
        <v>151</v>
      </c>
      <c r="F868" t="s">
        <v>25</v>
      </c>
      <c r="G868" t="s">
        <v>48</v>
      </c>
      <c r="H868" t="s">
        <v>65</v>
      </c>
      <c r="I868" t="s">
        <v>27</v>
      </c>
      <c r="J868" t="s">
        <v>101</v>
      </c>
      <c r="K868" t="s">
        <v>67</v>
      </c>
      <c r="L868" t="b">
        <v>1</v>
      </c>
      <c r="M868" t="s">
        <v>30</v>
      </c>
      <c r="N868" t="s">
        <v>151</v>
      </c>
      <c r="O868">
        <v>0</v>
      </c>
      <c r="P868">
        <v>20</v>
      </c>
      <c r="Q868">
        <v>0</v>
      </c>
      <c r="R868">
        <v>211</v>
      </c>
      <c r="S868">
        <v>211</v>
      </c>
      <c r="T868">
        <v>2.1100000000000001E-4</v>
      </c>
      <c r="U868">
        <v>2.1100000000000001E-4</v>
      </c>
      <c r="V868">
        <v>0</v>
      </c>
    </row>
    <row r="869" spans="1:22" x14ac:dyDescent="0.35">
      <c r="A869" t="s">
        <v>22</v>
      </c>
      <c r="B869">
        <v>2019</v>
      </c>
      <c r="C869" t="b">
        <v>1</v>
      </c>
      <c r="D869" t="s">
        <v>48</v>
      </c>
      <c r="E869" t="s">
        <v>151</v>
      </c>
      <c r="F869" t="s">
        <v>25</v>
      </c>
      <c r="G869" t="s">
        <v>48</v>
      </c>
      <c r="H869" t="s">
        <v>65</v>
      </c>
      <c r="I869" t="s">
        <v>27</v>
      </c>
      <c r="J869" t="s">
        <v>66</v>
      </c>
      <c r="K869" t="s">
        <v>67</v>
      </c>
      <c r="L869" t="b">
        <v>1</v>
      </c>
      <c r="M869" t="s">
        <v>30</v>
      </c>
      <c r="N869" t="s">
        <v>151</v>
      </c>
      <c r="O869">
        <v>0</v>
      </c>
      <c r="P869">
        <v>15</v>
      </c>
      <c r="Q869">
        <v>0</v>
      </c>
      <c r="R869">
        <v>703</v>
      </c>
      <c r="S869">
        <v>703</v>
      </c>
      <c r="T869">
        <v>7.0299999999999996E-4</v>
      </c>
      <c r="U869">
        <v>7.0299999999999996E-4</v>
      </c>
      <c r="V869">
        <v>0</v>
      </c>
    </row>
    <row r="870" spans="1:22" x14ac:dyDescent="0.35">
      <c r="A870" t="s">
        <v>22</v>
      </c>
      <c r="B870">
        <v>2019</v>
      </c>
      <c r="C870" t="b">
        <v>1</v>
      </c>
      <c r="D870" t="s">
        <v>48</v>
      </c>
      <c r="E870" t="s">
        <v>151</v>
      </c>
      <c r="F870" t="s">
        <v>25</v>
      </c>
      <c r="G870" t="s">
        <v>48</v>
      </c>
      <c r="H870" t="s">
        <v>26</v>
      </c>
      <c r="I870" t="s">
        <v>110</v>
      </c>
      <c r="J870" t="s">
        <v>115</v>
      </c>
      <c r="K870" t="s">
        <v>54</v>
      </c>
      <c r="L870" t="b">
        <v>1</v>
      </c>
      <c r="M870" t="s">
        <v>30</v>
      </c>
      <c r="N870" t="s">
        <v>151</v>
      </c>
      <c r="O870">
        <v>1.33</v>
      </c>
      <c r="P870">
        <v>210</v>
      </c>
      <c r="Q870">
        <v>279.3</v>
      </c>
      <c r="R870">
        <v>1393</v>
      </c>
      <c r="S870">
        <v>1393</v>
      </c>
      <c r="T870">
        <v>1.3929999999999999E-3</v>
      </c>
      <c r="U870">
        <v>1.3929999999999999E-3</v>
      </c>
      <c r="V870">
        <v>0.27929999999999999</v>
      </c>
    </row>
    <row r="871" spans="1:22" x14ac:dyDescent="0.35">
      <c r="A871" t="s">
        <v>22</v>
      </c>
      <c r="B871">
        <v>2019</v>
      </c>
      <c r="C871" t="b">
        <v>1</v>
      </c>
      <c r="D871" t="s">
        <v>23</v>
      </c>
      <c r="E871" t="s">
        <v>160</v>
      </c>
      <c r="F871" t="s">
        <v>25</v>
      </c>
      <c r="G871" t="s">
        <v>23</v>
      </c>
      <c r="H871" t="s">
        <v>26</v>
      </c>
      <c r="I871" t="s">
        <v>35</v>
      </c>
      <c r="J871" t="s">
        <v>41</v>
      </c>
      <c r="K871" t="s">
        <v>42</v>
      </c>
      <c r="L871" t="b">
        <v>1</v>
      </c>
      <c r="M871" t="s">
        <v>30</v>
      </c>
      <c r="N871" t="s">
        <v>160</v>
      </c>
      <c r="O871">
        <v>0</v>
      </c>
      <c r="P871">
        <v>549</v>
      </c>
      <c r="Q871">
        <v>0</v>
      </c>
      <c r="R871">
        <v>9092</v>
      </c>
      <c r="S871">
        <v>9092</v>
      </c>
      <c r="T871">
        <v>9.0919999999999994E-3</v>
      </c>
      <c r="U871">
        <v>9.0919999999999994E-3</v>
      </c>
      <c r="V871">
        <v>0</v>
      </c>
    </row>
    <row r="872" spans="1:22" x14ac:dyDescent="0.35">
      <c r="A872" t="s">
        <v>22</v>
      </c>
      <c r="B872">
        <v>2019</v>
      </c>
      <c r="C872" t="b">
        <v>1</v>
      </c>
      <c r="D872" t="s">
        <v>48</v>
      </c>
      <c r="E872" t="s">
        <v>161</v>
      </c>
      <c r="F872" t="s">
        <v>25</v>
      </c>
      <c r="G872" t="s">
        <v>48</v>
      </c>
      <c r="H872" t="s">
        <v>26</v>
      </c>
      <c r="I872" t="s">
        <v>27</v>
      </c>
      <c r="J872" t="s">
        <v>56</v>
      </c>
      <c r="K872" t="s">
        <v>29</v>
      </c>
      <c r="L872" t="b">
        <v>1</v>
      </c>
      <c r="M872" t="s">
        <v>30</v>
      </c>
      <c r="N872" t="s">
        <v>161</v>
      </c>
      <c r="O872">
        <v>1.21</v>
      </c>
      <c r="P872">
        <v>43755</v>
      </c>
      <c r="Q872">
        <v>52943.55</v>
      </c>
      <c r="R872">
        <v>411848</v>
      </c>
      <c r="S872">
        <v>411848</v>
      </c>
      <c r="T872">
        <v>0.41184799999999999</v>
      </c>
      <c r="U872">
        <v>0.41184799999999999</v>
      </c>
      <c r="V872">
        <v>52.943550000000002</v>
      </c>
    </row>
    <row r="873" spans="1:22" x14ac:dyDescent="0.35">
      <c r="A873" t="s">
        <v>22</v>
      </c>
      <c r="B873">
        <v>2019</v>
      </c>
      <c r="C873" t="b">
        <v>1</v>
      </c>
      <c r="D873" t="s">
        <v>48</v>
      </c>
      <c r="E873" t="s">
        <v>161</v>
      </c>
      <c r="F873" t="s">
        <v>25</v>
      </c>
      <c r="G873" t="s">
        <v>48</v>
      </c>
      <c r="H873" t="s">
        <v>26</v>
      </c>
      <c r="I873" t="s">
        <v>27</v>
      </c>
      <c r="J873" t="s">
        <v>69</v>
      </c>
      <c r="K873" t="s">
        <v>29</v>
      </c>
      <c r="L873" t="b">
        <v>1</v>
      </c>
      <c r="M873" t="s">
        <v>30</v>
      </c>
      <c r="N873" t="s">
        <v>161</v>
      </c>
      <c r="O873">
        <v>1</v>
      </c>
      <c r="P873">
        <v>3502</v>
      </c>
      <c r="Q873">
        <v>3502</v>
      </c>
      <c r="R873">
        <v>11956</v>
      </c>
      <c r="S873">
        <v>11956</v>
      </c>
      <c r="T873">
        <v>1.1956E-2</v>
      </c>
      <c r="U873">
        <v>1.1956E-2</v>
      </c>
      <c r="V873">
        <v>3.5019999999999998</v>
      </c>
    </row>
    <row r="874" spans="1:22" x14ac:dyDescent="0.35">
      <c r="A874" t="s">
        <v>22</v>
      </c>
      <c r="B874">
        <v>2019</v>
      </c>
      <c r="C874" t="b">
        <v>1</v>
      </c>
      <c r="D874" t="s">
        <v>48</v>
      </c>
      <c r="E874" t="s">
        <v>161</v>
      </c>
      <c r="F874" t="s">
        <v>25</v>
      </c>
      <c r="G874" t="s">
        <v>48</v>
      </c>
      <c r="H874" t="s">
        <v>26</v>
      </c>
      <c r="I874" t="s">
        <v>27</v>
      </c>
      <c r="J874" t="s">
        <v>28</v>
      </c>
      <c r="K874" t="s">
        <v>29</v>
      </c>
      <c r="L874" t="b">
        <v>1</v>
      </c>
      <c r="M874" t="s">
        <v>30</v>
      </c>
      <c r="N874" t="s">
        <v>161</v>
      </c>
      <c r="O874">
        <v>1.38</v>
      </c>
      <c r="P874">
        <v>132433</v>
      </c>
      <c r="Q874">
        <v>182757.54</v>
      </c>
      <c r="R874">
        <v>854260</v>
      </c>
      <c r="S874">
        <v>854260</v>
      </c>
      <c r="T874">
        <v>0.85426000000000002</v>
      </c>
      <c r="U874">
        <v>0.85426000000000002</v>
      </c>
      <c r="V874">
        <v>182.75754000000001</v>
      </c>
    </row>
    <row r="875" spans="1:22" x14ac:dyDescent="0.35">
      <c r="A875" t="s">
        <v>22</v>
      </c>
      <c r="B875">
        <v>2019</v>
      </c>
      <c r="C875" t="b">
        <v>1</v>
      </c>
      <c r="D875" t="s">
        <v>48</v>
      </c>
      <c r="E875" t="s">
        <v>161</v>
      </c>
      <c r="F875" t="s">
        <v>25</v>
      </c>
      <c r="G875" t="s">
        <v>48</v>
      </c>
      <c r="H875" t="s">
        <v>26</v>
      </c>
      <c r="I875" t="s">
        <v>27</v>
      </c>
      <c r="J875" t="s">
        <v>70</v>
      </c>
      <c r="K875" t="s">
        <v>29</v>
      </c>
      <c r="L875" t="b">
        <v>1</v>
      </c>
      <c r="M875" t="s">
        <v>30</v>
      </c>
      <c r="N875" t="s">
        <v>161</v>
      </c>
      <c r="O875">
        <v>1</v>
      </c>
      <c r="P875">
        <v>61042</v>
      </c>
      <c r="Q875">
        <v>61042</v>
      </c>
      <c r="R875">
        <v>839021</v>
      </c>
      <c r="S875">
        <v>839021</v>
      </c>
      <c r="T875">
        <v>0.83902100000000002</v>
      </c>
      <c r="U875">
        <v>0.83902100000000002</v>
      </c>
      <c r="V875">
        <v>61.042000000000002</v>
      </c>
    </row>
    <row r="876" spans="1:22" x14ac:dyDescent="0.35">
      <c r="A876" t="s">
        <v>22</v>
      </c>
      <c r="B876">
        <v>2019</v>
      </c>
      <c r="C876" t="b">
        <v>1</v>
      </c>
      <c r="D876" t="s">
        <v>48</v>
      </c>
      <c r="E876" t="s">
        <v>161</v>
      </c>
      <c r="F876" t="s">
        <v>25</v>
      </c>
      <c r="G876" t="s">
        <v>48</v>
      </c>
      <c r="H876" t="s">
        <v>26</v>
      </c>
      <c r="I876" t="s">
        <v>27</v>
      </c>
      <c r="J876" t="s">
        <v>57</v>
      </c>
      <c r="K876" t="s">
        <v>29</v>
      </c>
      <c r="L876" t="b">
        <v>1</v>
      </c>
      <c r="M876" t="s">
        <v>30</v>
      </c>
      <c r="N876" t="s">
        <v>161</v>
      </c>
      <c r="O876">
        <v>4</v>
      </c>
      <c r="P876">
        <v>120</v>
      </c>
      <c r="Q876">
        <v>480</v>
      </c>
      <c r="R876">
        <v>2075</v>
      </c>
      <c r="S876">
        <v>2075</v>
      </c>
      <c r="T876">
        <v>2.075E-3</v>
      </c>
      <c r="U876">
        <v>2.075E-3</v>
      </c>
      <c r="V876">
        <v>0.48</v>
      </c>
    </row>
    <row r="877" spans="1:22" x14ac:dyDescent="0.35">
      <c r="A877" t="s">
        <v>22</v>
      </c>
      <c r="B877">
        <v>2019</v>
      </c>
      <c r="C877" t="b">
        <v>1</v>
      </c>
      <c r="D877" t="s">
        <v>48</v>
      </c>
      <c r="E877" t="s">
        <v>161</v>
      </c>
      <c r="F877" t="s">
        <v>25</v>
      </c>
      <c r="G877" t="s">
        <v>48</v>
      </c>
      <c r="H877" t="s">
        <v>26</v>
      </c>
      <c r="I877" t="s">
        <v>27</v>
      </c>
      <c r="J877" t="s">
        <v>57</v>
      </c>
      <c r="K877" t="s">
        <v>29</v>
      </c>
      <c r="L877" t="b">
        <v>1</v>
      </c>
      <c r="M877" t="s">
        <v>30</v>
      </c>
      <c r="N877" t="s">
        <v>161</v>
      </c>
      <c r="O877">
        <v>2.58</v>
      </c>
      <c r="P877">
        <v>35323</v>
      </c>
      <c r="Q877">
        <v>91133.34</v>
      </c>
      <c r="R877">
        <v>140639</v>
      </c>
      <c r="S877">
        <v>140639</v>
      </c>
      <c r="T877">
        <v>0.14063899999999999</v>
      </c>
      <c r="U877">
        <v>0.14063899999999999</v>
      </c>
      <c r="V877">
        <v>91.133340000000004</v>
      </c>
    </row>
    <row r="878" spans="1:22" x14ac:dyDescent="0.35">
      <c r="A878" t="s">
        <v>22</v>
      </c>
      <c r="B878">
        <v>2019</v>
      </c>
      <c r="C878" t="b">
        <v>1</v>
      </c>
      <c r="D878" t="s">
        <v>48</v>
      </c>
      <c r="E878" t="s">
        <v>161</v>
      </c>
      <c r="F878" t="s">
        <v>25</v>
      </c>
      <c r="G878" t="s">
        <v>48</v>
      </c>
      <c r="H878" t="s">
        <v>26</v>
      </c>
      <c r="I878" t="s">
        <v>27</v>
      </c>
      <c r="J878" t="s">
        <v>71</v>
      </c>
      <c r="K878" t="s">
        <v>29</v>
      </c>
      <c r="L878" t="b">
        <v>1</v>
      </c>
      <c r="M878" t="s">
        <v>30</v>
      </c>
      <c r="N878" t="s">
        <v>161</v>
      </c>
      <c r="O878">
        <v>1.61</v>
      </c>
      <c r="P878">
        <v>60568</v>
      </c>
      <c r="Q878">
        <v>97514.48</v>
      </c>
      <c r="R878">
        <v>429590</v>
      </c>
      <c r="S878">
        <v>429590</v>
      </c>
      <c r="T878">
        <v>0.42959000000000003</v>
      </c>
      <c r="U878">
        <v>0.42959000000000003</v>
      </c>
      <c r="V878">
        <v>97.514480000000006</v>
      </c>
    </row>
    <row r="879" spans="1:22" x14ac:dyDescent="0.35">
      <c r="A879" t="s">
        <v>22</v>
      </c>
      <c r="B879">
        <v>2019</v>
      </c>
      <c r="C879" t="b">
        <v>1</v>
      </c>
      <c r="D879" t="s">
        <v>48</v>
      </c>
      <c r="E879" t="s">
        <v>161</v>
      </c>
      <c r="F879" t="s">
        <v>25</v>
      </c>
      <c r="G879" t="s">
        <v>48</v>
      </c>
      <c r="H879" t="s">
        <v>26</v>
      </c>
      <c r="I879" t="s">
        <v>27</v>
      </c>
      <c r="J879" t="s">
        <v>72</v>
      </c>
      <c r="K879" t="s">
        <v>29</v>
      </c>
      <c r="L879" t="b">
        <v>1</v>
      </c>
      <c r="M879" t="s">
        <v>30</v>
      </c>
      <c r="N879" t="s">
        <v>161</v>
      </c>
      <c r="O879">
        <v>1.18</v>
      </c>
      <c r="P879">
        <v>1581</v>
      </c>
      <c r="Q879">
        <v>1865.58</v>
      </c>
      <c r="R879">
        <v>33446</v>
      </c>
      <c r="S879">
        <v>33446</v>
      </c>
      <c r="T879">
        <v>3.3445999999999997E-2</v>
      </c>
      <c r="U879">
        <v>3.3445999999999997E-2</v>
      </c>
      <c r="V879">
        <v>1.86558</v>
      </c>
    </row>
    <row r="880" spans="1:22" x14ac:dyDescent="0.35">
      <c r="A880" t="s">
        <v>22</v>
      </c>
      <c r="B880">
        <v>2019</v>
      </c>
      <c r="C880" t="b">
        <v>1</v>
      </c>
      <c r="D880" t="s">
        <v>48</v>
      </c>
      <c r="E880" t="s">
        <v>161</v>
      </c>
      <c r="F880" t="s">
        <v>25</v>
      </c>
      <c r="G880" t="s">
        <v>48</v>
      </c>
      <c r="H880" t="s">
        <v>26</v>
      </c>
      <c r="I880" t="s">
        <v>35</v>
      </c>
      <c r="J880" t="s">
        <v>51</v>
      </c>
      <c r="K880" t="s">
        <v>52</v>
      </c>
      <c r="L880" t="b">
        <v>1</v>
      </c>
      <c r="M880" t="s">
        <v>30</v>
      </c>
      <c r="N880" t="s">
        <v>161</v>
      </c>
      <c r="O880">
        <v>1.1599999999999999</v>
      </c>
      <c r="P880">
        <v>79</v>
      </c>
      <c r="Q880">
        <v>91.64</v>
      </c>
      <c r="R880">
        <v>1063</v>
      </c>
      <c r="S880">
        <v>1063</v>
      </c>
      <c r="T880">
        <v>1.0629999999999999E-3</v>
      </c>
      <c r="U880">
        <v>1.0629999999999999E-3</v>
      </c>
      <c r="V880">
        <v>9.1639999999999999E-2</v>
      </c>
    </row>
    <row r="881" spans="1:22" x14ac:dyDescent="0.35">
      <c r="A881" t="s">
        <v>22</v>
      </c>
      <c r="B881">
        <v>2019</v>
      </c>
      <c r="C881" t="b">
        <v>1</v>
      </c>
      <c r="D881" t="s">
        <v>48</v>
      </c>
      <c r="E881" t="s">
        <v>161</v>
      </c>
      <c r="F881" t="s">
        <v>25</v>
      </c>
      <c r="G881" t="s">
        <v>48</v>
      </c>
      <c r="H881" t="s">
        <v>26</v>
      </c>
      <c r="I881" t="s">
        <v>35</v>
      </c>
      <c r="J881" t="s">
        <v>112</v>
      </c>
      <c r="K881" t="s">
        <v>54</v>
      </c>
      <c r="L881" t="b">
        <v>1</v>
      </c>
      <c r="M881" t="s">
        <v>30</v>
      </c>
      <c r="N881" t="s">
        <v>161</v>
      </c>
      <c r="O881">
        <v>1</v>
      </c>
      <c r="P881">
        <v>477</v>
      </c>
      <c r="Q881">
        <v>477</v>
      </c>
      <c r="R881">
        <v>5287</v>
      </c>
      <c r="S881">
        <v>5287</v>
      </c>
      <c r="T881">
        <v>5.287E-3</v>
      </c>
      <c r="U881">
        <v>5.287E-3</v>
      </c>
      <c r="V881">
        <v>0.47699999999999998</v>
      </c>
    </row>
    <row r="882" spans="1:22" x14ac:dyDescent="0.35">
      <c r="A882" t="s">
        <v>22</v>
      </c>
      <c r="B882">
        <v>2019</v>
      </c>
      <c r="C882" t="b">
        <v>1</v>
      </c>
      <c r="D882" t="s">
        <v>48</v>
      </c>
      <c r="E882" t="s">
        <v>161</v>
      </c>
      <c r="F882" t="s">
        <v>25</v>
      </c>
      <c r="G882" t="s">
        <v>48</v>
      </c>
      <c r="H882" t="s">
        <v>26</v>
      </c>
      <c r="I882" t="s">
        <v>35</v>
      </c>
      <c r="J882" t="s">
        <v>74</v>
      </c>
      <c r="K882" t="s">
        <v>54</v>
      </c>
      <c r="L882" t="b">
        <v>1</v>
      </c>
      <c r="M882" t="s">
        <v>30</v>
      </c>
      <c r="N882" t="s">
        <v>161</v>
      </c>
      <c r="O882">
        <v>1.17</v>
      </c>
      <c r="P882">
        <v>573</v>
      </c>
      <c r="Q882">
        <v>670.41</v>
      </c>
      <c r="R882">
        <v>5077</v>
      </c>
      <c r="S882">
        <v>5077</v>
      </c>
      <c r="T882">
        <v>5.0769999999999999E-3</v>
      </c>
      <c r="U882">
        <v>5.0769999999999999E-3</v>
      </c>
      <c r="V882">
        <v>0.67040999999999995</v>
      </c>
    </row>
    <row r="883" spans="1:22" x14ac:dyDescent="0.35">
      <c r="A883" t="s">
        <v>22</v>
      </c>
      <c r="B883">
        <v>2019</v>
      </c>
      <c r="C883" t="b">
        <v>1</v>
      </c>
      <c r="D883" t="s">
        <v>48</v>
      </c>
      <c r="E883" t="s">
        <v>161</v>
      </c>
      <c r="F883" t="s">
        <v>25</v>
      </c>
      <c r="G883" t="s">
        <v>48</v>
      </c>
      <c r="H883" t="s">
        <v>26</v>
      </c>
      <c r="I883" t="s">
        <v>35</v>
      </c>
      <c r="J883" t="s">
        <v>115</v>
      </c>
      <c r="K883" t="s">
        <v>54</v>
      </c>
      <c r="L883" t="b">
        <v>1</v>
      </c>
      <c r="M883" t="s">
        <v>30</v>
      </c>
      <c r="N883" t="s">
        <v>161</v>
      </c>
      <c r="O883">
        <v>1</v>
      </c>
      <c r="P883">
        <v>18</v>
      </c>
      <c r="Q883">
        <v>18</v>
      </c>
      <c r="R883">
        <v>511</v>
      </c>
      <c r="S883">
        <v>511</v>
      </c>
      <c r="T883">
        <v>5.1099999999999995E-4</v>
      </c>
      <c r="U883">
        <v>5.1099999999999995E-4</v>
      </c>
      <c r="V883">
        <v>1.7999999999999999E-2</v>
      </c>
    </row>
    <row r="884" spans="1:22" x14ac:dyDescent="0.35">
      <c r="A884" t="s">
        <v>22</v>
      </c>
      <c r="B884">
        <v>2019</v>
      </c>
      <c r="C884" t="b">
        <v>1</v>
      </c>
      <c r="D884" t="s">
        <v>48</v>
      </c>
      <c r="E884" t="s">
        <v>161</v>
      </c>
      <c r="F884" t="s">
        <v>25</v>
      </c>
      <c r="G884" t="s">
        <v>48</v>
      </c>
      <c r="H884" t="s">
        <v>26</v>
      </c>
      <c r="I884" t="s">
        <v>27</v>
      </c>
      <c r="J884" t="s">
        <v>108</v>
      </c>
      <c r="K884" t="s">
        <v>52</v>
      </c>
      <c r="L884" t="b">
        <v>1</v>
      </c>
      <c r="M884" t="s">
        <v>30</v>
      </c>
      <c r="N884" t="s">
        <v>161</v>
      </c>
      <c r="O884">
        <v>1.1499999999999999</v>
      </c>
      <c r="P884">
        <v>1</v>
      </c>
      <c r="Q884">
        <v>1.1499999999999999</v>
      </c>
      <c r="R884">
        <v>38</v>
      </c>
      <c r="S884">
        <v>38</v>
      </c>
      <c r="T884" s="1">
        <v>3.8000000000000002E-5</v>
      </c>
      <c r="U884" s="1">
        <v>3.8000000000000002E-5</v>
      </c>
      <c r="V884">
        <v>1.15E-3</v>
      </c>
    </row>
    <row r="885" spans="1:22" x14ac:dyDescent="0.35">
      <c r="A885" t="s">
        <v>22</v>
      </c>
      <c r="B885">
        <v>2019</v>
      </c>
      <c r="C885" t="b">
        <v>1</v>
      </c>
      <c r="D885" t="s">
        <v>48</v>
      </c>
      <c r="E885" t="s">
        <v>161</v>
      </c>
      <c r="F885" t="s">
        <v>25</v>
      </c>
      <c r="G885" t="s">
        <v>48</v>
      </c>
      <c r="H885" t="s">
        <v>26</v>
      </c>
      <c r="I885" t="s">
        <v>27</v>
      </c>
      <c r="J885" t="s">
        <v>112</v>
      </c>
      <c r="K885" t="s">
        <v>54</v>
      </c>
      <c r="L885" t="b">
        <v>1</v>
      </c>
      <c r="M885" t="s">
        <v>30</v>
      </c>
      <c r="N885" t="s">
        <v>161</v>
      </c>
      <c r="O885">
        <v>1</v>
      </c>
      <c r="P885">
        <v>288</v>
      </c>
      <c r="Q885">
        <v>288</v>
      </c>
      <c r="R885">
        <v>1131</v>
      </c>
      <c r="S885">
        <v>1131</v>
      </c>
      <c r="T885">
        <v>1.1310000000000001E-3</v>
      </c>
      <c r="U885">
        <v>1.1310000000000001E-3</v>
      </c>
      <c r="V885">
        <v>0.28799999999999998</v>
      </c>
    </row>
    <row r="886" spans="1:22" x14ac:dyDescent="0.35">
      <c r="A886" t="s">
        <v>22</v>
      </c>
      <c r="B886">
        <v>2019</v>
      </c>
      <c r="C886" t="b">
        <v>1</v>
      </c>
      <c r="D886" t="s">
        <v>48</v>
      </c>
      <c r="E886" t="s">
        <v>161</v>
      </c>
      <c r="F886" t="s">
        <v>25</v>
      </c>
      <c r="G886" t="s">
        <v>48</v>
      </c>
      <c r="H886" t="s">
        <v>26</v>
      </c>
      <c r="I886" t="s">
        <v>27</v>
      </c>
      <c r="J886" t="s">
        <v>155</v>
      </c>
      <c r="K886" t="s">
        <v>54</v>
      </c>
      <c r="L886" t="b">
        <v>1</v>
      </c>
      <c r="M886" t="s">
        <v>30</v>
      </c>
      <c r="N886" t="s">
        <v>161</v>
      </c>
      <c r="O886">
        <v>1</v>
      </c>
      <c r="P886">
        <v>674</v>
      </c>
      <c r="Q886">
        <v>674</v>
      </c>
      <c r="R886">
        <v>7805</v>
      </c>
      <c r="S886">
        <v>7805</v>
      </c>
      <c r="T886">
        <v>7.8050000000000003E-3</v>
      </c>
      <c r="U886">
        <v>7.8050000000000003E-3</v>
      </c>
      <c r="V886">
        <v>0.67400000000000004</v>
      </c>
    </row>
    <row r="887" spans="1:22" x14ac:dyDescent="0.35">
      <c r="A887" t="s">
        <v>22</v>
      </c>
      <c r="B887">
        <v>2019</v>
      </c>
      <c r="C887" t="b">
        <v>1</v>
      </c>
      <c r="D887" t="s">
        <v>48</v>
      </c>
      <c r="E887" t="s">
        <v>161</v>
      </c>
      <c r="F887" t="s">
        <v>25</v>
      </c>
      <c r="G887" t="s">
        <v>48</v>
      </c>
      <c r="H887" t="s">
        <v>26</v>
      </c>
      <c r="I887" t="s">
        <v>35</v>
      </c>
      <c r="J887" t="s">
        <v>125</v>
      </c>
      <c r="K887" t="s">
        <v>33</v>
      </c>
      <c r="L887" t="b">
        <v>1</v>
      </c>
      <c r="M887" t="s">
        <v>30</v>
      </c>
      <c r="N887" t="s">
        <v>161</v>
      </c>
      <c r="O887">
        <v>1</v>
      </c>
      <c r="P887">
        <v>237113</v>
      </c>
      <c r="Q887">
        <v>237113</v>
      </c>
      <c r="R887">
        <v>833876</v>
      </c>
      <c r="S887">
        <v>833876</v>
      </c>
      <c r="T887">
        <v>0.83387599999999995</v>
      </c>
      <c r="U887">
        <v>0.83387599999999995</v>
      </c>
      <c r="V887">
        <v>237.113</v>
      </c>
    </row>
    <row r="888" spans="1:22" x14ac:dyDescent="0.35">
      <c r="A888" t="s">
        <v>22</v>
      </c>
      <c r="B888">
        <v>2019</v>
      </c>
      <c r="C888" t="b">
        <v>1</v>
      </c>
      <c r="D888" t="s">
        <v>48</v>
      </c>
      <c r="E888" t="s">
        <v>161</v>
      </c>
      <c r="F888" t="s">
        <v>25</v>
      </c>
      <c r="G888" t="s">
        <v>48</v>
      </c>
      <c r="H888" t="s">
        <v>26</v>
      </c>
      <c r="I888" t="s">
        <v>35</v>
      </c>
      <c r="J888" t="s">
        <v>133</v>
      </c>
      <c r="K888" t="s">
        <v>33</v>
      </c>
      <c r="L888" t="b">
        <v>1</v>
      </c>
      <c r="M888" t="s">
        <v>30</v>
      </c>
      <c r="N888" t="s">
        <v>161</v>
      </c>
      <c r="O888">
        <v>1</v>
      </c>
      <c r="P888">
        <v>243732</v>
      </c>
      <c r="Q888">
        <v>243732</v>
      </c>
      <c r="R888">
        <v>920212</v>
      </c>
      <c r="S888">
        <v>920212</v>
      </c>
      <c r="T888">
        <v>0.92021200000000003</v>
      </c>
      <c r="U888">
        <v>0.92021200000000003</v>
      </c>
      <c r="V888">
        <v>243.732</v>
      </c>
    </row>
    <row r="889" spans="1:22" x14ac:dyDescent="0.35">
      <c r="A889" t="s">
        <v>22</v>
      </c>
      <c r="B889">
        <v>2019</v>
      </c>
      <c r="C889" t="b">
        <v>1</v>
      </c>
      <c r="D889" t="s">
        <v>48</v>
      </c>
      <c r="E889" t="s">
        <v>161</v>
      </c>
      <c r="F889" t="s">
        <v>25</v>
      </c>
      <c r="G889" t="s">
        <v>48</v>
      </c>
      <c r="H889" t="s">
        <v>26</v>
      </c>
      <c r="I889" t="s">
        <v>35</v>
      </c>
      <c r="J889" t="s">
        <v>31</v>
      </c>
      <c r="K889" t="s">
        <v>32</v>
      </c>
      <c r="L889" t="b">
        <v>1</v>
      </c>
      <c r="M889" t="s">
        <v>30</v>
      </c>
      <c r="N889" t="s">
        <v>161</v>
      </c>
      <c r="O889">
        <v>1.46</v>
      </c>
      <c r="P889">
        <v>1065</v>
      </c>
      <c r="Q889">
        <v>1554.9</v>
      </c>
      <c r="R889">
        <v>11628</v>
      </c>
      <c r="S889">
        <v>11628</v>
      </c>
      <c r="T889">
        <v>1.1627999999999999E-2</v>
      </c>
      <c r="U889">
        <v>1.1627999999999999E-2</v>
      </c>
      <c r="V889">
        <v>1.5548999999999999</v>
      </c>
    </row>
    <row r="890" spans="1:22" x14ac:dyDescent="0.35">
      <c r="A890" t="s">
        <v>22</v>
      </c>
      <c r="B890">
        <v>2019</v>
      </c>
      <c r="C890" t="b">
        <v>1</v>
      </c>
      <c r="D890" t="s">
        <v>48</v>
      </c>
      <c r="E890" t="s">
        <v>161</v>
      </c>
      <c r="F890" t="s">
        <v>25</v>
      </c>
      <c r="G890" t="s">
        <v>48</v>
      </c>
      <c r="H890" t="s">
        <v>26</v>
      </c>
      <c r="I890" t="s">
        <v>35</v>
      </c>
      <c r="J890" t="s">
        <v>129</v>
      </c>
      <c r="K890" t="s">
        <v>78</v>
      </c>
      <c r="L890" t="b">
        <v>1</v>
      </c>
      <c r="M890" t="s">
        <v>30</v>
      </c>
      <c r="N890" t="s">
        <v>161</v>
      </c>
      <c r="O890">
        <v>1.1000000000000001</v>
      </c>
      <c r="P890">
        <v>32508</v>
      </c>
      <c r="Q890">
        <v>35758.800000000003</v>
      </c>
      <c r="R890">
        <v>273637</v>
      </c>
      <c r="S890">
        <v>273637</v>
      </c>
      <c r="T890">
        <v>0.27363700000000002</v>
      </c>
      <c r="U890">
        <v>0.27363700000000002</v>
      </c>
      <c r="V890">
        <v>35.758800000000001</v>
      </c>
    </row>
    <row r="891" spans="1:22" x14ac:dyDescent="0.35">
      <c r="A891" t="s">
        <v>22</v>
      </c>
      <c r="B891">
        <v>2019</v>
      </c>
      <c r="C891" t="b">
        <v>1</v>
      </c>
      <c r="D891" t="s">
        <v>48</v>
      </c>
      <c r="E891" t="s">
        <v>161</v>
      </c>
      <c r="F891" t="s">
        <v>25</v>
      </c>
      <c r="G891" t="s">
        <v>48</v>
      </c>
      <c r="H891" t="s">
        <v>26</v>
      </c>
      <c r="I891" t="s">
        <v>35</v>
      </c>
      <c r="J891" t="s">
        <v>132</v>
      </c>
      <c r="K891" t="s">
        <v>78</v>
      </c>
      <c r="L891" t="b">
        <v>1</v>
      </c>
      <c r="M891" t="s">
        <v>30</v>
      </c>
      <c r="N891" t="s">
        <v>161</v>
      </c>
      <c r="O891">
        <v>1.1399999999999999</v>
      </c>
      <c r="P891">
        <v>26067</v>
      </c>
      <c r="Q891">
        <v>29716.38</v>
      </c>
      <c r="R891">
        <v>234945</v>
      </c>
      <c r="S891">
        <v>234945</v>
      </c>
      <c r="T891">
        <v>0.23494499999999999</v>
      </c>
      <c r="U891">
        <v>0.23494499999999999</v>
      </c>
      <c r="V891">
        <v>29.716380000000001</v>
      </c>
    </row>
    <row r="892" spans="1:22" x14ac:dyDescent="0.35">
      <c r="A892" t="s">
        <v>22</v>
      </c>
      <c r="B892">
        <v>2019</v>
      </c>
      <c r="C892" t="b">
        <v>1</v>
      </c>
      <c r="D892" t="s">
        <v>48</v>
      </c>
      <c r="E892" t="s">
        <v>161</v>
      </c>
      <c r="F892" t="s">
        <v>25</v>
      </c>
      <c r="G892" t="s">
        <v>48</v>
      </c>
      <c r="H892" t="s">
        <v>26</v>
      </c>
      <c r="I892" t="s">
        <v>27</v>
      </c>
      <c r="J892" t="s">
        <v>75</v>
      </c>
      <c r="K892" t="s">
        <v>33</v>
      </c>
      <c r="L892" t="b">
        <v>1</v>
      </c>
      <c r="M892" t="s">
        <v>30</v>
      </c>
      <c r="N892" t="s">
        <v>161</v>
      </c>
      <c r="O892">
        <v>1.18</v>
      </c>
      <c r="P892">
        <v>50</v>
      </c>
      <c r="Q892">
        <v>59</v>
      </c>
      <c r="R892">
        <v>1641</v>
      </c>
      <c r="S892">
        <v>1641</v>
      </c>
      <c r="T892">
        <v>1.6410000000000001E-3</v>
      </c>
      <c r="U892">
        <v>1.6410000000000001E-3</v>
      </c>
      <c r="V892">
        <v>5.8999999999999997E-2</v>
      </c>
    </row>
    <row r="893" spans="1:22" x14ac:dyDescent="0.35">
      <c r="A893" t="s">
        <v>22</v>
      </c>
      <c r="B893">
        <v>2019</v>
      </c>
      <c r="C893" t="b">
        <v>1</v>
      </c>
      <c r="D893" t="s">
        <v>48</v>
      </c>
      <c r="E893" t="s">
        <v>161</v>
      </c>
      <c r="F893" t="s">
        <v>25</v>
      </c>
      <c r="G893" t="s">
        <v>48</v>
      </c>
      <c r="H893" t="s">
        <v>26</v>
      </c>
      <c r="I893" t="s">
        <v>27</v>
      </c>
      <c r="J893" t="s">
        <v>125</v>
      </c>
      <c r="K893" t="s">
        <v>33</v>
      </c>
      <c r="L893" t="b">
        <v>1</v>
      </c>
      <c r="M893" t="s">
        <v>30</v>
      </c>
      <c r="N893" t="s">
        <v>161</v>
      </c>
      <c r="O893">
        <v>1.18</v>
      </c>
      <c r="P893">
        <v>2</v>
      </c>
      <c r="Q893">
        <v>2.36</v>
      </c>
      <c r="R893">
        <v>10</v>
      </c>
      <c r="S893">
        <v>10</v>
      </c>
      <c r="T893" s="1">
        <v>1.0000000000000001E-5</v>
      </c>
      <c r="U893" s="1">
        <v>1.0000000000000001E-5</v>
      </c>
      <c r="V893">
        <v>2.3600000000000001E-3</v>
      </c>
    </row>
    <row r="894" spans="1:22" x14ac:dyDescent="0.35">
      <c r="A894" t="s">
        <v>22</v>
      </c>
      <c r="B894">
        <v>2019</v>
      </c>
      <c r="C894" t="b">
        <v>1</v>
      </c>
      <c r="D894" t="s">
        <v>48</v>
      </c>
      <c r="E894" t="s">
        <v>161</v>
      </c>
      <c r="F894" t="s">
        <v>25</v>
      </c>
      <c r="G894" t="s">
        <v>48</v>
      </c>
      <c r="H894" t="s">
        <v>26</v>
      </c>
      <c r="I894" t="s">
        <v>27</v>
      </c>
      <c r="J894" t="s">
        <v>126</v>
      </c>
      <c r="K894" t="s">
        <v>32</v>
      </c>
      <c r="L894" t="b">
        <v>1</v>
      </c>
      <c r="M894" t="s">
        <v>30</v>
      </c>
      <c r="N894" t="s">
        <v>161</v>
      </c>
      <c r="O894">
        <v>1.18</v>
      </c>
      <c r="P894">
        <v>100</v>
      </c>
      <c r="Q894">
        <v>118</v>
      </c>
      <c r="R894">
        <v>1169</v>
      </c>
      <c r="S894">
        <v>1169</v>
      </c>
      <c r="T894">
        <v>1.1689999999999999E-3</v>
      </c>
      <c r="U894">
        <v>1.1689999999999999E-3</v>
      </c>
      <c r="V894">
        <v>0.11799999999999999</v>
      </c>
    </row>
    <row r="895" spans="1:22" x14ac:dyDescent="0.35">
      <c r="A895" t="s">
        <v>22</v>
      </c>
      <c r="B895">
        <v>2019</v>
      </c>
      <c r="C895" t="b">
        <v>1</v>
      </c>
      <c r="D895" t="s">
        <v>48</v>
      </c>
      <c r="E895" t="s">
        <v>161</v>
      </c>
      <c r="F895" t="s">
        <v>25</v>
      </c>
      <c r="G895" t="s">
        <v>48</v>
      </c>
      <c r="H895" t="s">
        <v>26</v>
      </c>
      <c r="I895" t="s">
        <v>27</v>
      </c>
      <c r="J895" t="s">
        <v>106</v>
      </c>
      <c r="K895" t="s">
        <v>32</v>
      </c>
      <c r="L895" t="b">
        <v>1</v>
      </c>
      <c r="M895" t="s">
        <v>30</v>
      </c>
      <c r="N895" t="s">
        <v>161</v>
      </c>
      <c r="O895">
        <v>1.4</v>
      </c>
      <c r="P895">
        <v>2271</v>
      </c>
      <c r="Q895">
        <v>3179.4</v>
      </c>
      <c r="R895">
        <v>14540</v>
      </c>
      <c r="S895">
        <v>14540</v>
      </c>
      <c r="T895">
        <v>1.4540000000000001E-2</v>
      </c>
      <c r="U895">
        <v>1.4540000000000001E-2</v>
      </c>
      <c r="V895">
        <v>3.1793999999999998</v>
      </c>
    </row>
    <row r="896" spans="1:22" x14ac:dyDescent="0.35">
      <c r="A896" t="s">
        <v>22</v>
      </c>
      <c r="B896">
        <v>2019</v>
      </c>
      <c r="C896" t="b">
        <v>1</v>
      </c>
      <c r="D896" t="s">
        <v>48</v>
      </c>
      <c r="E896" t="s">
        <v>161</v>
      </c>
      <c r="F896" t="s">
        <v>25</v>
      </c>
      <c r="G896" t="s">
        <v>48</v>
      </c>
      <c r="H896" t="s">
        <v>26</v>
      </c>
      <c r="I896" t="s">
        <v>27</v>
      </c>
      <c r="J896" t="s">
        <v>76</v>
      </c>
      <c r="K896" t="s">
        <v>32</v>
      </c>
      <c r="L896" t="b">
        <v>1</v>
      </c>
      <c r="M896" t="s">
        <v>30</v>
      </c>
      <c r="N896" t="s">
        <v>161</v>
      </c>
      <c r="O896">
        <v>1.5</v>
      </c>
      <c r="P896">
        <v>171521</v>
      </c>
      <c r="Q896">
        <v>257281.5</v>
      </c>
      <c r="R896">
        <v>788764</v>
      </c>
      <c r="S896">
        <v>788764</v>
      </c>
      <c r="T896">
        <v>0.78876400000000002</v>
      </c>
      <c r="U896">
        <v>0.78876400000000002</v>
      </c>
      <c r="V896">
        <v>257.28149999999999</v>
      </c>
    </row>
    <row r="897" spans="1:22" x14ac:dyDescent="0.35">
      <c r="A897" t="s">
        <v>22</v>
      </c>
      <c r="B897">
        <v>2019</v>
      </c>
      <c r="C897" t="b">
        <v>1</v>
      </c>
      <c r="D897" t="s">
        <v>48</v>
      </c>
      <c r="E897" t="s">
        <v>161</v>
      </c>
      <c r="F897" t="s">
        <v>25</v>
      </c>
      <c r="G897" t="s">
        <v>48</v>
      </c>
      <c r="H897" t="s">
        <v>26</v>
      </c>
      <c r="I897" t="s">
        <v>35</v>
      </c>
      <c r="J897" t="s">
        <v>33</v>
      </c>
      <c r="K897" t="s">
        <v>33</v>
      </c>
      <c r="L897" t="b">
        <v>1</v>
      </c>
      <c r="M897" t="s">
        <v>30</v>
      </c>
      <c r="N897" t="s">
        <v>161</v>
      </c>
      <c r="O897">
        <v>1.17</v>
      </c>
      <c r="P897">
        <v>65674</v>
      </c>
      <c r="Q897">
        <v>76838.58</v>
      </c>
      <c r="R897">
        <v>316411</v>
      </c>
      <c r="S897">
        <v>316411</v>
      </c>
      <c r="T897">
        <v>0.316411</v>
      </c>
      <c r="U897">
        <v>0.316411</v>
      </c>
      <c r="V897">
        <v>76.838579999999993</v>
      </c>
    </row>
    <row r="898" spans="1:22" x14ac:dyDescent="0.35">
      <c r="A898" t="s">
        <v>22</v>
      </c>
      <c r="B898">
        <v>2019</v>
      </c>
      <c r="C898" t="b">
        <v>1</v>
      </c>
      <c r="D898" t="s">
        <v>48</v>
      </c>
      <c r="E898" t="s">
        <v>161</v>
      </c>
      <c r="F898" t="s">
        <v>25</v>
      </c>
      <c r="G898" t="s">
        <v>48</v>
      </c>
      <c r="H898" t="s">
        <v>26</v>
      </c>
      <c r="I898" t="s">
        <v>35</v>
      </c>
      <c r="J898" t="s">
        <v>162</v>
      </c>
      <c r="K898" t="s">
        <v>33</v>
      </c>
      <c r="L898" t="b">
        <v>1</v>
      </c>
      <c r="M898" t="s">
        <v>30</v>
      </c>
      <c r="N898" t="s">
        <v>161</v>
      </c>
      <c r="O898">
        <v>1.17</v>
      </c>
      <c r="P898">
        <v>37</v>
      </c>
      <c r="Q898">
        <v>43.29</v>
      </c>
      <c r="R898">
        <v>1055</v>
      </c>
      <c r="S898">
        <v>1055</v>
      </c>
      <c r="T898">
        <v>1.0549999999999999E-3</v>
      </c>
      <c r="U898">
        <v>1.0549999999999999E-3</v>
      </c>
      <c r="V898">
        <v>4.3290000000000002E-2</v>
      </c>
    </row>
    <row r="899" spans="1:22" x14ac:dyDescent="0.35">
      <c r="A899" t="s">
        <v>22</v>
      </c>
      <c r="B899">
        <v>2019</v>
      </c>
      <c r="C899" t="b">
        <v>1</v>
      </c>
      <c r="D899" t="s">
        <v>48</v>
      </c>
      <c r="E899" t="s">
        <v>161</v>
      </c>
      <c r="F899" t="s">
        <v>25</v>
      </c>
      <c r="G899" t="s">
        <v>48</v>
      </c>
      <c r="H899" t="s">
        <v>36</v>
      </c>
      <c r="I899" t="s">
        <v>37</v>
      </c>
      <c r="J899" t="s">
        <v>28</v>
      </c>
      <c r="K899" t="s">
        <v>29</v>
      </c>
      <c r="L899" t="b">
        <v>1</v>
      </c>
      <c r="M899" t="s">
        <v>30</v>
      </c>
      <c r="N899" t="s">
        <v>161</v>
      </c>
      <c r="O899">
        <v>1.66</v>
      </c>
      <c r="P899">
        <v>279969</v>
      </c>
      <c r="Q899">
        <v>464748.54</v>
      </c>
      <c r="R899">
        <v>2067846</v>
      </c>
      <c r="S899">
        <v>2067846</v>
      </c>
      <c r="T899">
        <v>2.0678459999999999</v>
      </c>
      <c r="U899">
        <v>2.0678459999999999</v>
      </c>
      <c r="V899">
        <v>464.74853999999999</v>
      </c>
    </row>
    <row r="900" spans="1:22" x14ac:dyDescent="0.35">
      <c r="A900" t="s">
        <v>22</v>
      </c>
      <c r="B900">
        <v>2019</v>
      </c>
      <c r="C900" t="b">
        <v>1</v>
      </c>
      <c r="D900" t="s">
        <v>48</v>
      </c>
      <c r="E900" t="s">
        <v>161</v>
      </c>
      <c r="F900" t="s">
        <v>25</v>
      </c>
      <c r="G900" t="s">
        <v>48</v>
      </c>
      <c r="H900" t="s">
        <v>36</v>
      </c>
      <c r="I900" t="s">
        <v>37</v>
      </c>
      <c r="J900" t="s">
        <v>28</v>
      </c>
      <c r="K900" t="s">
        <v>29</v>
      </c>
      <c r="L900" t="b">
        <v>1</v>
      </c>
      <c r="M900" t="s">
        <v>30</v>
      </c>
      <c r="N900" t="s">
        <v>161</v>
      </c>
      <c r="O900">
        <v>1.66</v>
      </c>
      <c r="P900">
        <v>18564</v>
      </c>
      <c r="Q900">
        <v>30816.240000000002</v>
      </c>
      <c r="R900">
        <v>220750</v>
      </c>
      <c r="S900">
        <v>220750</v>
      </c>
      <c r="T900">
        <v>0.22075</v>
      </c>
      <c r="U900">
        <v>0.22075</v>
      </c>
      <c r="V900">
        <v>30.816240000000001</v>
      </c>
    </row>
    <row r="901" spans="1:22" x14ac:dyDescent="0.35">
      <c r="A901" t="s">
        <v>22</v>
      </c>
      <c r="B901">
        <v>2019</v>
      </c>
      <c r="C901" t="b">
        <v>1</v>
      </c>
      <c r="D901" t="s">
        <v>48</v>
      </c>
      <c r="E901" t="s">
        <v>161</v>
      </c>
      <c r="F901" t="s">
        <v>25</v>
      </c>
      <c r="G901" t="s">
        <v>48</v>
      </c>
      <c r="H901" t="s">
        <v>36</v>
      </c>
      <c r="I901" t="s">
        <v>37</v>
      </c>
      <c r="J901" t="s">
        <v>60</v>
      </c>
      <c r="K901" t="s">
        <v>29</v>
      </c>
      <c r="L901" t="b">
        <v>1</v>
      </c>
      <c r="M901" t="s">
        <v>30</v>
      </c>
      <c r="N901" t="s">
        <v>161</v>
      </c>
      <c r="O901">
        <v>2.4</v>
      </c>
      <c r="P901">
        <v>173</v>
      </c>
      <c r="Q901">
        <v>415.2</v>
      </c>
      <c r="R901">
        <v>2954</v>
      </c>
      <c r="S901">
        <v>2954</v>
      </c>
      <c r="T901">
        <v>2.954E-3</v>
      </c>
      <c r="U901">
        <v>2.954E-3</v>
      </c>
      <c r="V901">
        <v>0.41520000000000001</v>
      </c>
    </row>
    <row r="902" spans="1:22" x14ac:dyDescent="0.35">
      <c r="A902" t="s">
        <v>22</v>
      </c>
      <c r="B902">
        <v>2019</v>
      </c>
      <c r="C902" t="b">
        <v>1</v>
      </c>
      <c r="D902" t="s">
        <v>48</v>
      </c>
      <c r="E902" t="s">
        <v>161</v>
      </c>
      <c r="F902" t="s">
        <v>25</v>
      </c>
      <c r="G902" t="s">
        <v>48</v>
      </c>
      <c r="H902" t="s">
        <v>36</v>
      </c>
      <c r="I902" t="s">
        <v>37</v>
      </c>
      <c r="J902" t="s">
        <v>79</v>
      </c>
      <c r="K902" t="s">
        <v>47</v>
      </c>
      <c r="L902" t="b">
        <v>1</v>
      </c>
      <c r="M902" t="s">
        <v>30</v>
      </c>
      <c r="N902" t="s">
        <v>161</v>
      </c>
      <c r="O902">
        <v>1.36</v>
      </c>
      <c r="P902">
        <v>936028</v>
      </c>
      <c r="Q902">
        <v>1272998.08</v>
      </c>
      <c r="R902">
        <v>2246534</v>
      </c>
      <c r="S902">
        <v>2246534</v>
      </c>
      <c r="T902">
        <v>2.246534</v>
      </c>
      <c r="U902">
        <v>2.246534</v>
      </c>
      <c r="V902">
        <v>1272.9980800000001</v>
      </c>
    </row>
    <row r="903" spans="1:22" x14ac:dyDescent="0.35">
      <c r="A903" t="s">
        <v>22</v>
      </c>
      <c r="B903">
        <v>2019</v>
      </c>
      <c r="C903" t="b">
        <v>1</v>
      </c>
      <c r="D903" t="s">
        <v>48</v>
      </c>
      <c r="E903" t="s">
        <v>161</v>
      </c>
      <c r="F903" t="s">
        <v>25</v>
      </c>
      <c r="G903" t="s">
        <v>48</v>
      </c>
      <c r="H903" t="s">
        <v>36</v>
      </c>
      <c r="I903" t="s">
        <v>37</v>
      </c>
      <c r="J903" t="s">
        <v>46</v>
      </c>
      <c r="K903" t="s">
        <v>47</v>
      </c>
      <c r="L903" t="b">
        <v>1</v>
      </c>
      <c r="M903" t="s">
        <v>30</v>
      </c>
      <c r="N903" t="s">
        <v>161</v>
      </c>
      <c r="O903">
        <v>1.36</v>
      </c>
      <c r="P903">
        <v>3625</v>
      </c>
      <c r="Q903">
        <v>4930</v>
      </c>
      <c r="R903">
        <v>13099</v>
      </c>
      <c r="S903">
        <v>13099</v>
      </c>
      <c r="T903">
        <v>1.3099E-2</v>
      </c>
      <c r="U903">
        <v>1.3099E-2</v>
      </c>
      <c r="V903">
        <v>4.93</v>
      </c>
    </row>
    <row r="904" spans="1:22" x14ac:dyDescent="0.35">
      <c r="A904" t="s">
        <v>22</v>
      </c>
      <c r="B904">
        <v>2019</v>
      </c>
      <c r="C904" t="b">
        <v>1</v>
      </c>
      <c r="D904" t="s">
        <v>48</v>
      </c>
      <c r="E904" t="s">
        <v>161</v>
      </c>
      <c r="F904" t="s">
        <v>25</v>
      </c>
      <c r="G904" t="s">
        <v>48</v>
      </c>
      <c r="H904" t="s">
        <v>36</v>
      </c>
      <c r="I904" t="s">
        <v>83</v>
      </c>
      <c r="J904" t="s">
        <v>33</v>
      </c>
      <c r="K904" t="s">
        <v>33</v>
      </c>
      <c r="L904" t="b">
        <v>1</v>
      </c>
      <c r="M904" t="s">
        <v>30</v>
      </c>
      <c r="N904" t="s">
        <v>161</v>
      </c>
      <c r="O904">
        <v>3.31</v>
      </c>
      <c r="P904">
        <v>184</v>
      </c>
      <c r="Q904">
        <v>609.04</v>
      </c>
      <c r="R904">
        <v>6049</v>
      </c>
      <c r="S904">
        <v>6049</v>
      </c>
      <c r="T904">
        <v>6.0489999999999997E-3</v>
      </c>
      <c r="U904">
        <v>6.0489999999999997E-3</v>
      </c>
      <c r="V904">
        <v>0.60904000000000003</v>
      </c>
    </row>
    <row r="905" spans="1:22" x14ac:dyDescent="0.35">
      <c r="A905" t="s">
        <v>22</v>
      </c>
      <c r="B905">
        <v>2019</v>
      </c>
      <c r="C905" t="b">
        <v>1</v>
      </c>
      <c r="D905" t="s">
        <v>48</v>
      </c>
      <c r="E905" t="s">
        <v>161</v>
      </c>
      <c r="F905" t="s">
        <v>25</v>
      </c>
      <c r="G905" t="s">
        <v>48</v>
      </c>
      <c r="H905" t="s">
        <v>50</v>
      </c>
      <c r="I905" t="s">
        <v>27</v>
      </c>
      <c r="J905" t="s">
        <v>69</v>
      </c>
      <c r="K905" t="s">
        <v>29</v>
      </c>
      <c r="L905" t="b">
        <v>1</v>
      </c>
      <c r="M905" t="s">
        <v>30</v>
      </c>
      <c r="N905" t="s">
        <v>161</v>
      </c>
      <c r="O905">
        <v>2.9</v>
      </c>
      <c r="P905">
        <v>260</v>
      </c>
      <c r="Q905">
        <v>754</v>
      </c>
      <c r="R905">
        <v>7268</v>
      </c>
      <c r="S905">
        <v>7268</v>
      </c>
      <c r="T905">
        <v>7.2680000000000002E-3</v>
      </c>
      <c r="U905">
        <v>7.2680000000000002E-3</v>
      </c>
      <c r="V905">
        <v>0.754</v>
      </c>
    </row>
    <row r="906" spans="1:22" x14ac:dyDescent="0.35">
      <c r="A906" t="s">
        <v>22</v>
      </c>
      <c r="B906">
        <v>2019</v>
      </c>
      <c r="C906" t="b">
        <v>1</v>
      </c>
      <c r="D906" t="s">
        <v>48</v>
      </c>
      <c r="E906" t="s">
        <v>161</v>
      </c>
      <c r="F906" t="s">
        <v>25</v>
      </c>
      <c r="G906" t="s">
        <v>48</v>
      </c>
      <c r="H906" t="s">
        <v>50</v>
      </c>
      <c r="I906" t="s">
        <v>37</v>
      </c>
      <c r="J906" t="s">
        <v>111</v>
      </c>
      <c r="K906" t="s">
        <v>32</v>
      </c>
      <c r="L906" t="b">
        <v>1</v>
      </c>
      <c r="M906" t="s">
        <v>30</v>
      </c>
      <c r="N906" t="s">
        <v>161</v>
      </c>
      <c r="O906">
        <v>1.8</v>
      </c>
      <c r="P906">
        <v>2400368</v>
      </c>
      <c r="Q906">
        <v>4320662.4000000004</v>
      </c>
      <c r="R906">
        <v>7610202</v>
      </c>
      <c r="S906">
        <v>7610202</v>
      </c>
      <c r="T906">
        <v>7.6102020000000001</v>
      </c>
      <c r="U906">
        <v>7.6102020000000001</v>
      </c>
      <c r="V906">
        <v>4320.6624000000002</v>
      </c>
    </row>
    <row r="907" spans="1:22" x14ac:dyDescent="0.35">
      <c r="A907" t="s">
        <v>22</v>
      </c>
      <c r="B907">
        <v>2019</v>
      </c>
      <c r="C907" t="b">
        <v>1</v>
      </c>
      <c r="D907" t="s">
        <v>48</v>
      </c>
      <c r="E907" t="s">
        <v>161</v>
      </c>
      <c r="F907" t="s">
        <v>25</v>
      </c>
      <c r="G907" t="s">
        <v>48</v>
      </c>
      <c r="H907" t="s">
        <v>50</v>
      </c>
      <c r="I907" t="s">
        <v>37</v>
      </c>
      <c r="J907" t="s">
        <v>31</v>
      </c>
      <c r="K907" t="s">
        <v>32</v>
      </c>
      <c r="L907" t="b">
        <v>1</v>
      </c>
      <c r="M907" t="s">
        <v>30</v>
      </c>
      <c r="N907" t="s">
        <v>161</v>
      </c>
      <c r="O907">
        <v>1.48</v>
      </c>
      <c r="P907">
        <v>764</v>
      </c>
      <c r="Q907">
        <v>1130.72</v>
      </c>
      <c r="R907">
        <v>3553</v>
      </c>
      <c r="S907">
        <v>3553</v>
      </c>
      <c r="T907">
        <v>3.5530000000000002E-3</v>
      </c>
      <c r="U907">
        <v>3.5530000000000002E-3</v>
      </c>
      <c r="V907">
        <v>1.1307199999999999</v>
      </c>
    </row>
    <row r="908" spans="1:22" x14ac:dyDescent="0.35">
      <c r="A908" t="s">
        <v>22</v>
      </c>
      <c r="B908">
        <v>2019</v>
      </c>
      <c r="C908" t="b">
        <v>1</v>
      </c>
      <c r="D908" t="s">
        <v>48</v>
      </c>
      <c r="E908" t="s">
        <v>161</v>
      </c>
      <c r="F908" t="s">
        <v>25</v>
      </c>
      <c r="G908" t="s">
        <v>48</v>
      </c>
      <c r="H908" t="s">
        <v>50</v>
      </c>
      <c r="I908" t="s">
        <v>37</v>
      </c>
      <c r="J908" t="s">
        <v>76</v>
      </c>
      <c r="K908" t="s">
        <v>32</v>
      </c>
      <c r="L908" t="b">
        <v>1</v>
      </c>
      <c r="M908" t="s">
        <v>30</v>
      </c>
      <c r="N908" t="s">
        <v>161</v>
      </c>
      <c r="O908">
        <v>1.71</v>
      </c>
      <c r="P908">
        <v>24795</v>
      </c>
      <c r="Q908">
        <v>42399.45</v>
      </c>
      <c r="R908">
        <v>120279</v>
      </c>
      <c r="S908">
        <v>120279</v>
      </c>
      <c r="T908">
        <v>0.120279</v>
      </c>
      <c r="U908">
        <v>0.120279</v>
      </c>
      <c r="V908">
        <v>42.399450000000002</v>
      </c>
    </row>
    <row r="909" spans="1:22" x14ac:dyDescent="0.35">
      <c r="A909" t="s">
        <v>22</v>
      </c>
      <c r="B909">
        <v>2019</v>
      </c>
      <c r="C909" t="b">
        <v>1</v>
      </c>
      <c r="D909" t="s">
        <v>48</v>
      </c>
      <c r="E909" t="s">
        <v>161</v>
      </c>
      <c r="F909" t="s">
        <v>25</v>
      </c>
      <c r="G909" t="s">
        <v>48</v>
      </c>
      <c r="H909" t="s">
        <v>50</v>
      </c>
      <c r="I909" t="s">
        <v>27</v>
      </c>
      <c r="J909" t="s">
        <v>76</v>
      </c>
      <c r="K909" t="s">
        <v>32</v>
      </c>
      <c r="L909" t="b">
        <v>1</v>
      </c>
      <c r="M909" t="s">
        <v>30</v>
      </c>
      <c r="N909" t="s">
        <v>161</v>
      </c>
      <c r="O909">
        <v>0</v>
      </c>
      <c r="P909">
        <v>16865</v>
      </c>
      <c r="Q909">
        <v>0</v>
      </c>
      <c r="R909">
        <v>38874</v>
      </c>
      <c r="S909">
        <v>38874</v>
      </c>
      <c r="T909">
        <v>3.8873999999999999E-2</v>
      </c>
      <c r="U909">
        <v>3.8873999999999999E-2</v>
      </c>
      <c r="V909">
        <v>0</v>
      </c>
    </row>
    <row r="910" spans="1:22" x14ac:dyDescent="0.35">
      <c r="A910" t="s">
        <v>22</v>
      </c>
      <c r="B910">
        <v>2019</v>
      </c>
      <c r="C910" t="b">
        <v>1</v>
      </c>
      <c r="D910" t="s">
        <v>48</v>
      </c>
      <c r="E910" t="s">
        <v>161</v>
      </c>
      <c r="F910" t="s">
        <v>25</v>
      </c>
      <c r="G910" t="s">
        <v>48</v>
      </c>
      <c r="H910" t="s">
        <v>50</v>
      </c>
      <c r="I910" t="s">
        <v>37</v>
      </c>
      <c r="J910" t="s">
        <v>84</v>
      </c>
      <c r="K910" t="s">
        <v>67</v>
      </c>
      <c r="L910" t="b">
        <v>1</v>
      </c>
      <c r="M910" t="s">
        <v>30</v>
      </c>
      <c r="N910" t="s">
        <v>161</v>
      </c>
      <c r="O910">
        <v>2.0099999999999998</v>
      </c>
      <c r="P910">
        <v>368</v>
      </c>
      <c r="Q910">
        <v>739.68</v>
      </c>
      <c r="R910">
        <v>1710</v>
      </c>
      <c r="S910">
        <v>1710</v>
      </c>
      <c r="T910">
        <v>1.7099999999999999E-3</v>
      </c>
      <c r="U910">
        <v>1.7099999999999999E-3</v>
      </c>
      <c r="V910">
        <v>0.73968</v>
      </c>
    </row>
    <row r="911" spans="1:22" x14ac:dyDescent="0.35">
      <c r="A911" t="s">
        <v>22</v>
      </c>
      <c r="B911">
        <v>2019</v>
      </c>
      <c r="C911" t="b">
        <v>1</v>
      </c>
      <c r="D911" t="s">
        <v>48</v>
      </c>
      <c r="E911" t="s">
        <v>161</v>
      </c>
      <c r="F911" t="s">
        <v>25</v>
      </c>
      <c r="G911" t="s">
        <v>48</v>
      </c>
      <c r="H911" t="s">
        <v>50</v>
      </c>
      <c r="I911" t="s">
        <v>27</v>
      </c>
      <c r="J911" t="s">
        <v>33</v>
      </c>
      <c r="K911" t="s">
        <v>33</v>
      </c>
      <c r="L911" t="b">
        <v>1</v>
      </c>
      <c r="M911" t="s">
        <v>30</v>
      </c>
      <c r="N911" t="s">
        <v>161</v>
      </c>
      <c r="O911">
        <v>0</v>
      </c>
      <c r="P911">
        <v>2855</v>
      </c>
      <c r="Q911">
        <v>0</v>
      </c>
      <c r="R911">
        <v>36520</v>
      </c>
      <c r="S911">
        <v>36520</v>
      </c>
      <c r="T911">
        <v>3.6519999999999997E-2</v>
      </c>
      <c r="U911">
        <v>3.6519999999999997E-2</v>
      </c>
      <c r="V911">
        <v>0</v>
      </c>
    </row>
    <row r="912" spans="1:22" x14ac:dyDescent="0.35">
      <c r="A912" t="s">
        <v>22</v>
      </c>
      <c r="B912">
        <v>2019</v>
      </c>
      <c r="C912" t="b">
        <v>1</v>
      </c>
      <c r="D912" t="s">
        <v>48</v>
      </c>
      <c r="E912" t="s">
        <v>161</v>
      </c>
      <c r="F912" t="s">
        <v>25</v>
      </c>
      <c r="G912" t="s">
        <v>48</v>
      </c>
      <c r="H912" t="s">
        <v>40</v>
      </c>
      <c r="I912" t="s">
        <v>27</v>
      </c>
      <c r="J912" t="s">
        <v>112</v>
      </c>
      <c r="K912" t="s">
        <v>54</v>
      </c>
      <c r="L912" t="b">
        <v>1</v>
      </c>
      <c r="M912" t="s">
        <v>30</v>
      </c>
      <c r="N912" t="s">
        <v>161</v>
      </c>
      <c r="O912">
        <v>2.6</v>
      </c>
      <c r="P912">
        <v>910</v>
      </c>
      <c r="Q912">
        <v>2366</v>
      </c>
      <c r="R912">
        <v>8863</v>
      </c>
      <c r="S912">
        <v>8863</v>
      </c>
      <c r="T912">
        <v>8.8629999999999994E-3</v>
      </c>
      <c r="U912">
        <v>8.8629999999999994E-3</v>
      </c>
      <c r="V912">
        <v>2.3660000000000001</v>
      </c>
    </row>
    <row r="913" spans="1:22" x14ac:dyDescent="0.35">
      <c r="A913" t="s">
        <v>22</v>
      </c>
      <c r="B913">
        <v>2019</v>
      </c>
      <c r="C913" t="b">
        <v>1</v>
      </c>
      <c r="D913" t="s">
        <v>48</v>
      </c>
      <c r="E913" t="s">
        <v>161</v>
      </c>
      <c r="F913" t="s">
        <v>25</v>
      </c>
      <c r="G913" t="s">
        <v>48</v>
      </c>
      <c r="H913" t="s">
        <v>40</v>
      </c>
      <c r="I913" t="s">
        <v>35</v>
      </c>
      <c r="J913" t="s">
        <v>104</v>
      </c>
      <c r="K913" t="s">
        <v>32</v>
      </c>
      <c r="L913" t="b">
        <v>1</v>
      </c>
      <c r="M913" t="s">
        <v>30</v>
      </c>
      <c r="N913" t="s">
        <v>161</v>
      </c>
      <c r="O913">
        <v>4.3099999999999996</v>
      </c>
      <c r="P913">
        <v>14</v>
      </c>
      <c r="Q913">
        <v>60.34</v>
      </c>
      <c r="R913">
        <v>9</v>
      </c>
      <c r="S913">
        <v>9</v>
      </c>
      <c r="T913" s="1">
        <v>9.0000000000000002E-6</v>
      </c>
      <c r="U913" s="1">
        <v>9.0000000000000002E-6</v>
      </c>
      <c r="V913">
        <v>6.0339999999999998E-2</v>
      </c>
    </row>
    <row r="914" spans="1:22" x14ac:dyDescent="0.35">
      <c r="A914" t="s">
        <v>22</v>
      </c>
      <c r="B914">
        <v>2019</v>
      </c>
      <c r="C914" t="b">
        <v>1</v>
      </c>
      <c r="D914" t="s">
        <v>48</v>
      </c>
      <c r="E914" t="s">
        <v>161</v>
      </c>
      <c r="F914" t="s">
        <v>25</v>
      </c>
      <c r="G914" t="s">
        <v>48</v>
      </c>
      <c r="H914" t="s">
        <v>40</v>
      </c>
      <c r="I914" t="s">
        <v>27</v>
      </c>
      <c r="J914" t="s">
        <v>104</v>
      </c>
      <c r="K914" t="s">
        <v>32</v>
      </c>
      <c r="L914" t="b">
        <v>1</v>
      </c>
      <c r="M914" t="s">
        <v>30</v>
      </c>
      <c r="N914" t="s">
        <v>161</v>
      </c>
      <c r="O914">
        <v>4.3</v>
      </c>
      <c r="P914">
        <v>11395</v>
      </c>
      <c r="Q914">
        <v>48998.5</v>
      </c>
      <c r="R914">
        <v>56211</v>
      </c>
      <c r="S914">
        <v>56211</v>
      </c>
      <c r="T914">
        <v>5.6210999999999997E-2</v>
      </c>
      <c r="U914">
        <v>5.6210999999999997E-2</v>
      </c>
      <c r="V914">
        <v>48.9985</v>
      </c>
    </row>
    <row r="915" spans="1:22" x14ac:dyDescent="0.35">
      <c r="A915" t="s">
        <v>22</v>
      </c>
      <c r="B915">
        <v>2019</v>
      </c>
      <c r="C915" t="b">
        <v>1</v>
      </c>
      <c r="D915" t="s">
        <v>48</v>
      </c>
      <c r="E915" t="s">
        <v>161</v>
      </c>
      <c r="F915" t="s">
        <v>25</v>
      </c>
      <c r="G915" t="s">
        <v>48</v>
      </c>
      <c r="H915" t="s">
        <v>40</v>
      </c>
      <c r="I915" t="s">
        <v>27</v>
      </c>
      <c r="J915" t="s">
        <v>104</v>
      </c>
      <c r="K915" t="s">
        <v>32</v>
      </c>
      <c r="L915" t="b">
        <v>1</v>
      </c>
      <c r="M915" t="s">
        <v>30</v>
      </c>
      <c r="N915" t="s">
        <v>161</v>
      </c>
      <c r="O915">
        <v>4.3</v>
      </c>
      <c r="P915">
        <v>5</v>
      </c>
      <c r="Q915">
        <v>21.5</v>
      </c>
      <c r="R915">
        <v>20</v>
      </c>
      <c r="S915">
        <v>20</v>
      </c>
      <c r="T915" s="1">
        <v>2.0000000000000002E-5</v>
      </c>
      <c r="U915" s="1">
        <v>2.0000000000000002E-5</v>
      </c>
      <c r="V915">
        <v>2.1499999999999998E-2</v>
      </c>
    </row>
    <row r="916" spans="1:22" x14ac:dyDescent="0.35">
      <c r="A916" t="s">
        <v>22</v>
      </c>
      <c r="B916">
        <v>2019</v>
      </c>
      <c r="C916" t="b">
        <v>1</v>
      </c>
      <c r="D916" t="s">
        <v>48</v>
      </c>
      <c r="E916" t="s">
        <v>161</v>
      </c>
      <c r="F916" t="s">
        <v>25</v>
      </c>
      <c r="G916" t="s">
        <v>48</v>
      </c>
      <c r="H916" t="s">
        <v>40</v>
      </c>
      <c r="I916" t="s">
        <v>27</v>
      </c>
      <c r="J916" t="s">
        <v>86</v>
      </c>
      <c r="K916" t="s">
        <v>32</v>
      </c>
      <c r="L916" t="b">
        <v>1</v>
      </c>
      <c r="M916" t="s">
        <v>30</v>
      </c>
      <c r="N916" t="s">
        <v>161</v>
      </c>
      <c r="O916">
        <v>2.95</v>
      </c>
      <c r="P916">
        <v>832649</v>
      </c>
      <c r="Q916">
        <v>2456314.5499999998</v>
      </c>
      <c r="R916">
        <v>2579582</v>
      </c>
      <c r="S916">
        <v>2579582</v>
      </c>
      <c r="T916">
        <v>2.5795819999999998</v>
      </c>
      <c r="U916">
        <v>2.5795819999999998</v>
      </c>
      <c r="V916">
        <v>2456.3145500000001</v>
      </c>
    </row>
    <row r="917" spans="1:22" x14ac:dyDescent="0.35">
      <c r="A917" t="s">
        <v>22</v>
      </c>
      <c r="B917">
        <v>2019</v>
      </c>
      <c r="C917" t="b">
        <v>1</v>
      </c>
      <c r="D917" t="s">
        <v>48</v>
      </c>
      <c r="E917" t="s">
        <v>161</v>
      </c>
      <c r="F917" t="s">
        <v>25</v>
      </c>
      <c r="G917" t="s">
        <v>48</v>
      </c>
      <c r="H917" t="s">
        <v>40</v>
      </c>
      <c r="I917" t="s">
        <v>27</v>
      </c>
      <c r="J917" t="s">
        <v>31</v>
      </c>
      <c r="K917" t="s">
        <v>32</v>
      </c>
      <c r="L917" t="b">
        <v>1</v>
      </c>
      <c r="M917" t="s">
        <v>30</v>
      </c>
      <c r="N917" t="s">
        <v>161</v>
      </c>
      <c r="O917">
        <v>2.4700000000000002</v>
      </c>
      <c r="P917">
        <v>5547</v>
      </c>
      <c r="Q917">
        <v>13701.09</v>
      </c>
      <c r="R917">
        <v>38966</v>
      </c>
      <c r="S917">
        <v>38966</v>
      </c>
      <c r="T917">
        <v>3.8966000000000001E-2</v>
      </c>
      <c r="U917">
        <v>3.8966000000000001E-2</v>
      </c>
      <c r="V917">
        <v>13.701090000000001</v>
      </c>
    </row>
    <row r="918" spans="1:22" x14ac:dyDescent="0.35">
      <c r="A918" t="s">
        <v>22</v>
      </c>
      <c r="B918">
        <v>2019</v>
      </c>
      <c r="C918" t="b">
        <v>1</v>
      </c>
      <c r="D918" t="s">
        <v>48</v>
      </c>
      <c r="E918" t="s">
        <v>161</v>
      </c>
      <c r="F918" t="s">
        <v>25</v>
      </c>
      <c r="G918" t="s">
        <v>48</v>
      </c>
      <c r="H918" t="s">
        <v>40</v>
      </c>
      <c r="I918" t="s">
        <v>27</v>
      </c>
      <c r="J918" t="s">
        <v>106</v>
      </c>
      <c r="K918" t="s">
        <v>32</v>
      </c>
      <c r="L918" t="b">
        <v>1</v>
      </c>
      <c r="M918" t="s">
        <v>30</v>
      </c>
      <c r="N918" t="s">
        <v>161</v>
      </c>
      <c r="O918">
        <v>3.06</v>
      </c>
      <c r="P918">
        <v>303001</v>
      </c>
      <c r="Q918">
        <v>927183.06</v>
      </c>
      <c r="R918">
        <v>1715910</v>
      </c>
      <c r="S918">
        <v>1715910</v>
      </c>
      <c r="T918">
        <v>1.71591</v>
      </c>
      <c r="U918">
        <v>1.71591</v>
      </c>
      <c r="V918">
        <v>927.18305999999995</v>
      </c>
    </row>
    <row r="919" spans="1:22" x14ac:dyDescent="0.35">
      <c r="A919" t="s">
        <v>22</v>
      </c>
      <c r="B919">
        <v>2019</v>
      </c>
      <c r="C919" t="b">
        <v>1</v>
      </c>
      <c r="D919" t="s">
        <v>48</v>
      </c>
      <c r="E919" t="s">
        <v>161</v>
      </c>
      <c r="F919" t="s">
        <v>25</v>
      </c>
      <c r="G919" t="s">
        <v>48</v>
      </c>
      <c r="H919" t="s">
        <v>40</v>
      </c>
      <c r="I919" t="s">
        <v>27</v>
      </c>
      <c r="J919" t="s">
        <v>114</v>
      </c>
      <c r="K919" t="s">
        <v>32</v>
      </c>
      <c r="L919" t="b">
        <v>1</v>
      </c>
      <c r="M919" t="s">
        <v>30</v>
      </c>
      <c r="N919" t="s">
        <v>161</v>
      </c>
      <c r="O919">
        <v>2.5499999999999998</v>
      </c>
      <c r="P919">
        <v>12762</v>
      </c>
      <c r="Q919">
        <v>32543.1</v>
      </c>
      <c r="R919">
        <v>48236</v>
      </c>
      <c r="S919">
        <v>48236</v>
      </c>
      <c r="T919">
        <v>4.8236000000000001E-2</v>
      </c>
      <c r="U919">
        <v>4.8236000000000001E-2</v>
      </c>
      <c r="V919">
        <v>32.543100000000003</v>
      </c>
    </row>
    <row r="920" spans="1:22" x14ac:dyDescent="0.35">
      <c r="A920" t="s">
        <v>22</v>
      </c>
      <c r="B920">
        <v>2019</v>
      </c>
      <c r="C920" t="b">
        <v>1</v>
      </c>
      <c r="D920" t="s">
        <v>48</v>
      </c>
      <c r="E920" t="s">
        <v>161</v>
      </c>
      <c r="F920" t="s">
        <v>25</v>
      </c>
      <c r="G920" t="s">
        <v>48</v>
      </c>
      <c r="H920" t="s">
        <v>40</v>
      </c>
      <c r="I920" t="s">
        <v>27</v>
      </c>
      <c r="J920" t="s">
        <v>76</v>
      </c>
      <c r="K920" t="s">
        <v>32</v>
      </c>
      <c r="L920" t="b">
        <v>1</v>
      </c>
      <c r="M920" t="s">
        <v>30</v>
      </c>
      <c r="N920" t="s">
        <v>161</v>
      </c>
      <c r="O920">
        <v>2.85</v>
      </c>
      <c r="P920">
        <v>7554650</v>
      </c>
      <c r="Q920">
        <v>21530752.5</v>
      </c>
      <c r="R920">
        <v>48242809</v>
      </c>
      <c r="S920">
        <v>48242809</v>
      </c>
      <c r="T920">
        <v>48.242809000000001</v>
      </c>
      <c r="U920">
        <v>48.242809000000001</v>
      </c>
      <c r="V920">
        <v>21530.752499999999</v>
      </c>
    </row>
    <row r="921" spans="1:22" x14ac:dyDescent="0.35">
      <c r="A921" t="s">
        <v>22</v>
      </c>
      <c r="B921">
        <v>2019</v>
      </c>
      <c r="C921" t="b">
        <v>1</v>
      </c>
      <c r="D921" t="s">
        <v>48</v>
      </c>
      <c r="E921" t="s">
        <v>161</v>
      </c>
      <c r="F921" t="s">
        <v>25</v>
      </c>
      <c r="G921" t="s">
        <v>48</v>
      </c>
      <c r="H921" t="s">
        <v>40</v>
      </c>
      <c r="I921" t="s">
        <v>27</v>
      </c>
      <c r="J921" t="s">
        <v>76</v>
      </c>
      <c r="K921" t="s">
        <v>32</v>
      </c>
      <c r="L921" t="b">
        <v>1</v>
      </c>
      <c r="M921" t="s">
        <v>30</v>
      </c>
      <c r="N921" t="s">
        <v>161</v>
      </c>
      <c r="O921">
        <v>2.85</v>
      </c>
      <c r="P921">
        <v>38206</v>
      </c>
      <c r="Q921">
        <v>108887.1</v>
      </c>
      <c r="R921">
        <v>245609</v>
      </c>
      <c r="S921">
        <v>245609</v>
      </c>
      <c r="T921">
        <v>0.24560899999999999</v>
      </c>
      <c r="U921">
        <v>0.24560899999999999</v>
      </c>
      <c r="V921">
        <v>108.8871</v>
      </c>
    </row>
    <row r="922" spans="1:22" x14ac:dyDescent="0.35">
      <c r="A922" t="s">
        <v>22</v>
      </c>
      <c r="B922">
        <v>2019</v>
      </c>
      <c r="C922" t="b">
        <v>1</v>
      </c>
      <c r="D922" t="s">
        <v>48</v>
      </c>
      <c r="E922" t="s">
        <v>161</v>
      </c>
      <c r="F922" t="s">
        <v>25</v>
      </c>
      <c r="G922" t="s">
        <v>48</v>
      </c>
      <c r="H922" t="s">
        <v>40</v>
      </c>
      <c r="I922" t="s">
        <v>27</v>
      </c>
      <c r="J922" t="s">
        <v>87</v>
      </c>
      <c r="K922" t="s">
        <v>78</v>
      </c>
      <c r="L922" t="b">
        <v>1</v>
      </c>
      <c r="M922" t="s">
        <v>30</v>
      </c>
      <c r="N922" t="s">
        <v>161</v>
      </c>
      <c r="O922">
        <v>2.65</v>
      </c>
      <c r="P922">
        <v>1420</v>
      </c>
      <c r="Q922">
        <v>3763</v>
      </c>
      <c r="R922">
        <v>14074</v>
      </c>
      <c r="S922">
        <v>14074</v>
      </c>
      <c r="T922">
        <v>1.4074E-2</v>
      </c>
      <c r="U922">
        <v>1.4074E-2</v>
      </c>
      <c r="V922">
        <v>3.7629999999999999</v>
      </c>
    </row>
    <row r="923" spans="1:22" x14ac:dyDescent="0.35">
      <c r="A923" t="s">
        <v>22</v>
      </c>
      <c r="B923">
        <v>2019</v>
      </c>
      <c r="C923" t="b">
        <v>1</v>
      </c>
      <c r="D923" t="s">
        <v>48</v>
      </c>
      <c r="E923" t="s">
        <v>161</v>
      </c>
      <c r="F923" t="s">
        <v>25</v>
      </c>
      <c r="G923" t="s">
        <v>48</v>
      </c>
      <c r="H923" t="s">
        <v>40</v>
      </c>
      <c r="I923" t="s">
        <v>35</v>
      </c>
      <c r="J923" t="s">
        <v>33</v>
      </c>
      <c r="K923" t="s">
        <v>33</v>
      </c>
      <c r="L923" t="b">
        <v>1</v>
      </c>
      <c r="M923" t="s">
        <v>30</v>
      </c>
      <c r="N923" t="s">
        <v>161</v>
      </c>
      <c r="O923">
        <v>2.77</v>
      </c>
      <c r="P923">
        <v>324275</v>
      </c>
      <c r="Q923">
        <v>898241.75</v>
      </c>
      <c r="R923">
        <v>1501472</v>
      </c>
      <c r="S923">
        <v>1501472</v>
      </c>
      <c r="T923">
        <v>1.5014719999999999</v>
      </c>
      <c r="U923">
        <v>1.5014719999999999</v>
      </c>
      <c r="V923">
        <v>898.24175000000002</v>
      </c>
    </row>
    <row r="924" spans="1:22" x14ac:dyDescent="0.35">
      <c r="A924" t="s">
        <v>22</v>
      </c>
      <c r="B924">
        <v>2019</v>
      </c>
      <c r="C924" t="b">
        <v>1</v>
      </c>
      <c r="D924" t="s">
        <v>48</v>
      </c>
      <c r="E924" t="s">
        <v>161</v>
      </c>
      <c r="F924" t="s">
        <v>25</v>
      </c>
      <c r="G924" t="s">
        <v>48</v>
      </c>
      <c r="H924" t="s">
        <v>40</v>
      </c>
      <c r="I924" t="s">
        <v>27</v>
      </c>
      <c r="J924" t="s">
        <v>33</v>
      </c>
      <c r="K924" t="s">
        <v>33</v>
      </c>
      <c r="L924" t="b">
        <v>1</v>
      </c>
      <c r="M924" t="s">
        <v>30</v>
      </c>
      <c r="N924" t="s">
        <v>161</v>
      </c>
      <c r="O924">
        <v>1.64</v>
      </c>
      <c r="P924">
        <v>27132137</v>
      </c>
      <c r="Q924">
        <v>44496704.68</v>
      </c>
      <c r="R924">
        <v>83362642</v>
      </c>
      <c r="S924">
        <v>83362642</v>
      </c>
      <c r="T924">
        <v>83.362641999999994</v>
      </c>
      <c r="U924">
        <v>83.362641999999994</v>
      </c>
      <c r="V924">
        <v>44496.704680000003</v>
      </c>
    </row>
    <row r="925" spans="1:22" x14ac:dyDescent="0.35">
      <c r="A925" t="s">
        <v>22</v>
      </c>
      <c r="B925">
        <v>2019</v>
      </c>
      <c r="C925" t="b">
        <v>1</v>
      </c>
      <c r="D925" t="s">
        <v>48</v>
      </c>
      <c r="E925" t="s">
        <v>161</v>
      </c>
      <c r="F925" t="s">
        <v>25</v>
      </c>
      <c r="G925" t="s">
        <v>48</v>
      </c>
      <c r="H925" t="s">
        <v>65</v>
      </c>
      <c r="I925" t="s">
        <v>36</v>
      </c>
      <c r="J925" t="s">
        <v>101</v>
      </c>
      <c r="K925" t="s">
        <v>67</v>
      </c>
      <c r="L925" t="b">
        <v>1</v>
      </c>
      <c r="M925" t="s">
        <v>30</v>
      </c>
      <c r="N925" t="s">
        <v>161</v>
      </c>
      <c r="O925">
        <v>0</v>
      </c>
      <c r="P925">
        <v>2555</v>
      </c>
      <c r="Q925">
        <v>0</v>
      </c>
      <c r="R925">
        <v>47626</v>
      </c>
      <c r="S925">
        <v>47626</v>
      </c>
      <c r="T925">
        <v>4.7626000000000002E-2</v>
      </c>
      <c r="U925">
        <v>4.7626000000000002E-2</v>
      </c>
      <c r="V925">
        <v>0</v>
      </c>
    </row>
    <row r="926" spans="1:22" x14ac:dyDescent="0.35">
      <c r="A926" t="s">
        <v>22</v>
      </c>
      <c r="B926">
        <v>2019</v>
      </c>
      <c r="C926" t="b">
        <v>1</v>
      </c>
      <c r="D926" t="s">
        <v>48</v>
      </c>
      <c r="E926" t="s">
        <v>161</v>
      </c>
      <c r="F926" t="s">
        <v>25</v>
      </c>
      <c r="G926" t="s">
        <v>48</v>
      </c>
      <c r="H926" t="s">
        <v>65</v>
      </c>
      <c r="I926" t="s">
        <v>36</v>
      </c>
      <c r="J926" t="s">
        <v>66</v>
      </c>
      <c r="K926" t="s">
        <v>67</v>
      </c>
      <c r="L926" t="b">
        <v>1</v>
      </c>
      <c r="M926" t="s">
        <v>30</v>
      </c>
      <c r="N926" t="s">
        <v>161</v>
      </c>
      <c r="O926">
        <v>0</v>
      </c>
      <c r="P926">
        <v>11274</v>
      </c>
      <c r="Q926">
        <v>0</v>
      </c>
      <c r="R926">
        <v>73801</v>
      </c>
      <c r="S926">
        <v>73801</v>
      </c>
      <c r="T926">
        <v>7.3801000000000005E-2</v>
      </c>
      <c r="U926">
        <v>7.3801000000000005E-2</v>
      </c>
      <c r="V926">
        <v>0</v>
      </c>
    </row>
    <row r="927" spans="1:22" x14ac:dyDescent="0.35">
      <c r="A927" t="s">
        <v>22</v>
      </c>
      <c r="B927">
        <v>2019</v>
      </c>
      <c r="C927" t="b">
        <v>1</v>
      </c>
      <c r="D927" t="s">
        <v>48</v>
      </c>
      <c r="E927" t="s">
        <v>161</v>
      </c>
      <c r="F927" t="s">
        <v>25</v>
      </c>
      <c r="G927" t="s">
        <v>48</v>
      </c>
      <c r="H927" t="s">
        <v>26</v>
      </c>
      <c r="I927" t="s">
        <v>35</v>
      </c>
      <c r="J927" t="s">
        <v>41</v>
      </c>
      <c r="K927" t="s">
        <v>42</v>
      </c>
      <c r="L927" t="b">
        <v>1</v>
      </c>
      <c r="M927" t="s">
        <v>30</v>
      </c>
      <c r="N927" t="s">
        <v>161</v>
      </c>
      <c r="O927">
        <v>0</v>
      </c>
      <c r="P927">
        <v>6070</v>
      </c>
      <c r="Q927">
        <v>0</v>
      </c>
      <c r="R927">
        <v>4647</v>
      </c>
      <c r="S927">
        <v>4647</v>
      </c>
      <c r="T927">
        <v>4.6470000000000001E-3</v>
      </c>
      <c r="U927">
        <v>4.6470000000000001E-3</v>
      </c>
      <c r="V927">
        <v>0</v>
      </c>
    </row>
    <row r="928" spans="1:22" x14ac:dyDescent="0.35">
      <c r="A928" t="s">
        <v>22</v>
      </c>
      <c r="B928">
        <v>2019</v>
      </c>
      <c r="C928" t="b">
        <v>1</v>
      </c>
      <c r="D928" t="s">
        <v>48</v>
      </c>
      <c r="E928" t="s">
        <v>161</v>
      </c>
      <c r="F928" t="s">
        <v>25</v>
      </c>
      <c r="G928" t="s">
        <v>48</v>
      </c>
      <c r="H928" t="s">
        <v>26</v>
      </c>
      <c r="I928" t="s">
        <v>110</v>
      </c>
      <c r="J928" t="s">
        <v>44</v>
      </c>
      <c r="K928" t="s">
        <v>45</v>
      </c>
      <c r="L928" t="b">
        <v>1</v>
      </c>
      <c r="M928" t="s">
        <v>30</v>
      </c>
      <c r="N928" t="s">
        <v>161</v>
      </c>
      <c r="O928">
        <v>1.51</v>
      </c>
      <c r="P928">
        <v>366426</v>
      </c>
      <c r="Q928">
        <v>553303.26</v>
      </c>
      <c r="R928">
        <v>6582625</v>
      </c>
      <c r="S928">
        <v>6582625</v>
      </c>
      <c r="T928">
        <v>6.5826250000000002</v>
      </c>
      <c r="U928">
        <v>6.5826250000000002</v>
      </c>
      <c r="V928">
        <v>553.30326000000002</v>
      </c>
    </row>
    <row r="929" spans="1:22" x14ac:dyDescent="0.35">
      <c r="A929" t="s">
        <v>22</v>
      </c>
      <c r="B929">
        <v>2019</v>
      </c>
      <c r="C929" t="b">
        <v>1</v>
      </c>
      <c r="D929" t="s">
        <v>48</v>
      </c>
      <c r="E929" t="s">
        <v>161</v>
      </c>
      <c r="F929" t="s">
        <v>25</v>
      </c>
      <c r="G929" t="s">
        <v>48</v>
      </c>
      <c r="H929" t="s">
        <v>26</v>
      </c>
      <c r="I929" t="s">
        <v>35</v>
      </c>
      <c r="J929" t="s">
        <v>134</v>
      </c>
      <c r="K929" t="s">
        <v>45</v>
      </c>
      <c r="L929" t="b">
        <v>1</v>
      </c>
      <c r="M929" t="s">
        <v>30</v>
      </c>
      <c r="N929" t="s">
        <v>161</v>
      </c>
      <c r="O929">
        <v>1</v>
      </c>
      <c r="P929">
        <v>12276</v>
      </c>
      <c r="Q929">
        <v>12276</v>
      </c>
      <c r="R929">
        <v>119158</v>
      </c>
      <c r="S929">
        <v>119158</v>
      </c>
      <c r="T929">
        <v>0.119158</v>
      </c>
      <c r="U929">
        <v>0.119158</v>
      </c>
      <c r="V929">
        <v>12.276</v>
      </c>
    </row>
    <row r="930" spans="1:22" x14ac:dyDescent="0.35">
      <c r="A930" t="s">
        <v>22</v>
      </c>
      <c r="B930">
        <v>2019</v>
      </c>
      <c r="C930" t="b">
        <v>1</v>
      </c>
      <c r="D930" t="s">
        <v>48</v>
      </c>
      <c r="E930" t="s">
        <v>161</v>
      </c>
      <c r="F930" t="s">
        <v>25</v>
      </c>
      <c r="G930" t="s">
        <v>48</v>
      </c>
      <c r="H930" t="s">
        <v>26</v>
      </c>
      <c r="I930" t="s">
        <v>35</v>
      </c>
      <c r="J930" t="s">
        <v>44</v>
      </c>
      <c r="K930" t="s">
        <v>45</v>
      </c>
      <c r="L930" t="b">
        <v>1</v>
      </c>
      <c r="M930" t="s">
        <v>30</v>
      </c>
      <c r="N930" t="s">
        <v>161</v>
      </c>
      <c r="O930">
        <v>1.1399999999999999</v>
      </c>
      <c r="P930">
        <v>728</v>
      </c>
      <c r="Q930">
        <v>829.92</v>
      </c>
      <c r="R930">
        <v>16796</v>
      </c>
      <c r="S930">
        <v>16796</v>
      </c>
      <c r="T930">
        <v>1.6795999999999998E-2</v>
      </c>
      <c r="U930">
        <v>1.6795999999999998E-2</v>
      </c>
      <c r="V930">
        <v>0.82991999999999999</v>
      </c>
    </row>
    <row r="931" spans="1:22" x14ac:dyDescent="0.35">
      <c r="A931" t="s">
        <v>22</v>
      </c>
      <c r="B931">
        <v>2019</v>
      </c>
      <c r="C931" t="b">
        <v>1</v>
      </c>
      <c r="D931" t="s">
        <v>48</v>
      </c>
      <c r="E931" t="s">
        <v>161</v>
      </c>
      <c r="F931" t="s">
        <v>25</v>
      </c>
      <c r="G931" t="s">
        <v>48</v>
      </c>
      <c r="H931" t="s">
        <v>26</v>
      </c>
      <c r="I931" t="s">
        <v>35</v>
      </c>
      <c r="J931" t="s">
        <v>44</v>
      </c>
      <c r="K931" t="s">
        <v>45</v>
      </c>
      <c r="L931" t="b">
        <v>1</v>
      </c>
      <c r="M931" t="s">
        <v>30</v>
      </c>
      <c r="N931" t="s">
        <v>161</v>
      </c>
      <c r="O931">
        <v>1.1399999999999999</v>
      </c>
      <c r="P931">
        <v>49040</v>
      </c>
      <c r="Q931">
        <v>55905.599999999999</v>
      </c>
      <c r="R931">
        <v>285362</v>
      </c>
      <c r="S931">
        <v>285362</v>
      </c>
      <c r="T931">
        <v>0.285362</v>
      </c>
      <c r="U931">
        <v>0.285362</v>
      </c>
      <c r="V931">
        <v>55.9056</v>
      </c>
    </row>
    <row r="932" spans="1:22" x14ac:dyDescent="0.35">
      <c r="A932" t="s">
        <v>22</v>
      </c>
      <c r="B932">
        <v>2019</v>
      </c>
      <c r="C932" t="b">
        <v>1</v>
      </c>
      <c r="D932" t="s">
        <v>48</v>
      </c>
      <c r="E932" t="s">
        <v>161</v>
      </c>
      <c r="F932" t="s">
        <v>25</v>
      </c>
      <c r="G932" t="s">
        <v>48</v>
      </c>
      <c r="H932" t="s">
        <v>26</v>
      </c>
      <c r="I932" t="s">
        <v>35</v>
      </c>
      <c r="J932" t="s">
        <v>44</v>
      </c>
      <c r="K932" t="s">
        <v>45</v>
      </c>
      <c r="L932" t="b">
        <v>1</v>
      </c>
      <c r="M932" t="s">
        <v>30</v>
      </c>
      <c r="N932" t="s">
        <v>161</v>
      </c>
      <c r="O932">
        <v>1</v>
      </c>
      <c r="P932">
        <v>5656</v>
      </c>
      <c r="Q932">
        <v>5656</v>
      </c>
      <c r="R932">
        <v>72725</v>
      </c>
      <c r="S932">
        <v>72725</v>
      </c>
      <c r="T932">
        <v>7.2724999999999998E-2</v>
      </c>
      <c r="U932">
        <v>7.2724999999999998E-2</v>
      </c>
      <c r="V932">
        <v>5.6559999999999997</v>
      </c>
    </row>
    <row r="933" spans="1:22" x14ac:dyDescent="0.35">
      <c r="A933" t="s">
        <v>22</v>
      </c>
      <c r="B933">
        <v>2019</v>
      </c>
      <c r="C933" t="b">
        <v>1</v>
      </c>
      <c r="D933" t="s">
        <v>48</v>
      </c>
      <c r="E933" t="s">
        <v>161</v>
      </c>
      <c r="F933" t="s">
        <v>25</v>
      </c>
      <c r="G933" t="s">
        <v>48</v>
      </c>
      <c r="H933" t="s">
        <v>26</v>
      </c>
      <c r="I933" t="s">
        <v>35</v>
      </c>
      <c r="J933" t="s">
        <v>63</v>
      </c>
      <c r="K933" t="s">
        <v>59</v>
      </c>
      <c r="L933" t="b">
        <v>1</v>
      </c>
      <c r="M933" t="s">
        <v>30</v>
      </c>
      <c r="N933" t="s">
        <v>161</v>
      </c>
      <c r="O933">
        <v>1.1200000000000001</v>
      </c>
      <c r="P933">
        <v>823132</v>
      </c>
      <c r="Q933">
        <v>921907.84</v>
      </c>
      <c r="R933">
        <v>2743978</v>
      </c>
      <c r="S933">
        <v>2743978</v>
      </c>
      <c r="T933">
        <v>2.7439779999999998</v>
      </c>
      <c r="U933">
        <v>2.7439779999999998</v>
      </c>
      <c r="V933">
        <v>921.90783999999996</v>
      </c>
    </row>
    <row r="934" spans="1:22" x14ac:dyDescent="0.35">
      <c r="A934" t="s">
        <v>22</v>
      </c>
      <c r="B934">
        <v>2019</v>
      </c>
      <c r="C934" t="b">
        <v>1</v>
      </c>
      <c r="D934" t="s">
        <v>48</v>
      </c>
      <c r="E934" t="s">
        <v>161</v>
      </c>
      <c r="F934" t="s">
        <v>25</v>
      </c>
      <c r="G934" t="s">
        <v>48</v>
      </c>
      <c r="H934" t="s">
        <v>26</v>
      </c>
      <c r="I934" t="s">
        <v>27</v>
      </c>
      <c r="J934" t="s">
        <v>61</v>
      </c>
      <c r="K934" t="s">
        <v>45</v>
      </c>
      <c r="L934" t="b">
        <v>1</v>
      </c>
      <c r="M934" t="s">
        <v>30</v>
      </c>
      <c r="N934" t="s">
        <v>161</v>
      </c>
      <c r="O934">
        <v>1.18</v>
      </c>
      <c r="P934">
        <v>18028</v>
      </c>
      <c r="Q934">
        <v>21273.040000000001</v>
      </c>
      <c r="R934">
        <v>215258</v>
      </c>
      <c r="S934">
        <v>215258</v>
      </c>
      <c r="T934">
        <v>0.215258</v>
      </c>
      <c r="U934">
        <v>0.215258</v>
      </c>
      <c r="V934">
        <v>21.273040000000002</v>
      </c>
    </row>
    <row r="935" spans="1:22" x14ac:dyDescent="0.35">
      <c r="A935" t="s">
        <v>22</v>
      </c>
      <c r="B935">
        <v>2019</v>
      </c>
      <c r="C935" t="b">
        <v>1</v>
      </c>
      <c r="D935" t="s">
        <v>48</v>
      </c>
      <c r="E935" t="s">
        <v>161</v>
      </c>
      <c r="F935" t="s">
        <v>25</v>
      </c>
      <c r="G935" t="s">
        <v>48</v>
      </c>
      <c r="H935" t="s">
        <v>26</v>
      </c>
      <c r="I935" t="s">
        <v>27</v>
      </c>
      <c r="J935" t="s">
        <v>58</v>
      </c>
      <c r="K935" t="s">
        <v>59</v>
      </c>
      <c r="L935" t="b">
        <v>1</v>
      </c>
      <c r="M935" t="s">
        <v>30</v>
      </c>
      <c r="N935" t="s">
        <v>161</v>
      </c>
      <c r="O935">
        <v>1.1200000000000001</v>
      </c>
      <c r="P935">
        <v>12585</v>
      </c>
      <c r="Q935">
        <v>14095.2</v>
      </c>
      <c r="R935">
        <v>81100</v>
      </c>
      <c r="S935">
        <v>81100</v>
      </c>
      <c r="T935">
        <v>8.1100000000000005E-2</v>
      </c>
      <c r="U935">
        <v>8.1100000000000005E-2</v>
      </c>
      <c r="V935">
        <v>14.0952</v>
      </c>
    </row>
    <row r="936" spans="1:22" x14ac:dyDescent="0.35">
      <c r="A936" t="s">
        <v>22</v>
      </c>
      <c r="B936">
        <v>2019</v>
      </c>
      <c r="C936" t="b">
        <v>1</v>
      </c>
      <c r="D936" t="s">
        <v>48</v>
      </c>
      <c r="E936" t="s">
        <v>161</v>
      </c>
      <c r="F936" t="s">
        <v>25</v>
      </c>
      <c r="G936" t="s">
        <v>48</v>
      </c>
      <c r="H936" t="s">
        <v>26</v>
      </c>
      <c r="I936" t="s">
        <v>27</v>
      </c>
      <c r="J936" t="s">
        <v>89</v>
      </c>
      <c r="K936" t="s">
        <v>59</v>
      </c>
      <c r="L936" t="b">
        <v>1</v>
      </c>
      <c r="M936" t="s">
        <v>30</v>
      </c>
      <c r="N936" t="s">
        <v>161</v>
      </c>
      <c r="O936">
        <v>1</v>
      </c>
      <c r="P936">
        <v>1539</v>
      </c>
      <c r="Q936">
        <v>1539</v>
      </c>
      <c r="R936">
        <v>29816</v>
      </c>
      <c r="S936">
        <v>29816</v>
      </c>
      <c r="T936">
        <v>2.9815999999999999E-2</v>
      </c>
      <c r="U936">
        <v>2.9815999999999999E-2</v>
      </c>
      <c r="V936">
        <v>1.5389999999999999</v>
      </c>
    </row>
    <row r="937" spans="1:22" x14ac:dyDescent="0.35">
      <c r="A937" t="s">
        <v>22</v>
      </c>
      <c r="B937">
        <v>2019</v>
      </c>
      <c r="C937" t="b">
        <v>1</v>
      </c>
      <c r="D937" t="s">
        <v>48</v>
      </c>
      <c r="E937" t="s">
        <v>161</v>
      </c>
      <c r="F937" t="s">
        <v>25</v>
      </c>
      <c r="G937" t="s">
        <v>48</v>
      </c>
      <c r="H937" t="s">
        <v>36</v>
      </c>
      <c r="I937" t="s">
        <v>37</v>
      </c>
      <c r="J937" t="s">
        <v>28</v>
      </c>
      <c r="K937" t="s">
        <v>29</v>
      </c>
      <c r="L937" t="b">
        <v>1</v>
      </c>
      <c r="M937" t="s">
        <v>30</v>
      </c>
      <c r="N937" t="s">
        <v>161</v>
      </c>
      <c r="O937">
        <v>1.66</v>
      </c>
      <c r="P937">
        <v>264121</v>
      </c>
      <c r="Q937">
        <v>438440.86</v>
      </c>
      <c r="R937">
        <v>2870345</v>
      </c>
      <c r="S937">
        <v>2870345</v>
      </c>
      <c r="T937">
        <v>2.8703449999999999</v>
      </c>
      <c r="U937">
        <v>2.8703449999999999</v>
      </c>
      <c r="V937">
        <v>438.44085999999999</v>
      </c>
    </row>
    <row r="938" spans="1:22" x14ac:dyDescent="0.35">
      <c r="A938" t="s">
        <v>22</v>
      </c>
      <c r="B938">
        <v>2019</v>
      </c>
      <c r="C938" t="b">
        <v>1</v>
      </c>
      <c r="D938" t="s">
        <v>48</v>
      </c>
      <c r="E938" t="s">
        <v>161</v>
      </c>
      <c r="F938" t="s">
        <v>25</v>
      </c>
      <c r="G938" t="s">
        <v>48</v>
      </c>
      <c r="H938" t="s">
        <v>36</v>
      </c>
      <c r="I938" t="s">
        <v>37</v>
      </c>
      <c r="J938" t="s">
        <v>57</v>
      </c>
      <c r="K938" t="s">
        <v>29</v>
      </c>
      <c r="L938" t="b">
        <v>1</v>
      </c>
      <c r="M938" t="s">
        <v>30</v>
      </c>
      <c r="N938" t="s">
        <v>161</v>
      </c>
      <c r="O938">
        <v>1.8</v>
      </c>
      <c r="P938">
        <v>672</v>
      </c>
      <c r="Q938">
        <v>1209.5999999999999</v>
      </c>
      <c r="R938">
        <v>5909</v>
      </c>
      <c r="S938">
        <v>5909</v>
      </c>
      <c r="T938">
        <v>5.9090000000000002E-3</v>
      </c>
      <c r="U938">
        <v>5.9090000000000002E-3</v>
      </c>
      <c r="V938">
        <v>1.2096</v>
      </c>
    </row>
    <row r="939" spans="1:22" x14ac:dyDescent="0.35">
      <c r="A939" t="s">
        <v>22</v>
      </c>
      <c r="B939">
        <v>2019</v>
      </c>
      <c r="C939" t="b">
        <v>1</v>
      </c>
      <c r="D939" t="s">
        <v>48</v>
      </c>
      <c r="E939" t="s">
        <v>161</v>
      </c>
      <c r="F939" t="s">
        <v>25</v>
      </c>
      <c r="G939" t="s">
        <v>48</v>
      </c>
      <c r="H939" t="s">
        <v>36</v>
      </c>
      <c r="I939" t="s">
        <v>35</v>
      </c>
      <c r="J939" t="s">
        <v>43</v>
      </c>
      <c r="K939" t="s">
        <v>39</v>
      </c>
      <c r="L939" t="b">
        <v>1</v>
      </c>
      <c r="M939" t="s">
        <v>30</v>
      </c>
      <c r="N939" t="s">
        <v>161</v>
      </c>
      <c r="O939">
        <v>1</v>
      </c>
      <c r="P939">
        <v>1</v>
      </c>
      <c r="Q939">
        <v>1</v>
      </c>
      <c r="R939">
        <v>53</v>
      </c>
      <c r="S939">
        <v>53</v>
      </c>
      <c r="T939" s="1">
        <v>5.3000000000000001E-5</v>
      </c>
      <c r="U939" s="1">
        <v>5.3000000000000001E-5</v>
      </c>
      <c r="V939">
        <v>1E-3</v>
      </c>
    </row>
    <row r="940" spans="1:22" x14ac:dyDescent="0.35">
      <c r="A940" t="s">
        <v>22</v>
      </c>
      <c r="B940">
        <v>2019</v>
      </c>
      <c r="C940" t="b">
        <v>1</v>
      </c>
      <c r="D940" t="s">
        <v>48</v>
      </c>
      <c r="E940" t="s">
        <v>161</v>
      </c>
      <c r="F940" t="s">
        <v>25</v>
      </c>
      <c r="G940" t="s">
        <v>48</v>
      </c>
      <c r="H940" t="s">
        <v>36</v>
      </c>
      <c r="I940" t="s">
        <v>36</v>
      </c>
      <c r="J940" t="s">
        <v>101</v>
      </c>
      <c r="K940" t="s">
        <v>67</v>
      </c>
      <c r="L940" t="b">
        <v>1</v>
      </c>
      <c r="M940" t="s">
        <v>30</v>
      </c>
      <c r="N940" t="s">
        <v>161</v>
      </c>
      <c r="O940">
        <v>0</v>
      </c>
      <c r="P940">
        <v>903</v>
      </c>
      <c r="Q940">
        <v>0</v>
      </c>
      <c r="R940">
        <v>13275</v>
      </c>
      <c r="S940">
        <v>13275</v>
      </c>
      <c r="T940">
        <v>1.3275E-2</v>
      </c>
      <c r="U940">
        <v>1.3275E-2</v>
      </c>
      <c r="V940">
        <v>0</v>
      </c>
    </row>
    <row r="941" spans="1:22" x14ac:dyDescent="0.35">
      <c r="A941" t="s">
        <v>22</v>
      </c>
      <c r="B941">
        <v>2019</v>
      </c>
      <c r="C941" t="b">
        <v>1</v>
      </c>
      <c r="D941" t="s">
        <v>48</v>
      </c>
      <c r="E941" t="s">
        <v>161</v>
      </c>
      <c r="F941" t="s">
        <v>25</v>
      </c>
      <c r="G941" t="s">
        <v>48</v>
      </c>
      <c r="H941" t="s">
        <v>36</v>
      </c>
      <c r="I941" t="s">
        <v>83</v>
      </c>
      <c r="J941" t="s">
        <v>44</v>
      </c>
      <c r="K941" t="s">
        <v>45</v>
      </c>
      <c r="L941" t="b">
        <v>1</v>
      </c>
      <c r="M941" t="s">
        <v>30</v>
      </c>
      <c r="N941" t="s">
        <v>161</v>
      </c>
      <c r="O941">
        <v>2.1</v>
      </c>
      <c r="P941">
        <v>890937</v>
      </c>
      <c r="Q941">
        <v>1870967.7</v>
      </c>
      <c r="R941">
        <v>11521118</v>
      </c>
      <c r="S941">
        <v>11521118</v>
      </c>
      <c r="T941">
        <v>11.521118</v>
      </c>
      <c r="U941">
        <v>11.521118</v>
      </c>
      <c r="V941">
        <v>1870.9676999999999</v>
      </c>
    </row>
    <row r="942" spans="1:22" x14ac:dyDescent="0.35">
      <c r="A942" t="s">
        <v>22</v>
      </c>
      <c r="B942">
        <v>2019</v>
      </c>
      <c r="C942" t="b">
        <v>1</v>
      </c>
      <c r="D942" t="s">
        <v>48</v>
      </c>
      <c r="E942" t="s">
        <v>161</v>
      </c>
      <c r="F942" t="s">
        <v>25</v>
      </c>
      <c r="G942" t="s">
        <v>48</v>
      </c>
      <c r="H942" t="s">
        <v>50</v>
      </c>
      <c r="I942" t="s">
        <v>37</v>
      </c>
      <c r="J942" t="s">
        <v>92</v>
      </c>
      <c r="K942" t="s">
        <v>52</v>
      </c>
      <c r="L942" t="b">
        <v>1</v>
      </c>
      <c r="M942" t="s">
        <v>30</v>
      </c>
      <c r="N942" t="s">
        <v>161</v>
      </c>
      <c r="O942">
        <v>2.08</v>
      </c>
      <c r="P942">
        <v>45805</v>
      </c>
      <c r="Q942">
        <v>95274.4</v>
      </c>
      <c r="R942">
        <v>64308</v>
      </c>
      <c r="S942">
        <v>64308</v>
      </c>
      <c r="T942">
        <v>6.4308000000000004E-2</v>
      </c>
      <c r="U942">
        <v>6.4308000000000004E-2</v>
      </c>
      <c r="V942">
        <v>95.2744</v>
      </c>
    </row>
    <row r="943" spans="1:22" x14ac:dyDescent="0.35">
      <c r="A943" t="s">
        <v>22</v>
      </c>
      <c r="B943">
        <v>2019</v>
      </c>
      <c r="C943" t="b">
        <v>1</v>
      </c>
      <c r="D943" t="s">
        <v>48</v>
      </c>
      <c r="E943" t="s">
        <v>161</v>
      </c>
      <c r="F943" t="s">
        <v>25</v>
      </c>
      <c r="G943" t="s">
        <v>48</v>
      </c>
      <c r="H943" t="s">
        <v>50</v>
      </c>
      <c r="I943" t="s">
        <v>37</v>
      </c>
      <c r="J943" t="s">
        <v>92</v>
      </c>
      <c r="K943" t="s">
        <v>52</v>
      </c>
      <c r="L943" t="b">
        <v>1</v>
      </c>
      <c r="M943" t="s">
        <v>30</v>
      </c>
      <c r="N943" t="s">
        <v>161</v>
      </c>
      <c r="O943">
        <v>2.08</v>
      </c>
      <c r="P943">
        <v>11857</v>
      </c>
      <c r="Q943">
        <v>24662.560000000001</v>
      </c>
      <c r="R943">
        <v>49672</v>
      </c>
      <c r="S943">
        <v>49672</v>
      </c>
      <c r="T943">
        <v>4.9672000000000001E-2</v>
      </c>
      <c r="U943">
        <v>4.9672000000000001E-2</v>
      </c>
      <c r="V943">
        <v>24.662559999999999</v>
      </c>
    </row>
    <row r="944" spans="1:22" x14ac:dyDescent="0.35">
      <c r="A944" t="s">
        <v>22</v>
      </c>
      <c r="B944">
        <v>2019</v>
      </c>
      <c r="C944" t="b">
        <v>1</v>
      </c>
      <c r="D944" t="s">
        <v>48</v>
      </c>
      <c r="E944" t="s">
        <v>161</v>
      </c>
      <c r="F944" t="s">
        <v>25</v>
      </c>
      <c r="G944" t="s">
        <v>48</v>
      </c>
      <c r="H944" t="s">
        <v>50</v>
      </c>
      <c r="I944" t="s">
        <v>37</v>
      </c>
      <c r="J944" t="s">
        <v>135</v>
      </c>
      <c r="K944" t="s">
        <v>52</v>
      </c>
      <c r="L944" t="b">
        <v>1</v>
      </c>
      <c r="M944" t="s">
        <v>30</v>
      </c>
      <c r="N944" t="s">
        <v>161</v>
      </c>
      <c r="O944">
        <v>2.08</v>
      </c>
      <c r="P944">
        <v>4038065</v>
      </c>
      <c r="Q944">
        <v>8399175.1999999993</v>
      </c>
      <c r="R944">
        <v>15634692</v>
      </c>
      <c r="S944">
        <v>15634692</v>
      </c>
      <c r="T944">
        <v>15.634691999999999</v>
      </c>
      <c r="U944">
        <v>15.634691999999999</v>
      </c>
      <c r="V944">
        <v>8399.1751999999997</v>
      </c>
    </row>
    <row r="945" spans="1:22" x14ac:dyDescent="0.35">
      <c r="A945" t="s">
        <v>22</v>
      </c>
      <c r="B945">
        <v>2019</v>
      </c>
      <c r="C945" t="b">
        <v>1</v>
      </c>
      <c r="D945" t="s">
        <v>48</v>
      </c>
      <c r="E945" t="s">
        <v>161</v>
      </c>
      <c r="F945" t="s">
        <v>25</v>
      </c>
      <c r="G945" t="s">
        <v>48</v>
      </c>
      <c r="H945" t="s">
        <v>50</v>
      </c>
      <c r="I945" t="s">
        <v>37</v>
      </c>
      <c r="J945" t="s">
        <v>135</v>
      </c>
      <c r="K945" t="s">
        <v>52</v>
      </c>
      <c r="L945" t="b">
        <v>1</v>
      </c>
      <c r="M945" t="s">
        <v>30</v>
      </c>
      <c r="N945" t="s">
        <v>161</v>
      </c>
      <c r="O945">
        <v>2.08</v>
      </c>
      <c r="P945">
        <v>2808139</v>
      </c>
      <c r="Q945">
        <v>5840929.1200000001</v>
      </c>
      <c r="R945">
        <v>11551102</v>
      </c>
      <c r="S945">
        <v>11551102</v>
      </c>
      <c r="T945">
        <v>11.551102</v>
      </c>
      <c r="U945">
        <v>11.551102</v>
      </c>
      <c r="V945">
        <v>5840.9291199999998</v>
      </c>
    </row>
    <row r="946" spans="1:22" x14ac:dyDescent="0.35">
      <c r="A946" t="s">
        <v>22</v>
      </c>
      <c r="B946">
        <v>2019</v>
      </c>
      <c r="C946" t="b">
        <v>1</v>
      </c>
      <c r="D946" t="s">
        <v>48</v>
      </c>
      <c r="E946" t="s">
        <v>161</v>
      </c>
      <c r="F946" t="s">
        <v>25</v>
      </c>
      <c r="G946" t="s">
        <v>48</v>
      </c>
      <c r="H946" t="s">
        <v>50</v>
      </c>
      <c r="I946" t="s">
        <v>37</v>
      </c>
      <c r="J946" t="s">
        <v>51</v>
      </c>
      <c r="K946" t="s">
        <v>52</v>
      </c>
      <c r="L946" t="b">
        <v>1</v>
      </c>
      <c r="M946" t="s">
        <v>30</v>
      </c>
      <c r="N946" t="s">
        <v>161</v>
      </c>
      <c r="O946">
        <v>2.21</v>
      </c>
      <c r="P946">
        <v>12436</v>
      </c>
      <c r="Q946">
        <v>27483.56</v>
      </c>
      <c r="R946">
        <v>113448</v>
      </c>
      <c r="S946">
        <v>113448</v>
      </c>
      <c r="T946">
        <v>0.11344799999999999</v>
      </c>
      <c r="U946">
        <v>0.11344799999999999</v>
      </c>
      <c r="V946">
        <v>27.483560000000001</v>
      </c>
    </row>
    <row r="947" spans="1:22" x14ac:dyDescent="0.35">
      <c r="A947" t="s">
        <v>22</v>
      </c>
      <c r="B947">
        <v>2019</v>
      </c>
      <c r="C947" t="b">
        <v>1</v>
      </c>
      <c r="D947" t="s">
        <v>48</v>
      </c>
      <c r="E947" t="s">
        <v>161</v>
      </c>
      <c r="F947" t="s">
        <v>25</v>
      </c>
      <c r="G947" t="s">
        <v>48</v>
      </c>
      <c r="H947" t="s">
        <v>50</v>
      </c>
      <c r="I947" t="s">
        <v>37</v>
      </c>
      <c r="J947" t="s">
        <v>51</v>
      </c>
      <c r="K947" t="s">
        <v>52</v>
      </c>
      <c r="L947" t="b">
        <v>1</v>
      </c>
      <c r="M947" t="s">
        <v>30</v>
      </c>
      <c r="N947" t="s">
        <v>161</v>
      </c>
      <c r="O947">
        <v>2.08</v>
      </c>
      <c r="P947">
        <v>1801</v>
      </c>
      <c r="Q947">
        <v>3746.08</v>
      </c>
      <c r="R947">
        <v>4985</v>
      </c>
      <c r="S947">
        <v>4985</v>
      </c>
      <c r="T947">
        <v>4.9849999999999998E-3</v>
      </c>
      <c r="U947">
        <v>4.9849999999999998E-3</v>
      </c>
      <c r="V947">
        <v>3.7460800000000001</v>
      </c>
    </row>
    <row r="948" spans="1:22" x14ac:dyDescent="0.35">
      <c r="A948" t="s">
        <v>22</v>
      </c>
      <c r="B948">
        <v>2019</v>
      </c>
      <c r="C948" t="b">
        <v>1</v>
      </c>
      <c r="D948" t="s">
        <v>48</v>
      </c>
      <c r="E948" t="s">
        <v>161</v>
      </c>
      <c r="F948" t="s">
        <v>25</v>
      </c>
      <c r="G948" t="s">
        <v>48</v>
      </c>
      <c r="H948" t="s">
        <v>50</v>
      </c>
      <c r="I948" t="s">
        <v>37</v>
      </c>
      <c r="J948" t="s">
        <v>91</v>
      </c>
      <c r="K948" t="s">
        <v>54</v>
      </c>
      <c r="L948" t="b">
        <v>1</v>
      </c>
      <c r="M948" t="s">
        <v>30</v>
      </c>
      <c r="N948" t="s">
        <v>161</v>
      </c>
      <c r="O948">
        <v>2.09</v>
      </c>
      <c r="P948">
        <v>305031</v>
      </c>
      <c r="Q948">
        <v>637514.79</v>
      </c>
      <c r="R948">
        <v>997713</v>
      </c>
      <c r="S948">
        <v>997713</v>
      </c>
      <c r="T948">
        <v>0.99771299999999996</v>
      </c>
      <c r="U948">
        <v>0.99771299999999996</v>
      </c>
      <c r="V948">
        <v>637.51478999999995</v>
      </c>
    </row>
    <row r="949" spans="1:22" x14ac:dyDescent="0.35">
      <c r="A949" t="s">
        <v>22</v>
      </c>
      <c r="B949">
        <v>2019</v>
      </c>
      <c r="C949" t="b">
        <v>1</v>
      </c>
      <c r="D949" t="s">
        <v>48</v>
      </c>
      <c r="E949" t="s">
        <v>161</v>
      </c>
      <c r="F949" t="s">
        <v>25</v>
      </c>
      <c r="G949" t="s">
        <v>48</v>
      </c>
      <c r="H949" t="s">
        <v>50</v>
      </c>
      <c r="I949" t="s">
        <v>37</v>
      </c>
      <c r="J949" t="s">
        <v>91</v>
      </c>
      <c r="K949" t="s">
        <v>54</v>
      </c>
      <c r="L949" t="b">
        <v>1</v>
      </c>
      <c r="M949" t="s">
        <v>30</v>
      </c>
      <c r="N949" t="s">
        <v>161</v>
      </c>
      <c r="O949">
        <v>2.09</v>
      </c>
      <c r="P949">
        <v>1716833</v>
      </c>
      <c r="Q949">
        <v>3588180.97</v>
      </c>
      <c r="R949">
        <v>4532838</v>
      </c>
      <c r="S949">
        <v>4532838</v>
      </c>
      <c r="T949">
        <v>4.5328379999999999</v>
      </c>
      <c r="U949">
        <v>4.5328379999999999</v>
      </c>
      <c r="V949">
        <v>3588.1809699999999</v>
      </c>
    </row>
    <row r="950" spans="1:22" x14ac:dyDescent="0.35">
      <c r="A950" t="s">
        <v>22</v>
      </c>
      <c r="B950">
        <v>2019</v>
      </c>
      <c r="C950" t="b">
        <v>1</v>
      </c>
      <c r="D950" t="s">
        <v>48</v>
      </c>
      <c r="E950" t="s">
        <v>161</v>
      </c>
      <c r="F950" t="s">
        <v>25</v>
      </c>
      <c r="G950" t="s">
        <v>48</v>
      </c>
      <c r="H950" t="s">
        <v>50</v>
      </c>
      <c r="I950" t="s">
        <v>37</v>
      </c>
      <c r="J950" t="s">
        <v>53</v>
      </c>
      <c r="K950" t="s">
        <v>54</v>
      </c>
      <c r="L950" t="b">
        <v>1</v>
      </c>
      <c r="M950" t="s">
        <v>30</v>
      </c>
      <c r="N950" t="s">
        <v>161</v>
      </c>
      <c r="O950">
        <v>1.87</v>
      </c>
      <c r="P950">
        <v>461806</v>
      </c>
      <c r="Q950">
        <v>863577.22</v>
      </c>
      <c r="R950">
        <v>1203800</v>
      </c>
      <c r="S950">
        <v>1203800</v>
      </c>
      <c r="T950">
        <v>1.2038</v>
      </c>
      <c r="U950">
        <v>1.2038</v>
      </c>
      <c r="V950">
        <v>863.57722000000001</v>
      </c>
    </row>
    <row r="951" spans="1:22" x14ac:dyDescent="0.35">
      <c r="A951" t="s">
        <v>22</v>
      </c>
      <c r="B951">
        <v>2019</v>
      </c>
      <c r="C951" t="b">
        <v>1</v>
      </c>
      <c r="D951" t="s">
        <v>48</v>
      </c>
      <c r="E951" t="s">
        <v>161</v>
      </c>
      <c r="F951" t="s">
        <v>25</v>
      </c>
      <c r="G951" t="s">
        <v>48</v>
      </c>
      <c r="H951" t="s">
        <v>50</v>
      </c>
      <c r="I951" t="s">
        <v>37</v>
      </c>
      <c r="J951" t="s">
        <v>112</v>
      </c>
      <c r="K951" t="s">
        <v>54</v>
      </c>
      <c r="L951" t="b">
        <v>1</v>
      </c>
      <c r="M951" t="s">
        <v>30</v>
      </c>
      <c r="N951" t="s">
        <v>161</v>
      </c>
      <c r="O951">
        <v>1.7</v>
      </c>
      <c r="P951">
        <v>496726</v>
      </c>
      <c r="Q951">
        <v>844434.2</v>
      </c>
      <c r="R951">
        <v>1751460</v>
      </c>
      <c r="S951">
        <v>1751460</v>
      </c>
      <c r="T951">
        <v>1.75146</v>
      </c>
      <c r="U951">
        <v>1.75146</v>
      </c>
      <c r="V951">
        <v>844.43420000000003</v>
      </c>
    </row>
    <row r="952" spans="1:22" x14ac:dyDescent="0.35">
      <c r="A952" t="s">
        <v>22</v>
      </c>
      <c r="B952">
        <v>2019</v>
      </c>
      <c r="C952" t="b">
        <v>1</v>
      </c>
      <c r="D952" t="s">
        <v>48</v>
      </c>
      <c r="E952" t="s">
        <v>161</v>
      </c>
      <c r="F952" t="s">
        <v>25</v>
      </c>
      <c r="G952" t="s">
        <v>48</v>
      </c>
      <c r="H952" t="s">
        <v>50</v>
      </c>
      <c r="I952" t="s">
        <v>37</v>
      </c>
      <c r="J952" t="s">
        <v>98</v>
      </c>
      <c r="K952" t="s">
        <v>54</v>
      </c>
      <c r="L952" t="b">
        <v>1</v>
      </c>
      <c r="M952" t="s">
        <v>30</v>
      </c>
      <c r="N952" t="s">
        <v>161</v>
      </c>
      <c r="O952">
        <v>1.33</v>
      </c>
      <c r="P952">
        <v>892829</v>
      </c>
      <c r="Q952">
        <v>1187462.57</v>
      </c>
      <c r="R952">
        <v>2344915</v>
      </c>
      <c r="S952">
        <v>2344915</v>
      </c>
      <c r="T952">
        <v>2.3449149999999999</v>
      </c>
      <c r="U952">
        <v>2.3449149999999999</v>
      </c>
      <c r="V952">
        <v>1187.4625699999999</v>
      </c>
    </row>
    <row r="953" spans="1:22" x14ac:dyDescent="0.35">
      <c r="A953" t="s">
        <v>22</v>
      </c>
      <c r="B953">
        <v>2019</v>
      </c>
      <c r="C953" t="b">
        <v>1</v>
      </c>
      <c r="D953" t="s">
        <v>48</v>
      </c>
      <c r="E953" t="s">
        <v>161</v>
      </c>
      <c r="F953" t="s">
        <v>25</v>
      </c>
      <c r="G953" t="s">
        <v>48</v>
      </c>
      <c r="H953" t="s">
        <v>50</v>
      </c>
      <c r="I953" t="s">
        <v>37</v>
      </c>
      <c r="J953" t="s">
        <v>44</v>
      </c>
      <c r="K953" t="s">
        <v>45</v>
      </c>
      <c r="L953" t="b">
        <v>1</v>
      </c>
      <c r="M953" t="s">
        <v>30</v>
      </c>
      <c r="N953" t="s">
        <v>161</v>
      </c>
      <c r="O953">
        <v>1.52</v>
      </c>
      <c r="P953">
        <v>95051</v>
      </c>
      <c r="Q953">
        <v>144477.51999999999</v>
      </c>
      <c r="R953">
        <v>971649</v>
      </c>
      <c r="S953">
        <v>971649</v>
      </c>
      <c r="T953">
        <v>0.97164899999999998</v>
      </c>
      <c r="U953">
        <v>0.97164899999999998</v>
      </c>
      <c r="V953">
        <v>144.47752</v>
      </c>
    </row>
    <row r="954" spans="1:22" x14ac:dyDescent="0.35">
      <c r="A954" t="s">
        <v>22</v>
      </c>
      <c r="B954">
        <v>2019</v>
      </c>
      <c r="C954" t="b">
        <v>1</v>
      </c>
      <c r="D954" t="s">
        <v>48</v>
      </c>
      <c r="E954" t="s">
        <v>161</v>
      </c>
      <c r="F954" t="s">
        <v>25</v>
      </c>
      <c r="G954" t="s">
        <v>48</v>
      </c>
      <c r="H954" t="s">
        <v>50</v>
      </c>
      <c r="I954" t="s">
        <v>37</v>
      </c>
      <c r="J954" t="s">
        <v>44</v>
      </c>
      <c r="K954" t="s">
        <v>45</v>
      </c>
      <c r="L954" t="b">
        <v>1</v>
      </c>
      <c r="M954" t="s">
        <v>30</v>
      </c>
      <c r="N954" t="s">
        <v>161</v>
      </c>
      <c r="O954">
        <v>1.52</v>
      </c>
      <c r="P954">
        <v>6648</v>
      </c>
      <c r="Q954">
        <v>10104.959999999999</v>
      </c>
      <c r="R954">
        <v>58862</v>
      </c>
      <c r="S954">
        <v>58862</v>
      </c>
      <c r="T954">
        <v>5.8861999999999998E-2</v>
      </c>
      <c r="U954">
        <v>5.8861999999999998E-2</v>
      </c>
      <c r="V954">
        <v>10.10496</v>
      </c>
    </row>
    <row r="955" spans="1:22" x14ac:dyDescent="0.35">
      <c r="A955" t="s">
        <v>22</v>
      </c>
      <c r="B955">
        <v>2019</v>
      </c>
      <c r="C955" t="b">
        <v>1</v>
      </c>
      <c r="D955" t="s">
        <v>48</v>
      </c>
      <c r="E955" t="s">
        <v>161</v>
      </c>
      <c r="F955" t="s">
        <v>25</v>
      </c>
      <c r="G955" t="s">
        <v>48</v>
      </c>
      <c r="H955" t="s">
        <v>50</v>
      </c>
      <c r="I955" t="s">
        <v>37</v>
      </c>
      <c r="J955" t="s">
        <v>33</v>
      </c>
      <c r="K955" t="s">
        <v>33</v>
      </c>
      <c r="L955" t="b">
        <v>1</v>
      </c>
      <c r="M955" t="s">
        <v>30</v>
      </c>
      <c r="N955" t="s">
        <v>161</v>
      </c>
      <c r="O955">
        <v>1.84</v>
      </c>
      <c r="P955">
        <v>648391</v>
      </c>
      <c r="Q955">
        <v>1193039.44</v>
      </c>
      <c r="R955">
        <v>1121573</v>
      </c>
      <c r="S955">
        <v>1121573</v>
      </c>
      <c r="T955">
        <v>1.1215729999999999</v>
      </c>
      <c r="U955">
        <v>1.1215729999999999</v>
      </c>
      <c r="V955">
        <v>1193.03944</v>
      </c>
    </row>
    <row r="956" spans="1:22" x14ac:dyDescent="0.35">
      <c r="A956" t="s">
        <v>22</v>
      </c>
      <c r="B956">
        <v>2019</v>
      </c>
      <c r="C956" t="b">
        <v>1</v>
      </c>
      <c r="D956" t="s">
        <v>48</v>
      </c>
      <c r="E956" t="s">
        <v>161</v>
      </c>
      <c r="F956" t="s">
        <v>25</v>
      </c>
      <c r="G956" t="s">
        <v>48</v>
      </c>
      <c r="H956" t="s">
        <v>50</v>
      </c>
      <c r="I956" t="s">
        <v>37</v>
      </c>
      <c r="J956" t="s">
        <v>33</v>
      </c>
      <c r="K956" t="s">
        <v>33</v>
      </c>
      <c r="L956" t="b">
        <v>1</v>
      </c>
      <c r="M956" t="s">
        <v>30</v>
      </c>
      <c r="N956" t="s">
        <v>161</v>
      </c>
      <c r="O956">
        <v>1.64</v>
      </c>
      <c r="P956">
        <v>2918</v>
      </c>
      <c r="Q956">
        <v>4785.5200000000004</v>
      </c>
      <c r="R956">
        <v>43313</v>
      </c>
      <c r="S956">
        <v>43313</v>
      </c>
      <c r="T956">
        <v>4.3312999999999997E-2</v>
      </c>
      <c r="U956">
        <v>4.3312999999999997E-2</v>
      </c>
      <c r="V956">
        <v>4.78552</v>
      </c>
    </row>
    <row r="957" spans="1:22" x14ac:dyDescent="0.35">
      <c r="A957" t="s">
        <v>22</v>
      </c>
      <c r="B957">
        <v>2019</v>
      </c>
      <c r="C957" t="b">
        <v>1</v>
      </c>
      <c r="D957" t="s">
        <v>48</v>
      </c>
      <c r="E957" t="s">
        <v>161</v>
      </c>
      <c r="F957" t="s">
        <v>25</v>
      </c>
      <c r="G957" t="s">
        <v>48</v>
      </c>
      <c r="H957" t="s">
        <v>50</v>
      </c>
      <c r="I957" t="s">
        <v>37</v>
      </c>
      <c r="J957" t="s">
        <v>89</v>
      </c>
      <c r="K957" t="s">
        <v>59</v>
      </c>
      <c r="L957" t="b">
        <v>1</v>
      </c>
      <c r="M957" t="s">
        <v>30</v>
      </c>
      <c r="N957" t="s">
        <v>161</v>
      </c>
      <c r="O957">
        <v>1.64</v>
      </c>
      <c r="P957">
        <v>5428</v>
      </c>
      <c r="Q957">
        <v>8901.92</v>
      </c>
      <c r="R957">
        <v>60702</v>
      </c>
      <c r="S957">
        <v>60702</v>
      </c>
      <c r="T957">
        <v>6.0701999999999999E-2</v>
      </c>
      <c r="U957">
        <v>6.0701999999999999E-2</v>
      </c>
      <c r="V957">
        <v>8.9019200000000005</v>
      </c>
    </row>
    <row r="958" spans="1:22" x14ac:dyDescent="0.35">
      <c r="A958" t="s">
        <v>22</v>
      </c>
      <c r="B958">
        <v>2019</v>
      </c>
      <c r="C958" t="b">
        <v>1</v>
      </c>
      <c r="D958" t="s">
        <v>48</v>
      </c>
      <c r="E958" t="s">
        <v>161</v>
      </c>
      <c r="F958" t="s">
        <v>25</v>
      </c>
      <c r="G958" t="s">
        <v>48</v>
      </c>
      <c r="H958" t="s">
        <v>50</v>
      </c>
      <c r="I958" t="s">
        <v>27</v>
      </c>
      <c r="J958" t="s">
        <v>84</v>
      </c>
      <c r="K958" t="s">
        <v>67</v>
      </c>
      <c r="L958" t="b">
        <v>1</v>
      </c>
      <c r="M958" t="s">
        <v>30</v>
      </c>
      <c r="N958" t="s">
        <v>161</v>
      </c>
      <c r="O958">
        <v>5.15</v>
      </c>
      <c r="P958">
        <v>6799</v>
      </c>
      <c r="Q958">
        <v>35014.85</v>
      </c>
      <c r="R958">
        <v>24963</v>
      </c>
      <c r="S958">
        <v>24963</v>
      </c>
      <c r="T958">
        <v>2.4962999999999999E-2</v>
      </c>
      <c r="U958">
        <v>2.4962999999999999E-2</v>
      </c>
      <c r="V958">
        <v>35.014850000000003</v>
      </c>
    </row>
    <row r="959" spans="1:22" x14ac:dyDescent="0.35">
      <c r="A959" t="s">
        <v>22</v>
      </c>
      <c r="B959">
        <v>2019</v>
      </c>
      <c r="C959" t="b">
        <v>1</v>
      </c>
      <c r="D959" t="s">
        <v>48</v>
      </c>
      <c r="E959" t="s">
        <v>161</v>
      </c>
      <c r="F959" t="s">
        <v>25</v>
      </c>
      <c r="G959" t="s">
        <v>48</v>
      </c>
      <c r="H959" t="s">
        <v>40</v>
      </c>
      <c r="I959" t="s">
        <v>37</v>
      </c>
      <c r="J959" t="s">
        <v>112</v>
      </c>
      <c r="K959" t="s">
        <v>54</v>
      </c>
      <c r="L959" t="b">
        <v>1</v>
      </c>
      <c r="M959" t="s">
        <v>30</v>
      </c>
      <c r="N959" t="s">
        <v>161</v>
      </c>
      <c r="O959">
        <v>1.87</v>
      </c>
      <c r="P959">
        <v>1322128</v>
      </c>
      <c r="Q959">
        <v>2472379.36</v>
      </c>
      <c r="R959">
        <v>7575393</v>
      </c>
      <c r="S959">
        <v>7575393</v>
      </c>
      <c r="T959">
        <v>7.575393</v>
      </c>
      <c r="U959">
        <v>7.575393</v>
      </c>
      <c r="V959">
        <v>2472.3793599999999</v>
      </c>
    </row>
    <row r="960" spans="1:22" x14ac:dyDescent="0.35">
      <c r="A960" t="s">
        <v>22</v>
      </c>
      <c r="B960">
        <v>2019</v>
      </c>
      <c r="C960" t="b">
        <v>1</v>
      </c>
      <c r="D960" t="s">
        <v>48</v>
      </c>
      <c r="E960" t="s">
        <v>161</v>
      </c>
      <c r="F960" t="s">
        <v>25</v>
      </c>
      <c r="G960" t="s">
        <v>48</v>
      </c>
      <c r="H960" t="s">
        <v>40</v>
      </c>
      <c r="I960" t="s">
        <v>36</v>
      </c>
      <c r="J960" t="s">
        <v>33</v>
      </c>
      <c r="K960" t="s">
        <v>33</v>
      </c>
      <c r="L960" t="b">
        <v>1</v>
      </c>
      <c r="M960" t="s">
        <v>30</v>
      </c>
      <c r="N960" t="s">
        <v>161</v>
      </c>
      <c r="O960">
        <v>3.76</v>
      </c>
      <c r="P960">
        <v>15527</v>
      </c>
      <c r="Q960">
        <v>58381.52</v>
      </c>
      <c r="R960">
        <v>136989</v>
      </c>
      <c r="S960">
        <v>136989</v>
      </c>
      <c r="T960">
        <v>0.136989</v>
      </c>
      <c r="U960">
        <v>0.136989</v>
      </c>
      <c r="V960">
        <v>58.381520000000002</v>
      </c>
    </row>
    <row r="961" spans="1:22" x14ac:dyDescent="0.35">
      <c r="A961" t="s">
        <v>22</v>
      </c>
      <c r="B961">
        <v>2019</v>
      </c>
      <c r="C961" t="b">
        <v>1</v>
      </c>
      <c r="D961" t="s">
        <v>48</v>
      </c>
      <c r="E961" t="s">
        <v>161</v>
      </c>
      <c r="F961" t="s">
        <v>25</v>
      </c>
      <c r="G961" t="s">
        <v>48</v>
      </c>
      <c r="H961" t="s">
        <v>40</v>
      </c>
      <c r="I961" t="s">
        <v>35</v>
      </c>
      <c r="J961" t="s">
        <v>134</v>
      </c>
      <c r="K961" t="s">
        <v>45</v>
      </c>
      <c r="L961" t="b">
        <v>1</v>
      </c>
      <c r="M961" t="s">
        <v>30</v>
      </c>
      <c r="N961" t="s">
        <v>161</v>
      </c>
      <c r="O961">
        <v>1.8</v>
      </c>
      <c r="P961">
        <v>3514</v>
      </c>
      <c r="Q961">
        <v>6325.2</v>
      </c>
      <c r="R961">
        <v>27415</v>
      </c>
      <c r="S961">
        <v>27415</v>
      </c>
      <c r="T961">
        <v>2.7414999999999998E-2</v>
      </c>
      <c r="U961">
        <v>2.7414999999999998E-2</v>
      </c>
      <c r="V961">
        <v>6.3251999999999997</v>
      </c>
    </row>
    <row r="962" spans="1:22" x14ac:dyDescent="0.35">
      <c r="A962" t="s">
        <v>22</v>
      </c>
      <c r="B962">
        <v>2019</v>
      </c>
      <c r="C962" t="b">
        <v>1</v>
      </c>
      <c r="D962" t="s">
        <v>48</v>
      </c>
      <c r="E962" t="s">
        <v>161</v>
      </c>
      <c r="F962" t="s">
        <v>25</v>
      </c>
      <c r="G962" t="s">
        <v>48</v>
      </c>
      <c r="H962" t="s">
        <v>40</v>
      </c>
      <c r="I962" t="s">
        <v>35</v>
      </c>
      <c r="J962" t="s">
        <v>44</v>
      </c>
      <c r="K962" t="s">
        <v>45</v>
      </c>
      <c r="L962" t="b">
        <v>1</v>
      </c>
      <c r="M962" t="s">
        <v>30</v>
      </c>
      <c r="N962" t="s">
        <v>161</v>
      </c>
      <c r="O962">
        <v>1.6</v>
      </c>
      <c r="P962">
        <v>960829</v>
      </c>
      <c r="Q962">
        <v>1537326.4</v>
      </c>
      <c r="R962">
        <v>8273719</v>
      </c>
      <c r="S962">
        <v>8273719</v>
      </c>
      <c r="T962">
        <v>8.2737189999999998</v>
      </c>
      <c r="U962">
        <v>8.2737189999999998</v>
      </c>
      <c r="V962">
        <v>1537.3263999999999</v>
      </c>
    </row>
    <row r="963" spans="1:22" x14ac:dyDescent="0.35">
      <c r="A963" t="s">
        <v>22</v>
      </c>
      <c r="B963">
        <v>2019</v>
      </c>
      <c r="C963" t="b">
        <v>1</v>
      </c>
      <c r="D963" t="s">
        <v>48</v>
      </c>
      <c r="E963" t="s">
        <v>161</v>
      </c>
      <c r="F963" t="s">
        <v>25</v>
      </c>
      <c r="G963" t="s">
        <v>48</v>
      </c>
      <c r="H963" t="s">
        <v>40</v>
      </c>
      <c r="I963" t="s">
        <v>27</v>
      </c>
      <c r="J963" t="s">
        <v>44</v>
      </c>
      <c r="K963" t="s">
        <v>45</v>
      </c>
      <c r="L963" t="b">
        <v>1</v>
      </c>
      <c r="M963" t="s">
        <v>30</v>
      </c>
      <c r="N963" t="s">
        <v>161</v>
      </c>
      <c r="O963">
        <v>1.8</v>
      </c>
      <c r="P963">
        <v>443872</v>
      </c>
      <c r="Q963">
        <v>798969.6</v>
      </c>
      <c r="R963">
        <v>3612810</v>
      </c>
      <c r="S963">
        <v>3612810</v>
      </c>
      <c r="T963">
        <v>3.6128100000000001</v>
      </c>
      <c r="U963">
        <v>3.6128100000000001</v>
      </c>
      <c r="V963">
        <v>798.96960000000001</v>
      </c>
    </row>
    <row r="964" spans="1:22" x14ac:dyDescent="0.35">
      <c r="A964" t="s">
        <v>22</v>
      </c>
      <c r="B964">
        <v>2019</v>
      </c>
      <c r="C964" t="b">
        <v>1</v>
      </c>
      <c r="D964" t="s">
        <v>48</v>
      </c>
      <c r="E964" t="s">
        <v>161</v>
      </c>
      <c r="F964" t="s">
        <v>25</v>
      </c>
      <c r="G964" t="s">
        <v>48</v>
      </c>
      <c r="H964" t="s">
        <v>40</v>
      </c>
      <c r="I964" t="s">
        <v>27</v>
      </c>
      <c r="J964" t="s">
        <v>63</v>
      </c>
      <c r="K964" t="s">
        <v>59</v>
      </c>
      <c r="L964" t="b">
        <v>1</v>
      </c>
      <c r="M964" t="s">
        <v>30</v>
      </c>
      <c r="N964" t="s">
        <v>161</v>
      </c>
      <c r="O964">
        <v>2.2999999999999998</v>
      </c>
      <c r="P964">
        <v>459359</v>
      </c>
      <c r="Q964">
        <v>1056525.7</v>
      </c>
      <c r="R964">
        <v>1874399</v>
      </c>
      <c r="S964">
        <v>1874399</v>
      </c>
      <c r="T964">
        <v>1.8743989999999999</v>
      </c>
      <c r="U964">
        <v>1.8743989999999999</v>
      </c>
      <c r="V964">
        <v>1056.5256999999999</v>
      </c>
    </row>
    <row r="965" spans="1:22" x14ac:dyDescent="0.35">
      <c r="A965" t="s">
        <v>22</v>
      </c>
      <c r="B965">
        <v>2019</v>
      </c>
      <c r="C965" t="b">
        <v>1</v>
      </c>
      <c r="D965" t="s">
        <v>48</v>
      </c>
      <c r="E965" t="s">
        <v>161</v>
      </c>
      <c r="F965" t="s">
        <v>25</v>
      </c>
      <c r="G965" t="s">
        <v>48</v>
      </c>
      <c r="H965" t="s">
        <v>65</v>
      </c>
      <c r="I965" t="s">
        <v>36</v>
      </c>
      <c r="J965" t="s">
        <v>101</v>
      </c>
      <c r="K965" t="s">
        <v>67</v>
      </c>
      <c r="L965" t="b">
        <v>1</v>
      </c>
      <c r="M965" t="s">
        <v>30</v>
      </c>
      <c r="N965" t="s">
        <v>161</v>
      </c>
      <c r="O965">
        <v>0</v>
      </c>
      <c r="P965">
        <v>18399</v>
      </c>
      <c r="Q965">
        <v>0</v>
      </c>
      <c r="R965">
        <v>4162</v>
      </c>
      <c r="S965">
        <v>4162</v>
      </c>
      <c r="T965">
        <v>4.1619999999999999E-3</v>
      </c>
      <c r="U965">
        <v>4.1619999999999999E-3</v>
      </c>
      <c r="V965">
        <v>0</v>
      </c>
    </row>
    <row r="966" spans="1:22" x14ac:dyDescent="0.35">
      <c r="A966" t="s">
        <v>22</v>
      </c>
      <c r="B966">
        <v>2019</v>
      </c>
      <c r="C966" t="b">
        <v>1</v>
      </c>
      <c r="D966" t="s">
        <v>48</v>
      </c>
      <c r="E966" t="s">
        <v>161</v>
      </c>
      <c r="F966" t="s">
        <v>25</v>
      </c>
      <c r="G966" t="s">
        <v>48</v>
      </c>
      <c r="H966" t="s">
        <v>65</v>
      </c>
      <c r="I966" t="s">
        <v>37</v>
      </c>
      <c r="J966" t="s">
        <v>66</v>
      </c>
      <c r="K966" t="s">
        <v>67</v>
      </c>
      <c r="L966" t="b">
        <v>1</v>
      </c>
      <c r="M966" t="s">
        <v>30</v>
      </c>
      <c r="N966" t="s">
        <v>161</v>
      </c>
      <c r="O966">
        <v>0</v>
      </c>
      <c r="P966">
        <v>30327</v>
      </c>
      <c r="Q966">
        <v>0</v>
      </c>
      <c r="R966">
        <v>538116</v>
      </c>
      <c r="S966">
        <v>538116</v>
      </c>
      <c r="T966">
        <v>0.53811600000000004</v>
      </c>
      <c r="U966">
        <v>0.53811600000000004</v>
      </c>
      <c r="V966">
        <v>0</v>
      </c>
    </row>
    <row r="967" spans="1:22" x14ac:dyDescent="0.35">
      <c r="A967" t="s">
        <v>22</v>
      </c>
      <c r="B967">
        <v>2019</v>
      </c>
      <c r="C967" t="b">
        <v>1</v>
      </c>
      <c r="D967" t="s">
        <v>48</v>
      </c>
      <c r="E967" t="s">
        <v>161</v>
      </c>
      <c r="F967" t="s">
        <v>25</v>
      </c>
      <c r="G967" t="s">
        <v>48</v>
      </c>
      <c r="H967" t="s">
        <v>65</v>
      </c>
      <c r="I967" t="s">
        <v>37</v>
      </c>
      <c r="J967" t="s">
        <v>66</v>
      </c>
      <c r="K967" t="s">
        <v>67</v>
      </c>
      <c r="L967" t="b">
        <v>1</v>
      </c>
      <c r="M967" t="s">
        <v>30</v>
      </c>
      <c r="N967" t="s">
        <v>161</v>
      </c>
      <c r="O967">
        <v>0</v>
      </c>
      <c r="P967">
        <v>5181</v>
      </c>
      <c r="Q967">
        <v>0</v>
      </c>
      <c r="R967">
        <v>198322</v>
      </c>
      <c r="S967">
        <v>198322</v>
      </c>
      <c r="T967">
        <v>0.198322</v>
      </c>
      <c r="U967">
        <v>0.198322</v>
      </c>
      <c r="V967">
        <v>0</v>
      </c>
    </row>
    <row r="968" spans="1:22" x14ac:dyDescent="0.35">
      <c r="A968" t="s">
        <v>22</v>
      </c>
      <c r="B968">
        <v>2019</v>
      </c>
      <c r="C968" t="b">
        <v>1</v>
      </c>
      <c r="D968" t="s">
        <v>48</v>
      </c>
      <c r="E968" t="s">
        <v>161</v>
      </c>
      <c r="F968" t="s">
        <v>25</v>
      </c>
      <c r="G968" t="s">
        <v>48</v>
      </c>
      <c r="H968" t="s">
        <v>26</v>
      </c>
      <c r="I968" t="s">
        <v>36</v>
      </c>
      <c r="J968" t="s">
        <v>93</v>
      </c>
      <c r="K968" t="s">
        <v>47</v>
      </c>
      <c r="L968" t="b">
        <v>1</v>
      </c>
      <c r="M968" t="s">
        <v>30</v>
      </c>
      <c r="N968" t="s">
        <v>161</v>
      </c>
      <c r="O968">
        <v>1.33</v>
      </c>
      <c r="P968">
        <v>79</v>
      </c>
      <c r="Q968">
        <v>105.07</v>
      </c>
      <c r="R968">
        <v>596</v>
      </c>
      <c r="S968">
        <v>596</v>
      </c>
      <c r="T968">
        <v>5.9599999999999996E-4</v>
      </c>
      <c r="U968">
        <v>5.9599999999999996E-4</v>
      </c>
      <c r="V968">
        <v>0.10507</v>
      </c>
    </row>
    <row r="969" spans="1:22" x14ac:dyDescent="0.35">
      <c r="A969" t="s">
        <v>22</v>
      </c>
      <c r="B969">
        <v>2019</v>
      </c>
      <c r="C969" t="b">
        <v>1</v>
      </c>
      <c r="D969" t="s">
        <v>48</v>
      </c>
      <c r="E969" t="s">
        <v>161</v>
      </c>
      <c r="F969" t="s">
        <v>25</v>
      </c>
      <c r="G969" t="s">
        <v>48</v>
      </c>
      <c r="H969" t="s">
        <v>26</v>
      </c>
      <c r="I969" t="s">
        <v>36</v>
      </c>
      <c r="J969" t="s">
        <v>80</v>
      </c>
      <c r="K969" t="s">
        <v>39</v>
      </c>
      <c r="L969" t="b">
        <v>1</v>
      </c>
      <c r="M969" t="s">
        <v>30</v>
      </c>
      <c r="N969" t="s">
        <v>161</v>
      </c>
      <c r="O969">
        <v>6.22</v>
      </c>
      <c r="P969">
        <v>648</v>
      </c>
      <c r="Q969">
        <v>4030.56</v>
      </c>
      <c r="R969">
        <v>1330</v>
      </c>
      <c r="S969">
        <v>1330</v>
      </c>
      <c r="T969">
        <v>1.33E-3</v>
      </c>
      <c r="U969">
        <v>1.33E-3</v>
      </c>
      <c r="V969">
        <v>4.0305600000000004</v>
      </c>
    </row>
    <row r="970" spans="1:22" x14ac:dyDescent="0.35">
      <c r="A970" t="s">
        <v>22</v>
      </c>
      <c r="B970">
        <v>2019</v>
      </c>
      <c r="C970" t="b">
        <v>1</v>
      </c>
      <c r="D970" t="s">
        <v>48</v>
      </c>
      <c r="E970" t="s">
        <v>161</v>
      </c>
      <c r="F970" t="s">
        <v>25</v>
      </c>
      <c r="G970" t="s">
        <v>48</v>
      </c>
      <c r="H970" t="s">
        <v>26</v>
      </c>
      <c r="I970" t="s">
        <v>36</v>
      </c>
      <c r="J970" t="s">
        <v>136</v>
      </c>
      <c r="K970" t="s">
        <v>39</v>
      </c>
      <c r="L970" t="b">
        <v>1</v>
      </c>
      <c r="M970" t="s">
        <v>30</v>
      </c>
      <c r="N970" t="s">
        <v>161</v>
      </c>
      <c r="O970">
        <v>4.5</v>
      </c>
      <c r="P970">
        <v>2520</v>
      </c>
      <c r="Q970">
        <v>11340</v>
      </c>
      <c r="R970">
        <v>9236</v>
      </c>
      <c r="S970">
        <v>9236</v>
      </c>
      <c r="T970">
        <v>9.2359999999999994E-3</v>
      </c>
      <c r="U970">
        <v>9.2359999999999994E-3</v>
      </c>
      <c r="V970">
        <v>11.34</v>
      </c>
    </row>
    <row r="971" spans="1:22" x14ac:dyDescent="0.35">
      <c r="A971" t="s">
        <v>22</v>
      </c>
      <c r="B971">
        <v>2019</v>
      </c>
      <c r="C971" t="b">
        <v>1</v>
      </c>
      <c r="D971" t="s">
        <v>48</v>
      </c>
      <c r="E971" t="s">
        <v>161</v>
      </c>
      <c r="F971" t="s">
        <v>25</v>
      </c>
      <c r="G971" t="s">
        <v>48</v>
      </c>
      <c r="H971" t="s">
        <v>26</v>
      </c>
      <c r="I971" t="s">
        <v>35</v>
      </c>
      <c r="J971" t="s">
        <v>69</v>
      </c>
      <c r="K971" t="s">
        <v>29</v>
      </c>
      <c r="L971" t="b">
        <v>1</v>
      </c>
      <c r="M971" t="s">
        <v>30</v>
      </c>
      <c r="N971" t="s">
        <v>161</v>
      </c>
      <c r="O971">
        <v>1</v>
      </c>
      <c r="P971">
        <v>2934</v>
      </c>
      <c r="Q971">
        <v>2934</v>
      </c>
      <c r="R971">
        <v>79747</v>
      </c>
      <c r="S971">
        <v>79747</v>
      </c>
      <c r="T971">
        <v>7.9746999999999998E-2</v>
      </c>
      <c r="U971">
        <v>7.9746999999999998E-2</v>
      </c>
      <c r="V971">
        <v>2.9340000000000002</v>
      </c>
    </row>
    <row r="972" spans="1:22" x14ac:dyDescent="0.35">
      <c r="A972" t="s">
        <v>22</v>
      </c>
      <c r="B972">
        <v>2019</v>
      </c>
      <c r="C972" t="b">
        <v>1</v>
      </c>
      <c r="D972" t="s">
        <v>48</v>
      </c>
      <c r="E972" t="s">
        <v>161</v>
      </c>
      <c r="F972" t="s">
        <v>25</v>
      </c>
      <c r="G972" t="s">
        <v>48</v>
      </c>
      <c r="H972" t="s">
        <v>26</v>
      </c>
      <c r="I972" t="s">
        <v>35</v>
      </c>
      <c r="J972" t="s">
        <v>94</v>
      </c>
      <c r="K972" t="s">
        <v>47</v>
      </c>
      <c r="L972" t="b">
        <v>1</v>
      </c>
      <c r="M972" t="s">
        <v>30</v>
      </c>
      <c r="N972" t="s">
        <v>161</v>
      </c>
      <c r="O972">
        <v>1.36</v>
      </c>
      <c r="P972">
        <v>15667</v>
      </c>
      <c r="Q972">
        <v>21307.119999999999</v>
      </c>
      <c r="R972">
        <v>85459</v>
      </c>
      <c r="S972">
        <v>85459</v>
      </c>
      <c r="T972">
        <v>8.5458999999999993E-2</v>
      </c>
      <c r="U972">
        <v>8.5458999999999993E-2</v>
      </c>
      <c r="V972">
        <v>21.307120000000001</v>
      </c>
    </row>
    <row r="973" spans="1:22" x14ac:dyDescent="0.35">
      <c r="A973" t="s">
        <v>22</v>
      </c>
      <c r="B973">
        <v>2019</v>
      </c>
      <c r="C973" t="b">
        <v>1</v>
      </c>
      <c r="D973" t="s">
        <v>48</v>
      </c>
      <c r="E973" t="s">
        <v>161</v>
      </c>
      <c r="F973" t="s">
        <v>25</v>
      </c>
      <c r="G973" t="s">
        <v>48</v>
      </c>
      <c r="H973" t="s">
        <v>26</v>
      </c>
      <c r="I973" t="s">
        <v>27</v>
      </c>
      <c r="J973" t="s">
        <v>79</v>
      </c>
      <c r="K973" t="s">
        <v>47</v>
      </c>
      <c r="L973" t="b">
        <v>1</v>
      </c>
      <c r="M973" t="s">
        <v>30</v>
      </c>
      <c r="N973" t="s">
        <v>161</v>
      </c>
      <c r="O973">
        <v>1</v>
      </c>
      <c r="P973">
        <v>1800</v>
      </c>
      <c r="Q973">
        <v>1800</v>
      </c>
      <c r="R973">
        <v>4488</v>
      </c>
      <c r="S973">
        <v>4488</v>
      </c>
      <c r="T973">
        <v>4.4879999999999998E-3</v>
      </c>
      <c r="U973">
        <v>4.4879999999999998E-3</v>
      </c>
      <c r="V973">
        <v>1.8</v>
      </c>
    </row>
    <row r="974" spans="1:22" x14ac:dyDescent="0.35">
      <c r="A974" t="s">
        <v>22</v>
      </c>
      <c r="B974">
        <v>2019</v>
      </c>
      <c r="C974" t="b">
        <v>1</v>
      </c>
      <c r="D974" t="s">
        <v>48</v>
      </c>
      <c r="E974" t="s">
        <v>161</v>
      </c>
      <c r="F974" t="s">
        <v>25</v>
      </c>
      <c r="G974" t="s">
        <v>48</v>
      </c>
      <c r="H974" t="s">
        <v>26</v>
      </c>
      <c r="I974" t="s">
        <v>27</v>
      </c>
      <c r="J974" t="s">
        <v>46</v>
      </c>
      <c r="K974" t="s">
        <v>47</v>
      </c>
      <c r="L974" t="b">
        <v>1</v>
      </c>
      <c r="M974" t="s">
        <v>30</v>
      </c>
      <c r="N974" t="s">
        <v>161</v>
      </c>
      <c r="O974">
        <v>1.28</v>
      </c>
      <c r="P974">
        <v>168</v>
      </c>
      <c r="Q974">
        <v>215.04</v>
      </c>
      <c r="R974">
        <v>1760</v>
      </c>
      <c r="S974">
        <v>1760</v>
      </c>
      <c r="T974">
        <v>1.7600000000000001E-3</v>
      </c>
      <c r="U974">
        <v>1.7600000000000001E-3</v>
      </c>
      <c r="V974">
        <v>0.21504000000000001</v>
      </c>
    </row>
    <row r="975" spans="1:22" x14ac:dyDescent="0.35">
      <c r="A975" t="s">
        <v>22</v>
      </c>
      <c r="B975">
        <v>2019</v>
      </c>
      <c r="C975" t="b">
        <v>1</v>
      </c>
      <c r="D975" t="s">
        <v>48</v>
      </c>
      <c r="E975" t="s">
        <v>161</v>
      </c>
      <c r="F975" t="s">
        <v>25</v>
      </c>
      <c r="G975" t="s">
        <v>48</v>
      </c>
      <c r="H975" t="s">
        <v>26</v>
      </c>
      <c r="I975" t="s">
        <v>27</v>
      </c>
      <c r="J975" t="s">
        <v>82</v>
      </c>
      <c r="K975" t="s">
        <v>39</v>
      </c>
      <c r="L975" t="b">
        <v>1</v>
      </c>
      <c r="M975" t="s">
        <v>30</v>
      </c>
      <c r="N975" t="s">
        <v>161</v>
      </c>
      <c r="O975">
        <v>5</v>
      </c>
      <c r="P975">
        <v>9374</v>
      </c>
      <c r="Q975">
        <v>46870</v>
      </c>
      <c r="R975">
        <v>41341</v>
      </c>
      <c r="S975">
        <v>41341</v>
      </c>
      <c r="T975">
        <v>4.1341000000000003E-2</v>
      </c>
      <c r="U975">
        <v>4.1341000000000003E-2</v>
      </c>
      <c r="V975">
        <v>46.87</v>
      </c>
    </row>
    <row r="976" spans="1:22" x14ac:dyDescent="0.35">
      <c r="A976" t="s">
        <v>22</v>
      </c>
      <c r="B976">
        <v>2019</v>
      </c>
      <c r="C976" t="b">
        <v>1</v>
      </c>
      <c r="D976" t="s">
        <v>48</v>
      </c>
      <c r="E976" t="s">
        <v>161</v>
      </c>
      <c r="F976" t="s">
        <v>25</v>
      </c>
      <c r="G976" t="s">
        <v>48</v>
      </c>
      <c r="H976" t="s">
        <v>26</v>
      </c>
      <c r="I976" t="s">
        <v>100</v>
      </c>
      <c r="J976" t="s">
        <v>33</v>
      </c>
      <c r="K976" t="s">
        <v>33</v>
      </c>
      <c r="L976" t="b">
        <v>1</v>
      </c>
      <c r="M976" t="s">
        <v>30</v>
      </c>
      <c r="N976" t="s">
        <v>161</v>
      </c>
      <c r="O976">
        <v>3.19</v>
      </c>
      <c r="P976">
        <v>53059</v>
      </c>
      <c r="Q976">
        <v>169258.21</v>
      </c>
      <c r="R976">
        <v>380684</v>
      </c>
      <c r="S976">
        <v>380684</v>
      </c>
      <c r="T976">
        <v>0.38068400000000002</v>
      </c>
      <c r="U976">
        <v>0.38068400000000002</v>
      </c>
      <c r="V976">
        <v>169.25820999999999</v>
      </c>
    </row>
    <row r="977" spans="1:22" x14ac:dyDescent="0.35">
      <c r="A977" t="s">
        <v>22</v>
      </c>
      <c r="B977">
        <v>2019</v>
      </c>
      <c r="C977" t="b">
        <v>1</v>
      </c>
      <c r="D977" t="s">
        <v>48</v>
      </c>
      <c r="E977" t="s">
        <v>161</v>
      </c>
      <c r="F977" t="s">
        <v>25</v>
      </c>
      <c r="G977" t="s">
        <v>48</v>
      </c>
      <c r="H977" t="s">
        <v>26</v>
      </c>
      <c r="I977" t="s">
        <v>100</v>
      </c>
      <c r="J977" t="s">
        <v>58</v>
      </c>
      <c r="K977" t="s">
        <v>59</v>
      </c>
      <c r="L977" t="b">
        <v>1</v>
      </c>
      <c r="M977" t="s">
        <v>30</v>
      </c>
      <c r="N977" t="s">
        <v>161</v>
      </c>
      <c r="O977">
        <v>2.57</v>
      </c>
      <c r="P977">
        <v>3142</v>
      </c>
      <c r="Q977">
        <v>8074.94</v>
      </c>
      <c r="R977">
        <v>55414</v>
      </c>
      <c r="S977">
        <v>55414</v>
      </c>
      <c r="T977">
        <v>5.5413999999999998E-2</v>
      </c>
      <c r="U977">
        <v>5.5413999999999998E-2</v>
      </c>
      <c r="V977">
        <v>8.0749399999999998</v>
      </c>
    </row>
    <row r="978" spans="1:22" x14ac:dyDescent="0.35">
      <c r="A978" t="s">
        <v>22</v>
      </c>
      <c r="B978">
        <v>2019</v>
      </c>
      <c r="C978" t="b">
        <v>1</v>
      </c>
      <c r="D978" t="s">
        <v>48</v>
      </c>
      <c r="E978" t="s">
        <v>161</v>
      </c>
      <c r="F978" t="s">
        <v>25</v>
      </c>
      <c r="G978" t="s">
        <v>48</v>
      </c>
      <c r="H978" t="s">
        <v>36</v>
      </c>
      <c r="I978" t="s">
        <v>36</v>
      </c>
      <c r="J978" t="s">
        <v>60</v>
      </c>
      <c r="K978" t="s">
        <v>29</v>
      </c>
      <c r="L978" t="b">
        <v>1</v>
      </c>
      <c r="M978" t="s">
        <v>30</v>
      </c>
      <c r="N978" t="s">
        <v>161</v>
      </c>
      <c r="O978">
        <v>1</v>
      </c>
      <c r="P978">
        <v>412</v>
      </c>
      <c r="Q978">
        <v>412</v>
      </c>
      <c r="R978">
        <v>7114</v>
      </c>
      <c r="S978">
        <v>7114</v>
      </c>
      <c r="T978">
        <v>7.1139999999999997E-3</v>
      </c>
      <c r="U978">
        <v>7.1139999999999997E-3</v>
      </c>
      <c r="V978">
        <v>0.41199999999999998</v>
      </c>
    </row>
    <row r="979" spans="1:22" x14ac:dyDescent="0.35">
      <c r="A979" t="s">
        <v>22</v>
      </c>
      <c r="B979">
        <v>2019</v>
      </c>
      <c r="C979" t="b">
        <v>1</v>
      </c>
      <c r="D979" t="s">
        <v>48</v>
      </c>
      <c r="E979" t="s">
        <v>161</v>
      </c>
      <c r="F979" t="s">
        <v>25</v>
      </c>
      <c r="G979" t="s">
        <v>48</v>
      </c>
      <c r="H979" t="s">
        <v>36</v>
      </c>
      <c r="I979" t="s">
        <v>27</v>
      </c>
      <c r="J979" t="s">
        <v>43</v>
      </c>
      <c r="K979" t="s">
        <v>39</v>
      </c>
      <c r="L979" t="b">
        <v>1</v>
      </c>
      <c r="M979" t="s">
        <v>30</v>
      </c>
      <c r="N979" t="s">
        <v>161</v>
      </c>
      <c r="O979">
        <v>1</v>
      </c>
      <c r="P979">
        <v>1260</v>
      </c>
      <c r="Q979">
        <v>1260</v>
      </c>
      <c r="R979">
        <v>3607</v>
      </c>
      <c r="S979">
        <v>3607</v>
      </c>
      <c r="T979">
        <v>3.607E-3</v>
      </c>
      <c r="U979">
        <v>3.607E-3</v>
      </c>
      <c r="V979">
        <v>1.26</v>
      </c>
    </row>
    <row r="980" spans="1:22" x14ac:dyDescent="0.35">
      <c r="A980" t="s">
        <v>22</v>
      </c>
      <c r="B980">
        <v>2019</v>
      </c>
      <c r="C980" t="b">
        <v>1</v>
      </c>
      <c r="D980" t="s">
        <v>48</v>
      </c>
      <c r="E980" t="s">
        <v>161</v>
      </c>
      <c r="F980" t="s">
        <v>25</v>
      </c>
      <c r="G980" t="s">
        <v>48</v>
      </c>
      <c r="H980" t="s">
        <v>40</v>
      </c>
      <c r="I980" t="s">
        <v>37</v>
      </c>
      <c r="J980" t="s">
        <v>51</v>
      </c>
      <c r="K980" t="s">
        <v>52</v>
      </c>
      <c r="L980" t="b">
        <v>1</v>
      </c>
      <c r="M980" t="s">
        <v>30</v>
      </c>
      <c r="N980" t="s">
        <v>161</v>
      </c>
      <c r="O980">
        <v>2.38</v>
      </c>
      <c r="P980">
        <v>38252</v>
      </c>
      <c r="Q980">
        <v>91039.76</v>
      </c>
      <c r="R980">
        <v>123517</v>
      </c>
      <c r="S980">
        <v>123517</v>
      </c>
      <c r="T980">
        <v>0.123517</v>
      </c>
      <c r="U980">
        <v>0.123517</v>
      </c>
      <c r="V980">
        <v>91.039760000000001</v>
      </c>
    </row>
    <row r="981" spans="1:22" x14ac:dyDescent="0.35">
      <c r="A981" t="s">
        <v>22</v>
      </c>
      <c r="B981">
        <v>2019</v>
      </c>
      <c r="C981" t="b">
        <v>1</v>
      </c>
      <c r="D981" t="s">
        <v>48</v>
      </c>
      <c r="E981" t="s">
        <v>161</v>
      </c>
      <c r="F981" t="s">
        <v>25</v>
      </c>
      <c r="G981" t="s">
        <v>48</v>
      </c>
      <c r="H981" t="s">
        <v>65</v>
      </c>
      <c r="I981" t="s">
        <v>35</v>
      </c>
      <c r="J981" t="s">
        <v>66</v>
      </c>
      <c r="K981" t="s">
        <v>67</v>
      </c>
      <c r="L981" t="b">
        <v>1</v>
      </c>
      <c r="M981" t="s">
        <v>30</v>
      </c>
      <c r="N981" t="s">
        <v>161</v>
      </c>
      <c r="O981">
        <v>0</v>
      </c>
      <c r="P981">
        <v>558</v>
      </c>
      <c r="Q981">
        <v>0</v>
      </c>
      <c r="R981">
        <v>6917</v>
      </c>
      <c r="S981">
        <v>6917</v>
      </c>
      <c r="T981">
        <v>6.9170000000000004E-3</v>
      </c>
      <c r="U981">
        <v>6.9170000000000004E-3</v>
      </c>
      <c r="V981">
        <v>0</v>
      </c>
    </row>
    <row r="982" spans="1:22" x14ac:dyDescent="0.35">
      <c r="A982" t="s">
        <v>22</v>
      </c>
      <c r="B982">
        <v>2019</v>
      </c>
      <c r="C982" t="b">
        <v>1</v>
      </c>
      <c r="D982" t="s">
        <v>48</v>
      </c>
      <c r="E982" t="s">
        <v>161</v>
      </c>
      <c r="F982" t="s">
        <v>25</v>
      </c>
      <c r="G982" t="s">
        <v>48</v>
      </c>
      <c r="H982" t="s">
        <v>65</v>
      </c>
      <c r="I982" t="s">
        <v>27</v>
      </c>
      <c r="J982" t="s">
        <v>101</v>
      </c>
      <c r="K982" t="s">
        <v>67</v>
      </c>
      <c r="L982" t="b">
        <v>1</v>
      </c>
      <c r="M982" t="s">
        <v>30</v>
      </c>
      <c r="N982" t="s">
        <v>161</v>
      </c>
      <c r="O982">
        <v>0</v>
      </c>
      <c r="P982">
        <v>30</v>
      </c>
      <c r="Q982">
        <v>0</v>
      </c>
      <c r="R982">
        <v>891</v>
      </c>
      <c r="S982">
        <v>891</v>
      </c>
      <c r="T982">
        <v>8.9099999999999997E-4</v>
      </c>
      <c r="U982">
        <v>8.9099999999999997E-4</v>
      </c>
      <c r="V982">
        <v>0</v>
      </c>
    </row>
    <row r="983" spans="1:22" x14ac:dyDescent="0.35">
      <c r="A983" t="s">
        <v>22</v>
      </c>
      <c r="B983">
        <v>2019</v>
      </c>
      <c r="C983" t="b">
        <v>1</v>
      </c>
      <c r="D983" t="s">
        <v>48</v>
      </c>
      <c r="E983" t="s">
        <v>161</v>
      </c>
      <c r="F983" t="s">
        <v>25</v>
      </c>
      <c r="G983" t="s">
        <v>48</v>
      </c>
      <c r="H983" t="s">
        <v>26</v>
      </c>
      <c r="I983" t="s">
        <v>110</v>
      </c>
      <c r="J983" t="s">
        <v>115</v>
      </c>
      <c r="K983" t="s">
        <v>54</v>
      </c>
      <c r="L983" t="b">
        <v>1</v>
      </c>
      <c r="M983" t="s">
        <v>30</v>
      </c>
      <c r="N983" t="s">
        <v>161</v>
      </c>
      <c r="O983">
        <v>1.33</v>
      </c>
      <c r="P983">
        <v>2562</v>
      </c>
      <c r="Q983">
        <v>3407.46</v>
      </c>
      <c r="R983">
        <v>16114</v>
      </c>
      <c r="S983">
        <v>16114</v>
      </c>
      <c r="T983">
        <v>1.6114E-2</v>
      </c>
      <c r="U983">
        <v>1.6114E-2</v>
      </c>
      <c r="V983">
        <v>3.4074599999999999</v>
      </c>
    </row>
    <row r="984" spans="1:22" x14ac:dyDescent="0.35">
      <c r="A984" t="s">
        <v>22</v>
      </c>
      <c r="B984">
        <v>2019</v>
      </c>
      <c r="C984" t="b">
        <v>1</v>
      </c>
      <c r="D984" t="s">
        <v>23</v>
      </c>
      <c r="E984" t="s">
        <v>163</v>
      </c>
      <c r="F984" t="s">
        <v>25</v>
      </c>
      <c r="G984" t="s">
        <v>23</v>
      </c>
      <c r="H984" t="s">
        <v>36</v>
      </c>
      <c r="I984" t="s">
        <v>83</v>
      </c>
      <c r="J984" t="s">
        <v>112</v>
      </c>
      <c r="K984" t="s">
        <v>54</v>
      </c>
      <c r="L984" t="b">
        <v>1</v>
      </c>
      <c r="M984" t="s">
        <v>30</v>
      </c>
      <c r="N984" t="s">
        <v>163</v>
      </c>
      <c r="O984">
        <v>2.08</v>
      </c>
      <c r="P984">
        <v>182</v>
      </c>
      <c r="Q984">
        <v>378.56</v>
      </c>
      <c r="R984">
        <v>1574</v>
      </c>
      <c r="S984">
        <v>1574</v>
      </c>
      <c r="T984">
        <v>1.5740000000000001E-3</v>
      </c>
      <c r="U984">
        <v>1.5740000000000001E-3</v>
      </c>
      <c r="V984">
        <v>0.37856000000000001</v>
      </c>
    </row>
    <row r="985" spans="1:22" x14ac:dyDescent="0.35">
      <c r="A985" t="s">
        <v>22</v>
      </c>
      <c r="B985">
        <v>2019</v>
      </c>
      <c r="C985" t="b">
        <v>1</v>
      </c>
      <c r="D985" t="s">
        <v>23</v>
      </c>
      <c r="E985" t="s">
        <v>163</v>
      </c>
      <c r="F985" t="s">
        <v>25</v>
      </c>
      <c r="G985" t="s">
        <v>23</v>
      </c>
      <c r="H985" t="s">
        <v>36</v>
      </c>
      <c r="I985" t="s">
        <v>83</v>
      </c>
      <c r="J985" t="s">
        <v>33</v>
      </c>
      <c r="K985" t="s">
        <v>33</v>
      </c>
      <c r="L985" t="b">
        <v>1</v>
      </c>
      <c r="M985" t="s">
        <v>30</v>
      </c>
      <c r="N985" t="s">
        <v>163</v>
      </c>
      <c r="O985">
        <v>3.31</v>
      </c>
      <c r="P985">
        <v>1048</v>
      </c>
      <c r="Q985">
        <v>3468.88</v>
      </c>
      <c r="R985">
        <v>8047</v>
      </c>
      <c r="S985">
        <v>8047</v>
      </c>
      <c r="T985">
        <v>8.0470000000000003E-3</v>
      </c>
      <c r="U985">
        <v>8.0470000000000003E-3</v>
      </c>
      <c r="V985">
        <v>3.46888</v>
      </c>
    </row>
    <row r="986" spans="1:22" x14ac:dyDescent="0.35">
      <c r="A986" t="s">
        <v>22</v>
      </c>
      <c r="B986">
        <v>2019</v>
      </c>
      <c r="C986" t="b">
        <v>1</v>
      </c>
      <c r="D986" t="s">
        <v>23</v>
      </c>
      <c r="E986" t="s">
        <v>163</v>
      </c>
      <c r="F986" t="s">
        <v>25</v>
      </c>
      <c r="G986" t="s">
        <v>23</v>
      </c>
      <c r="H986" t="s">
        <v>26</v>
      </c>
      <c r="I986" t="s">
        <v>35</v>
      </c>
      <c r="J986" t="s">
        <v>41</v>
      </c>
      <c r="K986" t="s">
        <v>42</v>
      </c>
      <c r="L986" t="b">
        <v>1</v>
      </c>
      <c r="M986" t="s">
        <v>30</v>
      </c>
      <c r="N986" t="s">
        <v>163</v>
      </c>
      <c r="O986">
        <v>0</v>
      </c>
      <c r="P986">
        <v>144</v>
      </c>
      <c r="Q986">
        <v>0</v>
      </c>
      <c r="R986">
        <v>3515</v>
      </c>
      <c r="S986">
        <v>3515</v>
      </c>
      <c r="T986">
        <v>3.5149999999999999E-3</v>
      </c>
      <c r="U986">
        <v>3.5149999999999999E-3</v>
      </c>
      <c r="V986">
        <v>0</v>
      </c>
    </row>
    <row r="987" spans="1:22" x14ac:dyDescent="0.35">
      <c r="A987" t="s">
        <v>22</v>
      </c>
      <c r="B987">
        <v>2019</v>
      </c>
      <c r="C987" t="b">
        <v>1</v>
      </c>
      <c r="D987" t="s">
        <v>23</v>
      </c>
      <c r="E987" t="s">
        <v>163</v>
      </c>
      <c r="F987" t="s">
        <v>25</v>
      </c>
      <c r="G987" t="s">
        <v>23</v>
      </c>
      <c r="H987" t="s">
        <v>36</v>
      </c>
      <c r="I987" t="s">
        <v>83</v>
      </c>
      <c r="J987" t="s">
        <v>44</v>
      </c>
      <c r="K987" t="s">
        <v>45</v>
      </c>
      <c r="L987" t="b">
        <v>1</v>
      </c>
      <c r="M987" t="s">
        <v>30</v>
      </c>
      <c r="N987" t="s">
        <v>163</v>
      </c>
      <c r="O987">
        <v>2.1</v>
      </c>
      <c r="P987">
        <v>195</v>
      </c>
      <c r="Q987">
        <v>409.5</v>
      </c>
      <c r="R987">
        <v>1096</v>
      </c>
      <c r="S987">
        <v>1096</v>
      </c>
      <c r="T987">
        <v>1.096E-3</v>
      </c>
      <c r="U987">
        <v>1.096E-3</v>
      </c>
      <c r="V987">
        <v>0.40949999999999998</v>
      </c>
    </row>
    <row r="988" spans="1:22" x14ac:dyDescent="0.35">
      <c r="A988" t="s">
        <v>22</v>
      </c>
      <c r="B988">
        <v>2019</v>
      </c>
      <c r="C988" t="b">
        <v>1</v>
      </c>
      <c r="D988" t="s">
        <v>23</v>
      </c>
      <c r="E988" t="s">
        <v>163</v>
      </c>
      <c r="F988" t="s">
        <v>25</v>
      </c>
      <c r="G988" t="s">
        <v>23</v>
      </c>
      <c r="H988" t="s">
        <v>36</v>
      </c>
      <c r="I988" t="s">
        <v>83</v>
      </c>
      <c r="J988" t="s">
        <v>58</v>
      </c>
      <c r="K988" t="s">
        <v>59</v>
      </c>
      <c r="L988" t="b">
        <v>1</v>
      </c>
      <c r="M988" t="s">
        <v>30</v>
      </c>
      <c r="N988" t="s">
        <v>163</v>
      </c>
      <c r="O988">
        <v>3.31</v>
      </c>
      <c r="P988">
        <v>650</v>
      </c>
      <c r="Q988">
        <v>2151.5</v>
      </c>
      <c r="R988">
        <v>8876</v>
      </c>
      <c r="S988">
        <v>8876</v>
      </c>
      <c r="T988">
        <v>8.8760000000000002E-3</v>
      </c>
      <c r="U988">
        <v>8.8760000000000002E-3</v>
      </c>
      <c r="V988">
        <v>2.1515</v>
      </c>
    </row>
    <row r="989" spans="1:22" x14ac:dyDescent="0.35">
      <c r="A989" t="s">
        <v>22</v>
      </c>
      <c r="B989">
        <v>2019</v>
      </c>
      <c r="C989" t="b">
        <v>1</v>
      </c>
      <c r="D989" t="s">
        <v>23</v>
      </c>
      <c r="E989" t="s">
        <v>163</v>
      </c>
      <c r="F989" t="s">
        <v>25</v>
      </c>
      <c r="G989" t="s">
        <v>23</v>
      </c>
      <c r="H989" t="s">
        <v>50</v>
      </c>
      <c r="I989" t="s">
        <v>37</v>
      </c>
      <c r="J989" t="s">
        <v>92</v>
      </c>
      <c r="K989" t="s">
        <v>52</v>
      </c>
      <c r="L989" t="b">
        <v>1</v>
      </c>
      <c r="M989" t="s">
        <v>30</v>
      </c>
      <c r="N989" t="s">
        <v>163</v>
      </c>
      <c r="O989">
        <v>2.08</v>
      </c>
      <c r="P989">
        <v>396177</v>
      </c>
      <c r="Q989">
        <v>824048.16</v>
      </c>
      <c r="R989">
        <v>2004121</v>
      </c>
      <c r="S989">
        <v>2004121</v>
      </c>
      <c r="T989">
        <v>2.004121</v>
      </c>
      <c r="U989">
        <v>2.004121</v>
      </c>
      <c r="V989">
        <v>824.04816000000005</v>
      </c>
    </row>
    <row r="990" spans="1:22" x14ac:dyDescent="0.35">
      <c r="A990" t="s">
        <v>22</v>
      </c>
      <c r="B990">
        <v>2019</v>
      </c>
      <c r="C990" t="b">
        <v>1</v>
      </c>
      <c r="D990" t="s">
        <v>23</v>
      </c>
      <c r="E990" t="s">
        <v>163</v>
      </c>
      <c r="F990" t="s">
        <v>25</v>
      </c>
      <c r="G990" t="s">
        <v>23</v>
      </c>
      <c r="H990" t="s">
        <v>50</v>
      </c>
      <c r="I990" t="s">
        <v>37</v>
      </c>
      <c r="J990" t="s">
        <v>92</v>
      </c>
      <c r="K990" t="s">
        <v>52</v>
      </c>
      <c r="L990" t="b">
        <v>1</v>
      </c>
      <c r="M990" t="s">
        <v>30</v>
      </c>
      <c r="N990" t="s">
        <v>163</v>
      </c>
      <c r="O990">
        <v>2.08</v>
      </c>
      <c r="P990">
        <v>125427</v>
      </c>
      <c r="Q990">
        <v>260888.16</v>
      </c>
      <c r="R990">
        <v>716470</v>
      </c>
      <c r="S990">
        <v>716470</v>
      </c>
      <c r="T990">
        <v>0.71647000000000005</v>
      </c>
      <c r="U990">
        <v>0.71647000000000005</v>
      </c>
      <c r="V990">
        <v>260.88816000000003</v>
      </c>
    </row>
    <row r="991" spans="1:22" x14ac:dyDescent="0.35">
      <c r="A991" t="s">
        <v>22</v>
      </c>
      <c r="B991">
        <v>2019</v>
      </c>
      <c r="C991" t="b">
        <v>1</v>
      </c>
      <c r="D991" t="s">
        <v>23</v>
      </c>
      <c r="E991" t="s">
        <v>163</v>
      </c>
      <c r="F991" t="s">
        <v>25</v>
      </c>
      <c r="G991" t="s">
        <v>23</v>
      </c>
      <c r="H991" t="s">
        <v>50</v>
      </c>
      <c r="I991" t="s">
        <v>37</v>
      </c>
      <c r="J991" t="s">
        <v>92</v>
      </c>
      <c r="K991" t="s">
        <v>52</v>
      </c>
      <c r="L991" t="b">
        <v>1</v>
      </c>
      <c r="M991" t="s">
        <v>30</v>
      </c>
      <c r="N991" t="s">
        <v>163</v>
      </c>
      <c r="O991">
        <v>2.08</v>
      </c>
      <c r="P991">
        <v>17280</v>
      </c>
      <c r="Q991">
        <v>35942.400000000001</v>
      </c>
      <c r="R991">
        <v>63483</v>
      </c>
      <c r="S991">
        <v>63483</v>
      </c>
      <c r="T991">
        <v>6.3482999999999998E-2</v>
      </c>
      <c r="U991">
        <v>6.3482999999999998E-2</v>
      </c>
      <c r="V991">
        <v>35.942399999999999</v>
      </c>
    </row>
    <row r="992" spans="1:22" x14ac:dyDescent="0.35">
      <c r="A992" t="s">
        <v>22</v>
      </c>
      <c r="B992">
        <v>2019</v>
      </c>
      <c r="C992" t="b">
        <v>1</v>
      </c>
      <c r="D992" t="s">
        <v>23</v>
      </c>
      <c r="E992" t="s">
        <v>163</v>
      </c>
      <c r="F992" t="s">
        <v>25</v>
      </c>
      <c r="G992" t="s">
        <v>23</v>
      </c>
      <c r="H992" t="s">
        <v>50</v>
      </c>
      <c r="I992" t="s">
        <v>37</v>
      </c>
      <c r="J992" t="s">
        <v>135</v>
      </c>
      <c r="K992" t="s">
        <v>52</v>
      </c>
      <c r="L992" t="b">
        <v>1</v>
      </c>
      <c r="M992" t="s">
        <v>30</v>
      </c>
      <c r="N992" t="s">
        <v>163</v>
      </c>
      <c r="O992">
        <v>2.08</v>
      </c>
      <c r="P992">
        <v>7804185</v>
      </c>
      <c r="Q992">
        <v>16232704.800000001</v>
      </c>
      <c r="R992">
        <v>32679584</v>
      </c>
      <c r="S992">
        <v>32679584</v>
      </c>
      <c r="T992">
        <v>32.679583999999998</v>
      </c>
      <c r="U992">
        <v>32.679583999999998</v>
      </c>
      <c r="V992">
        <v>16232.7048</v>
      </c>
    </row>
    <row r="993" spans="1:22" x14ac:dyDescent="0.35">
      <c r="A993" t="s">
        <v>22</v>
      </c>
      <c r="B993">
        <v>2019</v>
      </c>
      <c r="C993" t="b">
        <v>1</v>
      </c>
      <c r="D993" t="s">
        <v>23</v>
      </c>
      <c r="E993" t="s">
        <v>163</v>
      </c>
      <c r="F993" t="s">
        <v>25</v>
      </c>
      <c r="G993" t="s">
        <v>23</v>
      </c>
      <c r="H993" t="s">
        <v>50</v>
      </c>
      <c r="I993" t="s">
        <v>37</v>
      </c>
      <c r="J993" t="s">
        <v>135</v>
      </c>
      <c r="K993" t="s">
        <v>52</v>
      </c>
      <c r="L993" t="b">
        <v>1</v>
      </c>
      <c r="M993" t="s">
        <v>30</v>
      </c>
      <c r="N993" t="s">
        <v>163</v>
      </c>
      <c r="O993">
        <v>2.08</v>
      </c>
      <c r="P993">
        <v>1283418</v>
      </c>
      <c r="Q993">
        <v>2669509.44</v>
      </c>
      <c r="R993">
        <v>3930940</v>
      </c>
      <c r="S993">
        <v>3930940</v>
      </c>
      <c r="T993">
        <v>3.9309400000000001</v>
      </c>
      <c r="U993">
        <v>3.9309400000000001</v>
      </c>
      <c r="V993">
        <v>2669.5094399999998</v>
      </c>
    </row>
    <row r="994" spans="1:22" x14ac:dyDescent="0.35">
      <c r="A994" t="s">
        <v>22</v>
      </c>
      <c r="B994">
        <v>2019</v>
      </c>
      <c r="C994" t="b">
        <v>1</v>
      </c>
      <c r="D994" t="s">
        <v>23</v>
      </c>
      <c r="E994" t="s">
        <v>163</v>
      </c>
      <c r="F994" t="s">
        <v>25</v>
      </c>
      <c r="G994" t="s">
        <v>23</v>
      </c>
      <c r="H994" t="s">
        <v>50</v>
      </c>
      <c r="I994" t="s">
        <v>37</v>
      </c>
      <c r="J994" t="s">
        <v>135</v>
      </c>
      <c r="K994" t="s">
        <v>52</v>
      </c>
      <c r="L994" t="b">
        <v>1</v>
      </c>
      <c r="M994" t="s">
        <v>30</v>
      </c>
      <c r="N994" t="s">
        <v>163</v>
      </c>
      <c r="O994">
        <v>2.08</v>
      </c>
      <c r="P994">
        <v>761729</v>
      </c>
      <c r="Q994">
        <v>1584396.32</v>
      </c>
      <c r="R994">
        <v>4095885</v>
      </c>
      <c r="S994">
        <v>4095885</v>
      </c>
      <c r="T994">
        <v>4.095885</v>
      </c>
      <c r="U994">
        <v>4.095885</v>
      </c>
      <c r="V994">
        <v>1584.3963200000001</v>
      </c>
    </row>
    <row r="995" spans="1:22" x14ac:dyDescent="0.35">
      <c r="A995" t="s">
        <v>22</v>
      </c>
      <c r="B995">
        <v>2019</v>
      </c>
      <c r="C995" t="b">
        <v>1</v>
      </c>
      <c r="D995" t="s">
        <v>23</v>
      </c>
      <c r="E995" t="s">
        <v>163</v>
      </c>
      <c r="F995" t="s">
        <v>25</v>
      </c>
      <c r="G995" t="s">
        <v>23</v>
      </c>
      <c r="H995" t="s">
        <v>50</v>
      </c>
      <c r="I995" t="s">
        <v>37</v>
      </c>
      <c r="J995" t="s">
        <v>135</v>
      </c>
      <c r="K995" t="s">
        <v>52</v>
      </c>
      <c r="L995" t="b">
        <v>1</v>
      </c>
      <c r="M995" t="s">
        <v>30</v>
      </c>
      <c r="N995" t="s">
        <v>163</v>
      </c>
      <c r="O995">
        <v>2.08</v>
      </c>
      <c r="P995">
        <v>243460</v>
      </c>
      <c r="Q995">
        <v>506396.8</v>
      </c>
      <c r="R995">
        <v>1008611</v>
      </c>
      <c r="S995">
        <v>1008611</v>
      </c>
      <c r="T995">
        <v>1.0086109999999999</v>
      </c>
      <c r="U995">
        <v>1.0086109999999999</v>
      </c>
      <c r="V995">
        <v>506.39679999999998</v>
      </c>
    </row>
    <row r="996" spans="1:22" x14ac:dyDescent="0.35">
      <c r="A996" t="s">
        <v>22</v>
      </c>
      <c r="B996">
        <v>2019</v>
      </c>
      <c r="C996" t="b">
        <v>1</v>
      </c>
      <c r="D996" t="s">
        <v>23</v>
      </c>
      <c r="E996" t="s">
        <v>163</v>
      </c>
      <c r="F996" t="s">
        <v>25</v>
      </c>
      <c r="G996" t="s">
        <v>23</v>
      </c>
      <c r="H996" t="s">
        <v>50</v>
      </c>
      <c r="I996" t="s">
        <v>37</v>
      </c>
      <c r="J996" t="s">
        <v>135</v>
      </c>
      <c r="K996" t="s">
        <v>52</v>
      </c>
      <c r="L996" t="b">
        <v>1</v>
      </c>
      <c r="M996" t="s">
        <v>30</v>
      </c>
      <c r="N996" t="s">
        <v>163</v>
      </c>
      <c r="O996">
        <v>2.08</v>
      </c>
      <c r="P996">
        <v>9</v>
      </c>
      <c r="Q996">
        <v>18.72</v>
      </c>
      <c r="R996">
        <v>3810</v>
      </c>
      <c r="S996">
        <v>3810</v>
      </c>
      <c r="T996">
        <v>3.81E-3</v>
      </c>
      <c r="U996">
        <v>3.81E-3</v>
      </c>
      <c r="V996">
        <v>1.8720000000000001E-2</v>
      </c>
    </row>
    <row r="997" spans="1:22" x14ac:dyDescent="0.35">
      <c r="A997" t="s">
        <v>22</v>
      </c>
      <c r="B997">
        <v>2019</v>
      </c>
      <c r="C997" t="b">
        <v>1</v>
      </c>
      <c r="D997" t="s">
        <v>23</v>
      </c>
      <c r="E997" t="s">
        <v>163</v>
      </c>
      <c r="F997" t="s">
        <v>25</v>
      </c>
      <c r="G997" t="s">
        <v>23</v>
      </c>
      <c r="H997" t="s">
        <v>50</v>
      </c>
      <c r="I997" t="s">
        <v>37</v>
      </c>
      <c r="J997" t="s">
        <v>91</v>
      </c>
      <c r="K997" t="s">
        <v>54</v>
      </c>
      <c r="L997" t="b">
        <v>1</v>
      </c>
      <c r="M997" t="s">
        <v>30</v>
      </c>
      <c r="N997" t="s">
        <v>163</v>
      </c>
      <c r="O997">
        <v>2.09</v>
      </c>
      <c r="P997">
        <v>17482</v>
      </c>
      <c r="Q997">
        <v>36537.379999999997</v>
      </c>
      <c r="R997">
        <v>67106</v>
      </c>
      <c r="S997">
        <v>67106</v>
      </c>
      <c r="T997">
        <v>6.7105999999999999E-2</v>
      </c>
      <c r="U997">
        <v>6.7105999999999999E-2</v>
      </c>
      <c r="V997">
        <v>36.537379999999999</v>
      </c>
    </row>
    <row r="998" spans="1:22" x14ac:dyDescent="0.35">
      <c r="A998" t="s">
        <v>22</v>
      </c>
      <c r="B998">
        <v>2019</v>
      </c>
      <c r="C998" t="b">
        <v>1</v>
      </c>
      <c r="D998" t="s">
        <v>23</v>
      </c>
      <c r="E998" t="s">
        <v>163</v>
      </c>
      <c r="F998" t="s">
        <v>25</v>
      </c>
      <c r="G998" t="s">
        <v>23</v>
      </c>
      <c r="H998" t="s">
        <v>26</v>
      </c>
      <c r="I998" t="s">
        <v>100</v>
      </c>
      <c r="J998" t="s">
        <v>33</v>
      </c>
      <c r="K998" t="s">
        <v>33</v>
      </c>
      <c r="L998" t="b">
        <v>1</v>
      </c>
      <c r="M998" t="s">
        <v>30</v>
      </c>
      <c r="N998" t="s">
        <v>163</v>
      </c>
      <c r="O998">
        <v>3.19</v>
      </c>
      <c r="P998">
        <v>1480</v>
      </c>
      <c r="Q998">
        <v>4721.2</v>
      </c>
      <c r="R998">
        <v>4121</v>
      </c>
      <c r="S998">
        <v>4121</v>
      </c>
      <c r="T998">
        <v>4.1209999999999997E-3</v>
      </c>
      <c r="U998">
        <v>4.1209999999999997E-3</v>
      </c>
      <c r="V998">
        <v>4.7211999999999996</v>
      </c>
    </row>
    <row r="999" spans="1:22" x14ac:dyDescent="0.35">
      <c r="A999" t="s">
        <v>22</v>
      </c>
      <c r="B999">
        <v>2019</v>
      </c>
      <c r="C999" t="b">
        <v>1</v>
      </c>
      <c r="D999" t="s">
        <v>48</v>
      </c>
      <c r="E999" t="s">
        <v>164</v>
      </c>
      <c r="F999" t="s">
        <v>25</v>
      </c>
      <c r="G999" t="s">
        <v>48</v>
      </c>
      <c r="H999" t="s">
        <v>26</v>
      </c>
      <c r="I999" t="s">
        <v>27</v>
      </c>
      <c r="J999" t="s">
        <v>92</v>
      </c>
      <c r="K999" t="s">
        <v>52</v>
      </c>
      <c r="L999" t="b">
        <v>1</v>
      </c>
      <c r="M999" t="s">
        <v>30</v>
      </c>
      <c r="N999" t="s">
        <v>164</v>
      </c>
      <c r="O999">
        <v>1.21</v>
      </c>
      <c r="P999">
        <v>120400</v>
      </c>
      <c r="Q999">
        <v>145684</v>
      </c>
      <c r="R999">
        <v>124823</v>
      </c>
      <c r="S999">
        <v>124823</v>
      </c>
      <c r="T999">
        <v>0.124823</v>
      </c>
      <c r="U999">
        <v>0.124823</v>
      </c>
      <c r="V999">
        <v>145.684</v>
      </c>
    </row>
    <row r="1000" spans="1:22" x14ac:dyDescent="0.35">
      <c r="A1000" t="s">
        <v>22</v>
      </c>
      <c r="B1000">
        <v>2019</v>
      </c>
      <c r="C1000" t="b">
        <v>1</v>
      </c>
      <c r="D1000" t="s">
        <v>48</v>
      </c>
      <c r="E1000" t="s">
        <v>164</v>
      </c>
      <c r="F1000" t="s">
        <v>25</v>
      </c>
      <c r="G1000" t="s">
        <v>48</v>
      </c>
      <c r="H1000" t="s">
        <v>26</v>
      </c>
      <c r="I1000" t="s">
        <v>35</v>
      </c>
      <c r="J1000" t="s">
        <v>125</v>
      </c>
      <c r="K1000" t="s">
        <v>33</v>
      </c>
      <c r="L1000" t="b">
        <v>1</v>
      </c>
      <c r="M1000" t="s">
        <v>30</v>
      </c>
      <c r="N1000" t="s">
        <v>164</v>
      </c>
      <c r="O1000">
        <v>1</v>
      </c>
      <c r="P1000">
        <v>1450297</v>
      </c>
      <c r="Q1000">
        <v>1450297</v>
      </c>
      <c r="R1000">
        <v>5564280</v>
      </c>
      <c r="S1000">
        <v>5564280</v>
      </c>
      <c r="T1000">
        <v>5.5642800000000001</v>
      </c>
      <c r="U1000">
        <v>5.5642800000000001</v>
      </c>
      <c r="V1000">
        <v>1450.297</v>
      </c>
    </row>
    <row r="1001" spans="1:22" x14ac:dyDescent="0.35">
      <c r="A1001" t="s">
        <v>22</v>
      </c>
      <c r="B1001">
        <v>2019</v>
      </c>
      <c r="C1001" t="b">
        <v>1</v>
      </c>
      <c r="D1001" t="s">
        <v>48</v>
      </c>
      <c r="E1001" t="s">
        <v>164</v>
      </c>
      <c r="F1001" t="s">
        <v>25</v>
      </c>
      <c r="G1001" t="s">
        <v>48</v>
      </c>
      <c r="H1001" t="s">
        <v>26</v>
      </c>
      <c r="I1001" t="s">
        <v>35</v>
      </c>
      <c r="J1001" t="s">
        <v>156</v>
      </c>
      <c r="K1001" t="s">
        <v>33</v>
      </c>
      <c r="L1001" t="b">
        <v>1</v>
      </c>
      <c r="M1001" t="s">
        <v>30</v>
      </c>
      <c r="N1001" t="s">
        <v>164</v>
      </c>
      <c r="O1001">
        <v>1</v>
      </c>
      <c r="P1001">
        <v>4696</v>
      </c>
      <c r="Q1001">
        <v>4696</v>
      </c>
      <c r="R1001">
        <v>20228</v>
      </c>
      <c r="S1001">
        <v>20228</v>
      </c>
      <c r="T1001">
        <v>2.0227999999999999E-2</v>
      </c>
      <c r="U1001">
        <v>2.0227999999999999E-2</v>
      </c>
      <c r="V1001">
        <v>4.6959999999999997</v>
      </c>
    </row>
    <row r="1002" spans="1:22" x14ac:dyDescent="0.35">
      <c r="A1002" t="s">
        <v>22</v>
      </c>
      <c r="B1002">
        <v>2019</v>
      </c>
      <c r="C1002" t="b">
        <v>1</v>
      </c>
      <c r="D1002" t="s">
        <v>48</v>
      </c>
      <c r="E1002" t="s">
        <v>164</v>
      </c>
      <c r="F1002" t="s">
        <v>25</v>
      </c>
      <c r="G1002" t="s">
        <v>48</v>
      </c>
      <c r="H1002" t="s">
        <v>26</v>
      </c>
      <c r="I1002" t="s">
        <v>35</v>
      </c>
      <c r="J1002" t="s">
        <v>133</v>
      </c>
      <c r="K1002" t="s">
        <v>33</v>
      </c>
      <c r="L1002" t="b">
        <v>1</v>
      </c>
      <c r="M1002" t="s">
        <v>30</v>
      </c>
      <c r="N1002" t="s">
        <v>164</v>
      </c>
      <c r="O1002">
        <v>1</v>
      </c>
      <c r="P1002">
        <v>559469</v>
      </c>
      <c r="Q1002">
        <v>559469</v>
      </c>
      <c r="R1002">
        <v>1928836</v>
      </c>
      <c r="S1002">
        <v>1928836</v>
      </c>
      <c r="T1002">
        <v>1.928836</v>
      </c>
      <c r="U1002">
        <v>1.928836</v>
      </c>
      <c r="V1002">
        <v>559.46900000000005</v>
      </c>
    </row>
    <row r="1003" spans="1:22" x14ac:dyDescent="0.35">
      <c r="A1003" t="s">
        <v>22</v>
      </c>
      <c r="B1003">
        <v>2019</v>
      </c>
      <c r="C1003" t="b">
        <v>1</v>
      </c>
      <c r="D1003" t="s">
        <v>48</v>
      </c>
      <c r="E1003" t="s">
        <v>164</v>
      </c>
      <c r="F1003" t="s">
        <v>25</v>
      </c>
      <c r="G1003" t="s">
        <v>48</v>
      </c>
      <c r="H1003" t="s">
        <v>26</v>
      </c>
      <c r="I1003" t="s">
        <v>27</v>
      </c>
      <c r="J1003" t="s">
        <v>125</v>
      </c>
      <c r="K1003" t="s">
        <v>33</v>
      </c>
      <c r="L1003" t="b">
        <v>1</v>
      </c>
      <c r="M1003" t="s">
        <v>30</v>
      </c>
      <c r="N1003" t="s">
        <v>164</v>
      </c>
      <c r="O1003">
        <v>1.18</v>
      </c>
      <c r="P1003">
        <v>342684</v>
      </c>
      <c r="Q1003">
        <v>404367.12</v>
      </c>
      <c r="R1003">
        <v>280539</v>
      </c>
      <c r="S1003">
        <v>280539</v>
      </c>
      <c r="T1003">
        <v>0.28053899999999998</v>
      </c>
      <c r="U1003">
        <v>0.28053899999999998</v>
      </c>
      <c r="V1003">
        <v>404.36712</v>
      </c>
    </row>
    <row r="1004" spans="1:22" x14ac:dyDescent="0.35">
      <c r="A1004" t="s">
        <v>22</v>
      </c>
      <c r="B1004">
        <v>2019</v>
      </c>
      <c r="C1004" t="b">
        <v>1</v>
      </c>
      <c r="D1004" t="s">
        <v>48</v>
      </c>
      <c r="E1004" t="s">
        <v>164</v>
      </c>
      <c r="F1004" t="s">
        <v>25</v>
      </c>
      <c r="G1004" t="s">
        <v>48</v>
      </c>
      <c r="H1004" t="s">
        <v>26</v>
      </c>
      <c r="I1004" t="s">
        <v>27</v>
      </c>
      <c r="J1004" t="s">
        <v>133</v>
      </c>
      <c r="K1004" t="s">
        <v>33</v>
      </c>
      <c r="L1004" t="b">
        <v>1</v>
      </c>
      <c r="M1004" t="s">
        <v>30</v>
      </c>
      <c r="N1004" t="s">
        <v>164</v>
      </c>
      <c r="O1004">
        <v>1.33</v>
      </c>
      <c r="P1004">
        <v>149550</v>
      </c>
      <c r="Q1004">
        <v>198901.5</v>
      </c>
      <c r="R1004">
        <v>116025</v>
      </c>
      <c r="S1004">
        <v>116025</v>
      </c>
      <c r="T1004">
        <v>0.116025</v>
      </c>
      <c r="U1004">
        <v>0.116025</v>
      </c>
      <c r="V1004">
        <v>198.9015</v>
      </c>
    </row>
    <row r="1005" spans="1:22" x14ac:dyDescent="0.35">
      <c r="A1005" t="s">
        <v>22</v>
      </c>
      <c r="B1005">
        <v>2019</v>
      </c>
      <c r="C1005" t="b">
        <v>1</v>
      </c>
      <c r="D1005" t="s">
        <v>48</v>
      </c>
      <c r="E1005" t="s">
        <v>164</v>
      </c>
      <c r="F1005" t="s">
        <v>25</v>
      </c>
      <c r="G1005" t="s">
        <v>48</v>
      </c>
      <c r="H1005" t="s">
        <v>26</v>
      </c>
      <c r="I1005" t="s">
        <v>35</v>
      </c>
      <c r="J1005" t="s">
        <v>33</v>
      </c>
      <c r="K1005" t="s">
        <v>33</v>
      </c>
      <c r="L1005" t="b">
        <v>1</v>
      </c>
      <c r="M1005" t="s">
        <v>30</v>
      </c>
      <c r="N1005" t="s">
        <v>164</v>
      </c>
      <c r="O1005">
        <v>1.17</v>
      </c>
      <c r="P1005">
        <v>953499</v>
      </c>
      <c r="Q1005">
        <v>1115593.83</v>
      </c>
      <c r="R1005">
        <v>1159572</v>
      </c>
      <c r="S1005">
        <v>1159572</v>
      </c>
      <c r="T1005">
        <v>1.159572</v>
      </c>
      <c r="U1005">
        <v>1.159572</v>
      </c>
      <c r="V1005">
        <v>1115.59383</v>
      </c>
    </row>
    <row r="1006" spans="1:22" x14ac:dyDescent="0.35">
      <c r="A1006" t="s">
        <v>22</v>
      </c>
      <c r="B1006">
        <v>2019</v>
      </c>
      <c r="C1006" t="b">
        <v>1</v>
      </c>
      <c r="D1006" t="s">
        <v>48</v>
      </c>
      <c r="E1006" t="s">
        <v>164</v>
      </c>
      <c r="F1006" t="s">
        <v>25</v>
      </c>
      <c r="G1006" t="s">
        <v>48</v>
      </c>
      <c r="H1006" t="s">
        <v>36</v>
      </c>
      <c r="I1006" t="s">
        <v>37</v>
      </c>
      <c r="J1006" t="s">
        <v>46</v>
      </c>
      <c r="K1006" t="s">
        <v>47</v>
      </c>
      <c r="L1006" t="b">
        <v>1</v>
      </c>
      <c r="M1006" t="s">
        <v>30</v>
      </c>
      <c r="N1006" t="s">
        <v>164</v>
      </c>
      <c r="O1006">
        <v>1.36</v>
      </c>
      <c r="P1006">
        <v>20787</v>
      </c>
      <c r="Q1006">
        <v>28270.32</v>
      </c>
      <c r="R1006">
        <v>170526</v>
      </c>
      <c r="S1006">
        <v>170526</v>
      </c>
      <c r="T1006">
        <v>0.17052600000000001</v>
      </c>
      <c r="U1006">
        <v>0.17052600000000001</v>
      </c>
      <c r="V1006">
        <v>28.270320000000002</v>
      </c>
    </row>
    <row r="1007" spans="1:22" x14ac:dyDescent="0.35">
      <c r="A1007" t="s">
        <v>22</v>
      </c>
      <c r="B1007">
        <v>2019</v>
      </c>
      <c r="C1007" t="b">
        <v>1</v>
      </c>
      <c r="D1007" t="s">
        <v>48</v>
      </c>
      <c r="E1007" t="s">
        <v>164</v>
      </c>
      <c r="F1007" t="s">
        <v>25</v>
      </c>
      <c r="G1007" t="s">
        <v>48</v>
      </c>
      <c r="H1007" t="s">
        <v>36</v>
      </c>
      <c r="I1007" t="s">
        <v>83</v>
      </c>
      <c r="J1007" t="s">
        <v>112</v>
      </c>
      <c r="K1007" t="s">
        <v>54</v>
      </c>
      <c r="L1007" t="b">
        <v>1</v>
      </c>
      <c r="M1007" t="s">
        <v>30</v>
      </c>
      <c r="N1007" t="s">
        <v>164</v>
      </c>
      <c r="O1007">
        <v>2.08</v>
      </c>
      <c r="P1007">
        <v>1000</v>
      </c>
      <c r="Q1007">
        <v>2080</v>
      </c>
      <c r="R1007">
        <v>3414</v>
      </c>
      <c r="S1007">
        <v>3414</v>
      </c>
      <c r="T1007">
        <v>3.4139999999999999E-3</v>
      </c>
      <c r="U1007">
        <v>3.4139999999999999E-3</v>
      </c>
      <c r="V1007">
        <v>2.08</v>
      </c>
    </row>
    <row r="1008" spans="1:22" x14ac:dyDescent="0.35">
      <c r="A1008" t="s">
        <v>22</v>
      </c>
      <c r="B1008">
        <v>2019</v>
      </c>
      <c r="C1008" t="b">
        <v>1</v>
      </c>
      <c r="D1008" t="s">
        <v>48</v>
      </c>
      <c r="E1008" t="s">
        <v>164</v>
      </c>
      <c r="F1008" t="s">
        <v>25</v>
      </c>
      <c r="G1008" t="s">
        <v>48</v>
      </c>
      <c r="H1008" t="s">
        <v>40</v>
      </c>
      <c r="I1008" t="s">
        <v>35</v>
      </c>
      <c r="J1008" t="s">
        <v>108</v>
      </c>
      <c r="K1008" t="s">
        <v>52</v>
      </c>
      <c r="L1008" t="b">
        <v>1</v>
      </c>
      <c r="M1008" t="s">
        <v>30</v>
      </c>
      <c r="N1008" t="s">
        <v>164</v>
      </c>
      <c r="O1008">
        <v>2.6</v>
      </c>
      <c r="P1008">
        <v>105079</v>
      </c>
      <c r="Q1008">
        <v>273205.40000000002</v>
      </c>
      <c r="R1008">
        <v>723056</v>
      </c>
      <c r="S1008">
        <v>723056</v>
      </c>
      <c r="T1008">
        <v>0.72305600000000003</v>
      </c>
      <c r="U1008">
        <v>0.72305600000000003</v>
      </c>
      <c r="V1008">
        <v>273.2054</v>
      </c>
    </row>
    <row r="1009" spans="1:22" x14ac:dyDescent="0.35">
      <c r="A1009" t="s">
        <v>22</v>
      </c>
      <c r="B1009">
        <v>2019</v>
      </c>
      <c r="C1009" t="b">
        <v>1</v>
      </c>
      <c r="D1009" t="s">
        <v>48</v>
      </c>
      <c r="E1009" t="s">
        <v>164</v>
      </c>
      <c r="F1009" t="s">
        <v>25</v>
      </c>
      <c r="G1009" t="s">
        <v>48</v>
      </c>
      <c r="H1009" t="s">
        <v>40</v>
      </c>
      <c r="I1009" t="s">
        <v>35</v>
      </c>
      <c r="J1009" t="s">
        <v>33</v>
      </c>
      <c r="K1009" t="s">
        <v>33</v>
      </c>
      <c r="L1009" t="b">
        <v>1</v>
      </c>
      <c r="M1009" t="s">
        <v>30</v>
      </c>
      <c r="N1009" t="s">
        <v>164</v>
      </c>
      <c r="O1009">
        <v>2.77</v>
      </c>
      <c r="P1009">
        <v>13618</v>
      </c>
      <c r="Q1009">
        <v>37721.86</v>
      </c>
      <c r="R1009">
        <v>107089</v>
      </c>
      <c r="S1009">
        <v>107089</v>
      </c>
      <c r="T1009">
        <v>0.107089</v>
      </c>
      <c r="U1009">
        <v>0.107089</v>
      </c>
      <c r="V1009">
        <v>37.72186</v>
      </c>
    </row>
    <row r="1010" spans="1:22" x14ac:dyDescent="0.35">
      <c r="A1010" t="s">
        <v>22</v>
      </c>
      <c r="B1010">
        <v>2019</v>
      </c>
      <c r="C1010" t="b">
        <v>1</v>
      </c>
      <c r="D1010" t="s">
        <v>48</v>
      </c>
      <c r="E1010" t="s">
        <v>164</v>
      </c>
      <c r="F1010" t="s">
        <v>25</v>
      </c>
      <c r="G1010" t="s">
        <v>48</v>
      </c>
      <c r="H1010" t="s">
        <v>26</v>
      </c>
      <c r="I1010" t="s">
        <v>35</v>
      </c>
      <c r="J1010" t="s">
        <v>44</v>
      </c>
      <c r="K1010" t="s">
        <v>45</v>
      </c>
      <c r="L1010" t="b">
        <v>1</v>
      </c>
      <c r="M1010" t="s">
        <v>30</v>
      </c>
      <c r="N1010" t="s">
        <v>164</v>
      </c>
      <c r="O1010">
        <v>1.1399999999999999</v>
      </c>
      <c r="P1010">
        <v>49273</v>
      </c>
      <c r="Q1010">
        <v>56171.22</v>
      </c>
      <c r="R1010">
        <v>272729</v>
      </c>
      <c r="S1010">
        <v>272729</v>
      </c>
      <c r="T1010">
        <v>0.272729</v>
      </c>
      <c r="U1010">
        <v>0.272729</v>
      </c>
      <c r="V1010">
        <v>56.171219999999998</v>
      </c>
    </row>
    <row r="1011" spans="1:22" x14ac:dyDescent="0.35">
      <c r="A1011" t="s">
        <v>22</v>
      </c>
      <c r="B1011">
        <v>2019</v>
      </c>
      <c r="C1011" t="b">
        <v>1</v>
      </c>
      <c r="D1011" t="s">
        <v>48</v>
      </c>
      <c r="E1011" t="s">
        <v>164</v>
      </c>
      <c r="F1011" t="s">
        <v>25</v>
      </c>
      <c r="G1011" t="s">
        <v>48</v>
      </c>
      <c r="H1011" t="s">
        <v>26</v>
      </c>
      <c r="I1011" t="s">
        <v>27</v>
      </c>
      <c r="J1011" t="s">
        <v>89</v>
      </c>
      <c r="K1011" t="s">
        <v>59</v>
      </c>
      <c r="L1011" t="b">
        <v>1</v>
      </c>
      <c r="M1011" t="s">
        <v>30</v>
      </c>
      <c r="N1011" t="s">
        <v>164</v>
      </c>
      <c r="O1011">
        <v>1</v>
      </c>
      <c r="P1011">
        <v>780</v>
      </c>
      <c r="Q1011">
        <v>780</v>
      </c>
      <c r="R1011">
        <v>8607</v>
      </c>
      <c r="S1011">
        <v>8607</v>
      </c>
      <c r="T1011">
        <v>8.6070000000000001E-3</v>
      </c>
      <c r="U1011">
        <v>8.6070000000000001E-3</v>
      </c>
      <c r="V1011">
        <v>0.78</v>
      </c>
    </row>
    <row r="1012" spans="1:22" x14ac:dyDescent="0.35">
      <c r="A1012" t="s">
        <v>22</v>
      </c>
      <c r="B1012">
        <v>2019</v>
      </c>
      <c r="C1012" t="b">
        <v>1</v>
      </c>
      <c r="D1012" t="s">
        <v>48</v>
      </c>
      <c r="E1012" t="s">
        <v>164</v>
      </c>
      <c r="F1012" t="s">
        <v>25</v>
      </c>
      <c r="G1012" t="s">
        <v>48</v>
      </c>
      <c r="H1012" t="s">
        <v>36</v>
      </c>
      <c r="I1012" t="s">
        <v>37</v>
      </c>
      <c r="J1012" t="s">
        <v>43</v>
      </c>
      <c r="K1012" t="s">
        <v>39</v>
      </c>
      <c r="L1012" t="b">
        <v>1</v>
      </c>
      <c r="M1012" t="s">
        <v>30</v>
      </c>
      <c r="N1012" t="s">
        <v>164</v>
      </c>
      <c r="O1012">
        <v>1</v>
      </c>
      <c r="P1012">
        <v>168</v>
      </c>
      <c r="Q1012">
        <v>168</v>
      </c>
      <c r="R1012">
        <v>2979</v>
      </c>
      <c r="S1012">
        <v>2979</v>
      </c>
      <c r="T1012">
        <v>2.9789999999999999E-3</v>
      </c>
      <c r="U1012">
        <v>2.9789999999999999E-3</v>
      </c>
      <c r="V1012">
        <v>0.16800000000000001</v>
      </c>
    </row>
    <row r="1013" spans="1:22" x14ac:dyDescent="0.35">
      <c r="A1013" t="s">
        <v>22</v>
      </c>
      <c r="B1013">
        <v>2019</v>
      </c>
      <c r="C1013" t="b">
        <v>1</v>
      </c>
      <c r="D1013" t="s">
        <v>48</v>
      </c>
      <c r="E1013" t="s">
        <v>164</v>
      </c>
      <c r="F1013" t="s">
        <v>25</v>
      </c>
      <c r="G1013" t="s">
        <v>48</v>
      </c>
      <c r="H1013" t="s">
        <v>36</v>
      </c>
      <c r="I1013" t="s">
        <v>83</v>
      </c>
      <c r="J1013" t="s">
        <v>58</v>
      </c>
      <c r="K1013" t="s">
        <v>59</v>
      </c>
      <c r="L1013" t="b">
        <v>1</v>
      </c>
      <c r="M1013" t="s">
        <v>30</v>
      </c>
      <c r="N1013" t="s">
        <v>164</v>
      </c>
      <c r="O1013">
        <v>3.31</v>
      </c>
      <c r="P1013">
        <v>3240</v>
      </c>
      <c r="Q1013">
        <v>10724.4</v>
      </c>
      <c r="R1013">
        <v>13091</v>
      </c>
      <c r="S1013">
        <v>13091</v>
      </c>
      <c r="T1013">
        <v>1.3091E-2</v>
      </c>
      <c r="U1013">
        <v>1.3091E-2</v>
      </c>
      <c r="V1013">
        <v>10.724399999999999</v>
      </c>
    </row>
    <row r="1014" spans="1:22" x14ac:dyDescent="0.35">
      <c r="A1014" t="s">
        <v>22</v>
      </c>
      <c r="B1014">
        <v>2019</v>
      </c>
      <c r="C1014" t="b">
        <v>1</v>
      </c>
      <c r="D1014" t="s">
        <v>48</v>
      </c>
      <c r="E1014" t="s">
        <v>164</v>
      </c>
      <c r="F1014" t="s">
        <v>25</v>
      </c>
      <c r="G1014" t="s">
        <v>48</v>
      </c>
      <c r="H1014" t="s">
        <v>50</v>
      </c>
      <c r="I1014" t="s">
        <v>37</v>
      </c>
      <c r="J1014" t="s">
        <v>51</v>
      </c>
      <c r="K1014" t="s">
        <v>52</v>
      </c>
      <c r="L1014" t="b">
        <v>1</v>
      </c>
      <c r="M1014" t="s">
        <v>30</v>
      </c>
      <c r="N1014" t="s">
        <v>164</v>
      </c>
      <c r="O1014">
        <v>2.08</v>
      </c>
      <c r="P1014">
        <v>830</v>
      </c>
      <c r="Q1014">
        <v>1726.4</v>
      </c>
      <c r="R1014">
        <v>5384</v>
      </c>
      <c r="S1014">
        <v>5384</v>
      </c>
      <c r="T1014">
        <v>5.3839999999999999E-3</v>
      </c>
      <c r="U1014">
        <v>5.3839999999999999E-3</v>
      </c>
      <c r="V1014">
        <v>1.7263999999999999</v>
      </c>
    </row>
    <row r="1015" spans="1:22" x14ac:dyDescent="0.35">
      <c r="A1015" t="s">
        <v>22</v>
      </c>
      <c r="B1015">
        <v>2019</v>
      </c>
      <c r="C1015" t="b">
        <v>1</v>
      </c>
      <c r="D1015" t="s">
        <v>48</v>
      </c>
      <c r="E1015" t="s">
        <v>164</v>
      </c>
      <c r="F1015" t="s">
        <v>25</v>
      </c>
      <c r="G1015" t="s">
        <v>48</v>
      </c>
      <c r="H1015" t="s">
        <v>50</v>
      </c>
      <c r="I1015" t="s">
        <v>37</v>
      </c>
      <c r="J1015" t="s">
        <v>91</v>
      </c>
      <c r="K1015" t="s">
        <v>54</v>
      </c>
      <c r="L1015" t="b">
        <v>1</v>
      </c>
      <c r="M1015" t="s">
        <v>30</v>
      </c>
      <c r="N1015" t="s">
        <v>164</v>
      </c>
      <c r="O1015">
        <v>2.09</v>
      </c>
      <c r="P1015">
        <v>170</v>
      </c>
      <c r="Q1015">
        <v>355.3</v>
      </c>
      <c r="R1015">
        <v>1151</v>
      </c>
      <c r="S1015">
        <v>1151</v>
      </c>
      <c r="T1015">
        <v>1.1509999999999999E-3</v>
      </c>
      <c r="U1015">
        <v>1.1509999999999999E-3</v>
      </c>
      <c r="V1015">
        <v>0.3553</v>
      </c>
    </row>
    <row r="1016" spans="1:22" x14ac:dyDescent="0.35">
      <c r="A1016" t="s">
        <v>22</v>
      </c>
      <c r="B1016">
        <v>2019</v>
      </c>
      <c r="C1016" t="b">
        <v>1</v>
      </c>
      <c r="D1016" t="s">
        <v>48</v>
      </c>
      <c r="E1016" t="s">
        <v>164</v>
      </c>
      <c r="F1016" t="s">
        <v>25</v>
      </c>
      <c r="G1016" t="s">
        <v>48</v>
      </c>
      <c r="H1016" t="s">
        <v>50</v>
      </c>
      <c r="I1016" t="s">
        <v>37</v>
      </c>
      <c r="J1016" t="s">
        <v>115</v>
      </c>
      <c r="K1016" t="s">
        <v>54</v>
      </c>
      <c r="L1016" t="b">
        <v>1</v>
      </c>
      <c r="M1016" t="s">
        <v>30</v>
      </c>
      <c r="N1016" t="s">
        <v>164</v>
      </c>
      <c r="O1016">
        <v>1.33</v>
      </c>
      <c r="P1016">
        <v>950</v>
      </c>
      <c r="Q1016">
        <v>1263.5</v>
      </c>
      <c r="R1016">
        <v>4690</v>
      </c>
      <c r="S1016">
        <v>4690</v>
      </c>
      <c r="T1016">
        <v>4.6899999999999997E-3</v>
      </c>
      <c r="U1016">
        <v>4.6899999999999997E-3</v>
      </c>
      <c r="V1016">
        <v>1.2635000000000001</v>
      </c>
    </row>
    <row r="1017" spans="1:22" x14ac:dyDescent="0.35">
      <c r="A1017" t="s">
        <v>22</v>
      </c>
      <c r="B1017">
        <v>2019</v>
      </c>
      <c r="C1017" t="b">
        <v>1</v>
      </c>
      <c r="D1017" t="s">
        <v>48</v>
      </c>
      <c r="E1017" t="s">
        <v>164</v>
      </c>
      <c r="F1017" t="s">
        <v>25</v>
      </c>
      <c r="G1017" t="s">
        <v>48</v>
      </c>
      <c r="H1017" t="s">
        <v>50</v>
      </c>
      <c r="I1017" t="s">
        <v>37</v>
      </c>
      <c r="J1017" t="s">
        <v>33</v>
      </c>
      <c r="K1017" t="s">
        <v>33</v>
      </c>
      <c r="L1017" t="b">
        <v>1</v>
      </c>
      <c r="M1017" t="s">
        <v>30</v>
      </c>
      <c r="N1017" t="s">
        <v>164</v>
      </c>
      <c r="O1017">
        <v>1.84</v>
      </c>
      <c r="P1017">
        <v>5370</v>
      </c>
      <c r="Q1017">
        <v>9880.7999999999993</v>
      </c>
      <c r="R1017">
        <v>19749</v>
      </c>
      <c r="S1017">
        <v>19749</v>
      </c>
      <c r="T1017">
        <v>1.9748999999999999E-2</v>
      </c>
      <c r="U1017">
        <v>1.9748999999999999E-2</v>
      </c>
      <c r="V1017">
        <v>9.8808000000000007</v>
      </c>
    </row>
    <row r="1018" spans="1:22" x14ac:dyDescent="0.35">
      <c r="A1018" t="s">
        <v>22</v>
      </c>
      <c r="B1018">
        <v>2019</v>
      </c>
      <c r="C1018" t="b">
        <v>1</v>
      </c>
      <c r="D1018" t="s">
        <v>48</v>
      </c>
      <c r="E1018" t="s">
        <v>164</v>
      </c>
      <c r="F1018" t="s">
        <v>25</v>
      </c>
      <c r="G1018" t="s">
        <v>48</v>
      </c>
      <c r="H1018" t="s">
        <v>50</v>
      </c>
      <c r="I1018" t="s">
        <v>37</v>
      </c>
      <c r="J1018" t="s">
        <v>33</v>
      </c>
      <c r="K1018" t="s">
        <v>33</v>
      </c>
      <c r="L1018" t="b">
        <v>1</v>
      </c>
      <c r="M1018" t="s">
        <v>30</v>
      </c>
      <c r="N1018" t="s">
        <v>164</v>
      </c>
      <c r="O1018">
        <v>1.64</v>
      </c>
      <c r="P1018">
        <v>13316</v>
      </c>
      <c r="Q1018">
        <v>21838.240000000002</v>
      </c>
      <c r="R1018">
        <v>202227</v>
      </c>
      <c r="S1018">
        <v>202227</v>
      </c>
      <c r="T1018">
        <v>0.20222699999999999</v>
      </c>
      <c r="U1018">
        <v>0.20222699999999999</v>
      </c>
      <c r="V1018">
        <v>21.838239999999999</v>
      </c>
    </row>
    <row r="1019" spans="1:22" x14ac:dyDescent="0.35">
      <c r="A1019" t="s">
        <v>22</v>
      </c>
      <c r="B1019">
        <v>2019</v>
      </c>
      <c r="C1019" t="b">
        <v>1</v>
      </c>
      <c r="D1019" t="s">
        <v>48</v>
      </c>
      <c r="E1019" t="s">
        <v>164</v>
      </c>
      <c r="F1019" t="s">
        <v>25</v>
      </c>
      <c r="G1019" t="s">
        <v>48</v>
      </c>
      <c r="H1019" t="s">
        <v>40</v>
      </c>
      <c r="I1019" t="s">
        <v>36</v>
      </c>
      <c r="J1019" t="s">
        <v>33</v>
      </c>
      <c r="K1019" t="s">
        <v>33</v>
      </c>
      <c r="L1019" t="b">
        <v>1</v>
      </c>
      <c r="M1019" t="s">
        <v>30</v>
      </c>
      <c r="N1019" t="s">
        <v>164</v>
      </c>
      <c r="O1019">
        <v>3.76</v>
      </c>
      <c r="P1019">
        <v>5628</v>
      </c>
      <c r="Q1019">
        <v>21161.279999999999</v>
      </c>
      <c r="R1019">
        <v>36764</v>
      </c>
      <c r="S1019">
        <v>36764</v>
      </c>
      <c r="T1019">
        <v>3.6763999999999998E-2</v>
      </c>
      <c r="U1019">
        <v>3.6763999999999998E-2</v>
      </c>
      <c r="V1019">
        <v>21.161280000000001</v>
      </c>
    </row>
    <row r="1020" spans="1:22" x14ac:dyDescent="0.35">
      <c r="A1020" t="s">
        <v>22</v>
      </c>
      <c r="B1020">
        <v>2019</v>
      </c>
      <c r="C1020" t="b">
        <v>1</v>
      </c>
      <c r="D1020" t="s">
        <v>48</v>
      </c>
      <c r="E1020" t="s">
        <v>164</v>
      </c>
      <c r="F1020" t="s">
        <v>25</v>
      </c>
      <c r="G1020" t="s">
        <v>48</v>
      </c>
      <c r="H1020" t="s">
        <v>65</v>
      </c>
      <c r="I1020" t="s">
        <v>37</v>
      </c>
      <c r="J1020" t="s">
        <v>66</v>
      </c>
      <c r="K1020" t="s">
        <v>67</v>
      </c>
      <c r="L1020" t="b">
        <v>1</v>
      </c>
      <c r="M1020" t="s">
        <v>30</v>
      </c>
      <c r="N1020" t="s">
        <v>164</v>
      </c>
      <c r="O1020">
        <v>0</v>
      </c>
      <c r="P1020">
        <v>4599</v>
      </c>
      <c r="Q1020">
        <v>0</v>
      </c>
      <c r="R1020">
        <v>17993</v>
      </c>
      <c r="S1020">
        <v>17993</v>
      </c>
      <c r="T1020">
        <v>1.7992999999999999E-2</v>
      </c>
      <c r="U1020">
        <v>1.7992999999999999E-2</v>
      </c>
      <c r="V1020">
        <v>0</v>
      </c>
    </row>
    <row r="1021" spans="1:22" x14ac:dyDescent="0.35">
      <c r="A1021" t="s">
        <v>22</v>
      </c>
      <c r="B1021">
        <v>2019</v>
      </c>
      <c r="C1021" t="b">
        <v>1</v>
      </c>
      <c r="D1021" t="s">
        <v>48</v>
      </c>
      <c r="E1021" t="s">
        <v>164</v>
      </c>
      <c r="F1021" t="s">
        <v>25</v>
      </c>
      <c r="G1021" t="s">
        <v>48</v>
      </c>
      <c r="H1021" t="s">
        <v>26</v>
      </c>
      <c r="I1021" t="s">
        <v>36</v>
      </c>
      <c r="J1021" t="s">
        <v>79</v>
      </c>
      <c r="K1021" t="s">
        <v>47</v>
      </c>
      <c r="L1021" t="b">
        <v>1</v>
      </c>
      <c r="M1021" t="s">
        <v>30</v>
      </c>
      <c r="N1021" t="s">
        <v>164</v>
      </c>
      <c r="O1021">
        <v>1.33</v>
      </c>
      <c r="P1021">
        <v>286</v>
      </c>
      <c r="Q1021">
        <v>380.38</v>
      </c>
      <c r="R1021">
        <v>3039</v>
      </c>
      <c r="S1021">
        <v>3039</v>
      </c>
      <c r="T1021">
        <v>3.039E-3</v>
      </c>
      <c r="U1021">
        <v>3.039E-3</v>
      </c>
      <c r="V1021">
        <v>0.38038</v>
      </c>
    </row>
    <row r="1022" spans="1:22" x14ac:dyDescent="0.35">
      <c r="A1022" t="s">
        <v>22</v>
      </c>
      <c r="B1022">
        <v>2019</v>
      </c>
      <c r="C1022" t="b">
        <v>1</v>
      </c>
      <c r="D1022" t="s">
        <v>48</v>
      </c>
      <c r="E1022" t="s">
        <v>164</v>
      </c>
      <c r="F1022" t="s">
        <v>25</v>
      </c>
      <c r="G1022" t="s">
        <v>48</v>
      </c>
      <c r="H1022" t="s">
        <v>26</v>
      </c>
      <c r="I1022" t="s">
        <v>27</v>
      </c>
      <c r="J1022" t="s">
        <v>94</v>
      </c>
      <c r="K1022" t="s">
        <v>47</v>
      </c>
      <c r="L1022" t="b">
        <v>1</v>
      </c>
      <c r="M1022" t="s">
        <v>30</v>
      </c>
      <c r="N1022" t="s">
        <v>164</v>
      </c>
      <c r="O1022">
        <v>1.36</v>
      </c>
      <c r="P1022">
        <v>31799</v>
      </c>
      <c r="Q1022">
        <v>43246.64</v>
      </c>
      <c r="R1022">
        <v>202943</v>
      </c>
      <c r="S1022">
        <v>202943</v>
      </c>
      <c r="T1022">
        <v>0.20294300000000001</v>
      </c>
      <c r="U1022">
        <v>0.20294300000000001</v>
      </c>
      <c r="V1022">
        <v>43.246639999999999</v>
      </c>
    </row>
    <row r="1023" spans="1:22" x14ac:dyDescent="0.35">
      <c r="A1023" t="s">
        <v>22</v>
      </c>
      <c r="B1023">
        <v>2019</v>
      </c>
      <c r="C1023" t="b">
        <v>1</v>
      </c>
      <c r="D1023" t="s">
        <v>48</v>
      </c>
      <c r="E1023" t="s">
        <v>164</v>
      </c>
      <c r="F1023" t="s">
        <v>25</v>
      </c>
      <c r="G1023" t="s">
        <v>48</v>
      </c>
      <c r="H1023" t="s">
        <v>26</v>
      </c>
      <c r="I1023" t="s">
        <v>27</v>
      </c>
      <c r="J1023" t="s">
        <v>46</v>
      </c>
      <c r="K1023" t="s">
        <v>47</v>
      </c>
      <c r="L1023" t="b">
        <v>1</v>
      </c>
      <c r="M1023" t="s">
        <v>30</v>
      </c>
      <c r="N1023" t="s">
        <v>164</v>
      </c>
      <c r="O1023">
        <v>1.28</v>
      </c>
      <c r="P1023">
        <v>1580</v>
      </c>
      <c r="Q1023">
        <v>2022.4</v>
      </c>
      <c r="R1023">
        <v>16115</v>
      </c>
      <c r="S1023">
        <v>16115</v>
      </c>
      <c r="T1023">
        <v>1.6115000000000001E-2</v>
      </c>
      <c r="U1023">
        <v>1.6115000000000001E-2</v>
      </c>
      <c r="V1023">
        <v>2.0224000000000002</v>
      </c>
    </row>
    <row r="1024" spans="1:22" x14ac:dyDescent="0.35">
      <c r="A1024" t="s">
        <v>22</v>
      </c>
      <c r="B1024">
        <v>2019</v>
      </c>
      <c r="C1024" t="b">
        <v>1</v>
      </c>
      <c r="D1024" t="s">
        <v>48</v>
      </c>
      <c r="E1024" t="s">
        <v>164</v>
      </c>
      <c r="F1024" t="s">
        <v>25</v>
      </c>
      <c r="G1024" t="s">
        <v>48</v>
      </c>
      <c r="H1024" t="s">
        <v>65</v>
      </c>
      <c r="I1024" t="s">
        <v>35</v>
      </c>
      <c r="J1024" t="s">
        <v>66</v>
      </c>
      <c r="K1024" t="s">
        <v>67</v>
      </c>
      <c r="L1024" t="b">
        <v>1</v>
      </c>
      <c r="M1024" t="s">
        <v>30</v>
      </c>
      <c r="N1024" t="s">
        <v>164</v>
      </c>
      <c r="O1024">
        <v>0</v>
      </c>
      <c r="P1024">
        <v>15593</v>
      </c>
      <c r="Q1024">
        <v>0</v>
      </c>
      <c r="R1024">
        <v>31222</v>
      </c>
      <c r="S1024">
        <v>31222</v>
      </c>
      <c r="T1024">
        <v>3.1222E-2</v>
      </c>
      <c r="U1024">
        <v>3.1222E-2</v>
      </c>
      <c r="V1024">
        <v>0</v>
      </c>
    </row>
    <row r="1025" spans="1:22" x14ac:dyDescent="0.35">
      <c r="A1025" t="s">
        <v>22</v>
      </c>
      <c r="B1025">
        <v>2019</v>
      </c>
      <c r="C1025" t="b">
        <v>1</v>
      </c>
      <c r="D1025" t="s">
        <v>23</v>
      </c>
      <c r="E1025" t="s">
        <v>165</v>
      </c>
      <c r="F1025" t="s">
        <v>25</v>
      </c>
      <c r="G1025" t="s">
        <v>23</v>
      </c>
      <c r="H1025" t="s">
        <v>36</v>
      </c>
      <c r="I1025" t="s">
        <v>37</v>
      </c>
      <c r="J1025" t="s">
        <v>28</v>
      </c>
      <c r="K1025" t="s">
        <v>29</v>
      </c>
      <c r="L1025" t="b">
        <v>1</v>
      </c>
      <c r="M1025" t="s">
        <v>30</v>
      </c>
      <c r="N1025" t="s">
        <v>165</v>
      </c>
      <c r="O1025">
        <v>1.66</v>
      </c>
      <c r="P1025">
        <v>65340</v>
      </c>
      <c r="Q1025">
        <v>108464.4</v>
      </c>
      <c r="R1025">
        <v>522758</v>
      </c>
      <c r="S1025">
        <v>522758</v>
      </c>
      <c r="T1025">
        <v>0.52275799999999994</v>
      </c>
      <c r="U1025">
        <v>0.52275799999999994</v>
      </c>
      <c r="V1025">
        <v>108.4644</v>
      </c>
    </row>
    <row r="1026" spans="1:22" x14ac:dyDescent="0.35">
      <c r="A1026" t="s">
        <v>22</v>
      </c>
      <c r="B1026">
        <v>2019</v>
      </c>
      <c r="C1026" t="b">
        <v>1</v>
      </c>
      <c r="D1026" t="s">
        <v>23</v>
      </c>
      <c r="E1026" t="s">
        <v>165</v>
      </c>
      <c r="F1026" t="s">
        <v>25</v>
      </c>
      <c r="G1026" t="s">
        <v>23</v>
      </c>
      <c r="H1026" t="s">
        <v>36</v>
      </c>
      <c r="I1026" t="s">
        <v>37</v>
      </c>
      <c r="J1026" t="s">
        <v>28</v>
      </c>
      <c r="K1026" t="s">
        <v>29</v>
      </c>
      <c r="L1026" t="b">
        <v>1</v>
      </c>
      <c r="M1026" t="s">
        <v>30</v>
      </c>
      <c r="N1026" t="s">
        <v>165</v>
      </c>
      <c r="O1026">
        <v>1.66</v>
      </c>
      <c r="P1026">
        <v>41600</v>
      </c>
      <c r="Q1026">
        <v>69056</v>
      </c>
      <c r="R1026">
        <v>293280</v>
      </c>
      <c r="S1026">
        <v>293280</v>
      </c>
      <c r="T1026">
        <v>0.29327999999999999</v>
      </c>
      <c r="U1026">
        <v>0.29327999999999999</v>
      </c>
      <c r="V1026">
        <v>69.055999999999997</v>
      </c>
    </row>
    <row r="1027" spans="1:22" x14ac:dyDescent="0.35">
      <c r="A1027" t="s">
        <v>22</v>
      </c>
      <c r="B1027">
        <v>2019</v>
      </c>
      <c r="C1027" t="b">
        <v>1</v>
      </c>
      <c r="D1027" t="s">
        <v>23</v>
      </c>
      <c r="E1027" t="s">
        <v>165</v>
      </c>
      <c r="F1027" t="s">
        <v>25</v>
      </c>
      <c r="G1027" t="s">
        <v>23</v>
      </c>
      <c r="H1027" t="s">
        <v>40</v>
      </c>
      <c r="I1027" t="s">
        <v>27</v>
      </c>
      <c r="J1027" t="s">
        <v>106</v>
      </c>
      <c r="K1027" t="s">
        <v>32</v>
      </c>
      <c r="L1027" t="b">
        <v>1</v>
      </c>
      <c r="M1027" t="s">
        <v>30</v>
      </c>
      <c r="N1027" t="s">
        <v>165</v>
      </c>
      <c r="O1027">
        <v>3.06</v>
      </c>
      <c r="P1027">
        <v>56039</v>
      </c>
      <c r="Q1027">
        <v>171479.34</v>
      </c>
      <c r="R1027">
        <v>346205</v>
      </c>
      <c r="S1027">
        <v>346205</v>
      </c>
      <c r="T1027">
        <v>0.34620499999999998</v>
      </c>
      <c r="U1027">
        <v>0.34620499999999998</v>
      </c>
      <c r="V1027">
        <v>171.47934000000001</v>
      </c>
    </row>
    <row r="1028" spans="1:22" x14ac:dyDescent="0.35">
      <c r="A1028" t="s">
        <v>22</v>
      </c>
      <c r="B1028">
        <v>2019</v>
      </c>
      <c r="C1028" t="b">
        <v>1</v>
      </c>
      <c r="D1028" t="s">
        <v>23</v>
      </c>
      <c r="E1028" t="s">
        <v>165</v>
      </c>
      <c r="F1028" t="s">
        <v>25</v>
      </c>
      <c r="G1028" t="s">
        <v>23</v>
      </c>
      <c r="H1028" t="s">
        <v>40</v>
      </c>
      <c r="I1028" t="s">
        <v>27</v>
      </c>
      <c r="J1028" t="s">
        <v>76</v>
      </c>
      <c r="K1028" t="s">
        <v>32</v>
      </c>
      <c r="L1028" t="b">
        <v>1</v>
      </c>
      <c r="M1028" t="s">
        <v>30</v>
      </c>
      <c r="N1028" t="s">
        <v>165</v>
      </c>
      <c r="O1028">
        <v>2.85</v>
      </c>
      <c r="P1028">
        <v>329965</v>
      </c>
      <c r="Q1028">
        <v>940400.25</v>
      </c>
      <c r="R1028">
        <v>2077677</v>
      </c>
      <c r="S1028">
        <v>2077677</v>
      </c>
      <c r="T1028">
        <v>2.077677</v>
      </c>
      <c r="U1028">
        <v>2.077677</v>
      </c>
      <c r="V1028">
        <v>940.40025000000003</v>
      </c>
    </row>
    <row r="1029" spans="1:22" x14ac:dyDescent="0.35">
      <c r="A1029" t="s">
        <v>22</v>
      </c>
      <c r="B1029">
        <v>2019</v>
      </c>
      <c r="C1029" t="b">
        <v>1</v>
      </c>
      <c r="D1029" t="s">
        <v>23</v>
      </c>
      <c r="E1029" t="s">
        <v>165</v>
      </c>
      <c r="F1029" t="s">
        <v>25</v>
      </c>
      <c r="G1029" t="s">
        <v>23</v>
      </c>
      <c r="H1029" t="s">
        <v>40</v>
      </c>
      <c r="I1029" t="s">
        <v>27</v>
      </c>
      <c r="J1029" t="s">
        <v>76</v>
      </c>
      <c r="K1029" t="s">
        <v>32</v>
      </c>
      <c r="L1029" t="b">
        <v>1</v>
      </c>
      <c r="M1029" t="s">
        <v>30</v>
      </c>
      <c r="N1029" t="s">
        <v>165</v>
      </c>
      <c r="O1029">
        <v>2.85</v>
      </c>
      <c r="P1029">
        <v>1200</v>
      </c>
      <c r="Q1029">
        <v>3420</v>
      </c>
      <c r="R1029">
        <v>7560</v>
      </c>
      <c r="S1029">
        <v>7560</v>
      </c>
      <c r="T1029">
        <v>7.5599999999999999E-3</v>
      </c>
      <c r="U1029">
        <v>7.5599999999999999E-3</v>
      </c>
      <c r="V1029">
        <v>3.42</v>
      </c>
    </row>
    <row r="1030" spans="1:22" x14ac:dyDescent="0.35">
      <c r="A1030" t="s">
        <v>22</v>
      </c>
      <c r="B1030">
        <v>2019</v>
      </c>
      <c r="C1030" t="b">
        <v>1</v>
      </c>
      <c r="D1030" t="s">
        <v>166</v>
      </c>
      <c r="E1030" t="s">
        <v>166</v>
      </c>
      <c r="F1030" t="s">
        <v>25</v>
      </c>
      <c r="G1030" t="s">
        <v>166</v>
      </c>
      <c r="H1030" t="s">
        <v>26</v>
      </c>
      <c r="I1030" t="s">
        <v>35</v>
      </c>
      <c r="J1030" t="s">
        <v>41</v>
      </c>
      <c r="K1030" t="s">
        <v>42</v>
      </c>
      <c r="L1030" t="b">
        <v>1</v>
      </c>
      <c r="M1030" t="s">
        <v>30</v>
      </c>
      <c r="N1030" t="s">
        <v>166</v>
      </c>
      <c r="O1030">
        <v>0</v>
      </c>
      <c r="P1030">
        <v>120</v>
      </c>
      <c r="Q1030">
        <v>0</v>
      </c>
      <c r="R1030">
        <v>1732</v>
      </c>
      <c r="S1030">
        <v>1732</v>
      </c>
      <c r="T1030">
        <v>1.732E-3</v>
      </c>
      <c r="U1030">
        <v>1.732E-3</v>
      </c>
      <c r="V1030">
        <v>0</v>
      </c>
    </row>
    <row r="1031" spans="1:22" x14ac:dyDescent="0.35">
      <c r="A1031" t="s">
        <v>22</v>
      </c>
      <c r="B1031">
        <v>2019</v>
      </c>
      <c r="C1031" t="b">
        <v>1</v>
      </c>
      <c r="D1031" t="s">
        <v>23</v>
      </c>
      <c r="E1031" t="s">
        <v>167</v>
      </c>
      <c r="F1031" t="s">
        <v>25</v>
      </c>
      <c r="G1031" t="s">
        <v>23</v>
      </c>
      <c r="H1031" t="s">
        <v>26</v>
      </c>
      <c r="I1031" t="s">
        <v>27</v>
      </c>
      <c r="J1031" t="s">
        <v>56</v>
      </c>
      <c r="K1031" t="s">
        <v>29</v>
      </c>
      <c r="L1031" t="b">
        <v>1</v>
      </c>
      <c r="M1031" t="s">
        <v>30</v>
      </c>
      <c r="N1031" t="s">
        <v>167</v>
      </c>
      <c r="O1031">
        <v>1.21</v>
      </c>
      <c r="P1031">
        <v>1496078</v>
      </c>
      <c r="Q1031">
        <v>1810254.38</v>
      </c>
      <c r="R1031">
        <v>13836285</v>
      </c>
      <c r="S1031">
        <v>13836285</v>
      </c>
      <c r="T1031">
        <v>13.836285</v>
      </c>
      <c r="U1031">
        <v>13.836285</v>
      </c>
      <c r="V1031">
        <v>1810.2543800000001</v>
      </c>
    </row>
    <row r="1032" spans="1:22" x14ac:dyDescent="0.35">
      <c r="A1032" t="s">
        <v>22</v>
      </c>
      <c r="B1032">
        <v>2019</v>
      </c>
      <c r="C1032" t="b">
        <v>1</v>
      </c>
      <c r="D1032" t="s">
        <v>23</v>
      </c>
      <c r="E1032" t="s">
        <v>167</v>
      </c>
      <c r="F1032" t="s">
        <v>25</v>
      </c>
      <c r="G1032" t="s">
        <v>23</v>
      </c>
      <c r="H1032" t="s">
        <v>26</v>
      </c>
      <c r="I1032" t="s">
        <v>27</v>
      </c>
      <c r="J1032" t="s">
        <v>56</v>
      </c>
      <c r="K1032" t="s">
        <v>29</v>
      </c>
      <c r="L1032" t="b">
        <v>1</v>
      </c>
      <c r="M1032" t="s">
        <v>30</v>
      </c>
      <c r="N1032" t="s">
        <v>167</v>
      </c>
      <c r="O1032">
        <v>1.21</v>
      </c>
      <c r="P1032">
        <v>413658</v>
      </c>
      <c r="Q1032">
        <v>500526.18</v>
      </c>
      <c r="R1032">
        <v>3567105</v>
      </c>
      <c r="S1032">
        <v>3567105</v>
      </c>
      <c r="T1032">
        <v>3.5671050000000002</v>
      </c>
      <c r="U1032">
        <v>3.5671050000000002</v>
      </c>
      <c r="V1032">
        <v>500.52618000000001</v>
      </c>
    </row>
    <row r="1033" spans="1:22" x14ac:dyDescent="0.35">
      <c r="A1033" t="s">
        <v>22</v>
      </c>
      <c r="B1033">
        <v>2019</v>
      </c>
      <c r="C1033" t="b">
        <v>1</v>
      </c>
      <c r="D1033" t="s">
        <v>23</v>
      </c>
      <c r="E1033" t="s">
        <v>167</v>
      </c>
      <c r="F1033" t="s">
        <v>25</v>
      </c>
      <c r="G1033" t="s">
        <v>23</v>
      </c>
      <c r="H1033" t="s">
        <v>26</v>
      </c>
      <c r="I1033" t="s">
        <v>27</v>
      </c>
      <c r="J1033" t="s">
        <v>56</v>
      </c>
      <c r="K1033" t="s">
        <v>29</v>
      </c>
      <c r="L1033" t="b">
        <v>1</v>
      </c>
      <c r="M1033" t="s">
        <v>30</v>
      </c>
      <c r="N1033" t="s">
        <v>167</v>
      </c>
      <c r="O1033">
        <v>1.21</v>
      </c>
      <c r="P1033">
        <v>68256</v>
      </c>
      <c r="Q1033">
        <v>82589.759999999995</v>
      </c>
      <c r="R1033">
        <v>572393</v>
      </c>
      <c r="S1033">
        <v>572393</v>
      </c>
      <c r="T1033">
        <v>0.57239300000000004</v>
      </c>
      <c r="U1033">
        <v>0.57239300000000004</v>
      </c>
      <c r="V1033">
        <v>82.589759999999998</v>
      </c>
    </row>
    <row r="1034" spans="1:22" x14ac:dyDescent="0.35">
      <c r="A1034" t="s">
        <v>22</v>
      </c>
      <c r="B1034">
        <v>2019</v>
      </c>
      <c r="C1034" t="b">
        <v>1</v>
      </c>
      <c r="D1034" t="s">
        <v>23</v>
      </c>
      <c r="E1034" t="s">
        <v>167</v>
      </c>
      <c r="F1034" t="s">
        <v>25</v>
      </c>
      <c r="G1034" t="s">
        <v>23</v>
      </c>
      <c r="H1034" t="s">
        <v>36</v>
      </c>
      <c r="I1034" t="s">
        <v>37</v>
      </c>
      <c r="J1034" t="s">
        <v>28</v>
      </c>
      <c r="K1034" t="s">
        <v>29</v>
      </c>
      <c r="L1034" t="b">
        <v>1</v>
      </c>
      <c r="M1034" t="s">
        <v>30</v>
      </c>
      <c r="N1034" t="s">
        <v>167</v>
      </c>
      <c r="O1034">
        <v>1.66</v>
      </c>
      <c r="P1034">
        <v>967824</v>
      </c>
      <c r="Q1034">
        <v>1606587.84</v>
      </c>
      <c r="R1034">
        <v>9849455</v>
      </c>
      <c r="S1034">
        <v>9849455</v>
      </c>
      <c r="T1034">
        <v>9.8494550000000007</v>
      </c>
      <c r="U1034">
        <v>9.8494550000000007</v>
      </c>
      <c r="V1034">
        <v>1606.5878399999999</v>
      </c>
    </row>
    <row r="1035" spans="1:22" x14ac:dyDescent="0.35">
      <c r="A1035" t="s">
        <v>22</v>
      </c>
      <c r="B1035">
        <v>2019</v>
      </c>
      <c r="C1035" t="b">
        <v>1</v>
      </c>
      <c r="D1035" t="s">
        <v>23</v>
      </c>
      <c r="E1035" t="s">
        <v>167</v>
      </c>
      <c r="F1035" t="s">
        <v>25</v>
      </c>
      <c r="G1035" t="s">
        <v>23</v>
      </c>
      <c r="H1035" t="s">
        <v>36</v>
      </c>
      <c r="I1035" t="s">
        <v>37</v>
      </c>
      <c r="J1035" t="s">
        <v>28</v>
      </c>
      <c r="K1035" t="s">
        <v>29</v>
      </c>
      <c r="L1035" t="b">
        <v>1</v>
      </c>
      <c r="M1035" t="s">
        <v>30</v>
      </c>
      <c r="N1035" t="s">
        <v>167</v>
      </c>
      <c r="O1035">
        <v>1.66</v>
      </c>
      <c r="P1035">
        <v>514080</v>
      </c>
      <c r="Q1035">
        <v>853372.8</v>
      </c>
      <c r="R1035">
        <v>5224768</v>
      </c>
      <c r="S1035">
        <v>5224768</v>
      </c>
      <c r="T1035">
        <v>5.2247680000000001</v>
      </c>
      <c r="U1035">
        <v>5.2247680000000001</v>
      </c>
      <c r="V1035">
        <v>853.37279999999998</v>
      </c>
    </row>
    <row r="1036" spans="1:22" x14ac:dyDescent="0.35">
      <c r="A1036" t="s">
        <v>22</v>
      </c>
      <c r="B1036">
        <v>2019</v>
      </c>
      <c r="C1036" t="b">
        <v>1</v>
      </c>
      <c r="D1036" t="s">
        <v>23</v>
      </c>
      <c r="E1036" t="s">
        <v>167</v>
      </c>
      <c r="F1036" t="s">
        <v>25</v>
      </c>
      <c r="G1036" t="s">
        <v>23</v>
      </c>
      <c r="H1036" t="s">
        <v>36</v>
      </c>
      <c r="I1036" t="s">
        <v>37</v>
      </c>
      <c r="J1036" t="s">
        <v>28</v>
      </c>
      <c r="K1036" t="s">
        <v>29</v>
      </c>
      <c r="L1036" t="b">
        <v>1</v>
      </c>
      <c r="M1036" t="s">
        <v>30</v>
      </c>
      <c r="N1036" t="s">
        <v>167</v>
      </c>
      <c r="O1036">
        <v>1.66</v>
      </c>
      <c r="P1036">
        <v>864</v>
      </c>
      <c r="Q1036">
        <v>1434.24</v>
      </c>
      <c r="R1036">
        <v>8488</v>
      </c>
      <c r="S1036">
        <v>8488</v>
      </c>
      <c r="T1036">
        <v>8.4880000000000008E-3</v>
      </c>
      <c r="U1036">
        <v>8.4880000000000008E-3</v>
      </c>
      <c r="V1036">
        <v>1.43424</v>
      </c>
    </row>
    <row r="1037" spans="1:22" x14ac:dyDescent="0.35">
      <c r="A1037" t="s">
        <v>22</v>
      </c>
      <c r="B1037">
        <v>2019</v>
      </c>
      <c r="C1037" t="b">
        <v>1</v>
      </c>
      <c r="D1037" t="s">
        <v>23</v>
      </c>
      <c r="E1037" t="s">
        <v>167</v>
      </c>
      <c r="F1037" t="s">
        <v>25</v>
      </c>
      <c r="G1037" t="s">
        <v>23</v>
      </c>
      <c r="H1037" t="s">
        <v>36</v>
      </c>
      <c r="I1037" t="s">
        <v>37</v>
      </c>
      <c r="J1037" t="s">
        <v>28</v>
      </c>
      <c r="K1037" t="s">
        <v>29</v>
      </c>
      <c r="L1037" t="b">
        <v>1</v>
      </c>
      <c r="M1037" t="s">
        <v>30</v>
      </c>
      <c r="N1037" t="s">
        <v>167</v>
      </c>
      <c r="O1037">
        <v>1.66</v>
      </c>
      <c r="P1037">
        <v>254647</v>
      </c>
      <c r="Q1037">
        <v>422714.02</v>
      </c>
      <c r="R1037">
        <v>3435335</v>
      </c>
      <c r="S1037">
        <v>3435335</v>
      </c>
      <c r="T1037">
        <v>3.4353349999999998</v>
      </c>
      <c r="U1037">
        <v>3.4353349999999998</v>
      </c>
      <c r="V1037">
        <v>422.71402</v>
      </c>
    </row>
    <row r="1038" spans="1:22" x14ac:dyDescent="0.35">
      <c r="A1038" t="s">
        <v>22</v>
      </c>
      <c r="B1038">
        <v>2019</v>
      </c>
      <c r="C1038" t="b">
        <v>1</v>
      </c>
      <c r="D1038" t="s">
        <v>23</v>
      </c>
      <c r="E1038" t="s">
        <v>168</v>
      </c>
      <c r="F1038" t="s">
        <v>25</v>
      </c>
      <c r="G1038" t="s">
        <v>23</v>
      </c>
      <c r="H1038" t="s">
        <v>40</v>
      </c>
      <c r="I1038" t="s">
        <v>27</v>
      </c>
      <c r="J1038" t="s">
        <v>86</v>
      </c>
      <c r="K1038" t="s">
        <v>32</v>
      </c>
      <c r="L1038" t="b">
        <v>1</v>
      </c>
      <c r="M1038" t="s">
        <v>30</v>
      </c>
      <c r="N1038" t="s">
        <v>168</v>
      </c>
      <c r="O1038">
        <v>2.95</v>
      </c>
      <c r="P1038">
        <v>20746</v>
      </c>
      <c r="Q1038">
        <v>61200.7</v>
      </c>
      <c r="R1038">
        <v>56847</v>
      </c>
      <c r="S1038">
        <v>56847</v>
      </c>
      <c r="T1038">
        <v>5.6847000000000002E-2</v>
      </c>
      <c r="U1038">
        <v>5.6847000000000002E-2</v>
      </c>
      <c r="V1038">
        <v>61.200699999999998</v>
      </c>
    </row>
    <row r="1039" spans="1:22" x14ac:dyDescent="0.35">
      <c r="A1039" t="s">
        <v>22</v>
      </c>
      <c r="B1039">
        <v>2019</v>
      </c>
      <c r="C1039" t="b">
        <v>1</v>
      </c>
      <c r="D1039" t="s">
        <v>23</v>
      </c>
      <c r="E1039" t="s">
        <v>168</v>
      </c>
      <c r="F1039" t="s">
        <v>25</v>
      </c>
      <c r="G1039" t="s">
        <v>23</v>
      </c>
      <c r="H1039" t="s">
        <v>26</v>
      </c>
      <c r="I1039" t="s">
        <v>35</v>
      </c>
      <c r="J1039" t="s">
        <v>41</v>
      </c>
      <c r="K1039" t="s">
        <v>42</v>
      </c>
      <c r="L1039" t="b">
        <v>1</v>
      </c>
      <c r="M1039" t="s">
        <v>30</v>
      </c>
      <c r="N1039" t="s">
        <v>168</v>
      </c>
      <c r="O1039">
        <v>0</v>
      </c>
      <c r="P1039">
        <v>3583</v>
      </c>
      <c r="Q1039">
        <v>0</v>
      </c>
      <c r="R1039">
        <v>48157</v>
      </c>
      <c r="S1039">
        <v>48157</v>
      </c>
      <c r="T1039">
        <v>4.8156999999999998E-2</v>
      </c>
      <c r="U1039">
        <v>4.8156999999999998E-2</v>
      </c>
      <c r="V1039">
        <v>0</v>
      </c>
    </row>
    <row r="1040" spans="1:22" x14ac:dyDescent="0.35">
      <c r="A1040" t="s">
        <v>22</v>
      </c>
      <c r="B1040">
        <v>2019</v>
      </c>
      <c r="C1040" t="b">
        <v>1</v>
      </c>
      <c r="D1040" t="s">
        <v>23</v>
      </c>
      <c r="E1040" t="s">
        <v>168</v>
      </c>
      <c r="F1040" t="s">
        <v>25</v>
      </c>
      <c r="G1040" t="s">
        <v>23</v>
      </c>
      <c r="H1040" t="s">
        <v>26</v>
      </c>
      <c r="I1040" t="s">
        <v>35</v>
      </c>
      <c r="J1040" t="s">
        <v>41</v>
      </c>
      <c r="K1040" t="s">
        <v>42</v>
      </c>
      <c r="L1040" t="b">
        <v>1</v>
      </c>
      <c r="M1040" t="s">
        <v>30</v>
      </c>
      <c r="N1040" t="s">
        <v>168</v>
      </c>
      <c r="O1040">
        <v>0</v>
      </c>
      <c r="P1040">
        <v>3506</v>
      </c>
      <c r="Q1040">
        <v>0</v>
      </c>
      <c r="R1040">
        <v>42709</v>
      </c>
      <c r="S1040">
        <v>42709</v>
      </c>
      <c r="T1040">
        <v>4.2708999999999997E-2</v>
      </c>
      <c r="U1040">
        <v>4.2708999999999997E-2</v>
      </c>
      <c r="V1040">
        <v>0</v>
      </c>
    </row>
    <row r="1041" spans="1:22" x14ac:dyDescent="0.35">
      <c r="A1041" t="s">
        <v>22</v>
      </c>
      <c r="B1041">
        <v>2019</v>
      </c>
      <c r="C1041" t="b">
        <v>1</v>
      </c>
      <c r="D1041" t="s">
        <v>23</v>
      </c>
      <c r="E1041" t="s">
        <v>168</v>
      </c>
      <c r="F1041" t="s">
        <v>25</v>
      </c>
      <c r="G1041" t="s">
        <v>23</v>
      </c>
      <c r="H1041" t="s">
        <v>26</v>
      </c>
      <c r="I1041" t="s">
        <v>35</v>
      </c>
      <c r="J1041" t="s">
        <v>41</v>
      </c>
      <c r="K1041" t="s">
        <v>42</v>
      </c>
      <c r="L1041" t="b">
        <v>1</v>
      </c>
      <c r="M1041" t="s">
        <v>30</v>
      </c>
      <c r="N1041" t="s">
        <v>168</v>
      </c>
      <c r="O1041">
        <v>0</v>
      </c>
      <c r="P1041">
        <v>1700</v>
      </c>
      <c r="Q1041">
        <v>0</v>
      </c>
      <c r="R1041">
        <v>26836</v>
      </c>
      <c r="S1041">
        <v>26836</v>
      </c>
      <c r="T1041">
        <v>2.6835999999999999E-2</v>
      </c>
      <c r="U1041">
        <v>2.6835999999999999E-2</v>
      </c>
      <c r="V1041">
        <v>0</v>
      </c>
    </row>
    <row r="1042" spans="1:22" x14ac:dyDescent="0.35">
      <c r="A1042" t="s">
        <v>22</v>
      </c>
      <c r="B1042">
        <v>2019</v>
      </c>
      <c r="C1042" t="b">
        <v>1</v>
      </c>
      <c r="D1042" t="s">
        <v>23</v>
      </c>
      <c r="E1042" t="s">
        <v>168</v>
      </c>
      <c r="F1042" t="s">
        <v>25</v>
      </c>
      <c r="G1042" t="s">
        <v>23</v>
      </c>
      <c r="H1042" t="s">
        <v>36</v>
      </c>
      <c r="I1042" t="s">
        <v>35</v>
      </c>
      <c r="J1042" t="s">
        <v>43</v>
      </c>
      <c r="K1042" t="s">
        <v>39</v>
      </c>
      <c r="L1042" t="b">
        <v>1</v>
      </c>
      <c r="M1042" t="s">
        <v>30</v>
      </c>
      <c r="N1042" t="s">
        <v>168</v>
      </c>
      <c r="O1042">
        <v>1</v>
      </c>
      <c r="P1042">
        <v>96</v>
      </c>
      <c r="Q1042">
        <v>96</v>
      </c>
      <c r="R1042">
        <v>2419</v>
      </c>
      <c r="S1042">
        <v>2419</v>
      </c>
      <c r="T1042">
        <v>2.4190000000000001E-3</v>
      </c>
      <c r="U1042">
        <v>2.4190000000000001E-3</v>
      </c>
      <c r="V1042">
        <v>9.6000000000000002E-2</v>
      </c>
    </row>
    <row r="1043" spans="1:22" x14ac:dyDescent="0.35">
      <c r="A1043" t="s">
        <v>22</v>
      </c>
      <c r="B1043">
        <v>2019</v>
      </c>
      <c r="C1043" t="b">
        <v>1</v>
      </c>
      <c r="D1043" t="s">
        <v>169</v>
      </c>
      <c r="E1043" t="s">
        <v>170</v>
      </c>
      <c r="F1043" t="s">
        <v>25</v>
      </c>
      <c r="G1043" t="s">
        <v>169</v>
      </c>
      <c r="H1043" t="s">
        <v>26</v>
      </c>
      <c r="I1043" t="s">
        <v>35</v>
      </c>
      <c r="J1043" t="s">
        <v>103</v>
      </c>
      <c r="K1043" t="s">
        <v>39</v>
      </c>
      <c r="L1043" t="b">
        <v>1</v>
      </c>
      <c r="M1043" t="s">
        <v>30</v>
      </c>
      <c r="N1043" t="s">
        <v>170</v>
      </c>
      <c r="O1043">
        <v>1</v>
      </c>
      <c r="P1043">
        <v>59919</v>
      </c>
      <c r="Q1043">
        <v>59919</v>
      </c>
      <c r="R1043">
        <v>456938</v>
      </c>
      <c r="S1043">
        <v>456938</v>
      </c>
      <c r="T1043">
        <v>0.45693800000000001</v>
      </c>
      <c r="U1043">
        <v>0.45693800000000001</v>
      </c>
      <c r="V1043">
        <v>59.918999999999997</v>
      </c>
    </row>
    <row r="1044" spans="1:22" x14ac:dyDescent="0.35">
      <c r="A1044" t="s">
        <v>22</v>
      </c>
      <c r="B1044">
        <v>2019</v>
      </c>
      <c r="C1044" t="b">
        <v>1</v>
      </c>
      <c r="D1044" t="s">
        <v>169</v>
      </c>
      <c r="E1044" t="s">
        <v>170</v>
      </c>
      <c r="F1044" t="s">
        <v>25</v>
      </c>
      <c r="G1044" t="s">
        <v>169</v>
      </c>
      <c r="H1044" t="s">
        <v>26</v>
      </c>
      <c r="I1044" t="s">
        <v>35</v>
      </c>
      <c r="J1044" t="s">
        <v>103</v>
      </c>
      <c r="K1044" t="s">
        <v>39</v>
      </c>
      <c r="L1044" t="b">
        <v>1</v>
      </c>
      <c r="M1044" t="s">
        <v>30</v>
      </c>
      <c r="N1044" t="s">
        <v>170</v>
      </c>
      <c r="O1044">
        <v>1</v>
      </c>
      <c r="P1044">
        <v>2211</v>
      </c>
      <c r="Q1044">
        <v>2211</v>
      </c>
      <c r="R1044">
        <v>17772</v>
      </c>
      <c r="S1044">
        <v>17772</v>
      </c>
      <c r="T1044">
        <v>1.7772E-2</v>
      </c>
      <c r="U1044">
        <v>1.7772E-2</v>
      </c>
      <c r="V1044">
        <v>2.2109999999999999</v>
      </c>
    </row>
    <row r="1045" spans="1:22" x14ac:dyDescent="0.35">
      <c r="A1045" t="s">
        <v>22</v>
      </c>
      <c r="B1045">
        <v>2019</v>
      </c>
      <c r="C1045" t="b">
        <v>1</v>
      </c>
      <c r="D1045" t="s">
        <v>169</v>
      </c>
      <c r="E1045" t="s">
        <v>170</v>
      </c>
      <c r="F1045" t="s">
        <v>25</v>
      </c>
      <c r="G1045" t="s">
        <v>169</v>
      </c>
      <c r="H1045" t="s">
        <v>26</v>
      </c>
      <c r="I1045" t="s">
        <v>27</v>
      </c>
      <c r="J1045" t="s">
        <v>71</v>
      </c>
      <c r="K1045" t="s">
        <v>29</v>
      </c>
      <c r="L1045" t="b">
        <v>1</v>
      </c>
      <c r="M1045" t="s">
        <v>30</v>
      </c>
      <c r="N1045" t="s">
        <v>170</v>
      </c>
      <c r="O1045">
        <v>1.61</v>
      </c>
      <c r="P1045">
        <v>62400</v>
      </c>
      <c r="Q1045">
        <v>100464</v>
      </c>
      <c r="R1045">
        <v>499408</v>
      </c>
      <c r="S1045">
        <v>499408</v>
      </c>
      <c r="T1045">
        <v>0.49940800000000002</v>
      </c>
      <c r="U1045">
        <v>0.49940800000000002</v>
      </c>
      <c r="V1045">
        <v>100.464</v>
      </c>
    </row>
    <row r="1046" spans="1:22" x14ac:dyDescent="0.35">
      <c r="A1046" t="s">
        <v>22</v>
      </c>
      <c r="B1046">
        <v>2019</v>
      </c>
      <c r="C1046" t="b">
        <v>1</v>
      </c>
      <c r="D1046" t="s">
        <v>169</v>
      </c>
      <c r="E1046" t="s">
        <v>170</v>
      </c>
      <c r="F1046" t="s">
        <v>25</v>
      </c>
      <c r="G1046" t="s">
        <v>169</v>
      </c>
      <c r="H1046" t="s">
        <v>26</v>
      </c>
      <c r="I1046" t="s">
        <v>27</v>
      </c>
      <c r="J1046" t="s">
        <v>71</v>
      </c>
      <c r="K1046" t="s">
        <v>29</v>
      </c>
      <c r="L1046" t="b">
        <v>1</v>
      </c>
      <c r="M1046" t="s">
        <v>30</v>
      </c>
      <c r="N1046" t="s">
        <v>170</v>
      </c>
      <c r="O1046">
        <v>1.61</v>
      </c>
      <c r="P1046">
        <v>627</v>
      </c>
      <c r="Q1046">
        <v>1009.47</v>
      </c>
      <c r="R1046">
        <v>6945</v>
      </c>
      <c r="S1046">
        <v>6945</v>
      </c>
      <c r="T1046">
        <v>6.9449999999999998E-3</v>
      </c>
      <c r="U1046">
        <v>6.9449999999999998E-3</v>
      </c>
      <c r="V1046">
        <v>1.0094700000000001</v>
      </c>
    </row>
    <row r="1047" spans="1:22" x14ac:dyDescent="0.35">
      <c r="A1047" t="s">
        <v>22</v>
      </c>
      <c r="B1047">
        <v>2019</v>
      </c>
      <c r="C1047" t="b">
        <v>1</v>
      </c>
      <c r="D1047" t="s">
        <v>169</v>
      </c>
      <c r="E1047" t="s">
        <v>170</v>
      </c>
      <c r="F1047" t="s">
        <v>25</v>
      </c>
      <c r="G1047" t="s">
        <v>169</v>
      </c>
      <c r="H1047" t="s">
        <v>26</v>
      </c>
      <c r="I1047" t="s">
        <v>35</v>
      </c>
      <c r="J1047" t="s">
        <v>137</v>
      </c>
      <c r="K1047" t="s">
        <v>33</v>
      </c>
      <c r="L1047" t="b">
        <v>1</v>
      </c>
      <c r="M1047" t="s">
        <v>30</v>
      </c>
      <c r="N1047" t="s">
        <v>170</v>
      </c>
      <c r="O1047">
        <v>1.17</v>
      </c>
      <c r="P1047">
        <v>2016</v>
      </c>
      <c r="Q1047">
        <v>2358.7199999999998</v>
      </c>
      <c r="R1047">
        <v>2580</v>
      </c>
      <c r="S1047">
        <v>2580</v>
      </c>
      <c r="T1047">
        <v>2.5799999999999998E-3</v>
      </c>
      <c r="U1047">
        <v>2.5799999999999998E-3</v>
      </c>
      <c r="V1047">
        <v>2.3587199999999999</v>
      </c>
    </row>
    <row r="1048" spans="1:22" x14ac:dyDescent="0.35">
      <c r="A1048" t="s">
        <v>22</v>
      </c>
      <c r="B1048">
        <v>2019</v>
      </c>
      <c r="C1048" t="b">
        <v>1</v>
      </c>
      <c r="D1048" t="s">
        <v>169</v>
      </c>
      <c r="E1048" t="s">
        <v>170</v>
      </c>
      <c r="F1048" t="s">
        <v>25</v>
      </c>
      <c r="G1048" t="s">
        <v>169</v>
      </c>
      <c r="H1048" t="s">
        <v>26</v>
      </c>
      <c r="I1048" t="s">
        <v>35</v>
      </c>
      <c r="J1048" t="s">
        <v>137</v>
      </c>
      <c r="K1048" t="s">
        <v>33</v>
      </c>
      <c r="L1048" t="b">
        <v>1</v>
      </c>
      <c r="M1048" t="s">
        <v>30</v>
      </c>
      <c r="N1048" t="s">
        <v>170</v>
      </c>
      <c r="O1048">
        <v>1.17</v>
      </c>
      <c r="P1048">
        <v>682</v>
      </c>
      <c r="Q1048">
        <v>797.94</v>
      </c>
      <c r="R1048">
        <v>955</v>
      </c>
      <c r="S1048">
        <v>955</v>
      </c>
      <c r="T1048">
        <v>9.5500000000000001E-4</v>
      </c>
      <c r="U1048">
        <v>9.5500000000000001E-4</v>
      </c>
      <c r="V1048">
        <v>0.79793999999999998</v>
      </c>
    </row>
    <row r="1049" spans="1:22" x14ac:dyDescent="0.35">
      <c r="A1049" t="s">
        <v>22</v>
      </c>
      <c r="B1049">
        <v>2019</v>
      </c>
      <c r="C1049" t="b">
        <v>1</v>
      </c>
      <c r="D1049" t="s">
        <v>169</v>
      </c>
      <c r="E1049" t="s">
        <v>170</v>
      </c>
      <c r="F1049" t="s">
        <v>25</v>
      </c>
      <c r="G1049" t="s">
        <v>169</v>
      </c>
      <c r="H1049" t="s">
        <v>26</v>
      </c>
      <c r="I1049" t="s">
        <v>35</v>
      </c>
      <c r="J1049" t="s">
        <v>85</v>
      </c>
      <c r="K1049" t="s">
        <v>33</v>
      </c>
      <c r="L1049" t="b">
        <v>1</v>
      </c>
      <c r="M1049" t="s">
        <v>30</v>
      </c>
      <c r="N1049" t="s">
        <v>170</v>
      </c>
      <c r="O1049">
        <v>1.25</v>
      </c>
      <c r="P1049">
        <v>38240</v>
      </c>
      <c r="Q1049">
        <v>47800</v>
      </c>
      <c r="R1049">
        <v>158627</v>
      </c>
      <c r="S1049">
        <v>158627</v>
      </c>
      <c r="T1049">
        <v>0.15862699999999999</v>
      </c>
      <c r="U1049">
        <v>0.15862699999999999</v>
      </c>
      <c r="V1049">
        <v>47.8</v>
      </c>
    </row>
    <row r="1050" spans="1:22" x14ac:dyDescent="0.35">
      <c r="A1050" t="s">
        <v>22</v>
      </c>
      <c r="B1050">
        <v>2019</v>
      </c>
      <c r="C1050" t="b">
        <v>1</v>
      </c>
      <c r="D1050" t="s">
        <v>169</v>
      </c>
      <c r="E1050" t="s">
        <v>170</v>
      </c>
      <c r="F1050" t="s">
        <v>25</v>
      </c>
      <c r="G1050" t="s">
        <v>169</v>
      </c>
      <c r="H1050" t="s">
        <v>26</v>
      </c>
      <c r="I1050" t="s">
        <v>35</v>
      </c>
      <c r="J1050" t="s">
        <v>126</v>
      </c>
      <c r="K1050" t="s">
        <v>32</v>
      </c>
      <c r="L1050" t="b">
        <v>1</v>
      </c>
      <c r="M1050" t="s">
        <v>30</v>
      </c>
      <c r="N1050" t="s">
        <v>170</v>
      </c>
      <c r="O1050">
        <v>1.18</v>
      </c>
      <c r="P1050">
        <v>150151</v>
      </c>
      <c r="Q1050">
        <v>177178.18</v>
      </c>
      <c r="R1050">
        <v>165260</v>
      </c>
      <c r="S1050">
        <v>165260</v>
      </c>
      <c r="T1050">
        <v>0.16525999999999999</v>
      </c>
      <c r="U1050">
        <v>0.16525999999999999</v>
      </c>
      <c r="V1050">
        <v>177.17818</v>
      </c>
    </row>
    <row r="1051" spans="1:22" x14ac:dyDescent="0.35">
      <c r="A1051" t="s">
        <v>22</v>
      </c>
      <c r="B1051">
        <v>2019</v>
      </c>
      <c r="C1051" t="b">
        <v>1</v>
      </c>
      <c r="D1051" t="s">
        <v>169</v>
      </c>
      <c r="E1051" t="s">
        <v>170</v>
      </c>
      <c r="F1051" t="s">
        <v>25</v>
      </c>
      <c r="G1051" t="s">
        <v>169</v>
      </c>
      <c r="H1051" t="s">
        <v>26</v>
      </c>
      <c r="I1051" t="s">
        <v>35</v>
      </c>
      <c r="J1051" t="s">
        <v>126</v>
      </c>
      <c r="K1051" t="s">
        <v>32</v>
      </c>
      <c r="L1051" t="b">
        <v>1</v>
      </c>
      <c r="M1051" t="s">
        <v>30</v>
      </c>
      <c r="N1051" t="s">
        <v>170</v>
      </c>
      <c r="O1051">
        <v>1.18</v>
      </c>
      <c r="P1051">
        <v>636</v>
      </c>
      <c r="Q1051">
        <v>750.48</v>
      </c>
      <c r="R1051">
        <v>1071</v>
      </c>
      <c r="S1051">
        <v>1071</v>
      </c>
      <c r="T1051">
        <v>1.0709999999999999E-3</v>
      </c>
      <c r="U1051">
        <v>1.0709999999999999E-3</v>
      </c>
      <c r="V1051">
        <v>0.75048000000000004</v>
      </c>
    </row>
    <row r="1052" spans="1:22" x14ac:dyDescent="0.35">
      <c r="A1052" t="s">
        <v>22</v>
      </c>
      <c r="B1052">
        <v>2019</v>
      </c>
      <c r="C1052" t="b">
        <v>1</v>
      </c>
      <c r="D1052" t="s">
        <v>169</v>
      </c>
      <c r="E1052" t="s">
        <v>170</v>
      </c>
      <c r="F1052" t="s">
        <v>25</v>
      </c>
      <c r="G1052" t="s">
        <v>169</v>
      </c>
      <c r="H1052" t="s">
        <v>26</v>
      </c>
      <c r="I1052" t="s">
        <v>35</v>
      </c>
      <c r="J1052" t="s">
        <v>104</v>
      </c>
      <c r="K1052" t="s">
        <v>32</v>
      </c>
      <c r="L1052" t="b">
        <v>1</v>
      </c>
      <c r="M1052" t="s">
        <v>30</v>
      </c>
      <c r="N1052" t="s">
        <v>170</v>
      </c>
      <c r="O1052">
        <v>1.07</v>
      </c>
      <c r="P1052">
        <v>86935</v>
      </c>
      <c r="Q1052">
        <v>93020.45</v>
      </c>
      <c r="R1052">
        <v>172925</v>
      </c>
      <c r="S1052">
        <v>172925</v>
      </c>
      <c r="T1052">
        <v>0.172925</v>
      </c>
      <c r="U1052">
        <v>0.172925</v>
      </c>
      <c r="V1052">
        <v>93.020449999999997</v>
      </c>
    </row>
    <row r="1053" spans="1:22" x14ac:dyDescent="0.35">
      <c r="A1053" t="s">
        <v>22</v>
      </c>
      <c r="B1053">
        <v>2019</v>
      </c>
      <c r="C1053" t="b">
        <v>1</v>
      </c>
      <c r="D1053" t="s">
        <v>169</v>
      </c>
      <c r="E1053" t="s">
        <v>170</v>
      </c>
      <c r="F1053" t="s">
        <v>25</v>
      </c>
      <c r="G1053" t="s">
        <v>169</v>
      </c>
      <c r="H1053" t="s">
        <v>26</v>
      </c>
      <c r="I1053" t="s">
        <v>35</v>
      </c>
      <c r="J1053" t="s">
        <v>104</v>
      </c>
      <c r="K1053" t="s">
        <v>32</v>
      </c>
      <c r="L1053" t="b">
        <v>1</v>
      </c>
      <c r="M1053" t="s">
        <v>30</v>
      </c>
      <c r="N1053" t="s">
        <v>170</v>
      </c>
      <c r="O1053">
        <v>1.07</v>
      </c>
      <c r="P1053">
        <v>300</v>
      </c>
      <c r="Q1053">
        <v>321</v>
      </c>
      <c r="R1053">
        <v>1617</v>
      </c>
      <c r="S1053">
        <v>1617</v>
      </c>
      <c r="T1053">
        <v>1.6169999999999999E-3</v>
      </c>
      <c r="U1053">
        <v>1.6169999999999999E-3</v>
      </c>
      <c r="V1053">
        <v>0.32100000000000001</v>
      </c>
    </row>
    <row r="1054" spans="1:22" x14ac:dyDescent="0.35">
      <c r="A1054" t="s">
        <v>22</v>
      </c>
      <c r="B1054">
        <v>2019</v>
      </c>
      <c r="C1054" t="b">
        <v>1</v>
      </c>
      <c r="D1054" t="s">
        <v>169</v>
      </c>
      <c r="E1054" t="s">
        <v>170</v>
      </c>
      <c r="F1054" t="s">
        <v>25</v>
      </c>
      <c r="G1054" t="s">
        <v>169</v>
      </c>
      <c r="H1054" t="s">
        <v>26</v>
      </c>
      <c r="I1054" t="s">
        <v>35</v>
      </c>
      <c r="J1054" t="s">
        <v>104</v>
      </c>
      <c r="K1054" t="s">
        <v>32</v>
      </c>
      <c r="L1054" t="b">
        <v>1</v>
      </c>
      <c r="M1054" t="s">
        <v>30</v>
      </c>
      <c r="N1054" t="s">
        <v>170</v>
      </c>
      <c r="O1054">
        <v>1.07</v>
      </c>
      <c r="P1054">
        <v>691884</v>
      </c>
      <c r="Q1054">
        <v>740315.88</v>
      </c>
      <c r="R1054">
        <v>1076720</v>
      </c>
      <c r="S1054">
        <v>1076720</v>
      </c>
      <c r="T1054">
        <v>1.0767199999999999</v>
      </c>
      <c r="U1054">
        <v>1.0767199999999999</v>
      </c>
      <c r="V1054">
        <v>740.31587999999999</v>
      </c>
    </row>
    <row r="1055" spans="1:22" x14ac:dyDescent="0.35">
      <c r="A1055" t="s">
        <v>22</v>
      </c>
      <c r="B1055">
        <v>2019</v>
      </c>
      <c r="C1055" t="b">
        <v>1</v>
      </c>
      <c r="D1055" t="s">
        <v>169</v>
      </c>
      <c r="E1055" t="s">
        <v>170</v>
      </c>
      <c r="F1055" t="s">
        <v>25</v>
      </c>
      <c r="G1055" t="s">
        <v>169</v>
      </c>
      <c r="H1055" t="s">
        <v>26</v>
      </c>
      <c r="I1055" t="s">
        <v>35</v>
      </c>
      <c r="J1055" t="s">
        <v>104</v>
      </c>
      <c r="K1055" t="s">
        <v>32</v>
      </c>
      <c r="L1055" t="b">
        <v>1</v>
      </c>
      <c r="M1055" t="s">
        <v>30</v>
      </c>
      <c r="N1055" t="s">
        <v>170</v>
      </c>
      <c r="O1055">
        <v>1.07</v>
      </c>
      <c r="P1055">
        <v>9075</v>
      </c>
      <c r="Q1055">
        <v>9710.25</v>
      </c>
      <c r="R1055">
        <v>17726</v>
      </c>
      <c r="S1055">
        <v>17726</v>
      </c>
      <c r="T1055">
        <v>1.7725999999999999E-2</v>
      </c>
      <c r="U1055">
        <v>1.7725999999999999E-2</v>
      </c>
      <c r="V1055">
        <v>9.7102500000000003</v>
      </c>
    </row>
    <row r="1056" spans="1:22" x14ac:dyDescent="0.35">
      <c r="A1056" t="s">
        <v>22</v>
      </c>
      <c r="B1056">
        <v>2019</v>
      </c>
      <c r="C1056" t="b">
        <v>1</v>
      </c>
      <c r="D1056" t="s">
        <v>169</v>
      </c>
      <c r="E1056" t="s">
        <v>170</v>
      </c>
      <c r="F1056" t="s">
        <v>25</v>
      </c>
      <c r="G1056" t="s">
        <v>169</v>
      </c>
      <c r="H1056" t="s">
        <v>26</v>
      </c>
      <c r="I1056" t="s">
        <v>35</v>
      </c>
      <c r="J1056" t="s">
        <v>104</v>
      </c>
      <c r="K1056" t="s">
        <v>32</v>
      </c>
      <c r="L1056" t="b">
        <v>1</v>
      </c>
      <c r="M1056" t="s">
        <v>30</v>
      </c>
      <c r="N1056" t="s">
        <v>170</v>
      </c>
      <c r="O1056">
        <v>1.07</v>
      </c>
      <c r="P1056">
        <v>674</v>
      </c>
      <c r="Q1056">
        <v>721.18</v>
      </c>
      <c r="R1056">
        <v>944</v>
      </c>
      <c r="S1056">
        <v>944</v>
      </c>
      <c r="T1056">
        <v>9.4399999999999996E-4</v>
      </c>
      <c r="U1056">
        <v>9.4399999999999996E-4</v>
      </c>
      <c r="V1056">
        <v>0.72118000000000004</v>
      </c>
    </row>
    <row r="1057" spans="1:22" x14ac:dyDescent="0.35">
      <c r="A1057" t="s">
        <v>22</v>
      </c>
      <c r="B1057">
        <v>2019</v>
      </c>
      <c r="C1057" t="b">
        <v>1</v>
      </c>
      <c r="D1057" t="s">
        <v>169</v>
      </c>
      <c r="E1057" t="s">
        <v>170</v>
      </c>
      <c r="F1057" t="s">
        <v>25</v>
      </c>
      <c r="G1057" t="s">
        <v>169</v>
      </c>
      <c r="H1057" t="s">
        <v>26</v>
      </c>
      <c r="I1057" t="s">
        <v>35</v>
      </c>
      <c r="J1057" t="s">
        <v>127</v>
      </c>
      <c r="K1057" t="s">
        <v>32</v>
      </c>
      <c r="L1057" t="b">
        <v>1</v>
      </c>
      <c r="M1057" t="s">
        <v>30</v>
      </c>
      <c r="N1057" t="s">
        <v>170</v>
      </c>
      <c r="O1057">
        <v>1.1599999999999999</v>
      </c>
      <c r="P1057">
        <v>9392</v>
      </c>
      <c r="Q1057">
        <v>10894.72</v>
      </c>
      <c r="R1057">
        <v>14813</v>
      </c>
      <c r="S1057">
        <v>14813</v>
      </c>
      <c r="T1057">
        <v>1.4813E-2</v>
      </c>
      <c r="U1057">
        <v>1.4813E-2</v>
      </c>
      <c r="V1057">
        <v>10.89472</v>
      </c>
    </row>
    <row r="1058" spans="1:22" x14ac:dyDescent="0.35">
      <c r="A1058" t="s">
        <v>22</v>
      </c>
      <c r="B1058">
        <v>2019</v>
      </c>
      <c r="C1058" t="b">
        <v>1</v>
      </c>
      <c r="D1058" t="s">
        <v>169</v>
      </c>
      <c r="E1058" t="s">
        <v>170</v>
      </c>
      <c r="F1058" t="s">
        <v>25</v>
      </c>
      <c r="G1058" t="s">
        <v>169</v>
      </c>
      <c r="H1058" t="s">
        <v>26</v>
      </c>
      <c r="I1058" t="s">
        <v>35</v>
      </c>
      <c r="J1058" t="s">
        <v>128</v>
      </c>
      <c r="K1058" t="s">
        <v>32</v>
      </c>
      <c r="L1058" t="b">
        <v>1</v>
      </c>
      <c r="M1058" t="s">
        <v>30</v>
      </c>
      <c r="N1058" t="s">
        <v>170</v>
      </c>
      <c r="O1058">
        <v>1.1499999999999999</v>
      </c>
      <c r="P1058">
        <v>141114</v>
      </c>
      <c r="Q1058">
        <v>162281.1</v>
      </c>
      <c r="R1058">
        <v>242800</v>
      </c>
      <c r="S1058">
        <v>242800</v>
      </c>
      <c r="T1058">
        <v>0.24279999999999999</v>
      </c>
      <c r="U1058">
        <v>0.24279999999999999</v>
      </c>
      <c r="V1058">
        <v>162.28110000000001</v>
      </c>
    </row>
    <row r="1059" spans="1:22" x14ac:dyDescent="0.35">
      <c r="A1059" t="s">
        <v>22</v>
      </c>
      <c r="B1059">
        <v>2019</v>
      </c>
      <c r="C1059" t="b">
        <v>1</v>
      </c>
      <c r="D1059" t="s">
        <v>169</v>
      </c>
      <c r="E1059" t="s">
        <v>170</v>
      </c>
      <c r="F1059" t="s">
        <v>25</v>
      </c>
      <c r="G1059" t="s">
        <v>169</v>
      </c>
      <c r="H1059" t="s">
        <v>26</v>
      </c>
      <c r="I1059" t="s">
        <v>35</v>
      </c>
      <c r="J1059" t="s">
        <v>128</v>
      </c>
      <c r="K1059" t="s">
        <v>32</v>
      </c>
      <c r="L1059" t="b">
        <v>1</v>
      </c>
      <c r="M1059" t="s">
        <v>30</v>
      </c>
      <c r="N1059" t="s">
        <v>170</v>
      </c>
      <c r="O1059">
        <v>1.1499999999999999</v>
      </c>
      <c r="P1059">
        <v>2160</v>
      </c>
      <c r="Q1059">
        <v>2484</v>
      </c>
      <c r="R1059">
        <v>3660</v>
      </c>
      <c r="S1059">
        <v>3660</v>
      </c>
      <c r="T1059">
        <v>3.6600000000000001E-3</v>
      </c>
      <c r="U1059">
        <v>3.6600000000000001E-3</v>
      </c>
      <c r="V1059">
        <v>2.484</v>
      </c>
    </row>
    <row r="1060" spans="1:22" x14ac:dyDescent="0.35">
      <c r="A1060" t="s">
        <v>22</v>
      </c>
      <c r="B1060">
        <v>2019</v>
      </c>
      <c r="C1060" t="b">
        <v>1</v>
      </c>
      <c r="D1060" t="s">
        <v>169</v>
      </c>
      <c r="E1060" t="s">
        <v>170</v>
      </c>
      <c r="F1060" t="s">
        <v>25</v>
      </c>
      <c r="G1060" t="s">
        <v>169</v>
      </c>
      <c r="H1060" t="s">
        <v>26</v>
      </c>
      <c r="I1060" t="s">
        <v>35</v>
      </c>
      <c r="J1060" t="s">
        <v>106</v>
      </c>
      <c r="K1060" t="s">
        <v>32</v>
      </c>
      <c r="L1060" t="b">
        <v>1</v>
      </c>
      <c r="M1060" t="s">
        <v>30</v>
      </c>
      <c r="N1060" t="s">
        <v>170</v>
      </c>
      <c r="O1060">
        <v>1.1399999999999999</v>
      </c>
      <c r="P1060">
        <v>6496765</v>
      </c>
      <c r="Q1060">
        <v>7406312.0999999996</v>
      </c>
      <c r="R1060">
        <v>18553429</v>
      </c>
      <c r="S1060">
        <v>18553429</v>
      </c>
      <c r="T1060">
        <v>18.553429000000001</v>
      </c>
      <c r="U1060">
        <v>18.553429000000001</v>
      </c>
      <c r="V1060">
        <v>7406.3121000000001</v>
      </c>
    </row>
    <row r="1061" spans="1:22" x14ac:dyDescent="0.35">
      <c r="A1061" t="s">
        <v>22</v>
      </c>
      <c r="B1061">
        <v>2019</v>
      </c>
      <c r="C1061" t="b">
        <v>1</v>
      </c>
      <c r="D1061" t="s">
        <v>169</v>
      </c>
      <c r="E1061" t="s">
        <v>170</v>
      </c>
      <c r="F1061" t="s">
        <v>25</v>
      </c>
      <c r="G1061" t="s">
        <v>169</v>
      </c>
      <c r="H1061" t="s">
        <v>26</v>
      </c>
      <c r="I1061" t="s">
        <v>35</v>
      </c>
      <c r="J1061" t="s">
        <v>106</v>
      </c>
      <c r="K1061" t="s">
        <v>32</v>
      </c>
      <c r="L1061" t="b">
        <v>1</v>
      </c>
      <c r="M1061" t="s">
        <v>30</v>
      </c>
      <c r="N1061" t="s">
        <v>170</v>
      </c>
      <c r="O1061">
        <v>1.1399999999999999</v>
      </c>
      <c r="P1061">
        <v>1742633</v>
      </c>
      <c r="Q1061">
        <v>1986601.62</v>
      </c>
      <c r="R1061">
        <v>3794513</v>
      </c>
      <c r="S1061">
        <v>3794513</v>
      </c>
      <c r="T1061">
        <v>3.7945129999999998</v>
      </c>
      <c r="U1061">
        <v>3.7945129999999998</v>
      </c>
      <c r="V1061">
        <v>1986.6016199999999</v>
      </c>
    </row>
    <row r="1062" spans="1:22" x14ac:dyDescent="0.35">
      <c r="A1062" t="s">
        <v>22</v>
      </c>
      <c r="B1062">
        <v>2019</v>
      </c>
      <c r="C1062" t="b">
        <v>1</v>
      </c>
      <c r="D1062" t="s">
        <v>169</v>
      </c>
      <c r="E1062" t="s">
        <v>170</v>
      </c>
      <c r="F1062" t="s">
        <v>25</v>
      </c>
      <c r="G1062" t="s">
        <v>169</v>
      </c>
      <c r="H1062" t="s">
        <v>26</v>
      </c>
      <c r="I1062" t="s">
        <v>35</v>
      </c>
      <c r="J1062" t="s">
        <v>106</v>
      </c>
      <c r="K1062" t="s">
        <v>32</v>
      </c>
      <c r="L1062" t="b">
        <v>1</v>
      </c>
      <c r="M1062" t="s">
        <v>30</v>
      </c>
      <c r="N1062" t="s">
        <v>170</v>
      </c>
      <c r="O1062">
        <v>1.1399999999999999</v>
      </c>
      <c r="P1062">
        <v>9974</v>
      </c>
      <c r="Q1062">
        <v>11370.36</v>
      </c>
      <c r="R1062">
        <v>29922</v>
      </c>
      <c r="S1062">
        <v>29922</v>
      </c>
      <c r="T1062">
        <v>2.9922000000000001E-2</v>
      </c>
      <c r="U1062">
        <v>2.9922000000000001E-2</v>
      </c>
      <c r="V1062">
        <v>11.37036</v>
      </c>
    </row>
    <row r="1063" spans="1:22" x14ac:dyDescent="0.35">
      <c r="A1063" t="s">
        <v>22</v>
      </c>
      <c r="B1063">
        <v>2019</v>
      </c>
      <c r="C1063" t="b">
        <v>1</v>
      </c>
      <c r="D1063" t="s">
        <v>169</v>
      </c>
      <c r="E1063" t="s">
        <v>170</v>
      </c>
      <c r="F1063" t="s">
        <v>25</v>
      </c>
      <c r="G1063" t="s">
        <v>169</v>
      </c>
      <c r="H1063" t="s">
        <v>26</v>
      </c>
      <c r="I1063" t="s">
        <v>35</v>
      </c>
      <c r="J1063" t="s">
        <v>114</v>
      </c>
      <c r="K1063" t="s">
        <v>32</v>
      </c>
      <c r="L1063" t="b">
        <v>1</v>
      </c>
      <c r="M1063" t="s">
        <v>30</v>
      </c>
      <c r="N1063" t="s">
        <v>170</v>
      </c>
      <c r="O1063">
        <v>1.19</v>
      </c>
      <c r="P1063">
        <v>308158</v>
      </c>
      <c r="Q1063">
        <v>366708.02</v>
      </c>
      <c r="R1063">
        <v>363675</v>
      </c>
      <c r="S1063">
        <v>363675</v>
      </c>
      <c r="T1063">
        <v>0.36367500000000003</v>
      </c>
      <c r="U1063">
        <v>0.36367500000000003</v>
      </c>
      <c r="V1063">
        <v>366.70801999999998</v>
      </c>
    </row>
    <row r="1064" spans="1:22" x14ac:dyDescent="0.35">
      <c r="A1064" t="s">
        <v>22</v>
      </c>
      <c r="B1064">
        <v>2019</v>
      </c>
      <c r="C1064" t="b">
        <v>1</v>
      </c>
      <c r="D1064" t="s">
        <v>169</v>
      </c>
      <c r="E1064" t="s">
        <v>170</v>
      </c>
      <c r="F1064" t="s">
        <v>25</v>
      </c>
      <c r="G1064" t="s">
        <v>169</v>
      </c>
      <c r="H1064" t="s">
        <v>26</v>
      </c>
      <c r="I1064" t="s">
        <v>35</v>
      </c>
      <c r="J1064" t="s">
        <v>114</v>
      </c>
      <c r="K1064" t="s">
        <v>32</v>
      </c>
      <c r="L1064" t="b">
        <v>1</v>
      </c>
      <c r="M1064" t="s">
        <v>30</v>
      </c>
      <c r="N1064" t="s">
        <v>170</v>
      </c>
      <c r="O1064">
        <v>1.19</v>
      </c>
      <c r="P1064">
        <v>40639</v>
      </c>
      <c r="Q1064">
        <v>48360.41</v>
      </c>
      <c r="R1064">
        <v>45934</v>
      </c>
      <c r="S1064">
        <v>45934</v>
      </c>
      <c r="T1064">
        <v>4.5934000000000003E-2</v>
      </c>
      <c r="U1064">
        <v>4.5934000000000003E-2</v>
      </c>
      <c r="V1064">
        <v>48.360410000000002</v>
      </c>
    </row>
    <row r="1065" spans="1:22" x14ac:dyDescent="0.35">
      <c r="A1065" t="s">
        <v>22</v>
      </c>
      <c r="B1065">
        <v>2019</v>
      </c>
      <c r="C1065" t="b">
        <v>1</v>
      </c>
      <c r="D1065" t="s">
        <v>169</v>
      </c>
      <c r="E1065" t="s">
        <v>170</v>
      </c>
      <c r="F1065" t="s">
        <v>25</v>
      </c>
      <c r="G1065" t="s">
        <v>169</v>
      </c>
      <c r="H1065" t="s">
        <v>26</v>
      </c>
      <c r="I1065" t="s">
        <v>35</v>
      </c>
      <c r="J1065" t="s">
        <v>76</v>
      </c>
      <c r="K1065" t="s">
        <v>32</v>
      </c>
      <c r="L1065" t="b">
        <v>1</v>
      </c>
      <c r="M1065" t="s">
        <v>30</v>
      </c>
      <c r="N1065" t="s">
        <v>170</v>
      </c>
      <c r="O1065">
        <v>1.34</v>
      </c>
      <c r="P1065">
        <v>2893293</v>
      </c>
      <c r="Q1065">
        <v>3877012.62</v>
      </c>
      <c r="R1065">
        <v>8712754</v>
      </c>
      <c r="S1065">
        <v>8712754</v>
      </c>
      <c r="T1065">
        <v>8.7127540000000003</v>
      </c>
      <c r="U1065">
        <v>8.7127540000000003</v>
      </c>
      <c r="V1065">
        <v>3877.01262</v>
      </c>
    </row>
    <row r="1066" spans="1:22" x14ac:dyDescent="0.35">
      <c r="A1066" t="s">
        <v>22</v>
      </c>
      <c r="B1066">
        <v>2019</v>
      </c>
      <c r="C1066" t="b">
        <v>1</v>
      </c>
      <c r="D1066" t="s">
        <v>169</v>
      </c>
      <c r="E1066" t="s">
        <v>170</v>
      </c>
      <c r="F1066" t="s">
        <v>25</v>
      </c>
      <c r="G1066" t="s">
        <v>169</v>
      </c>
      <c r="H1066" t="s">
        <v>26</v>
      </c>
      <c r="I1066" t="s">
        <v>35</v>
      </c>
      <c r="J1066" t="s">
        <v>76</v>
      </c>
      <c r="K1066" t="s">
        <v>32</v>
      </c>
      <c r="L1066" t="b">
        <v>1</v>
      </c>
      <c r="M1066" t="s">
        <v>30</v>
      </c>
      <c r="N1066" t="s">
        <v>170</v>
      </c>
      <c r="O1066">
        <v>1.34</v>
      </c>
      <c r="P1066">
        <v>931441</v>
      </c>
      <c r="Q1066">
        <v>1248130.94</v>
      </c>
      <c r="R1066">
        <v>2442562</v>
      </c>
      <c r="S1066">
        <v>2442562</v>
      </c>
      <c r="T1066">
        <v>2.4425620000000001</v>
      </c>
      <c r="U1066">
        <v>2.4425620000000001</v>
      </c>
      <c r="V1066">
        <v>1248.13094</v>
      </c>
    </row>
    <row r="1067" spans="1:22" x14ac:dyDescent="0.35">
      <c r="A1067" t="s">
        <v>22</v>
      </c>
      <c r="B1067">
        <v>2019</v>
      </c>
      <c r="C1067" t="b">
        <v>1</v>
      </c>
      <c r="D1067" t="s">
        <v>169</v>
      </c>
      <c r="E1067" t="s">
        <v>170</v>
      </c>
      <c r="F1067" t="s">
        <v>25</v>
      </c>
      <c r="G1067" t="s">
        <v>169</v>
      </c>
      <c r="H1067" t="s">
        <v>26</v>
      </c>
      <c r="I1067" t="s">
        <v>35</v>
      </c>
      <c r="J1067" t="s">
        <v>76</v>
      </c>
      <c r="K1067" t="s">
        <v>32</v>
      </c>
      <c r="L1067" t="b">
        <v>1</v>
      </c>
      <c r="M1067" t="s">
        <v>30</v>
      </c>
      <c r="N1067" t="s">
        <v>170</v>
      </c>
      <c r="O1067">
        <v>1.34</v>
      </c>
      <c r="P1067">
        <v>7997</v>
      </c>
      <c r="Q1067">
        <v>10715.98</v>
      </c>
      <c r="R1067">
        <v>23991</v>
      </c>
      <c r="S1067">
        <v>23991</v>
      </c>
      <c r="T1067">
        <v>2.3990999999999998E-2</v>
      </c>
      <c r="U1067">
        <v>2.3990999999999998E-2</v>
      </c>
      <c r="V1067">
        <v>10.71598</v>
      </c>
    </row>
    <row r="1068" spans="1:22" x14ac:dyDescent="0.35">
      <c r="A1068" t="s">
        <v>22</v>
      </c>
      <c r="B1068">
        <v>2019</v>
      </c>
      <c r="C1068" t="b">
        <v>1</v>
      </c>
      <c r="D1068" t="s">
        <v>169</v>
      </c>
      <c r="E1068" t="s">
        <v>170</v>
      </c>
      <c r="F1068" t="s">
        <v>25</v>
      </c>
      <c r="G1068" t="s">
        <v>169</v>
      </c>
      <c r="H1068" t="s">
        <v>26</v>
      </c>
      <c r="I1068" t="s">
        <v>35</v>
      </c>
      <c r="J1068" t="s">
        <v>76</v>
      </c>
      <c r="K1068" t="s">
        <v>32</v>
      </c>
      <c r="L1068" t="b">
        <v>1</v>
      </c>
      <c r="M1068" t="s">
        <v>30</v>
      </c>
      <c r="N1068" t="s">
        <v>170</v>
      </c>
      <c r="O1068">
        <v>1.34</v>
      </c>
      <c r="P1068">
        <v>2050</v>
      </c>
      <c r="Q1068">
        <v>2747</v>
      </c>
      <c r="R1068">
        <v>16392</v>
      </c>
      <c r="S1068">
        <v>16392</v>
      </c>
      <c r="T1068">
        <v>1.6392E-2</v>
      </c>
      <c r="U1068">
        <v>1.6392E-2</v>
      </c>
      <c r="V1068">
        <v>2.7469999999999999</v>
      </c>
    </row>
    <row r="1069" spans="1:22" x14ac:dyDescent="0.35">
      <c r="A1069" t="s">
        <v>22</v>
      </c>
      <c r="B1069">
        <v>2019</v>
      </c>
      <c r="C1069" t="b">
        <v>1</v>
      </c>
      <c r="D1069" t="s">
        <v>169</v>
      </c>
      <c r="E1069" t="s">
        <v>170</v>
      </c>
      <c r="F1069" t="s">
        <v>25</v>
      </c>
      <c r="G1069" t="s">
        <v>169</v>
      </c>
      <c r="H1069" t="s">
        <v>26</v>
      </c>
      <c r="I1069" t="s">
        <v>35</v>
      </c>
      <c r="J1069" t="s">
        <v>76</v>
      </c>
      <c r="K1069" t="s">
        <v>32</v>
      </c>
      <c r="L1069" t="b">
        <v>1</v>
      </c>
      <c r="M1069" t="s">
        <v>30</v>
      </c>
      <c r="N1069" t="s">
        <v>170</v>
      </c>
      <c r="O1069">
        <v>1.34</v>
      </c>
      <c r="P1069">
        <v>1597</v>
      </c>
      <c r="Q1069">
        <v>2139.98</v>
      </c>
      <c r="R1069">
        <v>11000</v>
      </c>
      <c r="S1069">
        <v>11000</v>
      </c>
      <c r="T1069">
        <v>1.0999999999999999E-2</v>
      </c>
      <c r="U1069">
        <v>1.0999999999999999E-2</v>
      </c>
      <c r="V1069">
        <v>2.13998</v>
      </c>
    </row>
    <row r="1070" spans="1:22" x14ac:dyDescent="0.35">
      <c r="A1070" t="s">
        <v>22</v>
      </c>
      <c r="B1070">
        <v>2019</v>
      </c>
      <c r="C1070" t="b">
        <v>1</v>
      </c>
      <c r="D1070" t="s">
        <v>169</v>
      </c>
      <c r="E1070" t="s">
        <v>170</v>
      </c>
      <c r="F1070" t="s">
        <v>25</v>
      </c>
      <c r="G1070" t="s">
        <v>169</v>
      </c>
      <c r="H1070" t="s">
        <v>26</v>
      </c>
      <c r="I1070" t="s">
        <v>35</v>
      </c>
      <c r="J1070" t="s">
        <v>76</v>
      </c>
      <c r="K1070" t="s">
        <v>32</v>
      </c>
      <c r="L1070" t="b">
        <v>1</v>
      </c>
      <c r="M1070" t="s">
        <v>30</v>
      </c>
      <c r="N1070" t="s">
        <v>170</v>
      </c>
      <c r="O1070">
        <v>1.34</v>
      </c>
      <c r="P1070">
        <v>1085</v>
      </c>
      <c r="Q1070">
        <v>1453.9</v>
      </c>
      <c r="R1070">
        <v>9148</v>
      </c>
      <c r="S1070">
        <v>9148</v>
      </c>
      <c r="T1070">
        <v>9.1479999999999999E-3</v>
      </c>
      <c r="U1070">
        <v>9.1479999999999999E-3</v>
      </c>
      <c r="V1070">
        <v>1.4539</v>
      </c>
    </row>
    <row r="1071" spans="1:22" x14ac:dyDescent="0.35">
      <c r="A1071" t="s">
        <v>22</v>
      </c>
      <c r="B1071">
        <v>2019</v>
      </c>
      <c r="C1071" t="b">
        <v>1</v>
      </c>
      <c r="D1071" t="s">
        <v>169</v>
      </c>
      <c r="E1071" t="s">
        <v>170</v>
      </c>
      <c r="F1071" t="s">
        <v>25</v>
      </c>
      <c r="G1071" t="s">
        <v>169</v>
      </c>
      <c r="H1071" t="s">
        <v>26</v>
      </c>
      <c r="I1071" t="s">
        <v>35</v>
      </c>
      <c r="J1071" t="s">
        <v>76</v>
      </c>
      <c r="K1071" t="s">
        <v>32</v>
      </c>
      <c r="L1071" t="b">
        <v>1</v>
      </c>
      <c r="M1071" t="s">
        <v>30</v>
      </c>
      <c r="N1071" t="s">
        <v>170</v>
      </c>
      <c r="O1071">
        <v>1.28</v>
      </c>
      <c r="P1071">
        <v>73067</v>
      </c>
      <c r="Q1071">
        <v>93525.759999999995</v>
      </c>
      <c r="R1071">
        <v>155930</v>
      </c>
      <c r="S1071">
        <v>155930</v>
      </c>
      <c r="T1071">
        <v>0.15593000000000001</v>
      </c>
      <c r="U1071">
        <v>0.15593000000000001</v>
      </c>
      <c r="V1071">
        <v>93.525760000000005</v>
      </c>
    </row>
    <row r="1072" spans="1:22" x14ac:dyDescent="0.35">
      <c r="A1072" t="s">
        <v>22</v>
      </c>
      <c r="B1072">
        <v>2019</v>
      </c>
      <c r="C1072" t="b">
        <v>1</v>
      </c>
      <c r="D1072" t="s">
        <v>169</v>
      </c>
      <c r="E1072" t="s">
        <v>170</v>
      </c>
      <c r="F1072" t="s">
        <v>25</v>
      </c>
      <c r="G1072" t="s">
        <v>169</v>
      </c>
      <c r="H1072" t="s">
        <v>26</v>
      </c>
      <c r="I1072" t="s">
        <v>35</v>
      </c>
      <c r="J1072" t="s">
        <v>77</v>
      </c>
      <c r="K1072" t="s">
        <v>78</v>
      </c>
      <c r="L1072" t="b">
        <v>1</v>
      </c>
      <c r="M1072" t="s">
        <v>30</v>
      </c>
      <c r="N1072" t="s">
        <v>170</v>
      </c>
      <c r="O1072">
        <v>1.04</v>
      </c>
      <c r="P1072">
        <v>172788</v>
      </c>
      <c r="Q1072">
        <v>179699.52</v>
      </c>
      <c r="R1072">
        <v>2085045</v>
      </c>
      <c r="S1072">
        <v>2085045</v>
      </c>
      <c r="T1072">
        <v>2.085045</v>
      </c>
      <c r="U1072">
        <v>2.085045</v>
      </c>
      <c r="V1072">
        <v>179.69952000000001</v>
      </c>
    </row>
    <row r="1073" spans="1:22" x14ac:dyDescent="0.35">
      <c r="A1073" t="s">
        <v>22</v>
      </c>
      <c r="B1073">
        <v>2019</v>
      </c>
      <c r="C1073" t="b">
        <v>1</v>
      </c>
      <c r="D1073" t="s">
        <v>169</v>
      </c>
      <c r="E1073" t="s">
        <v>170</v>
      </c>
      <c r="F1073" t="s">
        <v>25</v>
      </c>
      <c r="G1073" t="s">
        <v>169</v>
      </c>
      <c r="H1073" t="s">
        <v>26</v>
      </c>
      <c r="I1073" t="s">
        <v>35</v>
      </c>
      <c r="J1073" t="s">
        <v>77</v>
      </c>
      <c r="K1073" t="s">
        <v>78</v>
      </c>
      <c r="L1073" t="b">
        <v>1</v>
      </c>
      <c r="M1073" t="s">
        <v>30</v>
      </c>
      <c r="N1073" t="s">
        <v>170</v>
      </c>
      <c r="O1073">
        <v>1.04</v>
      </c>
      <c r="P1073">
        <v>3177</v>
      </c>
      <c r="Q1073">
        <v>3304.08</v>
      </c>
      <c r="R1073">
        <v>12204</v>
      </c>
      <c r="S1073">
        <v>12204</v>
      </c>
      <c r="T1073">
        <v>1.2204E-2</v>
      </c>
      <c r="U1073">
        <v>1.2204E-2</v>
      </c>
      <c r="V1073">
        <v>3.3040799999999999</v>
      </c>
    </row>
    <row r="1074" spans="1:22" x14ac:dyDescent="0.35">
      <c r="A1074" t="s">
        <v>22</v>
      </c>
      <c r="B1074">
        <v>2019</v>
      </c>
      <c r="C1074" t="b">
        <v>1</v>
      </c>
      <c r="D1074" t="s">
        <v>169</v>
      </c>
      <c r="E1074" t="s">
        <v>170</v>
      </c>
      <c r="F1074" t="s">
        <v>25</v>
      </c>
      <c r="G1074" t="s">
        <v>169</v>
      </c>
      <c r="H1074" t="s">
        <v>26</v>
      </c>
      <c r="I1074" t="s">
        <v>35</v>
      </c>
      <c r="J1074" t="s">
        <v>77</v>
      </c>
      <c r="K1074" t="s">
        <v>78</v>
      </c>
      <c r="L1074" t="b">
        <v>1</v>
      </c>
      <c r="M1074" t="s">
        <v>30</v>
      </c>
      <c r="N1074" t="s">
        <v>170</v>
      </c>
      <c r="O1074">
        <v>1.04</v>
      </c>
      <c r="P1074">
        <v>1387</v>
      </c>
      <c r="Q1074">
        <v>1442.48</v>
      </c>
      <c r="R1074">
        <v>11166</v>
      </c>
      <c r="S1074">
        <v>11166</v>
      </c>
      <c r="T1074">
        <v>1.1166000000000001E-2</v>
      </c>
      <c r="U1074">
        <v>1.1166000000000001E-2</v>
      </c>
      <c r="V1074">
        <v>1.44248</v>
      </c>
    </row>
    <row r="1075" spans="1:22" x14ac:dyDescent="0.35">
      <c r="A1075" t="s">
        <v>22</v>
      </c>
      <c r="B1075">
        <v>2019</v>
      </c>
      <c r="C1075" t="b">
        <v>1</v>
      </c>
      <c r="D1075" t="s">
        <v>169</v>
      </c>
      <c r="E1075" t="s">
        <v>170</v>
      </c>
      <c r="F1075" t="s">
        <v>25</v>
      </c>
      <c r="G1075" t="s">
        <v>169</v>
      </c>
      <c r="H1075" t="s">
        <v>26</v>
      </c>
      <c r="I1075" t="s">
        <v>35</v>
      </c>
      <c r="J1075" t="s">
        <v>77</v>
      </c>
      <c r="K1075" t="s">
        <v>78</v>
      </c>
      <c r="L1075" t="b">
        <v>1</v>
      </c>
      <c r="M1075" t="s">
        <v>30</v>
      </c>
      <c r="N1075" t="s">
        <v>170</v>
      </c>
      <c r="O1075">
        <v>1.04</v>
      </c>
      <c r="P1075">
        <v>1138</v>
      </c>
      <c r="Q1075">
        <v>1183.52</v>
      </c>
      <c r="R1075">
        <v>7875</v>
      </c>
      <c r="S1075">
        <v>7875</v>
      </c>
      <c r="T1075">
        <v>7.8750000000000001E-3</v>
      </c>
      <c r="U1075">
        <v>7.8750000000000001E-3</v>
      </c>
      <c r="V1075">
        <v>1.1835199999999999</v>
      </c>
    </row>
    <row r="1076" spans="1:22" x14ac:dyDescent="0.35">
      <c r="A1076" t="s">
        <v>22</v>
      </c>
      <c r="B1076">
        <v>2019</v>
      </c>
      <c r="C1076" t="b">
        <v>1</v>
      </c>
      <c r="D1076" t="s">
        <v>169</v>
      </c>
      <c r="E1076" t="s">
        <v>170</v>
      </c>
      <c r="F1076" t="s">
        <v>25</v>
      </c>
      <c r="G1076" t="s">
        <v>169</v>
      </c>
      <c r="H1076" t="s">
        <v>26</v>
      </c>
      <c r="I1076" t="s">
        <v>35</v>
      </c>
      <c r="J1076" t="s">
        <v>77</v>
      </c>
      <c r="K1076" t="s">
        <v>78</v>
      </c>
      <c r="L1076" t="b">
        <v>1</v>
      </c>
      <c r="M1076" t="s">
        <v>30</v>
      </c>
      <c r="N1076" t="s">
        <v>170</v>
      </c>
      <c r="O1076">
        <v>1.04</v>
      </c>
      <c r="P1076">
        <v>1082</v>
      </c>
      <c r="Q1076">
        <v>1125.28</v>
      </c>
      <c r="R1076">
        <v>13891</v>
      </c>
      <c r="S1076">
        <v>13891</v>
      </c>
      <c r="T1076">
        <v>1.3891000000000001E-2</v>
      </c>
      <c r="U1076">
        <v>1.3891000000000001E-2</v>
      </c>
      <c r="V1076">
        <v>1.1252800000000001</v>
      </c>
    </row>
    <row r="1077" spans="1:22" x14ac:dyDescent="0.35">
      <c r="A1077" t="s">
        <v>22</v>
      </c>
      <c r="B1077">
        <v>2019</v>
      </c>
      <c r="C1077" t="b">
        <v>1</v>
      </c>
      <c r="D1077" t="s">
        <v>169</v>
      </c>
      <c r="E1077" t="s">
        <v>170</v>
      </c>
      <c r="F1077" t="s">
        <v>25</v>
      </c>
      <c r="G1077" t="s">
        <v>169</v>
      </c>
      <c r="H1077" t="s">
        <v>26</v>
      </c>
      <c r="I1077" t="s">
        <v>35</v>
      </c>
      <c r="J1077" t="s">
        <v>77</v>
      </c>
      <c r="K1077" t="s">
        <v>78</v>
      </c>
      <c r="L1077" t="b">
        <v>1</v>
      </c>
      <c r="M1077" t="s">
        <v>30</v>
      </c>
      <c r="N1077" t="s">
        <v>170</v>
      </c>
      <c r="O1077">
        <v>1.04</v>
      </c>
      <c r="P1077">
        <v>554</v>
      </c>
      <c r="Q1077">
        <v>576.16</v>
      </c>
      <c r="R1077">
        <v>2770</v>
      </c>
      <c r="S1077">
        <v>2770</v>
      </c>
      <c r="T1077">
        <v>2.7699999999999999E-3</v>
      </c>
      <c r="U1077">
        <v>2.7699999999999999E-3</v>
      </c>
      <c r="V1077">
        <v>0.57616000000000001</v>
      </c>
    </row>
    <row r="1078" spans="1:22" x14ac:dyDescent="0.35">
      <c r="A1078" t="s">
        <v>22</v>
      </c>
      <c r="B1078">
        <v>2019</v>
      </c>
      <c r="C1078" t="b">
        <v>1</v>
      </c>
      <c r="D1078" t="s">
        <v>169</v>
      </c>
      <c r="E1078" t="s">
        <v>170</v>
      </c>
      <c r="F1078" t="s">
        <v>25</v>
      </c>
      <c r="G1078" t="s">
        <v>169</v>
      </c>
      <c r="H1078" t="s">
        <v>26</v>
      </c>
      <c r="I1078" t="s">
        <v>35</v>
      </c>
      <c r="J1078" t="s">
        <v>130</v>
      </c>
      <c r="K1078" t="s">
        <v>78</v>
      </c>
      <c r="L1078" t="b">
        <v>1</v>
      </c>
      <c r="M1078" t="s">
        <v>30</v>
      </c>
      <c r="N1078" t="s">
        <v>170</v>
      </c>
      <c r="O1078">
        <v>1.07</v>
      </c>
      <c r="P1078">
        <v>500289</v>
      </c>
      <c r="Q1078">
        <v>535309.23</v>
      </c>
      <c r="R1078">
        <v>1229887</v>
      </c>
      <c r="S1078">
        <v>1229887</v>
      </c>
      <c r="T1078">
        <v>1.229887</v>
      </c>
      <c r="U1078">
        <v>1.229887</v>
      </c>
      <c r="V1078">
        <v>535.30922999999996</v>
      </c>
    </row>
    <row r="1079" spans="1:22" x14ac:dyDescent="0.35">
      <c r="A1079" t="s">
        <v>22</v>
      </c>
      <c r="B1079">
        <v>2019</v>
      </c>
      <c r="C1079" t="b">
        <v>1</v>
      </c>
      <c r="D1079" t="s">
        <v>169</v>
      </c>
      <c r="E1079" t="s">
        <v>170</v>
      </c>
      <c r="F1079" t="s">
        <v>25</v>
      </c>
      <c r="G1079" t="s">
        <v>169</v>
      </c>
      <c r="H1079" t="s">
        <v>26</v>
      </c>
      <c r="I1079" t="s">
        <v>35</v>
      </c>
      <c r="J1079" t="s">
        <v>130</v>
      </c>
      <c r="K1079" t="s">
        <v>78</v>
      </c>
      <c r="L1079" t="b">
        <v>1</v>
      </c>
      <c r="M1079" t="s">
        <v>30</v>
      </c>
      <c r="N1079" t="s">
        <v>170</v>
      </c>
      <c r="O1079">
        <v>1.07</v>
      </c>
      <c r="P1079">
        <v>452835</v>
      </c>
      <c r="Q1079">
        <v>484533.45</v>
      </c>
      <c r="R1079">
        <v>1147851</v>
      </c>
      <c r="S1079">
        <v>1147851</v>
      </c>
      <c r="T1079">
        <v>1.147851</v>
      </c>
      <c r="U1079">
        <v>1.147851</v>
      </c>
      <c r="V1079">
        <v>484.53345000000002</v>
      </c>
    </row>
    <row r="1080" spans="1:22" x14ac:dyDescent="0.35">
      <c r="A1080" t="s">
        <v>22</v>
      </c>
      <c r="B1080">
        <v>2019</v>
      </c>
      <c r="C1080" t="b">
        <v>1</v>
      </c>
      <c r="D1080" t="s">
        <v>169</v>
      </c>
      <c r="E1080" t="s">
        <v>170</v>
      </c>
      <c r="F1080" t="s">
        <v>25</v>
      </c>
      <c r="G1080" t="s">
        <v>169</v>
      </c>
      <c r="H1080" t="s">
        <v>26</v>
      </c>
      <c r="I1080" t="s">
        <v>35</v>
      </c>
      <c r="J1080" t="s">
        <v>87</v>
      </c>
      <c r="K1080" t="s">
        <v>78</v>
      </c>
      <c r="L1080" t="b">
        <v>1</v>
      </c>
      <c r="M1080" t="s">
        <v>30</v>
      </c>
      <c r="N1080" t="s">
        <v>170</v>
      </c>
      <c r="O1080">
        <v>1.1000000000000001</v>
      </c>
      <c r="P1080">
        <v>325967</v>
      </c>
      <c r="Q1080">
        <v>358563.7</v>
      </c>
      <c r="R1080">
        <v>1374174</v>
      </c>
      <c r="S1080">
        <v>1374174</v>
      </c>
      <c r="T1080">
        <v>1.374174</v>
      </c>
      <c r="U1080">
        <v>1.374174</v>
      </c>
      <c r="V1080">
        <v>358.56369999999998</v>
      </c>
    </row>
    <row r="1081" spans="1:22" x14ac:dyDescent="0.35">
      <c r="A1081" t="s">
        <v>22</v>
      </c>
      <c r="B1081">
        <v>2019</v>
      </c>
      <c r="C1081" t="b">
        <v>1</v>
      </c>
      <c r="D1081" t="s">
        <v>169</v>
      </c>
      <c r="E1081" t="s">
        <v>170</v>
      </c>
      <c r="F1081" t="s">
        <v>25</v>
      </c>
      <c r="G1081" t="s">
        <v>169</v>
      </c>
      <c r="H1081" t="s">
        <v>26</v>
      </c>
      <c r="I1081" t="s">
        <v>35</v>
      </c>
      <c r="J1081" t="s">
        <v>87</v>
      </c>
      <c r="K1081" t="s">
        <v>78</v>
      </c>
      <c r="L1081" t="b">
        <v>1</v>
      </c>
      <c r="M1081" t="s">
        <v>30</v>
      </c>
      <c r="N1081" t="s">
        <v>170</v>
      </c>
      <c r="O1081">
        <v>1.1000000000000001</v>
      </c>
      <c r="P1081">
        <v>244870</v>
      </c>
      <c r="Q1081">
        <v>269357</v>
      </c>
      <c r="R1081">
        <v>770817</v>
      </c>
      <c r="S1081">
        <v>770817</v>
      </c>
      <c r="T1081">
        <v>0.77081699999999997</v>
      </c>
      <c r="U1081">
        <v>0.77081699999999997</v>
      </c>
      <c r="V1081">
        <v>269.35700000000003</v>
      </c>
    </row>
    <row r="1082" spans="1:22" x14ac:dyDescent="0.35">
      <c r="A1082" t="s">
        <v>22</v>
      </c>
      <c r="B1082">
        <v>2019</v>
      </c>
      <c r="C1082" t="b">
        <v>1</v>
      </c>
      <c r="D1082" t="s">
        <v>169</v>
      </c>
      <c r="E1082" t="s">
        <v>170</v>
      </c>
      <c r="F1082" t="s">
        <v>25</v>
      </c>
      <c r="G1082" t="s">
        <v>169</v>
      </c>
      <c r="H1082" t="s">
        <v>26</v>
      </c>
      <c r="I1082" t="s">
        <v>35</v>
      </c>
      <c r="J1082" t="s">
        <v>87</v>
      </c>
      <c r="K1082" t="s">
        <v>78</v>
      </c>
      <c r="L1082" t="b">
        <v>1</v>
      </c>
      <c r="M1082" t="s">
        <v>30</v>
      </c>
      <c r="N1082" t="s">
        <v>170</v>
      </c>
      <c r="O1082">
        <v>1.1000000000000001</v>
      </c>
      <c r="P1082">
        <v>10330</v>
      </c>
      <c r="Q1082">
        <v>11363</v>
      </c>
      <c r="R1082">
        <v>70330</v>
      </c>
      <c r="S1082">
        <v>70330</v>
      </c>
      <c r="T1082">
        <v>7.0330000000000004E-2</v>
      </c>
      <c r="U1082">
        <v>7.0330000000000004E-2</v>
      </c>
      <c r="V1082">
        <v>11.363</v>
      </c>
    </row>
    <row r="1083" spans="1:22" x14ac:dyDescent="0.35">
      <c r="A1083" t="s">
        <v>22</v>
      </c>
      <c r="B1083">
        <v>2019</v>
      </c>
      <c r="C1083" t="b">
        <v>1</v>
      </c>
      <c r="D1083" t="s">
        <v>169</v>
      </c>
      <c r="E1083" t="s">
        <v>170</v>
      </c>
      <c r="F1083" t="s">
        <v>25</v>
      </c>
      <c r="G1083" t="s">
        <v>169</v>
      </c>
      <c r="H1083" t="s">
        <v>26</v>
      </c>
      <c r="I1083" t="s">
        <v>35</v>
      </c>
      <c r="J1083" t="s">
        <v>87</v>
      </c>
      <c r="K1083" t="s">
        <v>78</v>
      </c>
      <c r="L1083" t="b">
        <v>1</v>
      </c>
      <c r="M1083" t="s">
        <v>30</v>
      </c>
      <c r="N1083" t="s">
        <v>170</v>
      </c>
      <c r="O1083">
        <v>1.1000000000000001</v>
      </c>
      <c r="P1083">
        <v>690</v>
      </c>
      <c r="Q1083">
        <v>759</v>
      </c>
      <c r="R1083">
        <v>5079</v>
      </c>
      <c r="S1083">
        <v>5079</v>
      </c>
      <c r="T1083">
        <v>5.0790000000000002E-3</v>
      </c>
      <c r="U1083">
        <v>5.0790000000000002E-3</v>
      </c>
      <c r="V1083">
        <v>0.75900000000000001</v>
      </c>
    </row>
    <row r="1084" spans="1:22" x14ac:dyDescent="0.35">
      <c r="A1084" t="s">
        <v>22</v>
      </c>
      <c r="B1084">
        <v>2019</v>
      </c>
      <c r="C1084" t="b">
        <v>1</v>
      </c>
      <c r="D1084" t="s">
        <v>169</v>
      </c>
      <c r="E1084" t="s">
        <v>170</v>
      </c>
      <c r="F1084" t="s">
        <v>25</v>
      </c>
      <c r="G1084" t="s">
        <v>169</v>
      </c>
      <c r="H1084" t="s">
        <v>26</v>
      </c>
      <c r="I1084" t="s">
        <v>35</v>
      </c>
      <c r="J1084" t="s">
        <v>87</v>
      </c>
      <c r="K1084" t="s">
        <v>78</v>
      </c>
      <c r="L1084" t="b">
        <v>1</v>
      </c>
      <c r="M1084" t="s">
        <v>30</v>
      </c>
      <c r="N1084" t="s">
        <v>170</v>
      </c>
      <c r="O1084">
        <v>1.1000000000000001</v>
      </c>
      <c r="P1084">
        <v>683</v>
      </c>
      <c r="Q1084">
        <v>751.3</v>
      </c>
      <c r="R1084">
        <v>3203</v>
      </c>
      <c r="S1084">
        <v>3203</v>
      </c>
      <c r="T1084">
        <v>3.2030000000000001E-3</v>
      </c>
      <c r="U1084">
        <v>3.2030000000000001E-3</v>
      </c>
      <c r="V1084">
        <v>0.75129999999999997</v>
      </c>
    </row>
    <row r="1085" spans="1:22" x14ac:dyDescent="0.35">
      <c r="A1085" t="s">
        <v>22</v>
      </c>
      <c r="B1085">
        <v>2019</v>
      </c>
      <c r="C1085" t="b">
        <v>1</v>
      </c>
      <c r="D1085" t="s">
        <v>169</v>
      </c>
      <c r="E1085" t="s">
        <v>170</v>
      </c>
      <c r="F1085" t="s">
        <v>25</v>
      </c>
      <c r="G1085" t="s">
        <v>169</v>
      </c>
      <c r="H1085" t="s">
        <v>26</v>
      </c>
      <c r="I1085" t="s">
        <v>35</v>
      </c>
      <c r="J1085" t="s">
        <v>171</v>
      </c>
      <c r="K1085" t="s">
        <v>78</v>
      </c>
      <c r="L1085" t="b">
        <v>1</v>
      </c>
      <c r="M1085" t="s">
        <v>30</v>
      </c>
      <c r="N1085" t="s">
        <v>170</v>
      </c>
      <c r="O1085">
        <v>1.04</v>
      </c>
      <c r="P1085">
        <v>18845</v>
      </c>
      <c r="Q1085">
        <v>19598.8</v>
      </c>
      <c r="R1085">
        <v>55834</v>
      </c>
      <c r="S1085">
        <v>55834</v>
      </c>
      <c r="T1085">
        <v>5.5834000000000002E-2</v>
      </c>
      <c r="U1085">
        <v>5.5834000000000002E-2</v>
      </c>
      <c r="V1085">
        <v>19.598800000000001</v>
      </c>
    </row>
    <row r="1086" spans="1:22" x14ac:dyDescent="0.35">
      <c r="A1086" t="s">
        <v>22</v>
      </c>
      <c r="B1086">
        <v>2019</v>
      </c>
      <c r="C1086" t="b">
        <v>1</v>
      </c>
      <c r="D1086" t="s">
        <v>169</v>
      </c>
      <c r="E1086" t="s">
        <v>170</v>
      </c>
      <c r="F1086" t="s">
        <v>25</v>
      </c>
      <c r="G1086" t="s">
        <v>169</v>
      </c>
      <c r="H1086" t="s">
        <v>26</v>
      </c>
      <c r="I1086" t="s">
        <v>35</v>
      </c>
      <c r="J1086" t="s">
        <v>171</v>
      </c>
      <c r="K1086" t="s">
        <v>78</v>
      </c>
      <c r="L1086" t="b">
        <v>1</v>
      </c>
      <c r="M1086" t="s">
        <v>30</v>
      </c>
      <c r="N1086" t="s">
        <v>170</v>
      </c>
      <c r="O1086">
        <v>1.04</v>
      </c>
      <c r="P1086">
        <v>816</v>
      </c>
      <c r="Q1086">
        <v>848.64</v>
      </c>
      <c r="R1086">
        <v>6120</v>
      </c>
      <c r="S1086">
        <v>6120</v>
      </c>
      <c r="T1086">
        <v>6.1199999999999996E-3</v>
      </c>
      <c r="U1086">
        <v>6.1199999999999996E-3</v>
      </c>
      <c r="V1086">
        <v>0.84863999999999995</v>
      </c>
    </row>
    <row r="1087" spans="1:22" x14ac:dyDescent="0.35">
      <c r="A1087" t="s">
        <v>22</v>
      </c>
      <c r="B1087">
        <v>2019</v>
      </c>
      <c r="C1087" t="b">
        <v>1</v>
      </c>
      <c r="D1087" t="s">
        <v>169</v>
      </c>
      <c r="E1087" t="s">
        <v>170</v>
      </c>
      <c r="F1087" t="s">
        <v>25</v>
      </c>
      <c r="G1087" t="s">
        <v>169</v>
      </c>
      <c r="H1087" t="s">
        <v>26</v>
      </c>
      <c r="I1087" t="s">
        <v>35</v>
      </c>
      <c r="J1087" t="s">
        <v>171</v>
      </c>
      <c r="K1087" t="s">
        <v>78</v>
      </c>
      <c r="L1087" t="b">
        <v>1</v>
      </c>
      <c r="M1087" t="s">
        <v>30</v>
      </c>
      <c r="N1087" t="s">
        <v>170</v>
      </c>
      <c r="O1087">
        <v>1.04</v>
      </c>
      <c r="P1087">
        <v>559</v>
      </c>
      <c r="Q1087">
        <v>581.36</v>
      </c>
      <c r="R1087">
        <v>3503</v>
      </c>
      <c r="S1087">
        <v>3503</v>
      </c>
      <c r="T1087">
        <v>3.503E-3</v>
      </c>
      <c r="U1087">
        <v>3.503E-3</v>
      </c>
      <c r="V1087">
        <v>0.58135999999999999</v>
      </c>
    </row>
    <row r="1088" spans="1:22" x14ac:dyDescent="0.35">
      <c r="A1088" t="s">
        <v>22</v>
      </c>
      <c r="B1088">
        <v>2019</v>
      </c>
      <c r="C1088" t="b">
        <v>1</v>
      </c>
      <c r="D1088" t="s">
        <v>169</v>
      </c>
      <c r="E1088" t="s">
        <v>170</v>
      </c>
      <c r="F1088" t="s">
        <v>25</v>
      </c>
      <c r="G1088" t="s">
        <v>169</v>
      </c>
      <c r="H1088" t="s">
        <v>26</v>
      </c>
      <c r="I1088" t="s">
        <v>35</v>
      </c>
      <c r="J1088" t="s">
        <v>131</v>
      </c>
      <c r="K1088" t="s">
        <v>78</v>
      </c>
      <c r="L1088" t="b">
        <v>1</v>
      </c>
      <c r="M1088" t="s">
        <v>30</v>
      </c>
      <c r="N1088" t="s">
        <v>170</v>
      </c>
      <c r="O1088">
        <v>1.0900000000000001</v>
      </c>
      <c r="P1088">
        <v>150516</v>
      </c>
      <c r="Q1088">
        <v>164062.44</v>
      </c>
      <c r="R1088">
        <v>614422</v>
      </c>
      <c r="S1088">
        <v>614422</v>
      </c>
      <c r="T1088">
        <v>0.61442200000000002</v>
      </c>
      <c r="U1088">
        <v>0.61442200000000002</v>
      </c>
      <c r="V1088">
        <v>164.06244000000001</v>
      </c>
    </row>
    <row r="1089" spans="1:22" x14ac:dyDescent="0.35">
      <c r="A1089" t="s">
        <v>22</v>
      </c>
      <c r="B1089">
        <v>2019</v>
      </c>
      <c r="C1089" t="b">
        <v>1</v>
      </c>
      <c r="D1089" t="s">
        <v>169</v>
      </c>
      <c r="E1089" t="s">
        <v>170</v>
      </c>
      <c r="F1089" t="s">
        <v>25</v>
      </c>
      <c r="G1089" t="s">
        <v>169</v>
      </c>
      <c r="H1089" t="s">
        <v>26</v>
      </c>
      <c r="I1089" t="s">
        <v>35</v>
      </c>
      <c r="J1089" t="s">
        <v>132</v>
      </c>
      <c r="K1089" t="s">
        <v>78</v>
      </c>
      <c r="L1089" t="b">
        <v>1</v>
      </c>
      <c r="M1089" t="s">
        <v>30</v>
      </c>
      <c r="N1089" t="s">
        <v>170</v>
      </c>
      <c r="O1089">
        <v>1.1399999999999999</v>
      </c>
      <c r="P1089">
        <v>6891</v>
      </c>
      <c r="Q1089">
        <v>7855.74</v>
      </c>
      <c r="R1089">
        <v>25039</v>
      </c>
      <c r="S1089">
        <v>25039</v>
      </c>
      <c r="T1089">
        <v>2.5038999999999999E-2</v>
      </c>
      <c r="U1089">
        <v>2.5038999999999999E-2</v>
      </c>
      <c r="V1089">
        <v>7.8557399999999999</v>
      </c>
    </row>
    <row r="1090" spans="1:22" x14ac:dyDescent="0.35">
      <c r="A1090" t="s">
        <v>22</v>
      </c>
      <c r="B1090">
        <v>2019</v>
      </c>
      <c r="C1090" t="b">
        <v>1</v>
      </c>
      <c r="D1090" t="s">
        <v>169</v>
      </c>
      <c r="E1090" t="s">
        <v>170</v>
      </c>
      <c r="F1090" t="s">
        <v>25</v>
      </c>
      <c r="G1090" t="s">
        <v>169</v>
      </c>
      <c r="H1090" t="s">
        <v>26</v>
      </c>
      <c r="I1090" t="s">
        <v>35</v>
      </c>
      <c r="J1090" t="s">
        <v>132</v>
      </c>
      <c r="K1090" t="s">
        <v>78</v>
      </c>
      <c r="L1090" t="b">
        <v>1</v>
      </c>
      <c r="M1090" t="s">
        <v>30</v>
      </c>
      <c r="N1090" t="s">
        <v>170</v>
      </c>
      <c r="O1090">
        <v>1.1399999999999999</v>
      </c>
      <c r="P1090">
        <v>2322</v>
      </c>
      <c r="Q1090">
        <v>2647.08</v>
      </c>
      <c r="R1090">
        <v>8058</v>
      </c>
      <c r="S1090">
        <v>8058</v>
      </c>
      <c r="T1090">
        <v>8.0579999999999992E-3</v>
      </c>
      <c r="U1090">
        <v>8.0579999999999992E-3</v>
      </c>
      <c r="V1090">
        <v>2.6470799999999999</v>
      </c>
    </row>
    <row r="1091" spans="1:22" x14ac:dyDescent="0.35">
      <c r="A1091" t="s">
        <v>22</v>
      </c>
      <c r="B1091">
        <v>2019</v>
      </c>
      <c r="C1091" t="b">
        <v>1</v>
      </c>
      <c r="D1091" t="s">
        <v>169</v>
      </c>
      <c r="E1091" t="s">
        <v>170</v>
      </c>
      <c r="F1091" t="s">
        <v>25</v>
      </c>
      <c r="G1091" t="s">
        <v>169</v>
      </c>
      <c r="H1091" t="s">
        <v>26</v>
      </c>
      <c r="I1091" t="s">
        <v>27</v>
      </c>
      <c r="J1091" t="s">
        <v>85</v>
      </c>
      <c r="K1091" t="s">
        <v>33</v>
      </c>
      <c r="L1091" t="b">
        <v>1</v>
      </c>
      <c r="M1091" t="s">
        <v>30</v>
      </c>
      <c r="N1091" t="s">
        <v>170</v>
      </c>
      <c r="O1091">
        <v>3.07</v>
      </c>
      <c r="P1091">
        <v>22980</v>
      </c>
      <c r="Q1091">
        <v>70548.600000000006</v>
      </c>
      <c r="R1091">
        <v>121234</v>
      </c>
      <c r="S1091">
        <v>121234</v>
      </c>
      <c r="T1091">
        <v>0.12123399999999999</v>
      </c>
      <c r="U1091">
        <v>0.12123399999999999</v>
      </c>
      <c r="V1091">
        <v>70.548599999999993</v>
      </c>
    </row>
    <row r="1092" spans="1:22" x14ac:dyDescent="0.35">
      <c r="A1092" t="s">
        <v>22</v>
      </c>
      <c r="B1092">
        <v>2019</v>
      </c>
      <c r="C1092" t="b">
        <v>1</v>
      </c>
      <c r="D1092" t="s">
        <v>169</v>
      </c>
      <c r="E1092" t="s">
        <v>170</v>
      </c>
      <c r="F1092" t="s">
        <v>25</v>
      </c>
      <c r="G1092" t="s">
        <v>169</v>
      </c>
      <c r="H1092" t="s">
        <v>26</v>
      </c>
      <c r="I1092" t="s">
        <v>27</v>
      </c>
      <c r="J1092" t="s">
        <v>104</v>
      </c>
      <c r="K1092" t="s">
        <v>32</v>
      </c>
      <c r="L1092" t="b">
        <v>1</v>
      </c>
      <c r="M1092" t="s">
        <v>30</v>
      </c>
      <c r="N1092" t="s">
        <v>170</v>
      </c>
      <c r="O1092">
        <v>1.93</v>
      </c>
      <c r="P1092">
        <v>502270</v>
      </c>
      <c r="Q1092">
        <v>969381.1</v>
      </c>
      <c r="R1092">
        <v>1488601</v>
      </c>
      <c r="S1092">
        <v>1488601</v>
      </c>
      <c r="T1092">
        <v>1.4886010000000001</v>
      </c>
      <c r="U1092">
        <v>1.4886010000000001</v>
      </c>
      <c r="V1092">
        <v>969.38109999999995</v>
      </c>
    </row>
    <row r="1093" spans="1:22" x14ac:dyDescent="0.35">
      <c r="A1093" t="s">
        <v>22</v>
      </c>
      <c r="B1093">
        <v>2019</v>
      </c>
      <c r="C1093" t="b">
        <v>1</v>
      </c>
      <c r="D1093" t="s">
        <v>169</v>
      </c>
      <c r="E1093" t="s">
        <v>170</v>
      </c>
      <c r="F1093" t="s">
        <v>25</v>
      </c>
      <c r="G1093" t="s">
        <v>169</v>
      </c>
      <c r="H1093" t="s">
        <v>26</v>
      </c>
      <c r="I1093" t="s">
        <v>27</v>
      </c>
      <c r="J1093" t="s">
        <v>104</v>
      </c>
      <c r="K1093" t="s">
        <v>32</v>
      </c>
      <c r="L1093" t="b">
        <v>1</v>
      </c>
      <c r="M1093" t="s">
        <v>30</v>
      </c>
      <c r="N1093" t="s">
        <v>170</v>
      </c>
      <c r="O1093">
        <v>1.93</v>
      </c>
      <c r="P1093">
        <v>44541</v>
      </c>
      <c r="Q1093">
        <v>85964.13</v>
      </c>
      <c r="R1093">
        <v>128588</v>
      </c>
      <c r="S1093">
        <v>128588</v>
      </c>
      <c r="T1093">
        <v>0.12858800000000001</v>
      </c>
      <c r="U1093">
        <v>0.12858800000000001</v>
      </c>
      <c r="V1093">
        <v>85.964129999999997</v>
      </c>
    </row>
    <row r="1094" spans="1:22" x14ac:dyDescent="0.35">
      <c r="A1094" t="s">
        <v>22</v>
      </c>
      <c r="B1094">
        <v>2019</v>
      </c>
      <c r="C1094" t="b">
        <v>1</v>
      </c>
      <c r="D1094" t="s">
        <v>169</v>
      </c>
      <c r="E1094" t="s">
        <v>170</v>
      </c>
      <c r="F1094" t="s">
        <v>25</v>
      </c>
      <c r="G1094" t="s">
        <v>169</v>
      </c>
      <c r="H1094" t="s">
        <v>26</v>
      </c>
      <c r="I1094" t="s">
        <v>27</v>
      </c>
      <c r="J1094" t="s">
        <v>104</v>
      </c>
      <c r="K1094" t="s">
        <v>32</v>
      </c>
      <c r="L1094" t="b">
        <v>1</v>
      </c>
      <c r="M1094" t="s">
        <v>30</v>
      </c>
      <c r="N1094" t="s">
        <v>170</v>
      </c>
      <c r="O1094">
        <v>1.1599999999999999</v>
      </c>
      <c r="P1094">
        <v>1073692</v>
      </c>
      <c r="Q1094">
        <v>1245482.72</v>
      </c>
      <c r="R1094">
        <v>3149663</v>
      </c>
      <c r="S1094">
        <v>3149663</v>
      </c>
      <c r="T1094">
        <v>3.1496629999999999</v>
      </c>
      <c r="U1094">
        <v>3.1496629999999999</v>
      </c>
      <c r="V1094">
        <v>1245.48272</v>
      </c>
    </row>
    <row r="1095" spans="1:22" x14ac:dyDescent="0.35">
      <c r="A1095" t="s">
        <v>22</v>
      </c>
      <c r="B1095">
        <v>2019</v>
      </c>
      <c r="C1095" t="b">
        <v>1</v>
      </c>
      <c r="D1095" t="s">
        <v>169</v>
      </c>
      <c r="E1095" t="s">
        <v>170</v>
      </c>
      <c r="F1095" t="s">
        <v>25</v>
      </c>
      <c r="G1095" t="s">
        <v>169</v>
      </c>
      <c r="H1095" t="s">
        <v>26</v>
      </c>
      <c r="I1095" t="s">
        <v>27</v>
      </c>
      <c r="J1095" t="s">
        <v>104</v>
      </c>
      <c r="K1095" t="s">
        <v>32</v>
      </c>
      <c r="L1095" t="b">
        <v>1</v>
      </c>
      <c r="M1095" t="s">
        <v>30</v>
      </c>
      <c r="N1095" t="s">
        <v>170</v>
      </c>
      <c r="O1095">
        <v>1.1599999999999999</v>
      </c>
      <c r="P1095">
        <v>394137</v>
      </c>
      <c r="Q1095">
        <v>457198.92</v>
      </c>
      <c r="R1095">
        <v>1148409</v>
      </c>
      <c r="S1095">
        <v>1148409</v>
      </c>
      <c r="T1095">
        <v>1.148409</v>
      </c>
      <c r="U1095">
        <v>1.148409</v>
      </c>
      <c r="V1095">
        <v>457.19891999999999</v>
      </c>
    </row>
    <row r="1096" spans="1:22" x14ac:dyDescent="0.35">
      <c r="A1096" t="s">
        <v>22</v>
      </c>
      <c r="B1096">
        <v>2019</v>
      </c>
      <c r="C1096" t="b">
        <v>1</v>
      </c>
      <c r="D1096" t="s">
        <v>169</v>
      </c>
      <c r="E1096" t="s">
        <v>170</v>
      </c>
      <c r="F1096" t="s">
        <v>25</v>
      </c>
      <c r="G1096" t="s">
        <v>169</v>
      </c>
      <c r="H1096" t="s">
        <v>26</v>
      </c>
      <c r="I1096" t="s">
        <v>27</v>
      </c>
      <c r="J1096" t="s">
        <v>132</v>
      </c>
      <c r="K1096" t="s">
        <v>78</v>
      </c>
      <c r="L1096" t="b">
        <v>1</v>
      </c>
      <c r="M1096" t="s">
        <v>30</v>
      </c>
      <c r="N1096" t="s">
        <v>170</v>
      </c>
      <c r="O1096">
        <v>1.26</v>
      </c>
      <c r="P1096">
        <v>7351</v>
      </c>
      <c r="Q1096">
        <v>9262.26</v>
      </c>
      <c r="R1096">
        <v>34106</v>
      </c>
      <c r="S1096">
        <v>34106</v>
      </c>
      <c r="T1096">
        <v>3.4105999999999997E-2</v>
      </c>
      <c r="U1096">
        <v>3.4105999999999997E-2</v>
      </c>
      <c r="V1096">
        <v>9.2622599999999995</v>
      </c>
    </row>
    <row r="1097" spans="1:22" x14ac:dyDescent="0.35">
      <c r="A1097" t="s">
        <v>22</v>
      </c>
      <c r="B1097">
        <v>2019</v>
      </c>
      <c r="C1097" t="b">
        <v>1</v>
      </c>
      <c r="D1097" t="s">
        <v>169</v>
      </c>
      <c r="E1097" t="s">
        <v>170</v>
      </c>
      <c r="F1097" t="s">
        <v>25</v>
      </c>
      <c r="G1097" t="s">
        <v>169</v>
      </c>
      <c r="H1097" t="s">
        <v>26</v>
      </c>
      <c r="I1097" t="s">
        <v>100</v>
      </c>
      <c r="J1097" t="s">
        <v>76</v>
      </c>
      <c r="K1097" t="s">
        <v>32</v>
      </c>
      <c r="L1097" t="b">
        <v>1</v>
      </c>
      <c r="M1097" t="s">
        <v>30</v>
      </c>
      <c r="N1097" t="s">
        <v>170</v>
      </c>
      <c r="O1097">
        <v>6.53</v>
      </c>
      <c r="P1097">
        <v>7860</v>
      </c>
      <c r="Q1097">
        <v>51325.8</v>
      </c>
      <c r="R1097">
        <v>85800</v>
      </c>
      <c r="S1097">
        <v>85800</v>
      </c>
      <c r="T1097">
        <v>8.5800000000000001E-2</v>
      </c>
      <c r="U1097">
        <v>8.5800000000000001E-2</v>
      </c>
      <c r="V1097">
        <v>51.325800000000001</v>
      </c>
    </row>
    <row r="1098" spans="1:22" x14ac:dyDescent="0.35">
      <c r="A1098" t="s">
        <v>22</v>
      </c>
      <c r="B1098">
        <v>2019</v>
      </c>
      <c r="C1098" t="b">
        <v>1</v>
      </c>
      <c r="D1098" t="s">
        <v>169</v>
      </c>
      <c r="E1098" t="s">
        <v>170</v>
      </c>
      <c r="F1098" t="s">
        <v>25</v>
      </c>
      <c r="G1098" t="s">
        <v>169</v>
      </c>
      <c r="H1098" t="s">
        <v>26</v>
      </c>
      <c r="I1098" t="s">
        <v>100</v>
      </c>
      <c r="J1098" t="s">
        <v>76</v>
      </c>
      <c r="K1098" t="s">
        <v>32</v>
      </c>
      <c r="L1098" t="b">
        <v>1</v>
      </c>
      <c r="M1098" t="s">
        <v>30</v>
      </c>
      <c r="N1098" t="s">
        <v>170</v>
      </c>
      <c r="O1098">
        <v>6.53</v>
      </c>
      <c r="P1098">
        <v>3636</v>
      </c>
      <c r="Q1098">
        <v>23743.08</v>
      </c>
      <c r="R1098">
        <v>23654</v>
      </c>
      <c r="S1098">
        <v>23654</v>
      </c>
      <c r="T1098">
        <v>2.3654000000000001E-2</v>
      </c>
      <c r="U1098">
        <v>2.3654000000000001E-2</v>
      </c>
      <c r="V1098">
        <v>23.743079999999999</v>
      </c>
    </row>
    <row r="1099" spans="1:22" x14ac:dyDescent="0.35">
      <c r="A1099" t="s">
        <v>22</v>
      </c>
      <c r="B1099">
        <v>2019</v>
      </c>
      <c r="C1099" t="b">
        <v>1</v>
      </c>
      <c r="D1099" t="s">
        <v>169</v>
      </c>
      <c r="E1099" t="s">
        <v>170</v>
      </c>
      <c r="F1099" t="s">
        <v>25</v>
      </c>
      <c r="G1099" t="s">
        <v>169</v>
      </c>
      <c r="H1099" t="s">
        <v>26</v>
      </c>
      <c r="I1099" t="s">
        <v>100</v>
      </c>
      <c r="J1099" t="s">
        <v>76</v>
      </c>
      <c r="K1099" t="s">
        <v>32</v>
      </c>
      <c r="L1099" t="b">
        <v>1</v>
      </c>
      <c r="M1099" t="s">
        <v>30</v>
      </c>
      <c r="N1099" t="s">
        <v>170</v>
      </c>
      <c r="O1099">
        <v>6.53</v>
      </c>
      <c r="P1099">
        <v>134</v>
      </c>
      <c r="Q1099">
        <v>875.02</v>
      </c>
      <c r="R1099">
        <v>5460</v>
      </c>
      <c r="S1099">
        <v>5460</v>
      </c>
      <c r="T1099">
        <v>5.4599999999999996E-3</v>
      </c>
      <c r="U1099">
        <v>5.4599999999999996E-3</v>
      </c>
      <c r="V1099">
        <v>0.87502000000000002</v>
      </c>
    </row>
    <row r="1100" spans="1:22" x14ac:dyDescent="0.35">
      <c r="A1100" t="s">
        <v>22</v>
      </c>
      <c r="B1100">
        <v>2019</v>
      </c>
      <c r="C1100" t="b">
        <v>1</v>
      </c>
      <c r="D1100" t="s">
        <v>169</v>
      </c>
      <c r="E1100" t="s">
        <v>170</v>
      </c>
      <c r="F1100" t="s">
        <v>25</v>
      </c>
      <c r="G1100" t="s">
        <v>169</v>
      </c>
      <c r="H1100" t="s">
        <v>26</v>
      </c>
      <c r="I1100" t="s">
        <v>35</v>
      </c>
      <c r="J1100" t="s">
        <v>33</v>
      </c>
      <c r="K1100" t="s">
        <v>33</v>
      </c>
      <c r="L1100" t="b">
        <v>1</v>
      </c>
      <c r="M1100" t="s">
        <v>30</v>
      </c>
      <c r="N1100" t="s">
        <v>170</v>
      </c>
      <c r="O1100">
        <v>1.17</v>
      </c>
      <c r="P1100">
        <v>88281</v>
      </c>
      <c r="Q1100">
        <v>103288.77</v>
      </c>
      <c r="R1100">
        <v>151241</v>
      </c>
      <c r="S1100">
        <v>151241</v>
      </c>
      <c r="T1100">
        <v>0.15124099999999999</v>
      </c>
      <c r="U1100">
        <v>0.15124099999999999</v>
      </c>
      <c r="V1100">
        <v>103.28877</v>
      </c>
    </row>
    <row r="1101" spans="1:22" x14ac:dyDescent="0.35">
      <c r="A1101" t="s">
        <v>22</v>
      </c>
      <c r="B1101">
        <v>2019</v>
      </c>
      <c r="C1101" t="b">
        <v>1</v>
      </c>
      <c r="D1101" t="s">
        <v>169</v>
      </c>
      <c r="E1101" t="s">
        <v>170</v>
      </c>
      <c r="F1101" t="s">
        <v>25</v>
      </c>
      <c r="G1101" t="s">
        <v>169</v>
      </c>
      <c r="H1101" t="s">
        <v>26</v>
      </c>
      <c r="I1101" t="s">
        <v>35</v>
      </c>
      <c r="J1101" t="s">
        <v>33</v>
      </c>
      <c r="K1101" t="s">
        <v>33</v>
      </c>
      <c r="L1101" t="b">
        <v>1</v>
      </c>
      <c r="M1101" t="s">
        <v>30</v>
      </c>
      <c r="N1101" t="s">
        <v>170</v>
      </c>
      <c r="O1101">
        <v>1.17</v>
      </c>
      <c r="P1101">
        <v>18971</v>
      </c>
      <c r="Q1101">
        <v>22196.07</v>
      </c>
      <c r="R1101">
        <v>40010</v>
      </c>
      <c r="S1101">
        <v>40010</v>
      </c>
      <c r="T1101">
        <v>4.0009999999999997E-2</v>
      </c>
      <c r="U1101">
        <v>4.0009999999999997E-2</v>
      </c>
      <c r="V1101">
        <v>22.196069999999999</v>
      </c>
    </row>
    <row r="1102" spans="1:22" x14ac:dyDescent="0.35">
      <c r="A1102" t="s">
        <v>22</v>
      </c>
      <c r="B1102">
        <v>2019</v>
      </c>
      <c r="C1102" t="b">
        <v>1</v>
      </c>
      <c r="D1102" t="s">
        <v>169</v>
      </c>
      <c r="E1102" t="s">
        <v>170</v>
      </c>
      <c r="F1102" t="s">
        <v>25</v>
      </c>
      <c r="G1102" t="s">
        <v>169</v>
      </c>
      <c r="H1102" t="s">
        <v>26</v>
      </c>
      <c r="I1102" t="s">
        <v>35</v>
      </c>
      <c r="J1102" t="s">
        <v>33</v>
      </c>
      <c r="K1102" t="s">
        <v>33</v>
      </c>
      <c r="L1102" t="b">
        <v>1</v>
      </c>
      <c r="M1102" t="s">
        <v>30</v>
      </c>
      <c r="N1102" t="s">
        <v>170</v>
      </c>
      <c r="O1102">
        <v>1.17</v>
      </c>
      <c r="P1102">
        <v>670</v>
      </c>
      <c r="Q1102">
        <v>783.9</v>
      </c>
      <c r="R1102">
        <v>938</v>
      </c>
      <c r="S1102">
        <v>938</v>
      </c>
      <c r="T1102">
        <v>9.3800000000000003E-4</v>
      </c>
      <c r="U1102">
        <v>9.3800000000000003E-4</v>
      </c>
      <c r="V1102">
        <v>0.78390000000000004</v>
      </c>
    </row>
    <row r="1103" spans="1:22" x14ac:dyDescent="0.35">
      <c r="A1103" t="s">
        <v>22</v>
      </c>
      <c r="B1103">
        <v>2019</v>
      </c>
      <c r="C1103" t="b">
        <v>1</v>
      </c>
      <c r="D1103" t="s">
        <v>169</v>
      </c>
      <c r="E1103" t="s">
        <v>170</v>
      </c>
      <c r="F1103" t="s">
        <v>25</v>
      </c>
      <c r="G1103" t="s">
        <v>169</v>
      </c>
      <c r="H1103" t="s">
        <v>36</v>
      </c>
      <c r="I1103" t="s">
        <v>37</v>
      </c>
      <c r="J1103" t="s">
        <v>28</v>
      </c>
      <c r="K1103" t="s">
        <v>29</v>
      </c>
      <c r="L1103" t="b">
        <v>1</v>
      </c>
      <c r="M1103" t="s">
        <v>30</v>
      </c>
      <c r="N1103" t="s">
        <v>170</v>
      </c>
      <c r="O1103">
        <v>1.66</v>
      </c>
      <c r="P1103">
        <v>2528161</v>
      </c>
      <c r="Q1103">
        <v>4196747.26</v>
      </c>
      <c r="R1103">
        <v>19689149</v>
      </c>
      <c r="S1103">
        <v>19689149</v>
      </c>
      <c r="T1103">
        <v>19.689149</v>
      </c>
      <c r="U1103">
        <v>19.689149</v>
      </c>
      <c r="V1103">
        <v>4196.7472600000001</v>
      </c>
    </row>
    <row r="1104" spans="1:22" x14ac:dyDescent="0.35">
      <c r="A1104" t="s">
        <v>22</v>
      </c>
      <c r="B1104">
        <v>2019</v>
      </c>
      <c r="C1104" t="b">
        <v>1</v>
      </c>
      <c r="D1104" t="s">
        <v>169</v>
      </c>
      <c r="E1104" t="s">
        <v>170</v>
      </c>
      <c r="F1104" t="s">
        <v>25</v>
      </c>
      <c r="G1104" t="s">
        <v>169</v>
      </c>
      <c r="H1104" t="s">
        <v>36</v>
      </c>
      <c r="I1104" t="s">
        <v>37</v>
      </c>
      <c r="J1104" t="s">
        <v>28</v>
      </c>
      <c r="K1104" t="s">
        <v>29</v>
      </c>
      <c r="L1104" t="b">
        <v>1</v>
      </c>
      <c r="M1104" t="s">
        <v>30</v>
      </c>
      <c r="N1104" t="s">
        <v>170</v>
      </c>
      <c r="O1104">
        <v>1.66</v>
      </c>
      <c r="P1104">
        <v>1824795</v>
      </c>
      <c r="Q1104">
        <v>3029159.7</v>
      </c>
      <c r="R1104">
        <v>14302183</v>
      </c>
      <c r="S1104">
        <v>14302183</v>
      </c>
      <c r="T1104">
        <v>14.302182999999999</v>
      </c>
      <c r="U1104">
        <v>14.302182999999999</v>
      </c>
      <c r="V1104">
        <v>3029.1597000000002</v>
      </c>
    </row>
    <row r="1105" spans="1:22" x14ac:dyDescent="0.35">
      <c r="A1105" t="s">
        <v>22</v>
      </c>
      <c r="B1105">
        <v>2019</v>
      </c>
      <c r="C1105" t="b">
        <v>1</v>
      </c>
      <c r="D1105" t="s">
        <v>169</v>
      </c>
      <c r="E1105" t="s">
        <v>170</v>
      </c>
      <c r="F1105" t="s">
        <v>25</v>
      </c>
      <c r="G1105" t="s">
        <v>169</v>
      </c>
      <c r="H1105" t="s">
        <v>50</v>
      </c>
      <c r="I1105" t="s">
        <v>35</v>
      </c>
      <c r="J1105" t="s">
        <v>111</v>
      </c>
      <c r="K1105" t="s">
        <v>32</v>
      </c>
      <c r="L1105" t="b">
        <v>1</v>
      </c>
      <c r="M1105" t="s">
        <v>30</v>
      </c>
      <c r="N1105" t="s">
        <v>170</v>
      </c>
      <c r="O1105">
        <v>0</v>
      </c>
      <c r="P1105">
        <v>16172</v>
      </c>
      <c r="Q1105">
        <v>0</v>
      </c>
      <c r="R1105">
        <v>42660</v>
      </c>
      <c r="S1105">
        <v>42660</v>
      </c>
      <c r="T1105">
        <v>4.2659999999999997E-2</v>
      </c>
      <c r="U1105">
        <v>4.2659999999999997E-2</v>
      </c>
      <c r="V1105">
        <v>0</v>
      </c>
    </row>
    <row r="1106" spans="1:22" x14ac:dyDescent="0.35">
      <c r="A1106" t="s">
        <v>22</v>
      </c>
      <c r="B1106">
        <v>2019</v>
      </c>
      <c r="C1106" t="b">
        <v>1</v>
      </c>
      <c r="D1106" t="s">
        <v>169</v>
      </c>
      <c r="E1106" t="s">
        <v>170</v>
      </c>
      <c r="F1106" t="s">
        <v>25</v>
      </c>
      <c r="G1106" t="s">
        <v>169</v>
      </c>
      <c r="H1106" t="s">
        <v>50</v>
      </c>
      <c r="I1106" t="s">
        <v>27</v>
      </c>
      <c r="J1106" t="s">
        <v>104</v>
      </c>
      <c r="K1106" t="s">
        <v>32</v>
      </c>
      <c r="L1106" t="b">
        <v>1</v>
      </c>
      <c r="M1106" t="s">
        <v>30</v>
      </c>
      <c r="N1106" t="s">
        <v>170</v>
      </c>
      <c r="O1106">
        <v>0</v>
      </c>
      <c r="P1106">
        <v>23536</v>
      </c>
      <c r="Q1106">
        <v>0</v>
      </c>
      <c r="R1106">
        <v>18771</v>
      </c>
      <c r="S1106">
        <v>18771</v>
      </c>
      <c r="T1106">
        <v>1.8770999999999999E-2</v>
      </c>
      <c r="U1106">
        <v>1.8770999999999999E-2</v>
      </c>
      <c r="V1106">
        <v>0</v>
      </c>
    </row>
    <row r="1107" spans="1:22" x14ac:dyDescent="0.35">
      <c r="A1107" t="s">
        <v>22</v>
      </c>
      <c r="B1107">
        <v>2019</v>
      </c>
      <c r="C1107" t="b">
        <v>1</v>
      </c>
      <c r="D1107" t="s">
        <v>169</v>
      </c>
      <c r="E1107" t="s">
        <v>170</v>
      </c>
      <c r="F1107" t="s">
        <v>25</v>
      </c>
      <c r="G1107" t="s">
        <v>169</v>
      </c>
      <c r="H1107" t="s">
        <v>50</v>
      </c>
      <c r="I1107" t="s">
        <v>27</v>
      </c>
      <c r="J1107" t="s">
        <v>106</v>
      </c>
      <c r="K1107" t="s">
        <v>32</v>
      </c>
      <c r="L1107" t="b">
        <v>1</v>
      </c>
      <c r="M1107" t="s">
        <v>30</v>
      </c>
      <c r="N1107" t="s">
        <v>170</v>
      </c>
      <c r="O1107">
        <v>0</v>
      </c>
      <c r="P1107">
        <v>165013</v>
      </c>
      <c r="Q1107">
        <v>0</v>
      </c>
      <c r="R1107">
        <v>301809</v>
      </c>
      <c r="S1107">
        <v>301809</v>
      </c>
      <c r="T1107">
        <v>0.30180899999999999</v>
      </c>
      <c r="U1107">
        <v>0.30180899999999999</v>
      </c>
      <c r="V1107">
        <v>0</v>
      </c>
    </row>
    <row r="1108" spans="1:22" x14ac:dyDescent="0.35">
      <c r="A1108" t="s">
        <v>22</v>
      </c>
      <c r="B1108">
        <v>2019</v>
      </c>
      <c r="C1108" t="b">
        <v>1</v>
      </c>
      <c r="D1108" t="s">
        <v>169</v>
      </c>
      <c r="E1108" t="s">
        <v>170</v>
      </c>
      <c r="F1108" t="s">
        <v>25</v>
      </c>
      <c r="G1108" t="s">
        <v>169</v>
      </c>
      <c r="H1108" t="s">
        <v>50</v>
      </c>
      <c r="I1108" t="s">
        <v>27</v>
      </c>
      <c r="J1108" t="s">
        <v>106</v>
      </c>
      <c r="K1108" t="s">
        <v>32</v>
      </c>
      <c r="L1108" t="b">
        <v>1</v>
      </c>
      <c r="M1108" t="s">
        <v>30</v>
      </c>
      <c r="N1108" t="s">
        <v>170</v>
      </c>
      <c r="O1108">
        <v>0</v>
      </c>
      <c r="P1108">
        <v>49094</v>
      </c>
      <c r="Q1108">
        <v>0</v>
      </c>
      <c r="R1108">
        <v>137750</v>
      </c>
      <c r="S1108">
        <v>137750</v>
      </c>
      <c r="T1108">
        <v>0.13775000000000001</v>
      </c>
      <c r="U1108">
        <v>0.13775000000000001</v>
      </c>
      <c r="V1108">
        <v>0</v>
      </c>
    </row>
    <row r="1109" spans="1:22" x14ac:dyDescent="0.35">
      <c r="A1109" t="s">
        <v>22</v>
      </c>
      <c r="B1109">
        <v>2019</v>
      </c>
      <c r="C1109" t="b">
        <v>1</v>
      </c>
      <c r="D1109" t="s">
        <v>169</v>
      </c>
      <c r="E1109" t="s">
        <v>170</v>
      </c>
      <c r="F1109" t="s">
        <v>25</v>
      </c>
      <c r="G1109" t="s">
        <v>169</v>
      </c>
      <c r="H1109" t="s">
        <v>50</v>
      </c>
      <c r="I1109" t="s">
        <v>27</v>
      </c>
      <c r="J1109" t="s">
        <v>76</v>
      </c>
      <c r="K1109" t="s">
        <v>32</v>
      </c>
      <c r="L1109" t="b">
        <v>1</v>
      </c>
      <c r="M1109" t="s">
        <v>30</v>
      </c>
      <c r="N1109" t="s">
        <v>170</v>
      </c>
      <c r="O1109">
        <v>0</v>
      </c>
      <c r="P1109">
        <v>527218</v>
      </c>
      <c r="Q1109">
        <v>0</v>
      </c>
      <c r="R1109">
        <v>966653</v>
      </c>
      <c r="S1109">
        <v>966653</v>
      </c>
      <c r="T1109">
        <v>0.96665299999999998</v>
      </c>
      <c r="U1109">
        <v>0.96665299999999998</v>
      </c>
      <c r="V1109">
        <v>0</v>
      </c>
    </row>
    <row r="1110" spans="1:22" x14ac:dyDescent="0.35">
      <c r="A1110" t="s">
        <v>22</v>
      </c>
      <c r="B1110">
        <v>2019</v>
      </c>
      <c r="C1110" t="b">
        <v>1</v>
      </c>
      <c r="D1110" t="s">
        <v>169</v>
      </c>
      <c r="E1110" t="s">
        <v>170</v>
      </c>
      <c r="F1110" t="s">
        <v>25</v>
      </c>
      <c r="G1110" t="s">
        <v>169</v>
      </c>
      <c r="H1110" t="s">
        <v>50</v>
      </c>
      <c r="I1110" t="s">
        <v>27</v>
      </c>
      <c r="J1110" t="s">
        <v>76</v>
      </c>
      <c r="K1110" t="s">
        <v>32</v>
      </c>
      <c r="L1110" t="b">
        <v>1</v>
      </c>
      <c r="M1110" t="s">
        <v>30</v>
      </c>
      <c r="N1110" t="s">
        <v>170</v>
      </c>
      <c r="O1110">
        <v>0</v>
      </c>
      <c r="P1110">
        <v>184482</v>
      </c>
      <c r="Q1110">
        <v>0</v>
      </c>
      <c r="R1110">
        <v>339292</v>
      </c>
      <c r="S1110">
        <v>339292</v>
      </c>
      <c r="T1110">
        <v>0.33929199999999998</v>
      </c>
      <c r="U1110">
        <v>0.33929199999999998</v>
      </c>
      <c r="V1110">
        <v>0</v>
      </c>
    </row>
    <row r="1111" spans="1:22" x14ac:dyDescent="0.35">
      <c r="A1111" t="s">
        <v>22</v>
      </c>
      <c r="B1111">
        <v>2019</v>
      </c>
      <c r="C1111" t="b">
        <v>1</v>
      </c>
      <c r="D1111" t="s">
        <v>169</v>
      </c>
      <c r="E1111" t="s">
        <v>170</v>
      </c>
      <c r="F1111" t="s">
        <v>25</v>
      </c>
      <c r="G1111" t="s">
        <v>169</v>
      </c>
      <c r="H1111" t="s">
        <v>40</v>
      </c>
      <c r="I1111" t="s">
        <v>27</v>
      </c>
      <c r="J1111" t="s">
        <v>112</v>
      </c>
      <c r="K1111" t="s">
        <v>54</v>
      </c>
      <c r="L1111" t="b">
        <v>1</v>
      </c>
      <c r="M1111" t="s">
        <v>30</v>
      </c>
      <c r="N1111" t="s">
        <v>170</v>
      </c>
      <c r="O1111">
        <v>2.6</v>
      </c>
      <c r="P1111">
        <v>223740</v>
      </c>
      <c r="Q1111">
        <v>581724</v>
      </c>
      <c r="R1111">
        <v>621093</v>
      </c>
      <c r="S1111">
        <v>621093</v>
      </c>
      <c r="T1111">
        <v>0.62109300000000001</v>
      </c>
      <c r="U1111">
        <v>0.62109300000000001</v>
      </c>
      <c r="V1111">
        <v>581.72400000000005</v>
      </c>
    </row>
    <row r="1112" spans="1:22" x14ac:dyDescent="0.35">
      <c r="A1112" t="s">
        <v>22</v>
      </c>
      <c r="B1112">
        <v>2019</v>
      </c>
      <c r="C1112" t="b">
        <v>1</v>
      </c>
      <c r="D1112" t="s">
        <v>169</v>
      </c>
      <c r="E1112" t="s">
        <v>170</v>
      </c>
      <c r="F1112" t="s">
        <v>25</v>
      </c>
      <c r="G1112" t="s">
        <v>169</v>
      </c>
      <c r="H1112" t="s">
        <v>40</v>
      </c>
      <c r="I1112" t="s">
        <v>27</v>
      </c>
      <c r="J1112" t="s">
        <v>112</v>
      </c>
      <c r="K1112" t="s">
        <v>54</v>
      </c>
      <c r="L1112" t="b">
        <v>1</v>
      </c>
      <c r="M1112" t="s">
        <v>30</v>
      </c>
      <c r="N1112" t="s">
        <v>170</v>
      </c>
      <c r="O1112">
        <v>2.6</v>
      </c>
      <c r="P1112">
        <v>3080</v>
      </c>
      <c r="Q1112">
        <v>8008</v>
      </c>
      <c r="R1112">
        <v>8624</v>
      </c>
      <c r="S1112">
        <v>8624</v>
      </c>
      <c r="T1112">
        <v>8.6239999999999997E-3</v>
      </c>
      <c r="U1112">
        <v>8.6239999999999997E-3</v>
      </c>
      <c r="V1112">
        <v>8.0079999999999991</v>
      </c>
    </row>
    <row r="1113" spans="1:22" x14ac:dyDescent="0.35">
      <c r="A1113" t="s">
        <v>22</v>
      </c>
      <c r="B1113">
        <v>2019</v>
      </c>
      <c r="C1113" t="b">
        <v>1</v>
      </c>
      <c r="D1113" t="s">
        <v>169</v>
      </c>
      <c r="E1113" t="s">
        <v>170</v>
      </c>
      <c r="F1113" t="s">
        <v>25</v>
      </c>
      <c r="G1113" t="s">
        <v>169</v>
      </c>
      <c r="H1113" t="s">
        <v>40</v>
      </c>
      <c r="I1113" t="s">
        <v>35</v>
      </c>
      <c r="J1113" t="s">
        <v>104</v>
      </c>
      <c r="K1113" t="s">
        <v>32</v>
      </c>
      <c r="L1113" t="b">
        <v>1</v>
      </c>
      <c r="M1113" t="s">
        <v>30</v>
      </c>
      <c r="N1113" t="s">
        <v>170</v>
      </c>
      <c r="O1113">
        <v>4.3099999999999996</v>
      </c>
      <c r="P1113">
        <v>13589</v>
      </c>
      <c r="Q1113">
        <v>58568.59</v>
      </c>
      <c r="R1113">
        <v>118383</v>
      </c>
      <c r="S1113">
        <v>118383</v>
      </c>
      <c r="T1113">
        <v>0.118383</v>
      </c>
      <c r="U1113">
        <v>0.118383</v>
      </c>
      <c r="V1113">
        <v>58.56859</v>
      </c>
    </row>
    <row r="1114" spans="1:22" x14ac:dyDescent="0.35">
      <c r="A1114" t="s">
        <v>22</v>
      </c>
      <c r="B1114">
        <v>2019</v>
      </c>
      <c r="C1114" t="b">
        <v>1</v>
      </c>
      <c r="D1114" t="s">
        <v>169</v>
      </c>
      <c r="E1114" t="s">
        <v>170</v>
      </c>
      <c r="F1114" t="s">
        <v>25</v>
      </c>
      <c r="G1114" t="s">
        <v>169</v>
      </c>
      <c r="H1114" t="s">
        <v>40</v>
      </c>
      <c r="I1114" t="s">
        <v>35</v>
      </c>
      <c r="J1114" t="s">
        <v>104</v>
      </c>
      <c r="K1114" t="s">
        <v>32</v>
      </c>
      <c r="L1114" t="b">
        <v>1</v>
      </c>
      <c r="M1114" t="s">
        <v>30</v>
      </c>
      <c r="N1114" t="s">
        <v>170</v>
      </c>
      <c r="O1114">
        <v>4.3099999999999996</v>
      </c>
      <c r="P1114">
        <v>9633</v>
      </c>
      <c r="Q1114">
        <v>41518.230000000003</v>
      </c>
      <c r="R1114">
        <v>83213</v>
      </c>
      <c r="S1114">
        <v>83213</v>
      </c>
      <c r="T1114">
        <v>8.3212999999999995E-2</v>
      </c>
      <c r="U1114">
        <v>8.3212999999999995E-2</v>
      </c>
      <c r="V1114">
        <v>41.518230000000003</v>
      </c>
    </row>
    <row r="1115" spans="1:22" x14ac:dyDescent="0.35">
      <c r="A1115" t="s">
        <v>22</v>
      </c>
      <c r="B1115">
        <v>2019</v>
      </c>
      <c r="C1115" t="b">
        <v>1</v>
      </c>
      <c r="D1115" t="s">
        <v>169</v>
      </c>
      <c r="E1115" t="s">
        <v>170</v>
      </c>
      <c r="F1115" t="s">
        <v>25</v>
      </c>
      <c r="G1115" t="s">
        <v>169</v>
      </c>
      <c r="H1115" t="s">
        <v>40</v>
      </c>
      <c r="I1115" t="s">
        <v>35</v>
      </c>
      <c r="J1115" t="s">
        <v>104</v>
      </c>
      <c r="K1115" t="s">
        <v>32</v>
      </c>
      <c r="L1115" t="b">
        <v>1</v>
      </c>
      <c r="M1115" t="s">
        <v>30</v>
      </c>
      <c r="N1115" t="s">
        <v>170</v>
      </c>
      <c r="O1115">
        <v>4.3099999999999996</v>
      </c>
      <c r="P1115">
        <v>570</v>
      </c>
      <c r="Q1115">
        <v>2456.6999999999998</v>
      </c>
      <c r="R1115">
        <v>4546</v>
      </c>
      <c r="S1115">
        <v>4546</v>
      </c>
      <c r="T1115">
        <v>4.5459999999999997E-3</v>
      </c>
      <c r="U1115">
        <v>4.5459999999999997E-3</v>
      </c>
      <c r="V1115">
        <v>2.4567000000000001</v>
      </c>
    </row>
    <row r="1116" spans="1:22" x14ac:dyDescent="0.35">
      <c r="A1116" t="s">
        <v>22</v>
      </c>
      <c r="B1116">
        <v>2019</v>
      </c>
      <c r="C1116" t="b">
        <v>1</v>
      </c>
      <c r="D1116" t="s">
        <v>169</v>
      </c>
      <c r="E1116" t="s">
        <v>170</v>
      </c>
      <c r="F1116" t="s">
        <v>25</v>
      </c>
      <c r="G1116" t="s">
        <v>169</v>
      </c>
      <c r="H1116" t="s">
        <v>40</v>
      </c>
      <c r="I1116" t="s">
        <v>35</v>
      </c>
      <c r="J1116" t="s">
        <v>104</v>
      </c>
      <c r="K1116" t="s">
        <v>32</v>
      </c>
      <c r="L1116" t="b">
        <v>1</v>
      </c>
      <c r="M1116" t="s">
        <v>30</v>
      </c>
      <c r="N1116" t="s">
        <v>170</v>
      </c>
      <c r="O1116">
        <v>4.3099999999999996</v>
      </c>
      <c r="P1116">
        <v>466</v>
      </c>
      <c r="Q1116">
        <v>2008.46</v>
      </c>
      <c r="R1116">
        <v>4987</v>
      </c>
      <c r="S1116">
        <v>4987</v>
      </c>
      <c r="T1116">
        <v>4.9870000000000001E-3</v>
      </c>
      <c r="U1116">
        <v>4.9870000000000001E-3</v>
      </c>
      <c r="V1116">
        <v>2.0084599999999999</v>
      </c>
    </row>
    <row r="1117" spans="1:22" x14ac:dyDescent="0.35">
      <c r="A1117" t="s">
        <v>22</v>
      </c>
      <c r="B1117">
        <v>2019</v>
      </c>
      <c r="C1117" t="b">
        <v>1</v>
      </c>
      <c r="D1117" t="s">
        <v>169</v>
      </c>
      <c r="E1117" t="s">
        <v>170</v>
      </c>
      <c r="F1117" t="s">
        <v>25</v>
      </c>
      <c r="G1117" t="s">
        <v>169</v>
      </c>
      <c r="H1117" t="s">
        <v>40</v>
      </c>
      <c r="I1117" t="s">
        <v>35</v>
      </c>
      <c r="J1117" t="s">
        <v>104</v>
      </c>
      <c r="K1117" t="s">
        <v>32</v>
      </c>
      <c r="L1117" t="b">
        <v>1</v>
      </c>
      <c r="M1117" t="s">
        <v>30</v>
      </c>
      <c r="N1117" t="s">
        <v>170</v>
      </c>
      <c r="O1117">
        <v>4.3099999999999996</v>
      </c>
      <c r="P1117">
        <v>450</v>
      </c>
      <c r="Q1117">
        <v>1939.5</v>
      </c>
      <c r="R1117">
        <v>3984</v>
      </c>
      <c r="S1117">
        <v>3984</v>
      </c>
      <c r="T1117">
        <v>3.9839999999999997E-3</v>
      </c>
      <c r="U1117">
        <v>3.9839999999999997E-3</v>
      </c>
      <c r="V1117">
        <v>1.9395</v>
      </c>
    </row>
    <row r="1118" spans="1:22" x14ac:dyDescent="0.35">
      <c r="A1118" t="s">
        <v>22</v>
      </c>
      <c r="B1118">
        <v>2019</v>
      </c>
      <c r="C1118" t="b">
        <v>1</v>
      </c>
      <c r="D1118" t="s">
        <v>169</v>
      </c>
      <c r="E1118" t="s">
        <v>170</v>
      </c>
      <c r="F1118" t="s">
        <v>25</v>
      </c>
      <c r="G1118" t="s">
        <v>169</v>
      </c>
      <c r="H1118" t="s">
        <v>40</v>
      </c>
      <c r="I1118" t="s">
        <v>35</v>
      </c>
      <c r="J1118" t="s">
        <v>111</v>
      </c>
      <c r="K1118" t="s">
        <v>32</v>
      </c>
      <c r="L1118" t="b">
        <v>1</v>
      </c>
      <c r="M1118" t="s">
        <v>30</v>
      </c>
      <c r="N1118" t="s">
        <v>170</v>
      </c>
      <c r="O1118">
        <v>2.77</v>
      </c>
      <c r="P1118">
        <v>225816</v>
      </c>
      <c r="Q1118">
        <v>625510.31999999995</v>
      </c>
      <c r="R1118">
        <v>2309376</v>
      </c>
      <c r="S1118">
        <v>2309376</v>
      </c>
      <c r="T1118">
        <v>2.3093759999999999</v>
      </c>
      <c r="U1118">
        <v>2.3093759999999999</v>
      </c>
      <c r="V1118">
        <v>625.51031999999998</v>
      </c>
    </row>
    <row r="1119" spans="1:22" x14ac:dyDescent="0.35">
      <c r="A1119" t="s">
        <v>22</v>
      </c>
      <c r="B1119">
        <v>2019</v>
      </c>
      <c r="C1119" t="b">
        <v>1</v>
      </c>
      <c r="D1119" t="s">
        <v>169</v>
      </c>
      <c r="E1119" t="s">
        <v>170</v>
      </c>
      <c r="F1119" t="s">
        <v>25</v>
      </c>
      <c r="G1119" t="s">
        <v>169</v>
      </c>
      <c r="H1119" t="s">
        <v>40</v>
      </c>
      <c r="I1119" t="s">
        <v>35</v>
      </c>
      <c r="J1119" t="s">
        <v>111</v>
      </c>
      <c r="K1119" t="s">
        <v>32</v>
      </c>
      <c r="L1119" t="b">
        <v>1</v>
      </c>
      <c r="M1119" t="s">
        <v>30</v>
      </c>
      <c r="N1119" t="s">
        <v>170</v>
      </c>
      <c r="O1119">
        <v>2.77</v>
      </c>
      <c r="P1119">
        <v>208590</v>
      </c>
      <c r="Q1119">
        <v>577794.30000000005</v>
      </c>
      <c r="R1119">
        <v>1442933</v>
      </c>
      <c r="S1119">
        <v>1442933</v>
      </c>
      <c r="T1119">
        <v>1.442933</v>
      </c>
      <c r="U1119">
        <v>1.442933</v>
      </c>
      <c r="V1119">
        <v>577.79430000000002</v>
      </c>
    </row>
    <row r="1120" spans="1:22" x14ac:dyDescent="0.35">
      <c r="A1120" t="s">
        <v>22</v>
      </c>
      <c r="B1120">
        <v>2019</v>
      </c>
      <c r="C1120" t="b">
        <v>1</v>
      </c>
      <c r="D1120" t="s">
        <v>169</v>
      </c>
      <c r="E1120" t="s">
        <v>170</v>
      </c>
      <c r="F1120" t="s">
        <v>25</v>
      </c>
      <c r="G1120" t="s">
        <v>169</v>
      </c>
      <c r="H1120" t="s">
        <v>40</v>
      </c>
      <c r="I1120" t="s">
        <v>35</v>
      </c>
      <c r="J1120" t="s">
        <v>111</v>
      </c>
      <c r="K1120" t="s">
        <v>32</v>
      </c>
      <c r="L1120" t="b">
        <v>1</v>
      </c>
      <c r="M1120" t="s">
        <v>30</v>
      </c>
      <c r="N1120" t="s">
        <v>170</v>
      </c>
      <c r="O1120">
        <v>2.77</v>
      </c>
      <c r="P1120">
        <v>149300</v>
      </c>
      <c r="Q1120">
        <v>413561</v>
      </c>
      <c r="R1120">
        <v>1084035</v>
      </c>
      <c r="S1120">
        <v>1084035</v>
      </c>
      <c r="T1120">
        <v>1.0840350000000001</v>
      </c>
      <c r="U1120">
        <v>1.0840350000000001</v>
      </c>
      <c r="V1120">
        <v>413.56099999999998</v>
      </c>
    </row>
    <row r="1121" spans="1:22" x14ac:dyDescent="0.35">
      <c r="A1121" t="s">
        <v>22</v>
      </c>
      <c r="B1121">
        <v>2019</v>
      </c>
      <c r="C1121" t="b">
        <v>1</v>
      </c>
      <c r="D1121" t="s">
        <v>169</v>
      </c>
      <c r="E1121" t="s">
        <v>170</v>
      </c>
      <c r="F1121" t="s">
        <v>25</v>
      </c>
      <c r="G1121" t="s">
        <v>169</v>
      </c>
      <c r="H1121" t="s">
        <v>40</v>
      </c>
      <c r="I1121" t="s">
        <v>35</v>
      </c>
      <c r="J1121" t="s">
        <v>111</v>
      </c>
      <c r="K1121" t="s">
        <v>32</v>
      </c>
      <c r="L1121" t="b">
        <v>1</v>
      </c>
      <c r="M1121" t="s">
        <v>30</v>
      </c>
      <c r="N1121" t="s">
        <v>170</v>
      </c>
      <c r="O1121">
        <v>2.77</v>
      </c>
      <c r="P1121">
        <v>68784</v>
      </c>
      <c r="Q1121">
        <v>190531.68</v>
      </c>
      <c r="R1121">
        <v>718287</v>
      </c>
      <c r="S1121">
        <v>718287</v>
      </c>
      <c r="T1121">
        <v>0.71828700000000001</v>
      </c>
      <c r="U1121">
        <v>0.71828700000000001</v>
      </c>
      <c r="V1121">
        <v>190.53167999999999</v>
      </c>
    </row>
    <row r="1122" spans="1:22" x14ac:dyDescent="0.35">
      <c r="A1122" t="s">
        <v>22</v>
      </c>
      <c r="B1122">
        <v>2019</v>
      </c>
      <c r="C1122" t="b">
        <v>1</v>
      </c>
      <c r="D1122" t="s">
        <v>169</v>
      </c>
      <c r="E1122" t="s">
        <v>170</v>
      </c>
      <c r="F1122" t="s">
        <v>25</v>
      </c>
      <c r="G1122" t="s">
        <v>169</v>
      </c>
      <c r="H1122" t="s">
        <v>40</v>
      </c>
      <c r="I1122" t="s">
        <v>35</v>
      </c>
      <c r="J1122" t="s">
        <v>111</v>
      </c>
      <c r="K1122" t="s">
        <v>32</v>
      </c>
      <c r="L1122" t="b">
        <v>1</v>
      </c>
      <c r="M1122" t="s">
        <v>30</v>
      </c>
      <c r="N1122" t="s">
        <v>170</v>
      </c>
      <c r="O1122">
        <v>2.77</v>
      </c>
      <c r="P1122">
        <v>5590</v>
      </c>
      <c r="Q1122">
        <v>15484.3</v>
      </c>
      <c r="R1122">
        <v>58325</v>
      </c>
      <c r="S1122">
        <v>58325</v>
      </c>
      <c r="T1122">
        <v>5.8325000000000002E-2</v>
      </c>
      <c r="U1122">
        <v>5.8325000000000002E-2</v>
      </c>
      <c r="V1122">
        <v>15.484299999999999</v>
      </c>
    </row>
    <row r="1123" spans="1:22" x14ac:dyDescent="0.35">
      <c r="A1123" t="s">
        <v>22</v>
      </c>
      <c r="B1123">
        <v>2019</v>
      </c>
      <c r="C1123" t="b">
        <v>1</v>
      </c>
      <c r="D1123" t="s">
        <v>169</v>
      </c>
      <c r="E1123" t="s">
        <v>170</v>
      </c>
      <c r="F1123" t="s">
        <v>25</v>
      </c>
      <c r="G1123" t="s">
        <v>169</v>
      </c>
      <c r="H1123" t="s">
        <v>40</v>
      </c>
      <c r="I1123" t="s">
        <v>35</v>
      </c>
      <c r="J1123" t="s">
        <v>111</v>
      </c>
      <c r="K1123" t="s">
        <v>32</v>
      </c>
      <c r="L1123" t="b">
        <v>1</v>
      </c>
      <c r="M1123" t="s">
        <v>30</v>
      </c>
      <c r="N1123" t="s">
        <v>170</v>
      </c>
      <c r="O1123">
        <v>2.77</v>
      </c>
      <c r="P1123">
        <v>1320</v>
      </c>
      <c r="Q1123">
        <v>3656.4</v>
      </c>
      <c r="R1123">
        <v>15830</v>
      </c>
      <c r="S1123">
        <v>15830</v>
      </c>
      <c r="T1123">
        <v>1.583E-2</v>
      </c>
      <c r="U1123">
        <v>1.583E-2</v>
      </c>
      <c r="V1123">
        <v>3.6564000000000001</v>
      </c>
    </row>
    <row r="1124" spans="1:22" x14ac:dyDescent="0.35">
      <c r="A1124" t="s">
        <v>22</v>
      </c>
      <c r="B1124">
        <v>2019</v>
      </c>
      <c r="C1124" t="b">
        <v>1</v>
      </c>
      <c r="D1124" t="s">
        <v>169</v>
      </c>
      <c r="E1124" t="s">
        <v>170</v>
      </c>
      <c r="F1124" t="s">
        <v>25</v>
      </c>
      <c r="G1124" t="s">
        <v>169</v>
      </c>
      <c r="H1124" t="s">
        <v>40</v>
      </c>
      <c r="I1124" t="s">
        <v>35</v>
      </c>
      <c r="J1124" t="s">
        <v>114</v>
      </c>
      <c r="K1124" t="s">
        <v>32</v>
      </c>
      <c r="L1124" t="b">
        <v>1</v>
      </c>
      <c r="M1124" t="s">
        <v>30</v>
      </c>
      <c r="N1124" t="s">
        <v>170</v>
      </c>
      <c r="O1124">
        <v>2.5499999999999998</v>
      </c>
      <c r="P1124">
        <v>91634</v>
      </c>
      <c r="Q1124">
        <v>233666.7</v>
      </c>
      <c r="R1124">
        <v>362604</v>
      </c>
      <c r="S1124">
        <v>362604</v>
      </c>
      <c r="T1124">
        <v>0.36260399999999998</v>
      </c>
      <c r="U1124">
        <v>0.36260399999999998</v>
      </c>
      <c r="V1124">
        <v>233.66669999999999</v>
      </c>
    </row>
    <row r="1125" spans="1:22" x14ac:dyDescent="0.35">
      <c r="A1125" t="s">
        <v>22</v>
      </c>
      <c r="B1125">
        <v>2019</v>
      </c>
      <c r="C1125" t="b">
        <v>1</v>
      </c>
      <c r="D1125" t="s">
        <v>169</v>
      </c>
      <c r="E1125" t="s">
        <v>170</v>
      </c>
      <c r="F1125" t="s">
        <v>25</v>
      </c>
      <c r="G1125" t="s">
        <v>169</v>
      </c>
      <c r="H1125" t="s">
        <v>40</v>
      </c>
      <c r="I1125" t="s">
        <v>35</v>
      </c>
      <c r="J1125" t="s">
        <v>114</v>
      </c>
      <c r="K1125" t="s">
        <v>32</v>
      </c>
      <c r="L1125" t="b">
        <v>1</v>
      </c>
      <c r="M1125" t="s">
        <v>30</v>
      </c>
      <c r="N1125" t="s">
        <v>170</v>
      </c>
      <c r="O1125">
        <v>2.5499999999999998</v>
      </c>
      <c r="P1125">
        <v>40970</v>
      </c>
      <c r="Q1125">
        <v>104473.5</v>
      </c>
      <c r="R1125">
        <v>197560</v>
      </c>
      <c r="S1125">
        <v>197560</v>
      </c>
      <c r="T1125">
        <v>0.19756000000000001</v>
      </c>
      <c r="U1125">
        <v>0.19756000000000001</v>
      </c>
      <c r="V1125">
        <v>104.4735</v>
      </c>
    </row>
    <row r="1126" spans="1:22" x14ac:dyDescent="0.35">
      <c r="A1126" t="s">
        <v>22</v>
      </c>
      <c r="B1126">
        <v>2019</v>
      </c>
      <c r="C1126" t="b">
        <v>1</v>
      </c>
      <c r="D1126" t="s">
        <v>169</v>
      </c>
      <c r="E1126" t="s">
        <v>170</v>
      </c>
      <c r="F1126" t="s">
        <v>25</v>
      </c>
      <c r="G1126" t="s">
        <v>169</v>
      </c>
      <c r="H1126" t="s">
        <v>40</v>
      </c>
      <c r="I1126" t="s">
        <v>35</v>
      </c>
      <c r="J1126" t="s">
        <v>114</v>
      </c>
      <c r="K1126" t="s">
        <v>32</v>
      </c>
      <c r="L1126" t="b">
        <v>1</v>
      </c>
      <c r="M1126" t="s">
        <v>30</v>
      </c>
      <c r="N1126" t="s">
        <v>170</v>
      </c>
      <c r="O1126">
        <v>2.5499999999999998</v>
      </c>
      <c r="P1126">
        <v>5083</v>
      </c>
      <c r="Q1126">
        <v>12961.65</v>
      </c>
      <c r="R1126">
        <v>33945</v>
      </c>
      <c r="S1126">
        <v>33945</v>
      </c>
      <c r="T1126">
        <v>3.3945000000000003E-2</v>
      </c>
      <c r="U1126">
        <v>3.3945000000000003E-2</v>
      </c>
      <c r="V1126">
        <v>12.961650000000001</v>
      </c>
    </row>
    <row r="1127" spans="1:22" x14ac:dyDescent="0.35">
      <c r="A1127" t="s">
        <v>22</v>
      </c>
      <c r="B1127">
        <v>2019</v>
      </c>
      <c r="C1127" t="b">
        <v>1</v>
      </c>
      <c r="D1127" t="s">
        <v>169</v>
      </c>
      <c r="E1127" t="s">
        <v>170</v>
      </c>
      <c r="F1127" t="s">
        <v>25</v>
      </c>
      <c r="G1127" t="s">
        <v>169</v>
      </c>
      <c r="H1127" t="s">
        <v>40</v>
      </c>
      <c r="I1127" t="s">
        <v>35</v>
      </c>
      <c r="J1127" t="s">
        <v>114</v>
      </c>
      <c r="K1127" t="s">
        <v>32</v>
      </c>
      <c r="L1127" t="b">
        <v>1</v>
      </c>
      <c r="M1127" t="s">
        <v>30</v>
      </c>
      <c r="N1127" t="s">
        <v>170</v>
      </c>
      <c r="O1127">
        <v>2.5499999999999998</v>
      </c>
      <c r="P1127">
        <v>1954</v>
      </c>
      <c r="Q1127">
        <v>4982.7</v>
      </c>
      <c r="R1127">
        <v>11355</v>
      </c>
      <c r="S1127">
        <v>11355</v>
      </c>
      <c r="T1127">
        <v>1.1355000000000001E-2</v>
      </c>
      <c r="U1127">
        <v>1.1355000000000001E-2</v>
      </c>
      <c r="V1127">
        <v>4.9827000000000004</v>
      </c>
    </row>
    <row r="1128" spans="1:22" x14ac:dyDescent="0.35">
      <c r="A1128" t="s">
        <v>22</v>
      </c>
      <c r="B1128">
        <v>2019</v>
      </c>
      <c r="C1128" t="b">
        <v>1</v>
      </c>
      <c r="D1128" t="s">
        <v>169</v>
      </c>
      <c r="E1128" t="s">
        <v>170</v>
      </c>
      <c r="F1128" t="s">
        <v>25</v>
      </c>
      <c r="G1128" t="s">
        <v>169</v>
      </c>
      <c r="H1128" t="s">
        <v>40</v>
      </c>
      <c r="I1128" t="s">
        <v>35</v>
      </c>
      <c r="J1128" t="s">
        <v>114</v>
      </c>
      <c r="K1128" t="s">
        <v>32</v>
      </c>
      <c r="L1128" t="b">
        <v>1</v>
      </c>
      <c r="M1128" t="s">
        <v>30</v>
      </c>
      <c r="N1128" t="s">
        <v>170</v>
      </c>
      <c r="O1128">
        <v>2.5499999999999998</v>
      </c>
      <c r="P1128">
        <v>1830</v>
      </c>
      <c r="Q1128">
        <v>4666.5</v>
      </c>
      <c r="R1128">
        <v>11572</v>
      </c>
      <c r="S1128">
        <v>11572</v>
      </c>
      <c r="T1128">
        <v>1.1572000000000001E-2</v>
      </c>
      <c r="U1128">
        <v>1.1572000000000001E-2</v>
      </c>
      <c r="V1128">
        <v>4.6665000000000001</v>
      </c>
    </row>
    <row r="1129" spans="1:22" x14ac:dyDescent="0.35">
      <c r="A1129" t="s">
        <v>22</v>
      </c>
      <c r="B1129">
        <v>2019</v>
      </c>
      <c r="C1129" t="b">
        <v>1</v>
      </c>
      <c r="D1129" t="s">
        <v>169</v>
      </c>
      <c r="E1129" t="s">
        <v>170</v>
      </c>
      <c r="F1129" t="s">
        <v>25</v>
      </c>
      <c r="G1129" t="s">
        <v>169</v>
      </c>
      <c r="H1129" t="s">
        <v>40</v>
      </c>
      <c r="I1129" t="s">
        <v>35</v>
      </c>
      <c r="J1129" t="s">
        <v>76</v>
      </c>
      <c r="K1129" t="s">
        <v>32</v>
      </c>
      <c r="L1129" t="b">
        <v>1</v>
      </c>
      <c r="M1129" t="s">
        <v>30</v>
      </c>
      <c r="N1129" t="s">
        <v>170</v>
      </c>
      <c r="O1129">
        <v>2.85</v>
      </c>
      <c r="P1129">
        <v>1535827</v>
      </c>
      <c r="Q1129">
        <v>4377106.95</v>
      </c>
      <c r="R1129">
        <v>16737777</v>
      </c>
      <c r="S1129">
        <v>16737777</v>
      </c>
      <c r="T1129">
        <v>16.737777000000001</v>
      </c>
      <c r="U1129">
        <v>16.737777000000001</v>
      </c>
      <c r="V1129">
        <v>4377.1069500000003</v>
      </c>
    </row>
    <row r="1130" spans="1:22" x14ac:dyDescent="0.35">
      <c r="A1130" t="s">
        <v>22</v>
      </c>
      <c r="B1130">
        <v>2019</v>
      </c>
      <c r="C1130" t="b">
        <v>1</v>
      </c>
      <c r="D1130" t="s">
        <v>169</v>
      </c>
      <c r="E1130" t="s">
        <v>170</v>
      </c>
      <c r="F1130" t="s">
        <v>25</v>
      </c>
      <c r="G1130" t="s">
        <v>169</v>
      </c>
      <c r="H1130" t="s">
        <v>40</v>
      </c>
      <c r="I1130" t="s">
        <v>35</v>
      </c>
      <c r="J1130" t="s">
        <v>76</v>
      </c>
      <c r="K1130" t="s">
        <v>32</v>
      </c>
      <c r="L1130" t="b">
        <v>1</v>
      </c>
      <c r="M1130" t="s">
        <v>30</v>
      </c>
      <c r="N1130" t="s">
        <v>170</v>
      </c>
      <c r="O1130">
        <v>2.85</v>
      </c>
      <c r="P1130">
        <v>1036262</v>
      </c>
      <c r="Q1130">
        <v>2953346.7</v>
      </c>
      <c r="R1130">
        <v>9106990</v>
      </c>
      <c r="S1130">
        <v>9106990</v>
      </c>
      <c r="T1130">
        <v>9.1069899999999997</v>
      </c>
      <c r="U1130">
        <v>9.1069899999999997</v>
      </c>
      <c r="V1130">
        <v>2953.3467000000001</v>
      </c>
    </row>
    <row r="1131" spans="1:22" x14ac:dyDescent="0.35">
      <c r="A1131" t="s">
        <v>22</v>
      </c>
      <c r="B1131">
        <v>2019</v>
      </c>
      <c r="C1131" t="b">
        <v>1</v>
      </c>
      <c r="D1131" t="s">
        <v>169</v>
      </c>
      <c r="E1131" t="s">
        <v>170</v>
      </c>
      <c r="F1131" t="s">
        <v>25</v>
      </c>
      <c r="G1131" t="s">
        <v>169</v>
      </c>
      <c r="H1131" t="s">
        <v>40</v>
      </c>
      <c r="I1131" t="s">
        <v>35</v>
      </c>
      <c r="J1131" t="s">
        <v>76</v>
      </c>
      <c r="K1131" t="s">
        <v>32</v>
      </c>
      <c r="L1131" t="b">
        <v>1</v>
      </c>
      <c r="M1131" t="s">
        <v>30</v>
      </c>
      <c r="N1131" t="s">
        <v>170</v>
      </c>
      <c r="O1131">
        <v>2.85</v>
      </c>
      <c r="P1131">
        <v>389608</v>
      </c>
      <c r="Q1131">
        <v>1110382.8</v>
      </c>
      <c r="R1131">
        <v>4067824</v>
      </c>
      <c r="S1131">
        <v>4067824</v>
      </c>
      <c r="T1131">
        <v>4.0678239999999999</v>
      </c>
      <c r="U1131">
        <v>4.0678239999999999</v>
      </c>
      <c r="V1131">
        <v>1110.3828000000001</v>
      </c>
    </row>
    <row r="1132" spans="1:22" x14ac:dyDescent="0.35">
      <c r="A1132" t="s">
        <v>22</v>
      </c>
      <c r="B1132">
        <v>2019</v>
      </c>
      <c r="C1132" t="b">
        <v>1</v>
      </c>
      <c r="D1132" t="s">
        <v>169</v>
      </c>
      <c r="E1132" t="s">
        <v>170</v>
      </c>
      <c r="F1132" t="s">
        <v>25</v>
      </c>
      <c r="G1132" t="s">
        <v>169</v>
      </c>
      <c r="H1132" t="s">
        <v>40</v>
      </c>
      <c r="I1132" t="s">
        <v>35</v>
      </c>
      <c r="J1132" t="s">
        <v>76</v>
      </c>
      <c r="K1132" t="s">
        <v>32</v>
      </c>
      <c r="L1132" t="b">
        <v>1</v>
      </c>
      <c r="M1132" t="s">
        <v>30</v>
      </c>
      <c r="N1132" t="s">
        <v>170</v>
      </c>
      <c r="O1132">
        <v>2.85</v>
      </c>
      <c r="P1132">
        <v>229922</v>
      </c>
      <c r="Q1132">
        <v>655277.69999999995</v>
      </c>
      <c r="R1132">
        <v>1941256</v>
      </c>
      <c r="S1132">
        <v>1941256</v>
      </c>
      <c r="T1132">
        <v>1.9412560000000001</v>
      </c>
      <c r="U1132">
        <v>1.9412560000000001</v>
      </c>
      <c r="V1132">
        <v>655.27769999999998</v>
      </c>
    </row>
    <row r="1133" spans="1:22" x14ac:dyDescent="0.35">
      <c r="A1133" t="s">
        <v>22</v>
      </c>
      <c r="B1133">
        <v>2019</v>
      </c>
      <c r="C1133" t="b">
        <v>1</v>
      </c>
      <c r="D1133" t="s">
        <v>169</v>
      </c>
      <c r="E1133" t="s">
        <v>170</v>
      </c>
      <c r="F1133" t="s">
        <v>25</v>
      </c>
      <c r="G1133" t="s">
        <v>169</v>
      </c>
      <c r="H1133" t="s">
        <v>40</v>
      </c>
      <c r="I1133" t="s">
        <v>35</v>
      </c>
      <c r="J1133" t="s">
        <v>76</v>
      </c>
      <c r="K1133" t="s">
        <v>32</v>
      </c>
      <c r="L1133" t="b">
        <v>1</v>
      </c>
      <c r="M1133" t="s">
        <v>30</v>
      </c>
      <c r="N1133" t="s">
        <v>170</v>
      </c>
      <c r="O1133">
        <v>2.85</v>
      </c>
      <c r="P1133">
        <v>151277</v>
      </c>
      <c r="Q1133">
        <v>431139.45</v>
      </c>
      <c r="R1133">
        <v>1680836</v>
      </c>
      <c r="S1133">
        <v>1680836</v>
      </c>
      <c r="T1133">
        <v>1.680836</v>
      </c>
      <c r="U1133">
        <v>1.680836</v>
      </c>
      <c r="V1133">
        <v>431.13945000000001</v>
      </c>
    </row>
    <row r="1134" spans="1:22" x14ac:dyDescent="0.35">
      <c r="A1134" t="s">
        <v>22</v>
      </c>
      <c r="B1134">
        <v>2019</v>
      </c>
      <c r="C1134" t="b">
        <v>1</v>
      </c>
      <c r="D1134" t="s">
        <v>169</v>
      </c>
      <c r="E1134" t="s">
        <v>170</v>
      </c>
      <c r="F1134" t="s">
        <v>25</v>
      </c>
      <c r="G1134" t="s">
        <v>169</v>
      </c>
      <c r="H1134" t="s">
        <v>40</v>
      </c>
      <c r="I1134" t="s">
        <v>35</v>
      </c>
      <c r="J1134" t="s">
        <v>76</v>
      </c>
      <c r="K1134" t="s">
        <v>32</v>
      </c>
      <c r="L1134" t="b">
        <v>1</v>
      </c>
      <c r="M1134" t="s">
        <v>30</v>
      </c>
      <c r="N1134" t="s">
        <v>170</v>
      </c>
      <c r="O1134">
        <v>2.85</v>
      </c>
      <c r="P1134">
        <v>18935</v>
      </c>
      <c r="Q1134">
        <v>53964.75</v>
      </c>
      <c r="R1134">
        <v>208198</v>
      </c>
      <c r="S1134">
        <v>208198</v>
      </c>
      <c r="T1134">
        <v>0.20819799999999999</v>
      </c>
      <c r="U1134">
        <v>0.20819799999999999</v>
      </c>
      <c r="V1134">
        <v>53.964750000000002</v>
      </c>
    </row>
    <row r="1135" spans="1:22" x14ac:dyDescent="0.35">
      <c r="A1135" t="s">
        <v>22</v>
      </c>
      <c r="B1135">
        <v>2019</v>
      </c>
      <c r="C1135" t="b">
        <v>1</v>
      </c>
      <c r="D1135" t="s">
        <v>169</v>
      </c>
      <c r="E1135" t="s">
        <v>170</v>
      </c>
      <c r="F1135" t="s">
        <v>25</v>
      </c>
      <c r="G1135" t="s">
        <v>169</v>
      </c>
      <c r="H1135" t="s">
        <v>40</v>
      </c>
      <c r="I1135" t="s">
        <v>35</v>
      </c>
      <c r="J1135" t="s">
        <v>76</v>
      </c>
      <c r="K1135" t="s">
        <v>32</v>
      </c>
      <c r="L1135" t="b">
        <v>1</v>
      </c>
      <c r="M1135" t="s">
        <v>30</v>
      </c>
      <c r="N1135" t="s">
        <v>170</v>
      </c>
      <c r="O1135">
        <v>2.85</v>
      </c>
      <c r="P1135">
        <v>12902</v>
      </c>
      <c r="Q1135">
        <v>36770.699999999997</v>
      </c>
      <c r="R1135">
        <v>148389</v>
      </c>
      <c r="S1135">
        <v>148389</v>
      </c>
      <c r="T1135">
        <v>0.14838899999999999</v>
      </c>
      <c r="U1135">
        <v>0.14838899999999999</v>
      </c>
      <c r="V1135">
        <v>36.770699999999998</v>
      </c>
    </row>
    <row r="1136" spans="1:22" x14ac:dyDescent="0.35">
      <c r="A1136" t="s">
        <v>22</v>
      </c>
      <c r="B1136">
        <v>2019</v>
      </c>
      <c r="C1136" t="b">
        <v>1</v>
      </c>
      <c r="D1136" t="s">
        <v>169</v>
      </c>
      <c r="E1136" t="s">
        <v>170</v>
      </c>
      <c r="F1136" t="s">
        <v>25</v>
      </c>
      <c r="G1136" t="s">
        <v>169</v>
      </c>
      <c r="H1136" t="s">
        <v>40</v>
      </c>
      <c r="I1136" t="s">
        <v>35</v>
      </c>
      <c r="J1136" t="s">
        <v>87</v>
      </c>
      <c r="K1136" t="s">
        <v>78</v>
      </c>
      <c r="L1136" t="b">
        <v>1</v>
      </c>
      <c r="M1136" t="s">
        <v>30</v>
      </c>
      <c r="N1136" t="s">
        <v>170</v>
      </c>
      <c r="O1136">
        <v>2.77</v>
      </c>
      <c r="P1136">
        <v>14088</v>
      </c>
      <c r="Q1136">
        <v>39023.760000000002</v>
      </c>
      <c r="R1136">
        <v>106858</v>
      </c>
      <c r="S1136">
        <v>106858</v>
      </c>
      <c r="T1136">
        <v>0.10685799999999999</v>
      </c>
      <c r="U1136">
        <v>0.10685799999999999</v>
      </c>
      <c r="V1136">
        <v>39.023760000000003</v>
      </c>
    </row>
    <row r="1137" spans="1:22" x14ac:dyDescent="0.35">
      <c r="A1137" t="s">
        <v>22</v>
      </c>
      <c r="B1137">
        <v>2019</v>
      </c>
      <c r="C1137" t="b">
        <v>1</v>
      </c>
      <c r="D1137" t="s">
        <v>169</v>
      </c>
      <c r="E1137" t="s">
        <v>170</v>
      </c>
      <c r="F1137" t="s">
        <v>25</v>
      </c>
      <c r="G1137" t="s">
        <v>169</v>
      </c>
      <c r="H1137" t="s">
        <v>40</v>
      </c>
      <c r="I1137" t="s">
        <v>35</v>
      </c>
      <c r="J1137" t="s">
        <v>87</v>
      </c>
      <c r="K1137" t="s">
        <v>78</v>
      </c>
      <c r="L1137" t="b">
        <v>1</v>
      </c>
      <c r="M1137" t="s">
        <v>30</v>
      </c>
      <c r="N1137" t="s">
        <v>170</v>
      </c>
      <c r="O1137">
        <v>2.77</v>
      </c>
      <c r="P1137">
        <v>9297</v>
      </c>
      <c r="Q1137">
        <v>25752.69</v>
      </c>
      <c r="R1137">
        <v>74432</v>
      </c>
      <c r="S1137">
        <v>74432</v>
      </c>
      <c r="T1137">
        <v>7.4431999999999998E-2</v>
      </c>
      <c r="U1137">
        <v>7.4431999999999998E-2</v>
      </c>
      <c r="V1137">
        <v>25.752690000000001</v>
      </c>
    </row>
    <row r="1138" spans="1:22" x14ac:dyDescent="0.35">
      <c r="A1138" t="s">
        <v>22</v>
      </c>
      <c r="B1138">
        <v>2019</v>
      </c>
      <c r="C1138" t="b">
        <v>1</v>
      </c>
      <c r="D1138" t="s">
        <v>169</v>
      </c>
      <c r="E1138" t="s">
        <v>170</v>
      </c>
      <c r="F1138" t="s">
        <v>25</v>
      </c>
      <c r="G1138" t="s">
        <v>169</v>
      </c>
      <c r="H1138" t="s">
        <v>40</v>
      </c>
      <c r="I1138" t="s">
        <v>35</v>
      </c>
      <c r="J1138" t="s">
        <v>87</v>
      </c>
      <c r="K1138" t="s">
        <v>78</v>
      </c>
      <c r="L1138" t="b">
        <v>1</v>
      </c>
      <c r="M1138" t="s">
        <v>30</v>
      </c>
      <c r="N1138" t="s">
        <v>170</v>
      </c>
      <c r="O1138">
        <v>2.77</v>
      </c>
      <c r="P1138">
        <v>8340</v>
      </c>
      <c r="Q1138">
        <v>23101.8</v>
      </c>
      <c r="R1138">
        <v>66785</v>
      </c>
      <c r="S1138">
        <v>66785</v>
      </c>
      <c r="T1138">
        <v>6.6784999999999997E-2</v>
      </c>
      <c r="U1138">
        <v>6.6784999999999997E-2</v>
      </c>
      <c r="V1138">
        <v>23.101800000000001</v>
      </c>
    </row>
    <row r="1139" spans="1:22" x14ac:dyDescent="0.35">
      <c r="A1139" t="s">
        <v>22</v>
      </c>
      <c r="B1139">
        <v>2019</v>
      </c>
      <c r="C1139" t="b">
        <v>1</v>
      </c>
      <c r="D1139" t="s">
        <v>169</v>
      </c>
      <c r="E1139" t="s">
        <v>170</v>
      </c>
      <c r="F1139" t="s">
        <v>25</v>
      </c>
      <c r="G1139" t="s">
        <v>169</v>
      </c>
      <c r="H1139" t="s">
        <v>40</v>
      </c>
      <c r="I1139" t="s">
        <v>35</v>
      </c>
      <c r="J1139" t="s">
        <v>87</v>
      </c>
      <c r="K1139" t="s">
        <v>78</v>
      </c>
      <c r="L1139" t="b">
        <v>1</v>
      </c>
      <c r="M1139" t="s">
        <v>30</v>
      </c>
      <c r="N1139" t="s">
        <v>170</v>
      </c>
      <c r="O1139">
        <v>2.77</v>
      </c>
      <c r="P1139">
        <v>2373</v>
      </c>
      <c r="Q1139">
        <v>6573.21</v>
      </c>
      <c r="R1139">
        <v>26582</v>
      </c>
      <c r="S1139">
        <v>26582</v>
      </c>
      <c r="T1139">
        <v>2.6582000000000001E-2</v>
      </c>
      <c r="U1139">
        <v>2.6582000000000001E-2</v>
      </c>
      <c r="V1139">
        <v>6.5732100000000004</v>
      </c>
    </row>
    <row r="1140" spans="1:22" x14ac:dyDescent="0.35">
      <c r="A1140" t="s">
        <v>22</v>
      </c>
      <c r="B1140">
        <v>2019</v>
      </c>
      <c r="C1140" t="b">
        <v>1</v>
      </c>
      <c r="D1140" t="s">
        <v>169</v>
      </c>
      <c r="E1140" t="s">
        <v>170</v>
      </c>
      <c r="F1140" t="s">
        <v>25</v>
      </c>
      <c r="G1140" t="s">
        <v>169</v>
      </c>
      <c r="H1140" t="s">
        <v>40</v>
      </c>
      <c r="I1140" t="s">
        <v>27</v>
      </c>
      <c r="J1140" t="s">
        <v>104</v>
      </c>
      <c r="K1140" t="s">
        <v>32</v>
      </c>
      <c r="L1140" t="b">
        <v>1</v>
      </c>
      <c r="M1140" t="s">
        <v>30</v>
      </c>
      <c r="N1140" t="s">
        <v>170</v>
      </c>
      <c r="O1140">
        <v>4.3</v>
      </c>
      <c r="P1140">
        <v>1218</v>
      </c>
      <c r="Q1140">
        <v>5237.3999999999996</v>
      </c>
      <c r="R1140">
        <v>3094</v>
      </c>
      <c r="S1140">
        <v>3094</v>
      </c>
      <c r="T1140">
        <v>3.094E-3</v>
      </c>
      <c r="U1140">
        <v>3.094E-3</v>
      </c>
      <c r="V1140">
        <v>5.2374000000000001</v>
      </c>
    </row>
    <row r="1141" spans="1:22" x14ac:dyDescent="0.35">
      <c r="A1141" t="s">
        <v>22</v>
      </c>
      <c r="B1141">
        <v>2019</v>
      </c>
      <c r="C1141" t="b">
        <v>1</v>
      </c>
      <c r="D1141" t="s">
        <v>169</v>
      </c>
      <c r="E1141" t="s">
        <v>170</v>
      </c>
      <c r="F1141" t="s">
        <v>25</v>
      </c>
      <c r="G1141" t="s">
        <v>169</v>
      </c>
      <c r="H1141" t="s">
        <v>40</v>
      </c>
      <c r="I1141" t="s">
        <v>27</v>
      </c>
      <c r="J1141" t="s">
        <v>106</v>
      </c>
      <c r="K1141" t="s">
        <v>32</v>
      </c>
      <c r="L1141" t="b">
        <v>1</v>
      </c>
      <c r="M1141" t="s">
        <v>30</v>
      </c>
      <c r="N1141" t="s">
        <v>170</v>
      </c>
      <c r="O1141">
        <v>3.06</v>
      </c>
      <c r="P1141">
        <v>4003721</v>
      </c>
      <c r="Q1141">
        <v>12251386.26</v>
      </c>
      <c r="R1141">
        <v>24660681</v>
      </c>
      <c r="S1141">
        <v>24660681</v>
      </c>
      <c r="T1141">
        <v>24.660681</v>
      </c>
      <c r="U1141">
        <v>24.660681</v>
      </c>
      <c r="V1141">
        <v>12251.386259999999</v>
      </c>
    </row>
    <row r="1142" spans="1:22" x14ac:dyDescent="0.35">
      <c r="A1142" t="s">
        <v>22</v>
      </c>
      <c r="B1142">
        <v>2019</v>
      </c>
      <c r="C1142" t="b">
        <v>1</v>
      </c>
      <c r="D1142" t="s">
        <v>169</v>
      </c>
      <c r="E1142" t="s">
        <v>170</v>
      </c>
      <c r="F1142" t="s">
        <v>25</v>
      </c>
      <c r="G1142" t="s">
        <v>169</v>
      </c>
      <c r="H1142" t="s">
        <v>40</v>
      </c>
      <c r="I1142" t="s">
        <v>27</v>
      </c>
      <c r="J1142" t="s">
        <v>106</v>
      </c>
      <c r="K1142" t="s">
        <v>32</v>
      </c>
      <c r="L1142" t="b">
        <v>1</v>
      </c>
      <c r="M1142" t="s">
        <v>30</v>
      </c>
      <c r="N1142" t="s">
        <v>170</v>
      </c>
      <c r="O1142">
        <v>3.06</v>
      </c>
      <c r="P1142">
        <v>2110056</v>
      </c>
      <c r="Q1142">
        <v>6456771.3600000003</v>
      </c>
      <c r="R1142">
        <v>13478280</v>
      </c>
      <c r="S1142">
        <v>13478280</v>
      </c>
      <c r="T1142">
        <v>13.47828</v>
      </c>
      <c r="U1142">
        <v>13.47828</v>
      </c>
      <c r="V1142">
        <v>6456.7713599999997</v>
      </c>
    </row>
    <row r="1143" spans="1:22" x14ac:dyDescent="0.35">
      <c r="A1143" t="s">
        <v>22</v>
      </c>
      <c r="B1143">
        <v>2019</v>
      </c>
      <c r="C1143" t="b">
        <v>1</v>
      </c>
      <c r="D1143" t="s">
        <v>169</v>
      </c>
      <c r="E1143" t="s">
        <v>170</v>
      </c>
      <c r="F1143" t="s">
        <v>25</v>
      </c>
      <c r="G1143" t="s">
        <v>169</v>
      </c>
      <c r="H1143" t="s">
        <v>40</v>
      </c>
      <c r="I1143" t="s">
        <v>27</v>
      </c>
      <c r="J1143" t="s">
        <v>114</v>
      </c>
      <c r="K1143" t="s">
        <v>32</v>
      </c>
      <c r="L1143" t="b">
        <v>1</v>
      </c>
      <c r="M1143" t="s">
        <v>30</v>
      </c>
      <c r="N1143" t="s">
        <v>170</v>
      </c>
      <c r="O1143">
        <v>2.5499999999999998</v>
      </c>
      <c r="P1143">
        <v>432009</v>
      </c>
      <c r="Q1143">
        <v>1101622.95</v>
      </c>
      <c r="R1143">
        <v>1412027</v>
      </c>
      <c r="S1143">
        <v>1412027</v>
      </c>
      <c r="T1143">
        <v>1.4120269999999999</v>
      </c>
      <c r="U1143">
        <v>1.4120269999999999</v>
      </c>
      <c r="V1143">
        <v>1101.6229499999999</v>
      </c>
    </row>
    <row r="1144" spans="1:22" x14ac:dyDescent="0.35">
      <c r="A1144" t="s">
        <v>22</v>
      </c>
      <c r="B1144">
        <v>2019</v>
      </c>
      <c r="C1144" t="b">
        <v>1</v>
      </c>
      <c r="D1144" t="s">
        <v>169</v>
      </c>
      <c r="E1144" t="s">
        <v>170</v>
      </c>
      <c r="F1144" t="s">
        <v>25</v>
      </c>
      <c r="G1144" t="s">
        <v>169</v>
      </c>
      <c r="H1144" t="s">
        <v>40</v>
      </c>
      <c r="I1144" t="s">
        <v>27</v>
      </c>
      <c r="J1144" t="s">
        <v>114</v>
      </c>
      <c r="K1144" t="s">
        <v>32</v>
      </c>
      <c r="L1144" t="b">
        <v>1</v>
      </c>
      <c r="M1144" t="s">
        <v>30</v>
      </c>
      <c r="N1144" t="s">
        <v>170</v>
      </c>
      <c r="O1144">
        <v>2.5499999999999998</v>
      </c>
      <c r="P1144">
        <v>150610</v>
      </c>
      <c r="Q1144">
        <v>384055.5</v>
      </c>
      <c r="R1144">
        <v>528195</v>
      </c>
      <c r="S1144">
        <v>528195</v>
      </c>
      <c r="T1144">
        <v>0.52819499999999997</v>
      </c>
      <c r="U1144">
        <v>0.52819499999999997</v>
      </c>
      <c r="V1144">
        <v>384.05549999999999</v>
      </c>
    </row>
    <row r="1145" spans="1:22" x14ac:dyDescent="0.35">
      <c r="A1145" t="s">
        <v>22</v>
      </c>
      <c r="B1145">
        <v>2019</v>
      </c>
      <c r="C1145" t="b">
        <v>1</v>
      </c>
      <c r="D1145" t="s">
        <v>169</v>
      </c>
      <c r="E1145" t="s">
        <v>170</v>
      </c>
      <c r="F1145" t="s">
        <v>25</v>
      </c>
      <c r="G1145" t="s">
        <v>169</v>
      </c>
      <c r="H1145" t="s">
        <v>40</v>
      </c>
      <c r="I1145" t="s">
        <v>27</v>
      </c>
      <c r="J1145" t="s">
        <v>76</v>
      </c>
      <c r="K1145" t="s">
        <v>32</v>
      </c>
      <c r="L1145" t="b">
        <v>1</v>
      </c>
      <c r="M1145" t="s">
        <v>30</v>
      </c>
      <c r="N1145" t="s">
        <v>170</v>
      </c>
      <c r="O1145">
        <v>2.85</v>
      </c>
      <c r="P1145">
        <v>10009915</v>
      </c>
      <c r="Q1145">
        <v>28528257.75</v>
      </c>
      <c r="R1145">
        <v>65991548</v>
      </c>
      <c r="S1145">
        <v>65991548</v>
      </c>
      <c r="T1145">
        <v>65.991547999999995</v>
      </c>
      <c r="U1145">
        <v>65.991547999999995</v>
      </c>
      <c r="V1145">
        <v>28528.257750000001</v>
      </c>
    </row>
    <row r="1146" spans="1:22" x14ac:dyDescent="0.35">
      <c r="A1146" t="s">
        <v>22</v>
      </c>
      <c r="B1146">
        <v>2019</v>
      </c>
      <c r="C1146" t="b">
        <v>1</v>
      </c>
      <c r="D1146" t="s">
        <v>169</v>
      </c>
      <c r="E1146" t="s">
        <v>170</v>
      </c>
      <c r="F1146" t="s">
        <v>25</v>
      </c>
      <c r="G1146" t="s">
        <v>169</v>
      </c>
      <c r="H1146" t="s">
        <v>40</v>
      </c>
      <c r="I1146" t="s">
        <v>27</v>
      </c>
      <c r="J1146" t="s">
        <v>76</v>
      </c>
      <c r="K1146" t="s">
        <v>32</v>
      </c>
      <c r="L1146" t="b">
        <v>1</v>
      </c>
      <c r="M1146" t="s">
        <v>30</v>
      </c>
      <c r="N1146" t="s">
        <v>170</v>
      </c>
      <c r="O1146">
        <v>2.85</v>
      </c>
      <c r="P1146">
        <v>6338052</v>
      </c>
      <c r="Q1146">
        <v>18063448.199999999</v>
      </c>
      <c r="R1146">
        <v>39996847</v>
      </c>
      <c r="S1146">
        <v>39996847</v>
      </c>
      <c r="T1146">
        <v>39.996847000000002</v>
      </c>
      <c r="U1146">
        <v>39.996847000000002</v>
      </c>
      <c r="V1146">
        <v>18063.448199999999</v>
      </c>
    </row>
    <row r="1147" spans="1:22" x14ac:dyDescent="0.35">
      <c r="A1147" t="s">
        <v>22</v>
      </c>
      <c r="B1147">
        <v>2019</v>
      </c>
      <c r="C1147" t="b">
        <v>1</v>
      </c>
      <c r="D1147" t="s">
        <v>169</v>
      </c>
      <c r="E1147" t="s">
        <v>170</v>
      </c>
      <c r="F1147" t="s">
        <v>25</v>
      </c>
      <c r="G1147" t="s">
        <v>169</v>
      </c>
      <c r="H1147" t="s">
        <v>40</v>
      </c>
      <c r="I1147" t="s">
        <v>27</v>
      </c>
      <c r="J1147" t="s">
        <v>130</v>
      </c>
      <c r="K1147" t="s">
        <v>78</v>
      </c>
      <c r="L1147" t="b">
        <v>1</v>
      </c>
      <c r="M1147" t="s">
        <v>30</v>
      </c>
      <c r="N1147" t="s">
        <v>170</v>
      </c>
      <c r="O1147">
        <v>3</v>
      </c>
      <c r="P1147">
        <v>233589</v>
      </c>
      <c r="Q1147">
        <v>700767</v>
      </c>
      <c r="R1147">
        <v>1409886</v>
      </c>
      <c r="S1147">
        <v>1409886</v>
      </c>
      <c r="T1147">
        <v>1.409886</v>
      </c>
      <c r="U1147">
        <v>1.409886</v>
      </c>
      <c r="V1147">
        <v>700.76700000000005</v>
      </c>
    </row>
    <row r="1148" spans="1:22" x14ac:dyDescent="0.35">
      <c r="A1148" t="s">
        <v>22</v>
      </c>
      <c r="B1148">
        <v>2019</v>
      </c>
      <c r="C1148" t="b">
        <v>1</v>
      </c>
      <c r="D1148" t="s">
        <v>169</v>
      </c>
      <c r="E1148" t="s">
        <v>170</v>
      </c>
      <c r="F1148" t="s">
        <v>25</v>
      </c>
      <c r="G1148" t="s">
        <v>169</v>
      </c>
      <c r="H1148" t="s">
        <v>40</v>
      </c>
      <c r="I1148" t="s">
        <v>27</v>
      </c>
      <c r="J1148" t="s">
        <v>130</v>
      </c>
      <c r="K1148" t="s">
        <v>78</v>
      </c>
      <c r="L1148" t="b">
        <v>1</v>
      </c>
      <c r="M1148" t="s">
        <v>30</v>
      </c>
      <c r="N1148" t="s">
        <v>170</v>
      </c>
      <c r="O1148">
        <v>3</v>
      </c>
      <c r="P1148">
        <v>5520</v>
      </c>
      <c r="Q1148">
        <v>16560</v>
      </c>
      <c r="R1148">
        <v>33876</v>
      </c>
      <c r="S1148">
        <v>33876</v>
      </c>
      <c r="T1148">
        <v>3.3876000000000003E-2</v>
      </c>
      <c r="U1148">
        <v>3.3876000000000003E-2</v>
      </c>
      <c r="V1148">
        <v>16.559999999999999</v>
      </c>
    </row>
    <row r="1149" spans="1:22" x14ac:dyDescent="0.35">
      <c r="A1149" t="s">
        <v>22</v>
      </c>
      <c r="B1149">
        <v>2019</v>
      </c>
      <c r="C1149" t="b">
        <v>1</v>
      </c>
      <c r="D1149" t="s">
        <v>169</v>
      </c>
      <c r="E1149" t="s">
        <v>170</v>
      </c>
      <c r="F1149" t="s">
        <v>25</v>
      </c>
      <c r="G1149" t="s">
        <v>169</v>
      </c>
      <c r="H1149" t="s">
        <v>40</v>
      </c>
      <c r="I1149" t="s">
        <v>27</v>
      </c>
      <c r="J1149" t="s">
        <v>87</v>
      </c>
      <c r="K1149" t="s">
        <v>78</v>
      </c>
      <c r="L1149" t="b">
        <v>1</v>
      </c>
      <c r="M1149" t="s">
        <v>30</v>
      </c>
      <c r="N1149" t="s">
        <v>170</v>
      </c>
      <c r="O1149">
        <v>2.65</v>
      </c>
      <c r="P1149">
        <v>147026</v>
      </c>
      <c r="Q1149">
        <v>389618.9</v>
      </c>
      <c r="R1149">
        <v>1153742</v>
      </c>
      <c r="S1149">
        <v>1153742</v>
      </c>
      <c r="T1149">
        <v>1.153742</v>
      </c>
      <c r="U1149">
        <v>1.153742</v>
      </c>
      <c r="V1149">
        <v>389.6189</v>
      </c>
    </row>
    <row r="1150" spans="1:22" x14ac:dyDescent="0.35">
      <c r="A1150" t="s">
        <v>22</v>
      </c>
      <c r="B1150">
        <v>2019</v>
      </c>
      <c r="C1150" t="b">
        <v>1</v>
      </c>
      <c r="D1150" t="s">
        <v>169</v>
      </c>
      <c r="E1150" t="s">
        <v>170</v>
      </c>
      <c r="F1150" t="s">
        <v>25</v>
      </c>
      <c r="G1150" t="s">
        <v>169</v>
      </c>
      <c r="H1150" t="s">
        <v>40</v>
      </c>
      <c r="I1150" t="s">
        <v>35</v>
      </c>
      <c r="J1150" t="s">
        <v>33</v>
      </c>
      <c r="K1150" t="s">
        <v>33</v>
      </c>
      <c r="L1150" t="b">
        <v>1</v>
      </c>
      <c r="M1150" t="s">
        <v>30</v>
      </c>
      <c r="N1150" t="s">
        <v>170</v>
      </c>
      <c r="O1150">
        <v>2.77</v>
      </c>
      <c r="P1150">
        <v>147880</v>
      </c>
      <c r="Q1150">
        <v>409627.6</v>
      </c>
      <c r="R1150">
        <v>633288</v>
      </c>
      <c r="S1150">
        <v>633288</v>
      </c>
      <c r="T1150">
        <v>0.63328799999999996</v>
      </c>
      <c r="U1150">
        <v>0.63328799999999996</v>
      </c>
      <c r="V1150">
        <v>409.62759999999997</v>
      </c>
    </row>
    <row r="1151" spans="1:22" x14ac:dyDescent="0.35">
      <c r="A1151" t="s">
        <v>22</v>
      </c>
      <c r="B1151">
        <v>2019</v>
      </c>
      <c r="C1151" t="b">
        <v>1</v>
      </c>
      <c r="D1151" t="s">
        <v>169</v>
      </c>
      <c r="E1151" t="s">
        <v>170</v>
      </c>
      <c r="F1151" t="s">
        <v>25</v>
      </c>
      <c r="G1151" t="s">
        <v>169</v>
      </c>
      <c r="H1151" t="s">
        <v>40</v>
      </c>
      <c r="I1151" t="s">
        <v>35</v>
      </c>
      <c r="J1151" t="s">
        <v>33</v>
      </c>
      <c r="K1151" t="s">
        <v>33</v>
      </c>
      <c r="L1151" t="b">
        <v>1</v>
      </c>
      <c r="M1151" t="s">
        <v>30</v>
      </c>
      <c r="N1151" t="s">
        <v>170</v>
      </c>
      <c r="O1151">
        <v>2.77</v>
      </c>
      <c r="P1151">
        <v>51115</v>
      </c>
      <c r="Q1151">
        <v>141588.54999999999</v>
      </c>
      <c r="R1151">
        <v>392657</v>
      </c>
      <c r="S1151">
        <v>392657</v>
      </c>
      <c r="T1151">
        <v>0.39265699999999998</v>
      </c>
      <c r="U1151">
        <v>0.39265699999999998</v>
      </c>
      <c r="V1151">
        <v>141.58855</v>
      </c>
    </row>
    <row r="1152" spans="1:22" x14ac:dyDescent="0.35">
      <c r="A1152" t="s">
        <v>22</v>
      </c>
      <c r="B1152">
        <v>2019</v>
      </c>
      <c r="C1152" t="b">
        <v>1</v>
      </c>
      <c r="D1152" t="s">
        <v>169</v>
      </c>
      <c r="E1152" t="s">
        <v>170</v>
      </c>
      <c r="F1152" t="s">
        <v>25</v>
      </c>
      <c r="G1152" t="s">
        <v>169</v>
      </c>
      <c r="H1152" t="s">
        <v>40</v>
      </c>
      <c r="I1152" t="s">
        <v>35</v>
      </c>
      <c r="J1152" t="s">
        <v>33</v>
      </c>
      <c r="K1152" t="s">
        <v>33</v>
      </c>
      <c r="L1152" t="b">
        <v>1</v>
      </c>
      <c r="M1152" t="s">
        <v>30</v>
      </c>
      <c r="N1152" t="s">
        <v>170</v>
      </c>
      <c r="O1152">
        <v>2.77</v>
      </c>
      <c r="P1152">
        <v>6417</v>
      </c>
      <c r="Q1152">
        <v>17775.09</v>
      </c>
      <c r="R1152">
        <v>35720</v>
      </c>
      <c r="S1152">
        <v>35720</v>
      </c>
      <c r="T1152">
        <v>3.5720000000000002E-2</v>
      </c>
      <c r="U1152">
        <v>3.5720000000000002E-2</v>
      </c>
      <c r="V1152">
        <v>17.775089999999999</v>
      </c>
    </row>
    <row r="1153" spans="1:22" x14ac:dyDescent="0.35">
      <c r="A1153" t="s">
        <v>22</v>
      </c>
      <c r="B1153">
        <v>2019</v>
      </c>
      <c r="C1153" t="b">
        <v>1</v>
      </c>
      <c r="D1153" t="s">
        <v>169</v>
      </c>
      <c r="E1153" t="s">
        <v>170</v>
      </c>
      <c r="F1153" t="s">
        <v>25</v>
      </c>
      <c r="G1153" t="s">
        <v>169</v>
      </c>
      <c r="H1153" t="s">
        <v>40</v>
      </c>
      <c r="I1153" t="s">
        <v>35</v>
      </c>
      <c r="J1153" t="s">
        <v>33</v>
      </c>
      <c r="K1153" t="s">
        <v>33</v>
      </c>
      <c r="L1153" t="b">
        <v>1</v>
      </c>
      <c r="M1153" t="s">
        <v>30</v>
      </c>
      <c r="N1153" t="s">
        <v>170</v>
      </c>
      <c r="O1153">
        <v>2.77</v>
      </c>
      <c r="P1153">
        <v>700</v>
      </c>
      <c r="Q1153">
        <v>1939</v>
      </c>
      <c r="R1153">
        <v>7651</v>
      </c>
      <c r="S1153">
        <v>7651</v>
      </c>
      <c r="T1153">
        <v>7.6509999999999998E-3</v>
      </c>
      <c r="U1153">
        <v>7.6509999999999998E-3</v>
      </c>
      <c r="V1153">
        <v>1.9390000000000001</v>
      </c>
    </row>
    <row r="1154" spans="1:22" x14ac:dyDescent="0.35">
      <c r="A1154" t="s">
        <v>22</v>
      </c>
      <c r="B1154">
        <v>2019</v>
      </c>
      <c r="C1154" t="b">
        <v>1</v>
      </c>
      <c r="D1154" t="s">
        <v>169</v>
      </c>
      <c r="E1154" t="s">
        <v>170</v>
      </c>
      <c r="F1154" t="s">
        <v>25</v>
      </c>
      <c r="G1154" t="s">
        <v>169</v>
      </c>
      <c r="H1154" t="s">
        <v>40</v>
      </c>
      <c r="I1154" t="s">
        <v>35</v>
      </c>
      <c r="J1154" t="s">
        <v>33</v>
      </c>
      <c r="K1154" t="s">
        <v>33</v>
      </c>
      <c r="L1154" t="b">
        <v>1</v>
      </c>
      <c r="M1154" t="s">
        <v>30</v>
      </c>
      <c r="N1154" t="s">
        <v>170</v>
      </c>
      <c r="O1154">
        <v>2.77</v>
      </c>
      <c r="P1154">
        <v>180</v>
      </c>
      <c r="Q1154">
        <v>498.6</v>
      </c>
      <c r="R1154">
        <v>1341</v>
      </c>
      <c r="S1154">
        <v>1341</v>
      </c>
      <c r="T1154">
        <v>1.341E-3</v>
      </c>
      <c r="U1154">
        <v>1.341E-3</v>
      </c>
      <c r="V1154">
        <v>0.49859999999999999</v>
      </c>
    </row>
    <row r="1155" spans="1:22" x14ac:dyDescent="0.35">
      <c r="A1155" t="s">
        <v>22</v>
      </c>
      <c r="B1155">
        <v>2019</v>
      </c>
      <c r="C1155" t="b">
        <v>1</v>
      </c>
      <c r="D1155" t="s">
        <v>169</v>
      </c>
      <c r="E1155" t="s">
        <v>170</v>
      </c>
      <c r="F1155" t="s">
        <v>25</v>
      </c>
      <c r="G1155" t="s">
        <v>169</v>
      </c>
      <c r="H1155" t="s">
        <v>65</v>
      </c>
      <c r="I1155" t="s">
        <v>36</v>
      </c>
      <c r="J1155" t="s">
        <v>66</v>
      </c>
      <c r="K1155" t="s">
        <v>67</v>
      </c>
      <c r="L1155" t="b">
        <v>1</v>
      </c>
      <c r="M1155" t="s">
        <v>30</v>
      </c>
      <c r="N1155" t="s">
        <v>170</v>
      </c>
      <c r="O1155">
        <v>0</v>
      </c>
      <c r="P1155">
        <v>191935</v>
      </c>
      <c r="Q1155">
        <v>0</v>
      </c>
      <c r="R1155">
        <v>934322</v>
      </c>
      <c r="S1155">
        <v>934322</v>
      </c>
      <c r="T1155">
        <v>0.93432199999999999</v>
      </c>
      <c r="U1155">
        <v>0.93432199999999999</v>
      </c>
      <c r="V1155">
        <v>0</v>
      </c>
    </row>
    <row r="1156" spans="1:22" x14ac:dyDescent="0.35">
      <c r="A1156" t="s">
        <v>22</v>
      </c>
      <c r="B1156">
        <v>2019</v>
      </c>
      <c r="C1156" t="b">
        <v>1</v>
      </c>
      <c r="D1156" t="s">
        <v>169</v>
      </c>
      <c r="E1156" t="s">
        <v>170</v>
      </c>
      <c r="F1156" t="s">
        <v>25</v>
      </c>
      <c r="G1156" t="s">
        <v>169</v>
      </c>
      <c r="H1156" t="s">
        <v>65</v>
      </c>
      <c r="I1156" t="s">
        <v>36</v>
      </c>
      <c r="J1156" t="s">
        <v>66</v>
      </c>
      <c r="K1156" t="s">
        <v>67</v>
      </c>
      <c r="L1156" t="b">
        <v>1</v>
      </c>
      <c r="M1156" t="s">
        <v>30</v>
      </c>
      <c r="N1156" t="s">
        <v>170</v>
      </c>
      <c r="O1156">
        <v>0</v>
      </c>
      <c r="P1156">
        <v>32471</v>
      </c>
      <c r="Q1156">
        <v>0</v>
      </c>
      <c r="R1156">
        <v>162856</v>
      </c>
      <c r="S1156">
        <v>162856</v>
      </c>
      <c r="T1156">
        <v>0.162856</v>
      </c>
      <c r="U1156">
        <v>0.162856</v>
      </c>
      <c r="V1156">
        <v>0</v>
      </c>
    </row>
    <row r="1157" spans="1:22" x14ac:dyDescent="0.35">
      <c r="A1157" t="s">
        <v>22</v>
      </c>
      <c r="B1157">
        <v>2019</v>
      </c>
      <c r="C1157" t="b">
        <v>1</v>
      </c>
      <c r="D1157" t="s">
        <v>169</v>
      </c>
      <c r="E1157" t="s">
        <v>170</v>
      </c>
      <c r="F1157" t="s">
        <v>25</v>
      </c>
      <c r="G1157" t="s">
        <v>169</v>
      </c>
      <c r="H1157" t="s">
        <v>26</v>
      </c>
      <c r="I1157" t="s">
        <v>35</v>
      </c>
      <c r="J1157" t="s">
        <v>44</v>
      </c>
      <c r="K1157" t="s">
        <v>45</v>
      </c>
      <c r="L1157" t="b">
        <v>1</v>
      </c>
      <c r="M1157" t="s">
        <v>30</v>
      </c>
      <c r="N1157" t="s">
        <v>170</v>
      </c>
      <c r="O1157">
        <v>1.1399999999999999</v>
      </c>
      <c r="P1157">
        <v>2701422</v>
      </c>
      <c r="Q1157">
        <v>3079621.08</v>
      </c>
      <c r="R1157">
        <v>14253370</v>
      </c>
      <c r="S1157">
        <v>14253370</v>
      </c>
      <c r="T1157">
        <v>14.25337</v>
      </c>
      <c r="U1157">
        <v>14.25337</v>
      </c>
      <c r="V1157">
        <v>3079.6210799999999</v>
      </c>
    </row>
    <row r="1158" spans="1:22" x14ac:dyDescent="0.35">
      <c r="A1158" t="s">
        <v>22</v>
      </c>
      <c r="B1158">
        <v>2019</v>
      </c>
      <c r="C1158" t="b">
        <v>1</v>
      </c>
      <c r="D1158" t="s">
        <v>169</v>
      </c>
      <c r="E1158" t="s">
        <v>170</v>
      </c>
      <c r="F1158" t="s">
        <v>25</v>
      </c>
      <c r="G1158" t="s">
        <v>169</v>
      </c>
      <c r="H1158" t="s">
        <v>26</v>
      </c>
      <c r="I1158" t="s">
        <v>35</v>
      </c>
      <c r="J1158" t="s">
        <v>44</v>
      </c>
      <c r="K1158" t="s">
        <v>45</v>
      </c>
      <c r="L1158" t="b">
        <v>1</v>
      </c>
      <c r="M1158" t="s">
        <v>30</v>
      </c>
      <c r="N1158" t="s">
        <v>170</v>
      </c>
      <c r="O1158">
        <v>1.1399999999999999</v>
      </c>
      <c r="P1158">
        <v>781926</v>
      </c>
      <c r="Q1158">
        <v>891395.64</v>
      </c>
      <c r="R1158">
        <v>4119423</v>
      </c>
      <c r="S1158">
        <v>4119423</v>
      </c>
      <c r="T1158">
        <v>4.1194230000000003</v>
      </c>
      <c r="U1158">
        <v>4.1194230000000003</v>
      </c>
      <c r="V1158">
        <v>891.39563999999996</v>
      </c>
    </row>
    <row r="1159" spans="1:22" x14ac:dyDescent="0.35">
      <c r="A1159" t="s">
        <v>22</v>
      </c>
      <c r="B1159">
        <v>2019</v>
      </c>
      <c r="C1159" t="b">
        <v>1</v>
      </c>
      <c r="D1159" t="s">
        <v>169</v>
      </c>
      <c r="E1159" t="s">
        <v>170</v>
      </c>
      <c r="F1159" t="s">
        <v>25</v>
      </c>
      <c r="G1159" t="s">
        <v>169</v>
      </c>
      <c r="H1159" t="s">
        <v>26</v>
      </c>
      <c r="I1159" t="s">
        <v>35</v>
      </c>
      <c r="J1159" t="s">
        <v>44</v>
      </c>
      <c r="K1159" t="s">
        <v>45</v>
      </c>
      <c r="L1159" t="b">
        <v>1</v>
      </c>
      <c r="M1159" t="s">
        <v>30</v>
      </c>
      <c r="N1159" t="s">
        <v>170</v>
      </c>
      <c r="O1159">
        <v>1.1399999999999999</v>
      </c>
      <c r="P1159">
        <v>56917</v>
      </c>
      <c r="Q1159">
        <v>64885.38</v>
      </c>
      <c r="R1159">
        <v>332861</v>
      </c>
      <c r="S1159">
        <v>332861</v>
      </c>
      <c r="T1159">
        <v>0.33286100000000002</v>
      </c>
      <c r="U1159">
        <v>0.33286100000000002</v>
      </c>
      <c r="V1159">
        <v>64.885379999999998</v>
      </c>
    </row>
    <row r="1160" spans="1:22" x14ac:dyDescent="0.35">
      <c r="A1160" t="s">
        <v>22</v>
      </c>
      <c r="B1160">
        <v>2019</v>
      </c>
      <c r="C1160" t="b">
        <v>1</v>
      </c>
      <c r="D1160" t="s">
        <v>169</v>
      </c>
      <c r="E1160" t="s">
        <v>170</v>
      </c>
      <c r="F1160" t="s">
        <v>25</v>
      </c>
      <c r="G1160" t="s">
        <v>169</v>
      </c>
      <c r="H1160" t="s">
        <v>26</v>
      </c>
      <c r="I1160" t="s">
        <v>35</v>
      </c>
      <c r="J1160" t="s">
        <v>44</v>
      </c>
      <c r="K1160" t="s">
        <v>45</v>
      </c>
      <c r="L1160" t="b">
        <v>1</v>
      </c>
      <c r="M1160" t="s">
        <v>30</v>
      </c>
      <c r="N1160" t="s">
        <v>170</v>
      </c>
      <c r="O1160">
        <v>1.1399999999999999</v>
      </c>
      <c r="P1160">
        <v>3428</v>
      </c>
      <c r="Q1160">
        <v>3907.92</v>
      </c>
      <c r="R1160">
        <v>17230</v>
      </c>
      <c r="S1160">
        <v>17230</v>
      </c>
      <c r="T1160">
        <v>1.7229999999999999E-2</v>
      </c>
      <c r="U1160">
        <v>1.7229999999999999E-2</v>
      </c>
      <c r="V1160">
        <v>3.9079199999999998</v>
      </c>
    </row>
    <row r="1161" spans="1:22" x14ac:dyDescent="0.35">
      <c r="A1161" t="s">
        <v>22</v>
      </c>
      <c r="B1161">
        <v>2019</v>
      </c>
      <c r="C1161" t="b">
        <v>1</v>
      </c>
      <c r="D1161" t="s">
        <v>169</v>
      </c>
      <c r="E1161" t="s">
        <v>170</v>
      </c>
      <c r="F1161" t="s">
        <v>25</v>
      </c>
      <c r="G1161" t="s">
        <v>169</v>
      </c>
      <c r="H1161" t="s">
        <v>26</v>
      </c>
      <c r="I1161" t="s">
        <v>35</v>
      </c>
      <c r="J1161" t="s">
        <v>44</v>
      </c>
      <c r="K1161" t="s">
        <v>45</v>
      </c>
      <c r="L1161" t="b">
        <v>1</v>
      </c>
      <c r="M1161" t="s">
        <v>30</v>
      </c>
      <c r="N1161" t="s">
        <v>170</v>
      </c>
      <c r="O1161">
        <v>1.1399999999999999</v>
      </c>
      <c r="P1161">
        <v>1407</v>
      </c>
      <c r="Q1161">
        <v>1603.98</v>
      </c>
      <c r="R1161">
        <v>8371</v>
      </c>
      <c r="S1161">
        <v>8371</v>
      </c>
      <c r="T1161">
        <v>8.371E-3</v>
      </c>
      <c r="U1161">
        <v>8.371E-3</v>
      </c>
      <c r="V1161">
        <v>1.60398</v>
      </c>
    </row>
    <row r="1162" spans="1:22" x14ac:dyDescent="0.35">
      <c r="A1162" t="s">
        <v>22</v>
      </c>
      <c r="B1162">
        <v>2019</v>
      </c>
      <c r="C1162" t="b">
        <v>1</v>
      </c>
      <c r="D1162" t="s">
        <v>169</v>
      </c>
      <c r="E1162" t="s">
        <v>170</v>
      </c>
      <c r="F1162" t="s">
        <v>25</v>
      </c>
      <c r="G1162" t="s">
        <v>169</v>
      </c>
      <c r="H1162" t="s">
        <v>26</v>
      </c>
      <c r="I1162" t="s">
        <v>35</v>
      </c>
      <c r="J1162" t="s">
        <v>61</v>
      </c>
      <c r="K1162" t="s">
        <v>45</v>
      </c>
      <c r="L1162" t="b">
        <v>1</v>
      </c>
      <c r="M1162" t="s">
        <v>30</v>
      </c>
      <c r="N1162" t="s">
        <v>170</v>
      </c>
      <c r="O1162">
        <v>1.1399999999999999</v>
      </c>
      <c r="P1162">
        <v>550</v>
      </c>
      <c r="Q1162">
        <v>627</v>
      </c>
      <c r="R1162">
        <v>4445</v>
      </c>
      <c r="S1162">
        <v>4445</v>
      </c>
      <c r="T1162">
        <v>4.4450000000000002E-3</v>
      </c>
      <c r="U1162">
        <v>4.4450000000000002E-3</v>
      </c>
      <c r="V1162">
        <v>0.627</v>
      </c>
    </row>
    <row r="1163" spans="1:22" x14ac:dyDescent="0.35">
      <c r="A1163" t="s">
        <v>22</v>
      </c>
      <c r="B1163">
        <v>2019</v>
      </c>
      <c r="C1163" t="b">
        <v>1</v>
      </c>
      <c r="D1163" t="s">
        <v>169</v>
      </c>
      <c r="E1163" t="s">
        <v>170</v>
      </c>
      <c r="F1163" t="s">
        <v>25</v>
      </c>
      <c r="G1163" t="s">
        <v>169</v>
      </c>
      <c r="H1163" t="s">
        <v>26</v>
      </c>
      <c r="I1163" t="s">
        <v>35</v>
      </c>
      <c r="J1163" t="s">
        <v>61</v>
      </c>
      <c r="K1163" t="s">
        <v>45</v>
      </c>
      <c r="L1163" t="b">
        <v>1</v>
      </c>
      <c r="M1163" t="s">
        <v>30</v>
      </c>
      <c r="N1163" t="s">
        <v>170</v>
      </c>
      <c r="O1163">
        <v>1.1399999999999999</v>
      </c>
      <c r="P1163">
        <v>531</v>
      </c>
      <c r="Q1163">
        <v>605.34</v>
      </c>
      <c r="R1163">
        <v>6420</v>
      </c>
      <c r="S1163">
        <v>6420</v>
      </c>
      <c r="T1163">
        <v>6.4200000000000004E-3</v>
      </c>
      <c r="U1163">
        <v>6.4200000000000004E-3</v>
      </c>
      <c r="V1163">
        <v>0.60533999999999999</v>
      </c>
    </row>
    <row r="1164" spans="1:22" x14ac:dyDescent="0.35">
      <c r="A1164" t="s">
        <v>22</v>
      </c>
      <c r="B1164">
        <v>2019</v>
      </c>
      <c r="C1164" t="b">
        <v>1</v>
      </c>
      <c r="D1164" t="s">
        <v>169</v>
      </c>
      <c r="E1164" t="s">
        <v>170</v>
      </c>
      <c r="F1164" t="s">
        <v>25</v>
      </c>
      <c r="G1164" t="s">
        <v>169</v>
      </c>
      <c r="H1164" t="s">
        <v>26</v>
      </c>
      <c r="I1164" t="s">
        <v>35</v>
      </c>
      <c r="J1164" t="s">
        <v>61</v>
      </c>
      <c r="K1164" t="s">
        <v>45</v>
      </c>
      <c r="L1164" t="b">
        <v>1</v>
      </c>
      <c r="M1164" t="s">
        <v>30</v>
      </c>
      <c r="N1164" t="s">
        <v>170</v>
      </c>
      <c r="O1164">
        <v>1.1399999999999999</v>
      </c>
      <c r="P1164">
        <v>150</v>
      </c>
      <c r="Q1164">
        <v>171</v>
      </c>
      <c r="R1164">
        <v>929</v>
      </c>
      <c r="S1164">
        <v>929</v>
      </c>
      <c r="T1164">
        <v>9.2900000000000003E-4</v>
      </c>
      <c r="U1164">
        <v>9.2900000000000003E-4</v>
      </c>
      <c r="V1164">
        <v>0.17100000000000001</v>
      </c>
    </row>
    <row r="1165" spans="1:22" x14ac:dyDescent="0.35">
      <c r="A1165" t="s">
        <v>22</v>
      </c>
      <c r="B1165">
        <v>2019</v>
      </c>
      <c r="C1165" t="b">
        <v>1</v>
      </c>
      <c r="D1165" t="s">
        <v>169</v>
      </c>
      <c r="E1165" t="s">
        <v>170</v>
      </c>
      <c r="F1165" t="s">
        <v>25</v>
      </c>
      <c r="G1165" t="s">
        <v>169</v>
      </c>
      <c r="H1165" t="s">
        <v>50</v>
      </c>
      <c r="I1165" t="s">
        <v>37</v>
      </c>
      <c r="J1165" t="s">
        <v>33</v>
      </c>
      <c r="K1165" t="s">
        <v>33</v>
      </c>
      <c r="L1165" t="b">
        <v>1</v>
      </c>
      <c r="M1165" t="s">
        <v>30</v>
      </c>
      <c r="N1165" t="s">
        <v>170</v>
      </c>
      <c r="O1165">
        <v>1.84</v>
      </c>
      <c r="P1165">
        <v>21136</v>
      </c>
      <c r="Q1165">
        <v>38890.239999999998</v>
      </c>
      <c r="R1165">
        <v>98661</v>
      </c>
      <c r="S1165">
        <v>98661</v>
      </c>
      <c r="T1165">
        <v>9.8660999999999999E-2</v>
      </c>
      <c r="U1165">
        <v>9.8660999999999999E-2</v>
      </c>
      <c r="V1165">
        <v>38.890239999999999</v>
      </c>
    </row>
    <row r="1166" spans="1:22" x14ac:dyDescent="0.35">
      <c r="A1166" t="s">
        <v>22</v>
      </c>
      <c r="B1166">
        <v>2019</v>
      </c>
      <c r="C1166" t="b">
        <v>1</v>
      </c>
      <c r="D1166" t="s">
        <v>169</v>
      </c>
      <c r="E1166" t="s">
        <v>170</v>
      </c>
      <c r="F1166" t="s">
        <v>25</v>
      </c>
      <c r="G1166" t="s">
        <v>169</v>
      </c>
      <c r="H1166" t="s">
        <v>50</v>
      </c>
      <c r="I1166" t="s">
        <v>35</v>
      </c>
      <c r="J1166" t="s">
        <v>61</v>
      </c>
      <c r="K1166" t="s">
        <v>45</v>
      </c>
      <c r="L1166" t="b">
        <v>1</v>
      </c>
      <c r="M1166" t="s">
        <v>30</v>
      </c>
      <c r="N1166" t="s">
        <v>170</v>
      </c>
      <c r="O1166">
        <v>0</v>
      </c>
      <c r="P1166">
        <v>17725</v>
      </c>
      <c r="Q1166">
        <v>0</v>
      </c>
      <c r="R1166">
        <v>137622</v>
      </c>
      <c r="S1166">
        <v>137622</v>
      </c>
      <c r="T1166">
        <v>0.13762199999999999</v>
      </c>
      <c r="U1166">
        <v>0.13762199999999999</v>
      </c>
      <c r="V1166">
        <v>0</v>
      </c>
    </row>
    <row r="1167" spans="1:22" x14ac:dyDescent="0.35">
      <c r="A1167" t="s">
        <v>22</v>
      </c>
      <c r="B1167">
        <v>2019</v>
      </c>
      <c r="C1167" t="b">
        <v>1</v>
      </c>
      <c r="D1167" t="s">
        <v>169</v>
      </c>
      <c r="E1167" t="s">
        <v>170</v>
      </c>
      <c r="F1167" t="s">
        <v>25</v>
      </c>
      <c r="G1167" t="s">
        <v>169</v>
      </c>
      <c r="H1167" t="s">
        <v>50</v>
      </c>
      <c r="I1167" t="s">
        <v>35</v>
      </c>
      <c r="J1167" t="s">
        <v>61</v>
      </c>
      <c r="K1167" t="s">
        <v>45</v>
      </c>
      <c r="L1167" t="b">
        <v>1</v>
      </c>
      <c r="M1167" t="s">
        <v>30</v>
      </c>
      <c r="N1167" t="s">
        <v>170</v>
      </c>
      <c r="O1167">
        <v>0</v>
      </c>
      <c r="P1167">
        <v>2780</v>
      </c>
      <c r="Q1167">
        <v>0</v>
      </c>
      <c r="R1167">
        <v>32853</v>
      </c>
      <c r="S1167">
        <v>32853</v>
      </c>
      <c r="T1167">
        <v>3.2853E-2</v>
      </c>
      <c r="U1167">
        <v>3.2853E-2</v>
      </c>
      <c r="V1167">
        <v>0</v>
      </c>
    </row>
    <row r="1168" spans="1:22" x14ac:dyDescent="0.35">
      <c r="A1168" t="s">
        <v>22</v>
      </c>
      <c r="B1168">
        <v>2019</v>
      </c>
      <c r="C1168" t="b">
        <v>1</v>
      </c>
      <c r="D1168" t="s">
        <v>169</v>
      </c>
      <c r="E1168" t="s">
        <v>170</v>
      </c>
      <c r="F1168" t="s">
        <v>25</v>
      </c>
      <c r="G1168" t="s">
        <v>169</v>
      </c>
      <c r="H1168" t="s">
        <v>50</v>
      </c>
      <c r="I1168" t="s">
        <v>35</v>
      </c>
      <c r="J1168" t="s">
        <v>61</v>
      </c>
      <c r="K1168" t="s">
        <v>45</v>
      </c>
      <c r="L1168" t="b">
        <v>1</v>
      </c>
      <c r="M1168" t="s">
        <v>30</v>
      </c>
      <c r="N1168" t="s">
        <v>170</v>
      </c>
      <c r="O1168">
        <v>0</v>
      </c>
      <c r="P1168">
        <v>954</v>
      </c>
      <c r="Q1168">
        <v>0</v>
      </c>
      <c r="R1168">
        <v>8325</v>
      </c>
      <c r="S1168">
        <v>8325</v>
      </c>
      <c r="T1168">
        <v>8.3250000000000008E-3</v>
      </c>
      <c r="U1168">
        <v>8.3250000000000008E-3</v>
      </c>
      <c r="V1168">
        <v>0</v>
      </c>
    </row>
    <row r="1169" spans="1:22" x14ac:dyDescent="0.35">
      <c r="A1169" t="s">
        <v>22</v>
      </c>
      <c r="B1169">
        <v>2019</v>
      </c>
      <c r="C1169" t="b">
        <v>1</v>
      </c>
      <c r="D1169" t="s">
        <v>169</v>
      </c>
      <c r="E1169" t="s">
        <v>170</v>
      </c>
      <c r="F1169" t="s">
        <v>25</v>
      </c>
      <c r="G1169" t="s">
        <v>169</v>
      </c>
      <c r="H1169" t="s">
        <v>40</v>
      </c>
      <c r="I1169" t="s">
        <v>36</v>
      </c>
      <c r="J1169" t="s">
        <v>33</v>
      </c>
      <c r="K1169" t="s">
        <v>33</v>
      </c>
      <c r="L1169" t="b">
        <v>1</v>
      </c>
      <c r="M1169" t="s">
        <v>30</v>
      </c>
      <c r="N1169" t="s">
        <v>170</v>
      </c>
      <c r="O1169">
        <v>3.76</v>
      </c>
      <c r="P1169">
        <v>600</v>
      </c>
      <c r="Q1169">
        <v>2256</v>
      </c>
      <c r="R1169">
        <v>6161</v>
      </c>
      <c r="S1169">
        <v>6161</v>
      </c>
      <c r="T1169">
        <v>6.1609999999999998E-3</v>
      </c>
      <c r="U1169">
        <v>6.1609999999999998E-3</v>
      </c>
      <c r="V1169">
        <v>2.2559999999999998</v>
      </c>
    </row>
    <row r="1170" spans="1:22" x14ac:dyDescent="0.35">
      <c r="A1170" t="s">
        <v>22</v>
      </c>
      <c r="B1170">
        <v>2019</v>
      </c>
      <c r="C1170" t="b">
        <v>1</v>
      </c>
      <c r="D1170" t="s">
        <v>169</v>
      </c>
      <c r="E1170" t="s">
        <v>170</v>
      </c>
      <c r="F1170" t="s">
        <v>25</v>
      </c>
      <c r="G1170" t="s">
        <v>169</v>
      </c>
      <c r="H1170" t="s">
        <v>40</v>
      </c>
      <c r="I1170" t="s">
        <v>36</v>
      </c>
      <c r="J1170" t="s">
        <v>33</v>
      </c>
      <c r="K1170" t="s">
        <v>33</v>
      </c>
      <c r="L1170" t="b">
        <v>1</v>
      </c>
      <c r="M1170" t="s">
        <v>30</v>
      </c>
      <c r="N1170" t="s">
        <v>170</v>
      </c>
      <c r="O1170">
        <v>3.76</v>
      </c>
      <c r="P1170">
        <v>275</v>
      </c>
      <c r="Q1170">
        <v>1034</v>
      </c>
      <c r="R1170">
        <v>10677</v>
      </c>
      <c r="S1170">
        <v>10677</v>
      </c>
      <c r="T1170">
        <v>1.0677000000000001E-2</v>
      </c>
      <c r="U1170">
        <v>1.0677000000000001E-2</v>
      </c>
      <c r="V1170">
        <v>1.034</v>
      </c>
    </row>
    <row r="1171" spans="1:22" x14ac:dyDescent="0.35">
      <c r="A1171" t="s">
        <v>22</v>
      </c>
      <c r="B1171">
        <v>2019</v>
      </c>
      <c r="C1171" t="b">
        <v>1</v>
      </c>
      <c r="D1171" t="s">
        <v>169</v>
      </c>
      <c r="E1171" t="s">
        <v>170</v>
      </c>
      <c r="F1171" t="s">
        <v>25</v>
      </c>
      <c r="G1171" t="s">
        <v>169</v>
      </c>
      <c r="H1171" t="s">
        <v>40</v>
      </c>
      <c r="I1171" t="s">
        <v>35</v>
      </c>
      <c r="J1171" t="s">
        <v>134</v>
      </c>
      <c r="K1171" t="s">
        <v>45</v>
      </c>
      <c r="L1171" t="b">
        <v>1</v>
      </c>
      <c r="M1171" t="s">
        <v>30</v>
      </c>
      <c r="N1171" t="s">
        <v>170</v>
      </c>
      <c r="O1171">
        <v>1.8</v>
      </c>
      <c r="P1171">
        <v>1278</v>
      </c>
      <c r="Q1171">
        <v>2300.4</v>
      </c>
      <c r="R1171">
        <v>16235</v>
      </c>
      <c r="S1171">
        <v>16235</v>
      </c>
      <c r="T1171">
        <v>1.6234999999999999E-2</v>
      </c>
      <c r="U1171">
        <v>1.6234999999999999E-2</v>
      </c>
      <c r="V1171">
        <v>2.3003999999999998</v>
      </c>
    </row>
    <row r="1172" spans="1:22" x14ac:dyDescent="0.35">
      <c r="A1172" t="s">
        <v>22</v>
      </c>
      <c r="B1172">
        <v>2019</v>
      </c>
      <c r="C1172" t="b">
        <v>1</v>
      </c>
      <c r="D1172" t="s">
        <v>169</v>
      </c>
      <c r="E1172" t="s">
        <v>170</v>
      </c>
      <c r="F1172" t="s">
        <v>25</v>
      </c>
      <c r="G1172" t="s">
        <v>169</v>
      </c>
      <c r="H1172" t="s">
        <v>40</v>
      </c>
      <c r="I1172" t="s">
        <v>35</v>
      </c>
      <c r="J1172" t="s">
        <v>44</v>
      </c>
      <c r="K1172" t="s">
        <v>45</v>
      </c>
      <c r="L1172" t="b">
        <v>1</v>
      </c>
      <c r="M1172" t="s">
        <v>30</v>
      </c>
      <c r="N1172" t="s">
        <v>170</v>
      </c>
      <c r="O1172">
        <v>1.6</v>
      </c>
      <c r="P1172">
        <v>93077</v>
      </c>
      <c r="Q1172">
        <v>148923.20000000001</v>
      </c>
      <c r="R1172">
        <v>589936</v>
      </c>
      <c r="S1172">
        <v>589936</v>
      </c>
      <c r="T1172">
        <v>0.58993600000000002</v>
      </c>
      <c r="U1172">
        <v>0.58993600000000002</v>
      </c>
      <c r="V1172">
        <v>148.92320000000001</v>
      </c>
    </row>
    <row r="1173" spans="1:22" x14ac:dyDescent="0.35">
      <c r="A1173" t="s">
        <v>22</v>
      </c>
      <c r="B1173">
        <v>2019</v>
      </c>
      <c r="C1173" t="b">
        <v>1</v>
      </c>
      <c r="D1173" t="s">
        <v>169</v>
      </c>
      <c r="E1173" t="s">
        <v>170</v>
      </c>
      <c r="F1173" t="s">
        <v>25</v>
      </c>
      <c r="G1173" t="s">
        <v>169</v>
      </c>
      <c r="H1173" t="s">
        <v>40</v>
      </c>
      <c r="I1173" t="s">
        <v>35</v>
      </c>
      <c r="J1173" t="s">
        <v>44</v>
      </c>
      <c r="K1173" t="s">
        <v>45</v>
      </c>
      <c r="L1173" t="b">
        <v>1</v>
      </c>
      <c r="M1173" t="s">
        <v>30</v>
      </c>
      <c r="N1173" t="s">
        <v>170</v>
      </c>
      <c r="O1173">
        <v>1.6</v>
      </c>
      <c r="P1173">
        <v>42074</v>
      </c>
      <c r="Q1173">
        <v>67318.399999999994</v>
      </c>
      <c r="R1173">
        <v>253561</v>
      </c>
      <c r="S1173">
        <v>253561</v>
      </c>
      <c r="T1173">
        <v>0.25356099999999998</v>
      </c>
      <c r="U1173">
        <v>0.25356099999999998</v>
      </c>
      <c r="V1173">
        <v>67.318399999999997</v>
      </c>
    </row>
    <row r="1174" spans="1:22" x14ac:dyDescent="0.35">
      <c r="A1174" t="s">
        <v>22</v>
      </c>
      <c r="B1174">
        <v>2019</v>
      </c>
      <c r="C1174" t="b">
        <v>1</v>
      </c>
      <c r="D1174" t="s">
        <v>169</v>
      </c>
      <c r="E1174" t="s">
        <v>170</v>
      </c>
      <c r="F1174" t="s">
        <v>25</v>
      </c>
      <c r="G1174" t="s">
        <v>169</v>
      </c>
      <c r="H1174" t="s">
        <v>40</v>
      </c>
      <c r="I1174" t="s">
        <v>35</v>
      </c>
      <c r="J1174" t="s">
        <v>44</v>
      </c>
      <c r="K1174" t="s">
        <v>45</v>
      </c>
      <c r="L1174" t="b">
        <v>1</v>
      </c>
      <c r="M1174" t="s">
        <v>30</v>
      </c>
      <c r="N1174" t="s">
        <v>170</v>
      </c>
      <c r="O1174">
        <v>1.6</v>
      </c>
      <c r="P1174">
        <v>2891</v>
      </c>
      <c r="Q1174">
        <v>4625.6000000000004</v>
      </c>
      <c r="R1174">
        <v>17493</v>
      </c>
      <c r="S1174">
        <v>17493</v>
      </c>
      <c r="T1174">
        <v>1.7493000000000002E-2</v>
      </c>
      <c r="U1174">
        <v>1.7493000000000002E-2</v>
      </c>
      <c r="V1174">
        <v>4.6256000000000004</v>
      </c>
    </row>
    <row r="1175" spans="1:22" x14ac:dyDescent="0.35">
      <c r="A1175" t="s">
        <v>22</v>
      </c>
      <c r="B1175">
        <v>2019</v>
      </c>
      <c r="C1175" t="b">
        <v>1</v>
      </c>
      <c r="D1175" t="s">
        <v>169</v>
      </c>
      <c r="E1175" t="s">
        <v>170</v>
      </c>
      <c r="F1175" t="s">
        <v>25</v>
      </c>
      <c r="G1175" t="s">
        <v>169</v>
      </c>
      <c r="H1175" t="s">
        <v>40</v>
      </c>
      <c r="I1175" t="s">
        <v>35</v>
      </c>
      <c r="J1175" t="s">
        <v>44</v>
      </c>
      <c r="K1175" t="s">
        <v>45</v>
      </c>
      <c r="L1175" t="b">
        <v>1</v>
      </c>
      <c r="M1175" t="s">
        <v>30</v>
      </c>
      <c r="N1175" t="s">
        <v>170</v>
      </c>
      <c r="O1175">
        <v>1.6</v>
      </c>
      <c r="P1175">
        <v>590</v>
      </c>
      <c r="Q1175">
        <v>944</v>
      </c>
      <c r="R1175">
        <v>4721</v>
      </c>
      <c r="S1175">
        <v>4721</v>
      </c>
      <c r="T1175">
        <v>4.7210000000000004E-3</v>
      </c>
      <c r="U1175">
        <v>4.7210000000000004E-3</v>
      </c>
      <c r="V1175">
        <v>0.94399999999999995</v>
      </c>
    </row>
    <row r="1176" spans="1:22" x14ac:dyDescent="0.35">
      <c r="A1176" t="s">
        <v>22</v>
      </c>
      <c r="B1176">
        <v>2019</v>
      </c>
      <c r="C1176" t="b">
        <v>1</v>
      </c>
      <c r="D1176" t="s">
        <v>169</v>
      </c>
      <c r="E1176" t="s">
        <v>170</v>
      </c>
      <c r="F1176" t="s">
        <v>25</v>
      </c>
      <c r="G1176" t="s">
        <v>169</v>
      </c>
      <c r="H1176" t="s">
        <v>40</v>
      </c>
      <c r="I1176" t="s">
        <v>35</v>
      </c>
      <c r="J1176" t="s">
        <v>44</v>
      </c>
      <c r="K1176" t="s">
        <v>45</v>
      </c>
      <c r="L1176" t="b">
        <v>1</v>
      </c>
      <c r="M1176" t="s">
        <v>30</v>
      </c>
      <c r="N1176" t="s">
        <v>170</v>
      </c>
      <c r="O1176">
        <v>1.6</v>
      </c>
      <c r="P1176">
        <v>96</v>
      </c>
      <c r="Q1176">
        <v>153.6</v>
      </c>
      <c r="R1176">
        <v>1924</v>
      </c>
      <c r="S1176">
        <v>1924</v>
      </c>
      <c r="T1176">
        <v>1.9239999999999999E-3</v>
      </c>
      <c r="U1176">
        <v>1.9239999999999999E-3</v>
      </c>
      <c r="V1176">
        <v>0.15359999999999999</v>
      </c>
    </row>
    <row r="1177" spans="1:22" x14ac:dyDescent="0.35">
      <c r="A1177" t="s">
        <v>22</v>
      </c>
      <c r="B1177">
        <v>2019</v>
      </c>
      <c r="C1177" t="b">
        <v>1</v>
      </c>
      <c r="D1177" t="s">
        <v>169</v>
      </c>
      <c r="E1177" t="s">
        <v>170</v>
      </c>
      <c r="F1177" t="s">
        <v>25</v>
      </c>
      <c r="G1177" t="s">
        <v>169</v>
      </c>
      <c r="H1177" t="s">
        <v>40</v>
      </c>
      <c r="I1177" t="s">
        <v>35</v>
      </c>
      <c r="J1177" t="s">
        <v>63</v>
      </c>
      <c r="K1177" t="s">
        <v>59</v>
      </c>
      <c r="L1177" t="b">
        <v>1</v>
      </c>
      <c r="M1177" t="s">
        <v>30</v>
      </c>
      <c r="N1177" t="s">
        <v>170</v>
      </c>
      <c r="O1177">
        <v>2.2999999999999998</v>
      </c>
      <c r="P1177">
        <v>3441</v>
      </c>
      <c r="Q1177">
        <v>7914.3</v>
      </c>
      <c r="R1177">
        <v>32640</v>
      </c>
      <c r="S1177">
        <v>32640</v>
      </c>
      <c r="T1177">
        <v>3.2640000000000002E-2</v>
      </c>
      <c r="U1177">
        <v>3.2640000000000002E-2</v>
      </c>
      <c r="V1177">
        <v>7.9142999999999999</v>
      </c>
    </row>
    <row r="1178" spans="1:22" x14ac:dyDescent="0.35">
      <c r="A1178" t="s">
        <v>22</v>
      </c>
      <c r="B1178">
        <v>2019</v>
      </c>
      <c r="C1178" t="b">
        <v>1</v>
      </c>
      <c r="D1178" t="s">
        <v>169</v>
      </c>
      <c r="E1178" t="s">
        <v>170</v>
      </c>
      <c r="F1178" t="s">
        <v>25</v>
      </c>
      <c r="G1178" t="s">
        <v>169</v>
      </c>
      <c r="H1178" t="s">
        <v>40</v>
      </c>
      <c r="I1178" t="s">
        <v>27</v>
      </c>
      <c r="J1178" t="s">
        <v>134</v>
      </c>
      <c r="K1178" t="s">
        <v>45</v>
      </c>
      <c r="L1178" t="b">
        <v>1</v>
      </c>
      <c r="M1178" t="s">
        <v>30</v>
      </c>
      <c r="N1178" t="s">
        <v>170</v>
      </c>
      <c r="O1178">
        <v>1.8</v>
      </c>
      <c r="P1178">
        <v>2000</v>
      </c>
      <c r="Q1178">
        <v>3600</v>
      </c>
      <c r="R1178">
        <v>7143</v>
      </c>
      <c r="S1178">
        <v>7143</v>
      </c>
      <c r="T1178">
        <v>7.143E-3</v>
      </c>
      <c r="U1178">
        <v>7.143E-3</v>
      </c>
      <c r="V1178">
        <v>3.6</v>
      </c>
    </row>
    <row r="1179" spans="1:22" x14ac:dyDescent="0.35">
      <c r="A1179" t="s">
        <v>22</v>
      </c>
      <c r="B1179">
        <v>2019</v>
      </c>
      <c r="C1179" t="b">
        <v>1</v>
      </c>
      <c r="D1179" t="s">
        <v>169</v>
      </c>
      <c r="E1179" t="s">
        <v>170</v>
      </c>
      <c r="F1179" t="s">
        <v>25</v>
      </c>
      <c r="G1179" t="s">
        <v>169</v>
      </c>
      <c r="H1179" t="s">
        <v>40</v>
      </c>
      <c r="I1179" t="s">
        <v>27</v>
      </c>
      <c r="J1179" t="s">
        <v>134</v>
      </c>
      <c r="K1179" t="s">
        <v>45</v>
      </c>
      <c r="L1179" t="b">
        <v>1</v>
      </c>
      <c r="M1179" t="s">
        <v>30</v>
      </c>
      <c r="N1179" t="s">
        <v>170</v>
      </c>
      <c r="O1179">
        <v>1.8</v>
      </c>
      <c r="P1179">
        <v>295</v>
      </c>
      <c r="Q1179">
        <v>531</v>
      </c>
      <c r="R1179">
        <v>3360</v>
      </c>
      <c r="S1179">
        <v>3360</v>
      </c>
      <c r="T1179">
        <v>3.3600000000000001E-3</v>
      </c>
      <c r="U1179">
        <v>3.3600000000000001E-3</v>
      </c>
      <c r="V1179">
        <v>0.53100000000000003</v>
      </c>
    </row>
    <row r="1180" spans="1:22" x14ac:dyDescent="0.35">
      <c r="A1180" t="s">
        <v>22</v>
      </c>
      <c r="B1180">
        <v>2019</v>
      </c>
      <c r="C1180" t="b">
        <v>1</v>
      </c>
      <c r="D1180" t="s">
        <v>169</v>
      </c>
      <c r="E1180" t="s">
        <v>170</v>
      </c>
      <c r="F1180" t="s">
        <v>25</v>
      </c>
      <c r="G1180" t="s">
        <v>169</v>
      </c>
      <c r="H1180" t="s">
        <v>40</v>
      </c>
      <c r="I1180" t="s">
        <v>27</v>
      </c>
      <c r="J1180" t="s">
        <v>44</v>
      </c>
      <c r="K1180" t="s">
        <v>45</v>
      </c>
      <c r="L1180" t="b">
        <v>1</v>
      </c>
      <c r="M1180" t="s">
        <v>30</v>
      </c>
      <c r="N1180" t="s">
        <v>170</v>
      </c>
      <c r="O1180">
        <v>1.8</v>
      </c>
      <c r="P1180">
        <v>23410</v>
      </c>
      <c r="Q1180">
        <v>42138</v>
      </c>
      <c r="R1180">
        <v>131078</v>
      </c>
      <c r="S1180">
        <v>131078</v>
      </c>
      <c r="T1180">
        <v>0.131078</v>
      </c>
      <c r="U1180">
        <v>0.131078</v>
      </c>
      <c r="V1180">
        <v>42.137999999999998</v>
      </c>
    </row>
    <row r="1181" spans="1:22" x14ac:dyDescent="0.35">
      <c r="A1181" t="s">
        <v>22</v>
      </c>
      <c r="B1181">
        <v>2019</v>
      </c>
      <c r="C1181" t="b">
        <v>1</v>
      </c>
      <c r="D1181" t="s">
        <v>169</v>
      </c>
      <c r="E1181" t="s">
        <v>170</v>
      </c>
      <c r="F1181" t="s">
        <v>25</v>
      </c>
      <c r="G1181" t="s">
        <v>169</v>
      </c>
      <c r="H1181" t="s">
        <v>65</v>
      </c>
      <c r="I1181" t="s">
        <v>37</v>
      </c>
      <c r="J1181" t="s">
        <v>66</v>
      </c>
      <c r="K1181" t="s">
        <v>67</v>
      </c>
      <c r="L1181" t="b">
        <v>1</v>
      </c>
      <c r="M1181" t="s">
        <v>30</v>
      </c>
      <c r="N1181" t="s">
        <v>170</v>
      </c>
      <c r="O1181">
        <v>0</v>
      </c>
      <c r="P1181">
        <v>36510</v>
      </c>
      <c r="Q1181">
        <v>0</v>
      </c>
      <c r="R1181">
        <v>442264</v>
      </c>
      <c r="S1181">
        <v>442264</v>
      </c>
      <c r="T1181">
        <v>0.44226399999999999</v>
      </c>
      <c r="U1181">
        <v>0.44226399999999999</v>
      </c>
      <c r="V1181">
        <v>0</v>
      </c>
    </row>
    <row r="1182" spans="1:22" x14ac:dyDescent="0.35">
      <c r="A1182" t="s">
        <v>22</v>
      </c>
      <c r="B1182">
        <v>2019</v>
      </c>
      <c r="C1182" t="b">
        <v>1</v>
      </c>
      <c r="D1182" t="s">
        <v>169</v>
      </c>
      <c r="E1182" t="s">
        <v>170</v>
      </c>
      <c r="F1182" t="s">
        <v>25</v>
      </c>
      <c r="G1182" t="s">
        <v>169</v>
      </c>
      <c r="H1182" t="s">
        <v>26</v>
      </c>
      <c r="I1182" t="s">
        <v>27</v>
      </c>
      <c r="J1182" t="s">
        <v>103</v>
      </c>
      <c r="K1182" t="s">
        <v>39</v>
      </c>
      <c r="L1182" t="b">
        <v>1</v>
      </c>
      <c r="M1182" t="s">
        <v>30</v>
      </c>
      <c r="N1182" t="s">
        <v>170</v>
      </c>
      <c r="O1182">
        <v>1</v>
      </c>
      <c r="P1182">
        <v>32</v>
      </c>
      <c r="Q1182">
        <v>32</v>
      </c>
      <c r="R1182">
        <v>3377</v>
      </c>
      <c r="S1182">
        <v>3377</v>
      </c>
      <c r="T1182">
        <v>3.3769999999999998E-3</v>
      </c>
      <c r="U1182">
        <v>3.3769999999999998E-3</v>
      </c>
      <c r="V1182">
        <v>3.2000000000000001E-2</v>
      </c>
    </row>
    <row r="1183" spans="1:22" x14ac:dyDescent="0.35">
      <c r="A1183" t="s">
        <v>22</v>
      </c>
      <c r="B1183">
        <v>2019</v>
      </c>
      <c r="C1183" t="b">
        <v>1</v>
      </c>
      <c r="D1183" t="s">
        <v>169</v>
      </c>
      <c r="E1183" t="s">
        <v>170</v>
      </c>
      <c r="F1183" t="s">
        <v>25</v>
      </c>
      <c r="G1183" t="s">
        <v>169</v>
      </c>
      <c r="H1183" t="s">
        <v>26</v>
      </c>
      <c r="I1183" t="s">
        <v>100</v>
      </c>
      <c r="J1183" t="s">
        <v>111</v>
      </c>
      <c r="K1183" t="s">
        <v>32</v>
      </c>
      <c r="L1183" t="b">
        <v>1</v>
      </c>
      <c r="M1183" t="s">
        <v>30</v>
      </c>
      <c r="N1183" t="s">
        <v>170</v>
      </c>
      <c r="O1183">
        <v>3.19</v>
      </c>
      <c r="P1183">
        <v>1410</v>
      </c>
      <c r="Q1183">
        <v>4497.8999999999996</v>
      </c>
      <c r="R1183">
        <v>12249</v>
      </c>
      <c r="S1183">
        <v>12249</v>
      </c>
      <c r="T1183">
        <v>1.2248999999999999E-2</v>
      </c>
      <c r="U1183">
        <v>1.2248999999999999E-2</v>
      </c>
      <c r="V1183">
        <v>4.4978999999999996</v>
      </c>
    </row>
    <row r="1184" spans="1:22" x14ac:dyDescent="0.35">
      <c r="A1184" t="s">
        <v>22</v>
      </c>
      <c r="B1184">
        <v>2019</v>
      </c>
      <c r="C1184" t="b">
        <v>1</v>
      </c>
      <c r="D1184" t="s">
        <v>169</v>
      </c>
      <c r="E1184" t="s">
        <v>170</v>
      </c>
      <c r="F1184" t="s">
        <v>25</v>
      </c>
      <c r="G1184" t="s">
        <v>169</v>
      </c>
      <c r="H1184" t="s">
        <v>65</v>
      </c>
      <c r="I1184" t="s">
        <v>35</v>
      </c>
      <c r="J1184" t="s">
        <v>101</v>
      </c>
      <c r="K1184" t="s">
        <v>67</v>
      </c>
      <c r="L1184" t="b">
        <v>1</v>
      </c>
      <c r="M1184" t="s">
        <v>30</v>
      </c>
      <c r="N1184" t="s">
        <v>170</v>
      </c>
      <c r="O1184">
        <v>0</v>
      </c>
      <c r="P1184">
        <v>17900</v>
      </c>
      <c r="Q1184">
        <v>0</v>
      </c>
      <c r="R1184">
        <v>84649</v>
      </c>
      <c r="S1184">
        <v>84649</v>
      </c>
      <c r="T1184">
        <v>8.4649000000000002E-2</v>
      </c>
      <c r="U1184">
        <v>8.4649000000000002E-2</v>
      </c>
      <c r="V1184">
        <v>0</v>
      </c>
    </row>
    <row r="1185" spans="1:22" x14ac:dyDescent="0.35">
      <c r="A1185" t="s">
        <v>22</v>
      </c>
      <c r="B1185">
        <v>2019</v>
      </c>
      <c r="C1185" t="b">
        <v>1</v>
      </c>
      <c r="D1185" t="s">
        <v>169</v>
      </c>
      <c r="E1185" t="s">
        <v>170</v>
      </c>
      <c r="F1185" t="s">
        <v>25</v>
      </c>
      <c r="G1185" t="s">
        <v>169</v>
      </c>
      <c r="H1185" t="s">
        <v>65</v>
      </c>
      <c r="I1185" t="s">
        <v>35</v>
      </c>
      <c r="J1185" t="s">
        <v>66</v>
      </c>
      <c r="K1185" t="s">
        <v>67</v>
      </c>
      <c r="L1185" t="b">
        <v>1</v>
      </c>
      <c r="M1185" t="s">
        <v>30</v>
      </c>
      <c r="N1185" t="s">
        <v>170</v>
      </c>
      <c r="O1185">
        <v>0</v>
      </c>
      <c r="P1185">
        <v>6130</v>
      </c>
      <c r="Q1185">
        <v>0</v>
      </c>
      <c r="R1185">
        <v>35174</v>
      </c>
      <c r="S1185">
        <v>35174</v>
      </c>
      <c r="T1185">
        <v>3.5173999999999997E-2</v>
      </c>
      <c r="U1185">
        <v>3.5173999999999997E-2</v>
      </c>
      <c r="V1185">
        <v>0</v>
      </c>
    </row>
    <row r="1186" spans="1:22" x14ac:dyDescent="0.35">
      <c r="A1186" t="s">
        <v>22</v>
      </c>
      <c r="B1186">
        <v>2019</v>
      </c>
      <c r="C1186" t="b">
        <v>1</v>
      </c>
      <c r="D1186" t="s">
        <v>169</v>
      </c>
      <c r="E1186" t="s">
        <v>170</v>
      </c>
      <c r="F1186" t="s">
        <v>25</v>
      </c>
      <c r="G1186" t="s">
        <v>169</v>
      </c>
      <c r="H1186" t="s">
        <v>65</v>
      </c>
      <c r="I1186" t="s">
        <v>35</v>
      </c>
      <c r="J1186" t="s">
        <v>66</v>
      </c>
      <c r="K1186" t="s">
        <v>67</v>
      </c>
      <c r="L1186" t="b">
        <v>1</v>
      </c>
      <c r="M1186" t="s">
        <v>30</v>
      </c>
      <c r="N1186" t="s">
        <v>170</v>
      </c>
      <c r="O1186">
        <v>0</v>
      </c>
      <c r="P1186">
        <v>1400</v>
      </c>
      <c r="Q1186">
        <v>0</v>
      </c>
      <c r="R1186">
        <v>10150</v>
      </c>
      <c r="S1186">
        <v>10150</v>
      </c>
      <c r="T1186">
        <v>1.0149999999999999E-2</v>
      </c>
      <c r="U1186">
        <v>1.0149999999999999E-2</v>
      </c>
      <c r="V1186">
        <v>0</v>
      </c>
    </row>
    <row r="1187" spans="1:22" x14ac:dyDescent="0.35">
      <c r="A1187" t="s">
        <v>22</v>
      </c>
      <c r="B1187">
        <v>2019</v>
      </c>
      <c r="C1187" t="b">
        <v>1</v>
      </c>
      <c r="D1187" t="s">
        <v>169</v>
      </c>
      <c r="E1187" t="s">
        <v>170</v>
      </c>
      <c r="F1187" t="s">
        <v>25</v>
      </c>
      <c r="G1187" t="s">
        <v>169</v>
      </c>
      <c r="H1187" t="s">
        <v>65</v>
      </c>
      <c r="I1187" t="s">
        <v>27</v>
      </c>
      <c r="J1187" t="s">
        <v>101</v>
      </c>
      <c r="K1187" t="s">
        <v>67</v>
      </c>
      <c r="L1187" t="b">
        <v>1</v>
      </c>
      <c r="M1187" t="s">
        <v>30</v>
      </c>
      <c r="N1187" t="s">
        <v>170</v>
      </c>
      <c r="O1187">
        <v>0</v>
      </c>
      <c r="P1187">
        <v>94725</v>
      </c>
      <c r="Q1187">
        <v>0</v>
      </c>
      <c r="R1187">
        <v>39311</v>
      </c>
      <c r="S1187">
        <v>39311</v>
      </c>
      <c r="T1187">
        <v>3.9310999999999999E-2</v>
      </c>
      <c r="U1187">
        <v>3.9310999999999999E-2</v>
      </c>
      <c r="V1187">
        <v>0</v>
      </c>
    </row>
    <row r="1188" spans="1:22" x14ac:dyDescent="0.35">
      <c r="A1188" t="s">
        <v>22</v>
      </c>
      <c r="B1188">
        <v>2019</v>
      </c>
      <c r="C1188" t="b">
        <v>1</v>
      </c>
      <c r="D1188" t="s">
        <v>169</v>
      </c>
      <c r="E1188" t="s">
        <v>170</v>
      </c>
      <c r="F1188" t="s">
        <v>25</v>
      </c>
      <c r="G1188" t="s">
        <v>169</v>
      </c>
      <c r="H1188" t="s">
        <v>65</v>
      </c>
      <c r="I1188" t="s">
        <v>27</v>
      </c>
      <c r="J1188" t="s">
        <v>101</v>
      </c>
      <c r="K1188" t="s">
        <v>67</v>
      </c>
      <c r="L1188" t="b">
        <v>1</v>
      </c>
      <c r="M1188" t="s">
        <v>30</v>
      </c>
      <c r="N1188" t="s">
        <v>170</v>
      </c>
      <c r="O1188">
        <v>0</v>
      </c>
      <c r="P1188">
        <v>56410</v>
      </c>
      <c r="Q1188">
        <v>0</v>
      </c>
      <c r="R1188">
        <v>41073</v>
      </c>
      <c r="S1188">
        <v>41073</v>
      </c>
      <c r="T1188">
        <v>4.1072999999999998E-2</v>
      </c>
      <c r="U1188">
        <v>4.1072999999999998E-2</v>
      </c>
      <c r="V1188">
        <v>0</v>
      </c>
    </row>
    <row r="1189" spans="1:22" x14ac:dyDescent="0.35">
      <c r="A1189" t="s">
        <v>22</v>
      </c>
      <c r="B1189">
        <v>2019</v>
      </c>
      <c r="C1189" t="b">
        <v>1</v>
      </c>
      <c r="D1189" t="s">
        <v>169</v>
      </c>
      <c r="E1189" t="s">
        <v>170</v>
      </c>
      <c r="F1189" t="s">
        <v>25</v>
      </c>
      <c r="G1189" t="s">
        <v>169</v>
      </c>
      <c r="H1189" t="s">
        <v>65</v>
      </c>
      <c r="I1189" t="s">
        <v>27</v>
      </c>
      <c r="J1189" t="s">
        <v>66</v>
      </c>
      <c r="K1189" t="s">
        <v>67</v>
      </c>
      <c r="L1189" t="b">
        <v>1</v>
      </c>
      <c r="M1189" t="s">
        <v>30</v>
      </c>
      <c r="N1189" t="s">
        <v>170</v>
      </c>
      <c r="O1189">
        <v>0</v>
      </c>
      <c r="P1189">
        <v>92848</v>
      </c>
      <c r="Q1189">
        <v>0</v>
      </c>
      <c r="R1189">
        <v>547955</v>
      </c>
      <c r="S1189">
        <v>547955</v>
      </c>
      <c r="T1189">
        <v>0.54795499999999997</v>
      </c>
      <c r="U1189">
        <v>0.54795499999999997</v>
      </c>
      <c r="V1189">
        <v>0</v>
      </c>
    </row>
    <row r="1190" spans="1:22" x14ac:dyDescent="0.35">
      <c r="A1190" t="s">
        <v>22</v>
      </c>
      <c r="B1190">
        <v>2019</v>
      </c>
      <c r="C1190" t="b">
        <v>1</v>
      </c>
      <c r="D1190" t="s">
        <v>169</v>
      </c>
      <c r="E1190" t="s">
        <v>170</v>
      </c>
      <c r="F1190" t="s">
        <v>25</v>
      </c>
      <c r="G1190" t="s">
        <v>169</v>
      </c>
      <c r="H1190" t="s">
        <v>65</v>
      </c>
      <c r="I1190" t="s">
        <v>27</v>
      </c>
      <c r="J1190" t="s">
        <v>66</v>
      </c>
      <c r="K1190" t="s">
        <v>67</v>
      </c>
      <c r="L1190" t="b">
        <v>1</v>
      </c>
      <c r="M1190" t="s">
        <v>30</v>
      </c>
      <c r="N1190" t="s">
        <v>170</v>
      </c>
      <c r="O1190">
        <v>0</v>
      </c>
      <c r="P1190">
        <v>400</v>
      </c>
      <c r="Q1190">
        <v>0</v>
      </c>
      <c r="R1190">
        <v>2357</v>
      </c>
      <c r="S1190">
        <v>2357</v>
      </c>
      <c r="T1190">
        <v>2.3570000000000002E-3</v>
      </c>
      <c r="U1190">
        <v>2.3570000000000002E-3</v>
      </c>
      <c r="V1190">
        <v>0</v>
      </c>
    </row>
    <row r="1191" spans="1:22" x14ac:dyDescent="0.35">
      <c r="A1191" t="s">
        <v>22</v>
      </c>
      <c r="B1191">
        <v>2019</v>
      </c>
      <c r="C1191" t="b">
        <v>1</v>
      </c>
      <c r="D1191" t="s">
        <v>169</v>
      </c>
      <c r="E1191" t="s">
        <v>170</v>
      </c>
      <c r="F1191" t="s">
        <v>25</v>
      </c>
      <c r="G1191" t="s">
        <v>169</v>
      </c>
      <c r="H1191" t="s">
        <v>26</v>
      </c>
      <c r="I1191" t="s">
        <v>27</v>
      </c>
      <c r="J1191" t="s">
        <v>112</v>
      </c>
      <c r="K1191" t="s">
        <v>54</v>
      </c>
      <c r="L1191" t="b">
        <v>1</v>
      </c>
      <c r="M1191" t="s">
        <v>30</v>
      </c>
      <c r="N1191" t="s">
        <v>170</v>
      </c>
      <c r="O1191">
        <v>1</v>
      </c>
      <c r="P1191">
        <v>2327</v>
      </c>
      <c r="Q1191">
        <v>2327</v>
      </c>
      <c r="R1191">
        <v>6245</v>
      </c>
      <c r="S1191">
        <v>6245</v>
      </c>
      <c r="T1191">
        <v>6.2449999999999997E-3</v>
      </c>
      <c r="U1191">
        <v>6.2449999999999997E-3</v>
      </c>
      <c r="V1191">
        <v>2.327</v>
      </c>
    </row>
    <row r="1192" spans="1:22" x14ac:dyDescent="0.35">
      <c r="A1192" t="s">
        <v>22</v>
      </c>
      <c r="B1192">
        <v>2019</v>
      </c>
      <c r="C1192" t="b">
        <v>1</v>
      </c>
      <c r="D1192" t="s">
        <v>169</v>
      </c>
      <c r="E1192" t="s">
        <v>170</v>
      </c>
      <c r="F1192" t="s">
        <v>25</v>
      </c>
      <c r="G1192" t="s">
        <v>169</v>
      </c>
      <c r="H1192" t="s">
        <v>26</v>
      </c>
      <c r="I1192" t="s">
        <v>27</v>
      </c>
      <c r="J1192" t="s">
        <v>112</v>
      </c>
      <c r="K1192" t="s">
        <v>54</v>
      </c>
      <c r="L1192" t="b">
        <v>1</v>
      </c>
      <c r="M1192" t="s">
        <v>30</v>
      </c>
      <c r="N1192" t="s">
        <v>170</v>
      </c>
      <c r="O1192">
        <v>1</v>
      </c>
      <c r="P1192">
        <v>23716</v>
      </c>
      <c r="Q1192">
        <v>23716</v>
      </c>
      <c r="R1192">
        <v>31898</v>
      </c>
      <c r="S1192">
        <v>31898</v>
      </c>
      <c r="T1192">
        <v>3.1898000000000003E-2</v>
      </c>
      <c r="U1192">
        <v>3.1898000000000003E-2</v>
      </c>
      <c r="V1192">
        <v>23.716000000000001</v>
      </c>
    </row>
    <row r="1193" spans="1:22" x14ac:dyDescent="0.35">
      <c r="A1193" t="s">
        <v>22</v>
      </c>
      <c r="B1193">
        <v>2019</v>
      </c>
      <c r="C1193" t="b">
        <v>1</v>
      </c>
      <c r="D1193" t="s">
        <v>23</v>
      </c>
      <c r="E1193" t="s">
        <v>172</v>
      </c>
      <c r="F1193" t="s">
        <v>25</v>
      </c>
      <c r="G1193" t="s">
        <v>23</v>
      </c>
      <c r="H1193" t="s">
        <v>26</v>
      </c>
      <c r="I1193" t="s">
        <v>27</v>
      </c>
      <c r="J1193" t="s">
        <v>56</v>
      </c>
      <c r="K1193" t="s">
        <v>29</v>
      </c>
      <c r="L1193" t="b">
        <v>1</v>
      </c>
      <c r="M1193" t="s">
        <v>30</v>
      </c>
      <c r="N1193" t="s">
        <v>172</v>
      </c>
      <c r="O1193">
        <v>1.21</v>
      </c>
      <c r="P1193">
        <v>8074247</v>
      </c>
      <c r="Q1193">
        <v>9769838.8699999992</v>
      </c>
      <c r="R1193">
        <v>55885557</v>
      </c>
      <c r="S1193">
        <v>55885557</v>
      </c>
      <c r="T1193">
        <v>55.885556999999999</v>
      </c>
      <c r="U1193">
        <v>55.885556999999999</v>
      </c>
      <c r="V1193">
        <v>9769.8388699999996</v>
      </c>
    </row>
    <row r="1194" spans="1:22" x14ac:dyDescent="0.35">
      <c r="A1194" t="s">
        <v>22</v>
      </c>
      <c r="B1194">
        <v>2019</v>
      </c>
      <c r="C1194" t="b">
        <v>1</v>
      </c>
      <c r="D1194" t="s">
        <v>23</v>
      </c>
      <c r="E1194" t="s">
        <v>172</v>
      </c>
      <c r="F1194" t="s">
        <v>25</v>
      </c>
      <c r="G1194" t="s">
        <v>23</v>
      </c>
      <c r="H1194" t="s">
        <v>26</v>
      </c>
      <c r="I1194" t="s">
        <v>27</v>
      </c>
      <c r="J1194" t="s">
        <v>56</v>
      </c>
      <c r="K1194" t="s">
        <v>29</v>
      </c>
      <c r="L1194" t="b">
        <v>1</v>
      </c>
      <c r="M1194" t="s">
        <v>30</v>
      </c>
      <c r="N1194" t="s">
        <v>172</v>
      </c>
      <c r="O1194">
        <v>1.21</v>
      </c>
      <c r="P1194">
        <v>1649240</v>
      </c>
      <c r="Q1194">
        <v>1995580.4</v>
      </c>
      <c r="R1194">
        <v>11590295</v>
      </c>
      <c r="S1194">
        <v>11590295</v>
      </c>
      <c r="T1194">
        <v>11.590294999999999</v>
      </c>
      <c r="U1194">
        <v>11.590294999999999</v>
      </c>
      <c r="V1194">
        <v>1995.5804000000001</v>
      </c>
    </row>
    <row r="1195" spans="1:22" x14ac:dyDescent="0.35">
      <c r="A1195" t="s">
        <v>22</v>
      </c>
      <c r="B1195">
        <v>2019</v>
      </c>
      <c r="C1195" t="b">
        <v>1</v>
      </c>
      <c r="D1195" t="s">
        <v>23</v>
      </c>
      <c r="E1195" t="s">
        <v>172</v>
      </c>
      <c r="F1195" t="s">
        <v>25</v>
      </c>
      <c r="G1195" t="s">
        <v>23</v>
      </c>
      <c r="H1195" t="s">
        <v>26</v>
      </c>
      <c r="I1195" t="s">
        <v>27</v>
      </c>
      <c r="J1195" t="s">
        <v>56</v>
      </c>
      <c r="K1195" t="s">
        <v>29</v>
      </c>
      <c r="L1195" t="b">
        <v>1</v>
      </c>
      <c r="M1195" t="s">
        <v>30</v>
      </c>
      <c r="N1195" t="s">
        <v>172</v>
      </c>
      <c r="O1195">
        <v>1.21</v>
      </c>
      <c r="P1195">
        <v>429308</v>
      </c>
      <c r="Q1195">
        <v>519462.68</v>
      </c>
      <c r="R1195">
        <v>3343473</v>
      </c>
      <c r="S1195">
        <v>3343473</v>
      </c>
      <c r="T1195">
        <v>3.3434729999999999</v>
      </c>
      <c r="U1195">
        <v>3.3434729999999999</v>
      </c>
      <c r="V1195">
        <v>519.46267999999998</v>
      </c>
    </row>
    <row r="1196" spans="1:22" x14ac:dyDescent="0.35">
      <c r="A1196" t="s">
        <v>22</v>
      </c>
      <c r="B1196">
        <v>2019</v>
      </c>
      <c r="C1196" t="b">
        <v>1</v>
      </c>
      <c r="D1196" t="s">
        <v>23</v>
      </c>
      <c r="E1196" t="s">
        <v>172</v>
      </c>
      <c r="F1196" t="s">
        <v>25</v>
      </c>
      <c r="G1196" t="s">
        <v>23</v>
      </c>
      <c r="H1196" t="s">
        <v>26</v>
      </c>
      <c r="I1196" t="s">
        <v>27</v>
      </c>
      <c r="J1196" t="s">
        <v>56</v>
      </c>
      <c r="K1196" t="s">
        <v>29</v>
      </c>
      <c r="L1196" t="b">
        <v>1</v>
      </c>
      <c r="M1196" t="s">
        <v>30</v>
      </c>
      <c r="N1196" t="s">
        <v>172</v>
      </c>
      <c r="O1196">
        <v>1.21</v>
      </c>
      <c r="P1196">
        <v>288424</v>
      </c>
      <c r="Q1196">
        <v>348993.04</v>
      </c>
      <c r="R1196">
        <v>1927875</v>
      </c>
      <c r="S1196">
        <v>1927875</v>
      </c>
      <c r="T1196">
        <v>1.927875</v>
      </c>
      <c r="U1196">
        <v>1.927875</v>
      </c>
      <c r="V1196">
        <v>348.99304000000001</v>
      </c>
    </row>
    <row r="1197" spans="1:22" x14ac:dyDescent="0.35">
      <c r="A1197" t="s">
        <v>22</v>
      </c>
      <c r="B1197">
        <v>2019</v>
      </c>
      <c r="C1197" t="b">
        <v>1</v>
      </c>
      <c r="D1197" t="s">
        <v>23</v>
      </c>
      <c r="E1197" t="s">
        <v>172</v>
      </c>
      <c r="F1197" t="s">
        <v>25</v>
      </c>
      <c r="G1197" t="s">
        <v>23</v>
      </c>
      <c r="H1197" t="s">
        <v>26</v>
      </c>
      <c r="I1197" t="s">
        <v>27</v>
      </c>
      <c r="J1197" t="s">
        <v>56</v>
      </c>
      <c r="K1197" t="s">
        <v>29</v>
      </c>
      <c r="L1197" t="b">
        <v>1</v>
      </c>
      <c r="M1197" t="s">
        <v>30</v>
      </c>
      <c r="N1197" t="s">
        <v>172</v>
      </c>
      <c r="O1197">
        <v>1.21</v>
      </c>
      <c r="P1197">
        <v>93528</v>
      </c>
      <c r="Q1197">
        <v>113168.88</v>
      </c>
      <c r="R1197">
        <v>699557</v>
      </c>
      <c r="S1197">
        <v>699557</v>
      </c>
      <c r="T1197">
        <v>0.69955699999999998</v>
      </c>
      <c r="U1197">
        <v>0.69955699999999998</v>
      </c>
      <c r="V1197">
        <v>113.16888</v>
      </c>
    </row>
    <row r="1198" spans="1:22" x14ac:dyDescent="0.35">
      <c r="A1198" t="s">
        <v>22</v>
      </c>
      <c r="B1198">
        <v>2019</v>
      </c>
      <c r="C1198" t="b">
        <v>1</v>
      </c>
      <c r="D1198" t="s">
        <v>23</v>
      </c>
      <c r="E1198" t="s">
        <v>172</v>
      </c>
      <c r="F1198" t="s">
        <v>25</v>
      </c>
      <c r="G1198" t="s">
        <v>23</v>
      </c>
      <c r="H1198" t="s">
        <v>26</v>
      </c>
      <c r="I1198" t="s">
        <v>27</v>
      </c>
      <c r="J1198" t="s">
        <v>56</v>
      </c>
      <c r="K1198" t="s">
        <v>29</v>
      </c>
      <c r="L1198" t="b">
        <v>1</v>
      </c>
      <c r="M1198" t="s">
        <v>30</v>
      </c>
      <c r="N1198" t="s">
        <v>172</v>
      </c>
      <c r="O1198">
        <v>1.21</v>
      </c>
      <c r="P1198">
        <v>37440</v>
      </c>
      <c r="Q1198">
        <v>45302.400000000001</v>
      </c>
      <c r="R1198">
        <v>241632</v>
      </c>
      <c r="S1198">
        <v>241632</v>
      </c>
      <c r="T1198">
        <v>0.24163200000000001</v>
      </c>
      <c r="U1198">
        <v>0.24163200000000001</v>
      </c>
      <c r="V1198">
        <v>45.302399999999999</v>
      </c>
    </row>
    <row r="1199" spans="1:22" x14ac:dyDescent="0.35">
      <c r="A1199" t="s">
        <v>22</v>
      </c>
      <c r="B1199">
        <v>2019</v>
      </c>
      <c r="C1199" t="b">
        <v>1</v>
      </c>
      <c r="D1199" t="s">
        <v>23</v>
      </c>
      <c r="E1199" t="s">
        <v>172</v>
      </c>
      <c r="F1199" t="s">
        <v>25</v>
      </c>
      <c r="G1199" t="s">
        <v>23</v>
      </c>
      <c r="H1199" t="s">
        <v>26</v>
      </c>
      <c r="I1199" t="s">
        <v>27</v>
      </c>
      <c r="J1199" t="s">
        <v>56</v>
      </c>
      <c r="K1199" t="s">
        <v>29</v>
      </c>
      <c r="L1199" t="b">
        <v>1</v>
      </c>
      <c r="M1199" t="s">
        <v>30</v>
      </c>
      <c r="N1199" t="s">
        <v>172</v>
      </c>
      <c r="O1199">
        <v>1.21</v>
      </c>
      <c r="P1199">
        <v>16320</v>
      </c>
      <c r="Q1199">
        <v>19747.2</v>
      </c>
      <c r="R1199">
        <v>137393</v>
      </c>
      <c r="S1199">
        <v>137393</v>
      </c>
      <c r="T1199">
        <v>0.13739299999999999</v>
      </c>
      <c r="U1199">
        <v>0.13739299999999999</v>
      </c>
      <c r="V1199">
        <v>19.747199999999999</v>
      </c>
    </row>
    <row r="1200" spans="1:22" x14ac:dyDescent="0.35">
      <c r="A1200" t="s">
        <v>22</v>
      </c>
      <c r="B1200">
        <v>2019</v>
      </c>
      <c r="C1200" t="b">
        <v>1</v>
      </c>
      <c r="D1200" t="s">
        <v>23</v>
      </c>
      <c r="E1200" t="s">
        <v>172</v>
      </c>
      <c r="F1200" t="s">
        <v>25</v>
      </c>
      <c r="G1200" t="s">
        <v>23</v>
      </c>
      <c r="H1200" t="s">
        <v>26</v>
      </c>
      <c r="I1200" t="s">
        <v>27</v>
      </c>
      <c r="J1200" t="s">
        <v>56</v>
      </c>
      <c r="K1200" t="s">
        <v>29</v>
      </c>
      <c r="L1200" t="b">
        <v>1</v>
      </c>
      <c r="M1200" t="s">
        <v>30</v>
      </c>
      <c r="N1200" t="s">
        <v>172</v>
      </c>
      <c r="O1200">
        <v>1.21</v>
      </c>
      <c r="P1200">
        <v>14280</v>
      </c>
      <c r="Q1200">
        <v>17278.8</v>
      </c>
      <c r="R1200">
        <v>98373</v>
      </c>
      <c r="S1200">
        <v>98373</v>
      </c>
      <c r="T1200">
        <v>9.8373000000000002E-2</v>
      </c>
      <c r="U1200">
        <v>9.8373000000000002E-2</v>
      </c>
      <c r="V1200">
        <v>17.2788</v>
      </c>
    </row>
    <row r="1201" spans="1:22" x14ac:dyDescent="0.35">
      <c r="A1201" t="s">
        <v>22</v>
      </c>
      <c r="B1201">
        <v>2019</v>
      </c>
      <c r="C1201" t="b">
        <v>1</v>
      </c>
      <c r="D1201" t="s">
        <v>23</v>
      </c>
      <c r="E1201" t="s">
        <v>172</v>
      </c>
      <c r="F1201" t="s">
        <v>25</v>
      </c>
      <c r="G1201" t="s">
        <v>23</v>
      </c>
      <c r="H1201" t="s">
        <v>26</v>
      </c>
      <c r="I1201" t="s">
        <v>27</v>
      </c>
      <c r="J1201" t="s">
        <v>56</v>
      </c>
      <c r="K1201" t="s">
        <v>29</v>
      </c>
      <c r="L1201" t="b">
        <v>1</v>
      </c>
      <c r="M1201" t="s">
        <v>30</v>
      </c>
      <c r="N1201" t="s">
        <v>172</v>
      </c>
      <c r="O1201">
        <v>1.21</v>
      </c>
      <c r="P1201">
        <v>13152</v>
      </c>
      <c r="Q1201">
        <v>15913.92</v>
      </c>
      <c r="R1201">
        <v>86571</v>
      </c>
      <c r="S1201">
        <v>86571</v>
      </c>
      <c r="T1201">
        <v>8.6570999999999995E-2</v>
      </c>
      <c r="U1201">
        <v>8.6570999999999995E-2</v>
      </c>
      <c r="V1201">
        <v>15.913919999999999</v>
      </c>
    </row>
    <row r="1202" spans="1:22" x14ac:dyDescent="0.35">
      <c r="A1202" t="s">
        <v>22</v>
      </c>
      <c r="B1202">
        <v>2019</v>
      </c>
      <c r="C1202" t="b">
        <v>1</v>
      </c>
      <c r="D1202" t="s">
        <v>23</v>
      </c>
      <c r="E1202" t="s">
        <v>172</v>
      </c>
      <c r="F1202" t="s">
        <v>25</v>
      </c>
      <c r="G1202" t="s">
        <v>23</v>
      </c>
      <c r="H1202" t="s">
        <v>26</v>
      </c>
      <c r="I1202" t="s">
        <v>27</v>
      </c>
      <c r="J1202" t="s">
        <v>28</v>
      </c>
      <c r="K1202" t="s">
        <v>29</v>
      </c>
      <c r="L1202" t="b">
        <v>1</v>
      </c>
      <c r="M1202" t="s">
        <v>30</v>
      </c>
      <c r="N1202" t="s">
        <v>172</v>
      </c>
      <c r="O1202">
        <v>1.38</v>
      </c>
      <c r="P1202">
        <v>1714543</v>
      </c>
      <c r="Q1202">
        <v>2366069.34</v>
      </c>
      <c r="R1202">
        <v>10864358</v>
      </c>
      <c r="S1202">
        <v>10864358</v>
      </c>
      <c r="T1202">
        <v>10.864357999999999</v>
      </c>
      <c r="U1202">
        <v>10.864357999999999</v>
      </c>
      <c r="V1202">
        <v>2366.06934</v>
      </c>
    </row>
    <row r="1203" spans="1:22" x14ac:dyDescent="0.35">
      <c r="A1203" t="s">
        <v>22</v>
      </c>
      <c r="B1203">
        <v>2019</v>
      </c>
      <c r="C1203" t="b">
        <v>1</v>
      </c>
      <c r="D1203" t="s">
        <v>23</v>
      </c>
      <c r="E1203" t="s">
        <v>172</v>
      </c>
      <c r="F1203" t="s">
        <v>25</v>
      </c>
      <c r="G1203" t="s">
        <v>23</v>
      </c>
      <c r="H1203" t="s">
        <v>26</v>
      </c>
      <c r="I1203" t="s">
        <v>27</v>
      </c>
      <c r="J1203" t="s">
        <v>28</v>
      </c>
      <c r="K1203" t="s">
        <v>29</v>
      </c>
      <c r="L1203" t="b">
        <v>1</v>
      </c>
      <c r="M1203" t="s">
        <v>30</v>
      </c>
      <c r="N1203" t="s">
        <v>172</v>
      </c>
      <c r="O1203">
        <v>1.38</v>
      </c>
      <c r="P1203">
        <v>174522</v>
      </c>
      <c r="Q1203">
        <v>240840.36</v>
      </c>
      <c r="R1203">
        <v>1216031</v>
      </c>
      <c r="S1203">
        <v>1216031</v>
      </c>
      <c r="T1203">
        <v>1.2160310000000001</v>
      </c>
      <c r="U1203">
        <v>1.2160310000000001</v>
      </c>
      <c r="V1203">
        <v>240.84036</v>
      </c>
    </row>
    <row r="1204" spans="1:22" x14ac:dyDescent="0.35">
      <c r="A1204" t="s">
        <v>22</v>
      </c>
      <c r="B1204">
        <v>2019</v>
      </c>
      <c r="C1204" t="b">
        <v>1</v>
      </c>
      <c r="D1204" t="s">
        <v>23</v>
      </c>
      <c r="E1204" t="s">
        <v>172</v>
      </c>
      <c r="F1204" t="s">
        <v>25</v>
      </c>
      <c r="G1204" t="s">
        <v>23</v>
      </c>
      <c r="H1204" t="s">
        <v>26</v>
      </c>
      <c r="I1204" t="s">
        <v>27</v>
      </c>
      <c r="J1204" t="s">
        <v>28</v>
      </c>
      <c r="K1204" t="s">
        <v>29</v>
      </c>
      <c r="L1204" t="b">
        <v>1</v>
      </c>
      <c r="M1204" t="s">
        <v>30</v>
      </c>
      <c r="N1204" t="s">
        <v>172</v>
      </c>
      <c r="O1204">
        <v>1.38</v>
      </c>
      <c r="P1204">
        <v>53880</v>
      </c>
      <c r="Q1204">
        <v>74354.399999999994</v>
      </c>
      <c r="R1204">
        <v>403230</v>
      </c>
      <c r="S1204">
        <v>403230</v>
      </c>
      <c r="T1204">
        <v>0.40322999999999998</v>
      </c>
      <c r="U1204">
        <v>0.40322999999999998</v>
      </c>
      <c r="V1204">
        <v>74.354399999999998</v>
      </c>
    </row>
    <row r="1205" spans="1:22" x14ac:dyDescent="0.35">
      <c r="A1205" t="s">
        <v>22</v>
      </c>
      <c r="B1205">
        <v>2019</v>
      </c>
      <c r="C1205" t="b">
        <v>1</v>
      </c>
      <c r="D1205" t="s">
        <v>23</v>
      </c>
      <c r="E1205" t="s">
        <v>172</v>
      </c>
      <c r="F1205" t="s">
        <v>25</v>
      </c>
      <c r="G1205" t="s">
        <v>23</v>
      </c>
      <c r="H1205" t="s">
        <v>26</v>
      </c>
      <c r="I1205" t="s">
        <v>27</v>
      </c>
      <c r="J1205" t="s">
        <v>28</v>
      </c>
      <c r="K1205" t="s">
        <v>29</v>
      </c>
      <c r="L1205" t="b">
        <v>1</v>
      </c>
      <c r="M1205" t="s">
        <v>30</v>
      </c>
      <c r="N1205" t="s">
        <v>172</v>
      </c>
      <c r="O1205">
        <v>1.38</v>
      </c>
      <c r="P1205">
        <v>42816</v>
      </c>
      <c r="Q1205">
        <v>59086.080000000002</v>
      </c>
      <c r="R1205">
        <v>157635</v>
      </c>
      <c r="S1205">
        <v>157635</v>
      </c>
      <c r="T1205">
        <v>0.157635</v>
      </c>
      <c r="U1205">
        <v>0.157635</v>
      </c>
      <c r="V1205">
        <v>59.086080000000003</v>
      </c>
    </row>
    <row r="1206" spans="1:22" x14ac:dyDescent="0.35">
      <c r="A1206" t="s">
        <v>22</v>
      </c>
      <c r="B1206">
        <v>2019</v>
      </c>
      <c r="C1206" t="b">
        <v>1</v>
      </c>
      <c r="D1206" t="s">
        <v>23</v>
      </c>
      <c r="E1206" t="s">
        <v>172</v>
      </c>
      <c r="F1206" t="s">
        <v>25</v>
      </c>
      <c r="G1206" t="s">
        <v>23</v>
      </c>
      <c r="H1206" t="s">
        <v>26</v>
      </c>
      <c r="I1206" t="s">
        <v>27</v>
      </c>
      <c r="J1206" t="s">
        <v>57</v>
      </c>
      <c r="K1206" t="s">
        <v>29</v>
      </c>
      <c r="L1206" t="b">
        <v>1</v>
      </c>
      <c r="M1206" t="s">
        <v>30</v>
      </c>
      <c r="N1206" t="s">
        <v>172</v>
      </c>
      <c r="O1206">
        <v>2.58</v>
      </c>
      <c r="P1206">
        <v>63864</v>
      </c>
      <c r="Q1206">
        <v>164769.12</v>
      </c>
      <c r="R1206">
        <v>311147</v>
      </c>
      <c r="S1206">
        <v>311147</v>
      </c>
      <c r="T1206">
        <v>0.31114700000000001</v>
      </c>
      <c r="U1206">
        <v>0.31114700000000001</v>
      </c>
      <c r="V1206">
        <v>164.76911999999999</v>
      </c>
    </row>
    <row r="1207" spans="1:22" x14ac:dyDescent="0.35">
      <c r="A1207" t="s">
        <v>22</v>
      </c>
      <c r="B1207">
        <v>2019</v>
      </c>
      <c r="C1207" t="b">
        <v>1</v>
      </c>
      <c r="D1207" t="s">
        <v>23</v>
      </c>
      <c r="E1207" t="s">
        <v>172</v>
      </c>
      <c r="F1207" t="s">
        <v>25</v>
      </c>
      <c r="G1207" t="s">
        <v>23</v>
      </c>
      <c r="H1207" t="s">
        <v>26</v>
      </c>
      <c r="I1207" t="s">
        <v>27</v>
      </c>
      <c r="J1207" t="s">
        <v>57</v>
      </c>
      <c r="K1207" t="s">
        <v>29</v>
      </c>
      <c r="L1207" t="b">
        <v>1</v>
      </c>
      <c r="M1207" t="s">
        <v>30</v>
      </c>
      <c r="N1207" t="s">
        <v>172</v>
      </c>
      <c r="O1207">
        <v>2.58</v>
      </c>
      <c r="P1207">
        <v>1910</v>
      </c>
      <c r="Q1207">
        <v>4927.8</v>
      </c>
      <c r="R1207">
        <v>10969</v>
      </c>
      <c r="S1207">
        <v>10969</v>
      </c>
      <c r="T1207">
        <v>1.0969E-2</v>
      </c>
      <c r="U1207">
        <v>1.0969E-2</v>
      </c>
      <c r="V1207">
        <v>4.9278000000000004</v>
      </c>
    </row>
    <row r="1208" spans="1:22" x14ac:dyDescent="0.35">
      <c r="A1208" t="s">
        <v>22</v>
      </c>
      <c r="B1208">
        <v>2019</v>
      </c>
      <c r="C1208" t="b">
        <v>1</v>
      </c>
      <c r="D1208" t="s">
        <v>23</v>
      </c>
      <c r="E1208" t="s">
        <v>172</v>
      </c>
      <c r="F1208" t="s">
        <v>25</v>
      </c>
      <c r="G1208" t="s">
        <v>23</v>
      </c>
      <c r="H1208" t="s">
        <v>26</v>
      </c>
      <c r="I1208" t="s">
        <v>27</v>
      </c>
      <c r="J1208" t="s">
        <v>87</v>
      </c>
      <c r="K1208" t="s">
        <v>78</v>
      </c>
      <c r="L1208" t="b">
        <v>1</v>
      </c>
      <c r="M1208" t="s">
        <v>30</v>
      </c>
      <c r="N1208" t="s">
        <v>172</v>
      </c>
      <c r="O1208">
        <v>1.1000000000000001</v>
      </c>
      <c r="P1208">
        <v>20566</v>
      </c>
      <c r="Q1208">
        <v>22622.6</v>
      </c>
      <c r="R1208">
        <v>31075</v>
      </c>
      <c r="S1208">
        <v>31075</v>
      </c>
      <c r="T1208">
        <v>3.1074999999999998E-2</v>
      </c>
      <c r="U1208">
        <v>3.1074999999999998E-2</v>
      </c>
      <c r="V1208">
        <v>22.622599999999998</v>
      </c>
    </row>
    <row r="1209" spans="1:22" x14ac:dyDescent="0.35">
      <c r="A1209" t="s">
        <v>22</v>
      </c>
      <c r="B1209">
        <v>2019</v>
      </c>
      <c r="C1209" t="b">
        <v>1</v>
      </c>
      <c r="D1209" t="s">
        <v>23</v>
      </c>
      <c r="E1209" t="s">
        <v>172</v>
      </c>
      <c r="F1209" t="s">
        <v>25</v>
      </c>
      <c r="G1209" t="s">
        <v>23</v>
      </c>
      <c r="H1209" t="s">
        <v>26</v>
      </c>
      <c r="I1209" t="s">
        <v>35</v>
      </c>
      <c r="J1209" t="s">
        <v>33</v>
      </c>
      <c r="K1209" t="s">
        <v>33</v>
      </c>
      <c r="L1209" t="b">
        <v>1</v>
      </c>
      <c r="M1209" t="s">
        <v>30</v>
      </c>
      <c r="N1209" t="s">
        <v>172</v>
      </c>
      <c r="O1209">
        <v>1.17</v>
      </c>
      <c r="P1209">
        <v>275172</v>
      </c>
      <c r="Q1209">
        <v>321951.24</v>
      </c>
      <c r="R1209">
        <v>1125386</v>
      </c>
      <c r="S1209">
        <v>1125386</v>
      </c>
      <c r="T1209">
        <v>1.125386</v>
      </c>
      <c r="U1209">
        <v>1.125386</v>
      </c>
      <c r="V1209">
        <v>321.95123999999998</v>
      </c>
    </row>
    <row r="1210" spans="1:22" x14ac:dyDescent="0.35">
      <c r="A1210" t="s">
        <v>22</v>
      </c>
      <c r="B1210">
        <v>2019</v>
      </c>
      <c r="C1210" t="b">
        <v>1</v>
      </c>
      <c r="D1210" t="s">
        <v>23</v>
      </c>
      <c r="E1210" t="s">
        <v>172</v>
      </c>
      <c r="F1210" t="s">
        <v>25</v>
      </c>
      <c r="G1210" t="s">
        <v>23</v>
      </c>
      <c r="H1210" t="s">
        <v>26</v>
      </c>
      <c r="I1210" t="s">
        <v>35</v>
      </c>
      <c r="J1210" t="s">
        <v>33</v>
      </c>
      <c r="K1210" t="s">
        <v>33</v>
      </c>
      <c r="L1210" t="b">
        <v>1</v>
      </c>
      <c r="M1210" t="s">
        <v>30</v>
      </c>
      <c r="N1210" t="s">
        <v>172</v>
      </c>
      <c r="O1210">
        <v>1.17</v>
      </c>
      <c r="P1210">
        <v>53938</v>
      </c>
      <c r="Q1210">
        <v>63107.46</v>
      </c>
      <c r="R1210">
        <v>122174</v>
      </c>
      <c r="S1210">
        <v>122174</v>
      </c>
      <c r="T1210">
        <v>0.122174</v>
      </c>
      <c r="U1210">
        <v>0.122174</v>
      </c>
      <c r="V1210">
        <v>63.107460000000003</v>
      </c>
    </row>
    <row r="1211" spans="1:22" x14ac:dyDescent="0.35">
      <c r="A1211" t="s">
        <v>22</v>
      </c>
      <c r="B1211">
        <v>2019</v>
      </c>
      <c r="C1211" t="b">
        <v>1</v>
      </c>
      <c r="D1211" t="s">
        <v>23</v>
      </c>
      <c r="E1211" t="s">
        <v>172</v>
      </c>
      <c r="F1211" t="s">
        <v>25</v>
      </c>
      <c r="G1211" t="s">
        <v>23</v>
      </c>
      <c r="H1211" t="s">
        <v>26</v>
      </c>
      <c r="I1211" t="s">
        <v>27</v>
      </c>
      <c r="J1211" t="s">
        <v>33</v>
      </c>
      <c r="K1211" t="s">
        <v>33</v>
      </c>
      <c r="L1211" t="b">
        <v>1</v>
      </c>
      <c r="M1211" t="s">
        <v>30</v>
      </c>
      <c r="N1211" t="s">
        <v>172</v>
      </c>
      <c r="O1211">
        <v>1.33</v>
      </c>
      <c r="P1211">
        <v>621876</v>
      </c>
      <c r="Q1211">
        <v>827095.08</v>
      </c>
      <c r="R1211">
        <v>1734024</v>
      </c>
      <c r="S1211">
        <v>1734024</v>
      </c>
      <c r="T1211">
        <v>1.734024</v>
      </c>
      <c r="U1211">
        <v>1.734024</v>
      </c>
      <c r="V1211">
        <v>827.09508000000005</v>
      </c>
    </row>
    <row r="1212" spans="1:22" x14ac:dyDescent="0.35">
      <c r="A1212" t="s">
        <v>22</v>
      </c>
      <c r="B1212">
        <v>2019</v>
      </c>
      <c r="C1212" t="b">
        <v>1</v>
      </c>
      <c r="D1212" t="s">
        <v>23</v>
      </c>
      <c r="E1212" t="s">
        <v>172</v>
      </c>
      <c r="F1212" t="s">
        <v>25</v>
      </c>
      <c r="G1212" t="s">
        <v>23</v>
      </c>
      <c r="H1212" t="s">
        <v>26</v>
      </c>
      <c r="I1212" t="s">
        <v>27</v>
      </c>
      <c r="J1212" t="s">
        <v>33</v>
      </c>
      <c r="K1212" t="s">
        <v>33</v>
      </c>
      <c r="L1212" t="b">
        <v>1</v>
      </c>
      <c r="M1212" t="s">
        <v>30</v>
      </c>
      <c r="N1212" t="s">
        <v>172</v>
      </c>
      <c r="O1212">
        <v>1.33</v>
      </c>
      <c r="P1212">
        <v>11950</v>
      </c>
      <c r="Q1212">
        <v>15893.5</v>
      </c>
      <c r="R1212">
        <v>40965</v>
      </c>
      <c r="S1212">
        <v>40965</v>
      </c>
      <c r="T1212">
        <v>4.0965000000000001E-2</v>
      </c>
      <c r="U1212">
        <v>4.0965000000000001E-2</v>
      </c>
      <c r="V1212">
        <v>15.8935</v>
      </c>
    </row>
    <row r="1213" spans="1:22" x14ac:dyDescent="0.35">
      <c r="A1213" t="s">
        <v>22</v>
      </c>
      <c r="B1213">
        <v>2019</v>
      </c>
      <c r="C1213" t="b">
        <v>1</v>
      </c>
      <c r="D1213" t="s">
        <v>23</v>
      </c>
      <c r="E1213" t="s">
        <v>172</v>
      </c>
      <c r="F1213" t="s">
        <v>25</v>
      </c>
      <c r="G1213" t="s">
        <v>23</v>
      </c>
      <c r="H1213" t="s">
        <v>26</v>
      </c>
      <c r="I1213" t="s">
        <v>27</v>
      </c>
      <c r="J1213" t="s">
        <v>33</v>
      </c>
      <c r="K1213" t="s">
        <v>33</v>
      </c>
      <c r="L1213" t="b">
        <v>1</v>
      </c>
      <c r="M1213" t="s">
        <v>30</v>
      </c>
      <c r="N1213" t="s">
        <v>172</v>
      </c>
      <c r="O1213">
        <v>1.33</v>
      </c>
      <c r="P1213">
        <v>4187</v>
      </c>
      <c r="Q1213">
        <v>5568.71</v>
      </c>
      <c r="R1213">
        <v>13379</v>
      </c>
      <c r="S1213">
        <v>13379</v>
      </c>
      <c r="T1213">
        <v>1.3379E-2</v>
      </c>
      <c r="U1213">
        <v>1.3379E-2</v>
      </c>
      <c r="V1213">
        <v>5.5687100000000003</v>
      </c>
    </row>
    <row r="1214" spans="1:22" x14ac:dyDescent="0.35">
      <c r="A1214" t="s">
        <v>22</v>
      </c>
      <c r="B1214">
        <v>2019</v>
      </c>
      <c r="C1214" t="b">
        <v>1</v>
      </c>
      <c r="D1214" t="s">
        <v>23</v>
      </c>
      <c r="E1214" t="s">
        <v>172</v>
      </c>
      <c r="F1214" t="s">
        <v>25</v>
      </c>
      <c r="G1214" t="s">
        <v>23</v>
      </c>
      <c r="H1214" t="s">
        <v>26</v>
      </c>
      <c r="I1214" t="s">
        <v>27</v>
      </c>
      <c r="J1214" t="s">
        <v>58</v>
      </c>
      <c r="K1214" t="s">
        <v>59</v>
      </c>
      <c r="L1214" t="b">
        <v>1</v>
      </c>
      <c r="M1214" t="s">
        <v>30</v>
      </c>
      <c r="N1214" t="s">
        <v>172</v>
      </c>
      <c r="O1214">
        <v>1.1200000000000001</v>
      </c>
      <c r="P1214">
        <v>91728</v>
      </c>
      <c r="Q1214">
        <v>102735.36</v>
      </c>
      <c r="R1214">
        <v>390203</v>
      </c>
      <c r="S1214">
        <v>390203</v>
      </c>
      <c r="T1214">
        <v>0.39020300000000002</v>
      </c>
      <c r="U1214">
        <v>0.39020300000000002</v>
      </c>
      <c r="V1214">
        <v>102.73536</v>
      </c>
    </row>
    <row r="1215" spans="1:22" x14ac:dyDescent="0.35">
      <c r="A1215" t="s">
        <v>22</v>
      </c>
      <c r="B1215">
        <v>2019</v>
      </c>
      <c r="C1215" t="b">
        <v>1</v>
      </c>
      <c r="D1215" t="s">
        <v>23</v>
      </c>
      <c r="E1215" t="s">
        <v>172</v>
      </c>
      <c r="F1215" t="s">
        <v>25</v>
      </c>
      <c r="G1215" t="s">
        <v>23</v>
      </c>
      <c r="H1215" t="s">
        <v>26</v>
      </c>
      <c r="I1215" t="s">
        <v>27</v>
      </c>
      <c r="J1215" t="s">
        <v>58</v>
      </c>
      <c r="K1215" t="s">
        <v>59</v>
      </c>
      <c r="L1215" t="b">
        <v>1</v>
      </c>
      <c r="M1215" t="s">
        <v>30</v>
      </c>
      <c r="N1215" t="s">
        <v>172</v>
      </c>
      <c r="O1215">
        <v>1.1200000000000001</v>
      </c>
      <c r="P1215">
        <v>44725</v>
      </c>
      <c r="Q1215">
        <v>50092</v>
      </c>
      <c r="R1215">
        <v>106431</v>
      </c>
      <c r="S1215">
        <v>106431</v>
      </c>
      <c r="T1215">
        <v>0.106431</v>
      </c>
      <c r="U1215">
        <v>0.106431</v>
      </c>
      <c r="V1215">
        <v>50.091999999999999</v>
      </c>
    </row>
    <row r="1216" spans="1:22" x14ac:dyDescent="0.35">
      <c r="A1216" t="s">
        <v>22</v>
      </c>
      <c r="B1216">
        <v>2019</v>
      </c>
      <c r="C1216" t="b">
        <v>1</v>
      </c>
      <c r="D1216" t="s">
        <v>23</v>
      </c>
      <c r="E1216" t="s">
        <v>172</v>
      </c>
      <c r="F1216" t="s">
        <v>25</v>
      </c>
      <c r="G1216" t="s">
        <v>23</v>
      </c>
      <c r="H1216" t="s">
        <v>26</v>
      </c>
      <c r="I1216" t="s">
        <v>27</v>
      </c>
      <c r="J1216" t="s">
        <v>58</v>
      </c>
      <c r="K1216" t="s">
        <v>59</v>
      </c>
      <c r="L1216" t="b">
        <v>1</v>
      </c>
      <c r="M1216" t="s">
        <v>30</v>
      </c>
      <c r="N1216" t="s">
        <v>172</v>
      </c>
      <c r="O1216">
        <v>1.1200000000000001</v>
      </c>
      <c r="P1216">
        <v>9395</v>
      </c>
      <c r="Q1216">
        <v>10522.4</v>
      </c>
      <c r="R1216">
        <v>24239</v>
      </c>
      <c r="S1216">
        <v>24239</v>
      </c>
      <c r="T1216">
        <v>2.4239E-2</v>
      </c>
      <c r="U1216">
        <v>2.4239E-2</v>
      </c>
      <c r="V1216">
        <v>10.522399999999999</v>
      </c>
    </row>
    <row r="1217" spans="1:22" x14ac:dyDescent="0.35">
      <c r="A1217" t="s">
        <v>22</v>
      </c>
      <c r="B1217">
        <v>2019</v>
      </c>
      <c r="C1217" t="b">
        <v>1</v>
      </c>
      <c r="D1217" t="s">
        <v>23</v>
      </c>
      <c r="E1217" t="s">
        <v>172</v>
      </c>
      <c r="F1217" t="s">
        <v>25</v>
      </c>
      <c r="G1217" t="s">
        <v>23</v>
      </c>
      <c r="H1217" t="s">
        <v>36</v>
      </c>
      <c r="I1217" t="s">
        <v>37</v>
      </c>
      <c r="J1217" t="s">
        <v>28</v>
      </c>
      <c r="K1217" t="s">
        <v>29</v>
      </c>
      <c r="L1217" t="b">
        <v>1</v>
      </c>
      <c r="M1217" t="s">
        <v>30</v>
      </c>
      <c r="N1217" t="s">
        <v>172</v>
      </c>
      <c r="O1217">
        <v>1.66</v>
      </c>
      <c r="P1217">
        <v>8570</v>
      </c>
      <c r="Q1217">
        <v>14226.2</v>
      </c>
      <c r="R1217">
        <v>46729</v>
      </c>
      <c r="S1217">
        <v>46729</v>
      </c>
      <c r="T1217">
        <v>4.6729E-2</v>
      </c>
      <c r="U1217">
        <v>4.6729E-2</v>
      </c>
      <c r="V1217">
        <v>14.2262</v>
      </c>
    </row>
    <row r="1218" spans="1:22" x14ac:dyDescent="0.35">
      <c r="A1218" t="s">
        <v>22</v>
      </c>
      <c r="B1218">
        <v>2019</v>
      </c>
      <c r="C1218" t="b">
        <v>1</v>
      </c>
      <c r="D1218" t="s">
        <v>23</v>
      </c>
      <c r="E1218" t="s">
        <v>172</v>
      </c>
      <c r="F1218" t="s">
        <v>25</v>
      </c>
      <c r="G1218" t="s">
        <v>23</v>
      </c>
      <c r="H1218" t="s">
        <v>36</v>
      </c>
      <c r="I1218" t="s">
        <v>37</v>
      </c>
      <c r="J1218" t="s">
        <v>28</v>
      </c>
      <c r="K1218" t="s">
        <v>29</v>
      </c>
      <c r="L1218" t="b">
        <v>1</v>
      </c>
      <c r="M1218" t="s">
        <v>30</v>
      </c>
      <c r="N1218" t="s">
        <v>172</v>
      </c>
      <c r="O1218">
        <v>1.66</v>
      </c>
      <c r="P1218">
        <v>398573</v>
      </c>
      <c r="Q1218">
        <v>661631.18000000005</v>
      </c>
      <c r="R1218">
        <v>2235338</v>
      </c>
      <c r="S1218">
        <v>2235338</v>
      </c>
      <c r="T1218">
        <v>2.235338</v>
      </c>
      <c r="U1218">
        <v>2.235338</v>
      </c>
      <c r="V1218">
        <v>661.63117999999997</v>
      </c>
    </row>
    <row r="1219" spans="1:22" x14ac:dyDescent="0.35">
      <c r="A1219" t="s">
        <v>22</v>
      </c>
      <c r="B1219">
        <v>2019</v>
      </c>
      <c r="C1219" t="b">
        <v>1</v>
      </c>
      <c r="D1219" t="s">
        <v>23</v>
      </c>
      <c r="E1219" t="s">
        <v>172</v>
      </c>
      <c r="F1219" t="s">
        <v>25</v>
      </c>
      <c r="G1219" t="s">
        <v>23</v>
      </c>
      <c r="H1219" t="s">
        <v>36</v>
      </c>
      <c r="I1219" t="s">
        <v>37</v>
      </c>
      <c r="J1219" t="s">
        <v>79</v>
      </c>
      <c r="K1219" t="s">
        <v>47</v>
      </c>
      <c r="L1219" t="b">
        <v>1</v>
      </c>
      <c r="M1219" t="s">
        <v>30</v>
      </c>
      <c r="N1219" t="s">
        <v>172</v>
      </c>
      <c r="O1219">
        <v>1.36</v>
      </c>
      <c r="P1219">
        <v>153900</v>
      </c>
      <c r="Q1219">
        <v>209304</v>
      </c>
      <c r="R1219">
        <v>663439</v>
      </c>
      <c r="S1219">
        <v>663439</v>
      </c>
      <c r="T1219">
        <v>0.663439</v>
      </c>
      <c r="U1219">
        <v>0.663439</v>
      </c>
      <c r="V1219">
        <v>209.304</v>
      </c>
    </row>
    <row r="1220" spans="1:22" x14ac:dyDescent="0.35">
      <c r="A1220" t="s">
        <v>22</v>
      </c>
      <c r="B1220">
        <v>2019</v>
      </c>
      <c r="C1220" t="b">
        <v>1</v>
      </c>
      <c r="D1220" t="s">
        <v>23</v>
      </c>
      <c r="E1220" t="s">
        <v>172</v>
      </c>
      <c r="F1220" t="s">
        <v>25</v>
      </c>
      <c r="G1220" t="s">
        <v>23</v>
      </c>
      <c r="H1220" t="s">
        <v>36</v>
      </c>
      <c r="I1220" t="s">
        <v>37</v>
      </c>
      <c r="J1220" t="s">
        <v>79</v>
      </c>
      <c r="K1220" t="s">
        <v>47</v>
      </c>
      <c r="L1220" t="b">
        <v>1</v>
      </c>
      <c r="M1220" t="s">
        <v>30</v>
      </c>
      <c r="N1220" t="s">
        <v>172</v>
      </c>
      <c r="O1220">
        <v>1.36</v>
      </c>
      <c r="P1220">
        <v>78270</v>
      </c>
      <c r="Q1220">
        <v>106447.2</v>
      </c>
      <c r="R1220">
        <v>390062</v>
      </c>
      <c r="S1220">
        <v>390062</v>
      </c>
      <c r="T1220">
        <v>0.39006200000000002</v>
      </c>
      <c r="U1220">
        <v>0.39006200000000002</v>
      </c>
      <c r="V1220">
        <v>106.4472</v>
      </c>
    </row>
    <row r="1221" spans="1:22" x14ac:dyDescent="0.35">
      <c r="A1221" t="s">
        <v>22</v>
      </c>
      <c r="B1221">
        <v>2019</v>
      </c>
      <c r="C1221" t="b">
        <v>1</v>
      </c>
      <c r="D1221" t="s">
        <v>23</v>
      </c>
      <c r="E1221" t="s">
        <v>172</v>
      </c>
      <c r="F1221" t="s">
        <v>25</v>
      </c>
      <c r="G1221" t="s">
        <v>23</v>
      </c>
      <c r="H1221" t="s">
        <v>36</v>
      </c>
      <c r="I1221" t="s">
        <v>37</v>
      </c>
      <c r="J1221" t="s">
        <v>43</v>
      </c>
      <c r="K1221" t="s">
        <v>39</v>
      </c>
      <c r="L1221" t="b">
        <v>1</v>
      </c>
      <c r="M1221" t="s">
        <v>30</v>
      </c>
      <c r="N1221" t="s">
        <v>172</v>
      </c>
      <c r="O1221">
        <v>1.36</v>
      </c>
      <c r="P1221">
        <v>5695</v>
      </c>
      <c r="Q1221">
        <v>7745.2</v>
      </c>
      <c r="R1221">
        <v>23994</v>
      </c>
      <c r="S1221">
        <v>23994</v>
      </c>
      <c r="T1221">
        <v>2.3994000000000001E-2</v>
      </c>
      <c r="U1221">
        <v>2.3994000000000001E-2</v>
      </c>
      <c r="V1221">
        <v>7.7451999999999996</v>
      </c>
    </row>
    <row r="1222" spans="1:22" x14ac:dyDescent="0.35">
      <c r="A1222" t="s">
        <v>22</v>
      </c>
      <c r="B1222">
        <v>2019</v>
      </c>
      <c r="C1222" t="b">
        <v>1</v>
      </c>
      <c r="D1222" t="s">
        <v>23</v>
      </c>
      <c r="E1222" t="s">
        <v>172</v>
      </c>
      <c r="F1222" t="s">
        <v>25</v>
      </c>
      <c r="G1222" t="s">
        <v>23</v>
      </c>
      <c r="H1222" t="s">
        <v>36</v>
      </c>
      <c r="I1222" t="s">
        <v>27</v>
      </c>
      <c r="J1222" t="s">
        <v>60</v>
      </c>
      <c r="K1222" t="s">
        <v>29</v>
      </c>
      <c r="L1222" t="b">
        <v>1</v>
      </c>
      <c r="M1222" t="s">
        <v>30</v>
      </c>
      <c r="N1222" t="s">
        <v>172</v>
      </c>
      <c r="O1222">
        <v>1.98</v>
      </c>
      <c r="P1222">
        <v>14580</v>
      </c>
      <c r="Q1222">
        <v>28868.400000000001</v>
      </c>
      <c r="R1222">
        <v>103816</v>
      </c>
      <c r="S1222">
        <v>103816</v>
      </c>
      <c r="T1222">
        <v>0.10381600000000001</v>
      </c>
      <c r="U1222">
        <v>0.10381600000000001</v>
      </c>
      <c r="V1222">
        <v>28.868400000000001</v>
      </c>
    </row>
    <row r="1223" spans="1:22" x14ac:dyDescent="0.35">
      <c r="A1223" t="s">
        <v>22</v>
      </c>
      <c r="B1223">
        <v>2019</v>
      </c>
      <c r="C1223" t="b">
        <v>1</v>
      </c>
      <c r="D1223" t="s">
        <v>23</v>
      </c>
      <c r="E1223" t="s">
        <v>172</v>
      </c>
      <c r="F1223" t="s">
        <v>25</v>
      </c>
      <c r="G1223" t="s">
        <v>23</v>
      </c>
      <c r="H1223" t="s">
        <v>50</v>
      </c>
      <c r="I1223" t="s">
        <v>37</v>
      </c>
      <c r="J1223" t="s">
        <v>84</v>
      </c>
      <c r="K1223" t="s">
        <v>67</v>
      </c>
      <c r="L1223" t="b">
        <v>1</v>
      </c>
      <c r="M1223" t="s">
        <v>30</v>
      </c>
      <c r="N1223" t="s">
        <v>172</v>
      </c>
      <c r="O1223">
        <v>2.0099999999999998</v>
      </c>
      <c r="P1223">
        <v>502544</v>
      </c>
      <c r="Q1223">
        <v>1010113.44</v>
      </c>
      <c r="R1223">
        <v>1009889</v>
      </c>
      <c r="S1223">
        <v>1009889</v>
      </c>
      <c r="T1223">
        <v>1.009889</v>
      </c>
      <c r="U1223">
        <v>1.009889</v>
      </c>
      <c r="V1223">
        <v>1010.11344</v>
      </c>
    </row>
    <row r="1224" spans="1:22" x14ac:dyDescent="0.35">
      <c r="A1224" t="s">
        <v>22</v>
      </c>
      <c r="B1224">
        <v>2019</v>
      </c>
      <c r="C1224" t="b">
        <v>1</v>
      </c>
      <c r="D1224" t="s">
        <v>23</v>
      </c>
      <c r="E1224" t="s">
        <v>172</v>
      </c>
      <c r="F1224" t="s">
        <v>25</v>
      </c>
      <c r="G1224" t="s">
        <v>23</v>
      </c>
      <c r="H1224" t="s">
        <v>50</v>
      </c>
      <c r="I1224" t="s">
        <v>37</v>
      </c>
      <c r="J1224" t="s">
        <v>84</v>
      </c>
      <c r="K1224" t="s">
        <v>67</v>
      </c>
      <c r="L1224" t="b">
        <v>1</v>
      </c>
      <c r="M1224" t="s">
        <v>30</v>
      </c>
      <c r="N1224" t="s">
        <v>172</v>
      </c>
      <c r="O1224">
        <v>2.0099999999999998</v>
      </c>
      <c r="P1224">
        <v>162083</v>
      </c>
      <c r="Q1224">
        <v>325786.83</v>
      </c>
      <c r="R1224">
        <v>334101</v>
      </c>
      <c r="S1224">
        <v>334101</v>
      </c>
      <c r="T1224">
        <v>0.33410099999999998</v>
      </c>
      <c r="U1224">
        <v>0.33410099999999998</v>
      </c>
      <c r="V1224">
        <v>325.78683000000001</v>
      </c>
    </row>
    <row r="1225" spans="1:22" x14ac:dyDescent="0.35">
      <c r="A1225" t="s">
        <v>22</v>
      </c>
      <c r="B1225">
        <v>2019</v>
      </c>
      <c r="C1225" t="b">
        <v>1</v>
      </c>
      <c r="D1225" t="s">
        <v>23</v>
      </c>
      <c r="E1225" t="s">
        <v>172</v>
      </c>
      <c r="F1225" t="s">
        <v>25</v>
      </c>
      <c r="G1225" t="s">
        <v>23</v>
      </c>
      <c r="H1225" t="s">
        <v>50</v>
      </c>
      <c r="I1225" t="s">
        <v>37</v>
      </c>
      <c r="J1225" t="s">
        <v>84</v>
      </c>
      <c r="K1225" t="s">
        <v>67</v>
      </c>
      <c r="L1225" t="b">
        <v>1</v>
      </c>
      <c r="M1225" t="s">
        <v>30</v>
      </c>
      <c r="N1225" t="s">
        <v>172</v>
      </c>
      <c r="O1225">
        <v>2.0099999999999998</v>
      </c>
      <c r="P1225">
        <v>115920</v>
      </c>
      <c r="Q1225">
        <v>232999.2</v>
      </c>
      <c r="R1225">
        <v>219600</v>
      </c>
      <c r="S1225">
        <v>219600</v>
      </c>
      <c r="T1225">
        <v>0.21959999999999999</v>
      </c>
      <c r="U1225">
        <v>0.21959999999999999</v>
      </c>
      <c r="V1225">
        <v>232.9992</v>
      </c>
    </row>
    <row r="1226" spans="1:22" x14ac:dyDescent="0.35">
      <c r="A1226" t="s">
        <v>22</v>
      </c>
      <c r="B1226">
        <v>2019</v>
      </c>
      <c r="C1226" t="b">
        <v>1</v>
      </c>
      <c r="D1226" t="s">
        <v>23</v>
      </c>
      <c r="E1226" t="s">
        <v>172</v>
      </c>
      <c r="F1226" t="s">
        <v>25</v>
      </c>
      <c r="G1226" t="s">
        <v>23</v>
      </c>
      <c r="H1226" t="s">
        <v>50</v>
      </c>
      <c r="I1226" t="s">
        <v>27</v>
      </c>
      <c r="J1226" t="s">
        <v>33</v>
      </c>
      <c r="K1226" t="s">
        <v>33</v>
      </c>
      <c r="L1226" t="b">
        <v>1</v>
      </c>
      <c r="M1226" t="s">
        <v>30</v>
      </c>
      <c r="N1226" t="s">
        <v>172</v>
      </c>
      <c r="O1226">
        <v>0</v>
      </c>
      <c r="P1226">
        <v>810</v>
      </c>
      <c r="Q1226">
        <v>0</v>
      </c>
      <c r="R1226">
        <v>2662</v>
      </c>
      <c r="S1226">
        <v>2662</v>
      </c>
      <c r="T1226">
        <v>2.6619999999999999E-3</v>
      </c>
      <c r="U1226">
        <v>2.6619999999999999E-3</v>
      </c>
      <c r="V1226">
        <v>0</v>
      </c>
    </row>
    <row r="1227" spans="1:22" x14ac:dyDescent="0.35">
      <c r="A1227" t="s">
        <v>22</v>
      </c>
      <c r="B1227">
        <v>2019</v>
      </c>
      <c r="C1227" t="b">
        <v>1</v>
      </c>
      <c r="D1227" t="s">
        <v>23</v>
      </c>
      <c r="E1227" t="s">
        <v>172</v>
      </c>
      <c r="F1227" t="s">
        <v>25</v>
      </c>
      <c r="G1227" t="s">
        <v>23</v>
      </c>
      <c r="H1227" t="s">
        <v>40</v>
      </c>
      <c r="I1227" t="s">
        <v>35</v>
      </c>
      <c r="J1227" t="s">
        <v>108</v>
      </c>
      <c r="K1227" t="s">
        <v>52</v>
      </c>
      <c r="L1227" t="b">
        <v>1</v>
      </c>
      <c r="M1227" t="s">
        <v>30</v>
      </c>
      <c r="N1227" t="s">
        <v>172</v>
      </c>
      <c r="O1227">
        <v>2.6</v>
      </c>
      <c r="P1227">
        <v>12876</v>
      </c>
      <c r="Q1227">
        <v>33477.599999999999</v>
      </c>
      <c r="R1227">
        <v>62098</v>
      </c>
      <c r="S1227">
        <v>62098</v>
      </c>
      <c r="T1227">
        <v>6.2098E-2</v>
      </c>
      <c r="U1227">
        <v>6.2098E-2</v>
      </c>
      <c r="V1227">
        <v>33.477600000000002</v>
      </c>
    </row>
    <row r="1228" spans="1:22" x14ac:dyDescent="0.35">
      <c r="A1228" t="s">
        <v>22</v>
      </c>
      <c r="B1228">
        <v>2019</v>
      </c>
      <c r="C1228" t="b">
        <v>1</v>
      </c>
      <c r="D1228" t="s">
        <v>23</v>
      </c>
      <c r="E1228" t="s">
        <v>172</v>
      </c>
      <c r="F1228" t="s">
        <v>25</v>
      </c>
      <c r="G1228" t="s">
        <v>23</v>
      </c>
      <c r="H1228" t="s">
        <v>40</v>
      </c>
      <c r="I1228" t="s">
        <v>27</v>
      </c>
      <c r="J1228" t="s">
        <v>51</v>
      </c>
      <c r="K1228" t="s">
        <v>52</v>
      </c>
      <c r="L1228" t="b">
        <v>1</v>
      </c>
      <c r="M1228" t="s">
        <v>30</v>
      </c>
      <c r="N1228" t="s">
        <v>172</v>
      </c>
      <c r="O1228">
        <v>2.5</v>
      </c>
      <c r="P1228">
        <v>95732</v>
      </c>
      <c r="Q1228">
        <v>239330</v>
      </c>
      <c r="R1228">
        <v>307405</v>
      </c>
      <c r="S1228">
        <v>307405</v>
      </c>
      <c r="T1228">
        <v>0.30740499999999998</v>
      </c>
      <c r="U1228">
        <v>0.30740499999999998</v>
      </c>
      <c r="V1228">
        <v>239.33</v>
      </c>
    </row>
    <row r="1229" spans="1:22" x14ac:dyDescent="0.35">
      <c r="A1229" t="s">
        <v>22</v>
      </c>
      <c r="B1229">
        <v>2019</v>
      </c>
      <c r="C1229" t="b">
        <v>1</v>
      </c>
      <c r="D1229" t="s">
        <v>23</v>
      </c>
      <c r="E1229" t="s">
        <v>172</v>
      </c>
      <c r="F1229" t="s">
        <v>25</v>
      </c>
      <c r="G1229" t="s">
        <v>23</v>
      </c>
      <c r="H1229" t="s">
        <v>40</v>
      </c>
      <c r="I1229" t="s">
        <v>27</v>
      </c>
      <c r="J1229" t="s">
        <v>51</v>
      </c>
      <c r="K1229" t="s">
        <v>52</v>
      </c>
      <c r="L1229" t="b">
        <v>1</v>
      </c>
      <c r="M1229" t="s">
        <v>30</v>
      </c>
      <c r="N1229" t="s">
        <v>172</v>
      </c>
      <c r="O1229">
        <v>2.5</v>
      </c>
      <c r="P1229">
        <v>625</v>
      </c>
      <c r="Q1229">
        <v>1562.5</v>
      </c>
      <c r="R1229">
        <v>2688</v>
      </c>
      <c r="S1229">
        <v>2688</v>
      </c>
      <c r="T1229">
        <v>2.6879999999999999E-3</v>
      </c>
      <c r="U1229">
        <v>2.6879999999999999E-3</v>
      </c>
      <c r="V1229">
        <v>1.5625</v>
      </c>
    </row>
    <row r="1230" spans="1:22" x14ac:dyDescent="0.35">
      <c r="A1230" t="s">
        <v>22</v>
      </c>
      <c r="B1230">
        <v>2019</v>
      </c>
      <c r="C1230" t="b">
        <v>1</v>
      </c>
      <c r="D1230" t="s">
        <v>23</v>
      </c>
      <c r="E1230" t="s">
        <v>172</v>
      </c>
      <c r="F1230" t="s">
        <v>25</v>
      </c>
      <c r="G1230" t="s">
        <v>23</v>
      </c>
      <c r="H1230" t="s">
        <v>40</v>
      </c>
      <c r="I1230" t="s">
        <v>27</v>
      </c>
      <c r="J1230" t="s">
        <v>108</v>
      </c>
      <c r="K1230" t="s">
        <v>52</v>
      </c>
      <c r="L1230" t="b">
        <v>1</v>
      </c>
      <c r="M1230" t="s">
        <v>30</v>
      </c>
      <c r="N1230" t="s">
        <v>172</v>
      </c>
      <c r="O1230">
        <v>1.83</v>
      </c>
      <c r="P1230">
        <v>12309</v>
      </c>
      <c r="Q1230">
        <v>22525.47</v>
      </c>
      <c r="R1230">
        <v>66466</v>
      </c>
      <c r="S1230">
        <v>66466</v>
      </c>
      <c r="T1230">
        <v>6.6465999999999997E-2</v>
      </c>
      <c r="U1230">
        <v>6.6465999999999997E-2</v>
      </c>
      <c r="V1230">
        <v>22.525469999999999</v>
      </c>
    </row>
    <row r="1231" spans="1:22" x14ac:dyDescent="0.35">
      <c r="A1231" t="s">
        <v>22</v>
      </c>
      <c r="B1231">
        <v>2019</v>
      </c>
      <c r="C1231" t="b">
        <v>1</v>
      </c>
      <c r="D1231" t="s">
        <v>23</v>
      </c>
      <c r="E1231" t="s">
        <v>172</v>
      </c>
      <c r="F1231" t="s">
        <v>25</v>
      </c>
      <c r="G1231" t="s">
        <v>23</v>
      </c>
      <c r="H1231" t="s">
        <v>40</v>
      </c>
      <c r="I1231" t="s">
        <v>35</v>
      </c>
      <c r="J1231" t="s">
        <v>33</v>
      </c>
      <c r="K1231" t="s">
        <v>33</v>
      </c>
      <c r="L1231" t="b">
        <v>1</v>
      </c>
      <c r="M1231" t="s">
        <v>30</v>
      </c>
      <c r="N1231" t="s">
        <v>172</v>
      </c>
      <c r="O1231">
        <v>2.77</v>
      </c>
      <c r="P1231">
        <v>27505</v>
      </c>
      <c r="Q1231">
        <v>76188.850000000006</v>
      </c>
      <c r="R1231">
        <v>132684</v>
      </c>
      <c r="S1231">
        <v>132684</v>
      </c>
      <c r="T1231">
        <v>0.132684</v>
      </c>
      <c r="U1231">
        <v>0.132684</v>
      </c>
      <c r="V1231">
        <v>76.188850000000002</v>
      </c>
    </row>
    <row r="1232" spans="1:22" x14ac:dyDescent="0.35">
      <c r="A1232" t="s">
        <v>22</v>
      </c>
      <c r="B1232">
        <v>2019</v>
      </c>
      <c r="C1232" t="b">
        <v>1</v>
      </c>
      <c r="D1232" t="s">
        <v>23</v>
      </c>
      <c r="E1232" t="s">
        <v>172</v>
      </c>
      <c r="F1232" t="s">
        <v>25</v>
      </c>
      <c r="G1232" t="s">
        <v>23</v>
      </c>
      <c r="H1232" t="s">
        <v>40</v>
      </c>
      <c r="I1232" t="s">
        <v>27</v>
      </c>
      <c r="J1232" t="s">
        <v>33</v>
      </c>
      <c r="K1232" t="s">
        <v>33</v>
      </c>
      <c r="L1232" t="b">
        <v>1</v>
      </c>
      <c r="M1232" t="s">
        <v>30</v>
      </c>
      <c r="N1232" t="s">
        <v>172</v>
      </c>
      <c r="O1232">
        <v>2.65</v>
      </c>
      <c r="P1232">
        <v>1957</v>
      </c>
      <c r="Q1232">
        <v>5186.05</v>
      </c>
      <c r="R1232">
        <v>8456</v>
      </c>
      <c r="S1232">
        <v>8456</v>
      </c>
      <c r="T1232">
        <v>8.456E-3</v>
      </c>
      <c r="U1232">
        <v>8.456E-3</v>
      </c>
      <c r="V1232">
        <v>5.1860499999999998</v>
      </c>
    </row>
    <row r="1233" spans="1:22" x14ac:dyDescent="0.35">
      <c r="A1233" t="s">
        <v>22</v>
      </c>
      <c r="B1233">
        <v>2019</v>
      </c>
      <c r="C1233" t="b">
        <v>1</v>
      </c>
      <c r="D1233" t="s">
        <v>23</v>
      </c>
      <c r="E1233" t="s">
        <v>172</v>
      </c>
      <c r="F1233" t="s">
        <v>25</v>
      </c>
      <c r="G1233" t="s">
        <v>23</v>
      </c>
      <c r="H1233" t="s">
        <v>26</v>
      </c>
      <c r="I1233" t="s">
        <v>35</v>
      </c>
      <c r="J1233" t="s">
        <v>41</v>
      </c>
      <c r="K1233" t="s">
        <v>42</v>
      </c>
      <c r="L1233" t="b">
        <v>1</v>
      </c>
      <c r="M1233" t="s">
        <v>30</v>
      </c>
      <c r="N1233" t="s">
        <v>172</v>
      </c>
      <c r="O1233">
        <v>0</v>
      </c>
      <c r="P1233">
        <v>1503</v>
      </c>
      <c r="Q1233">
        <v>0</v>
      </c>
      <c r="R1233">
        <v>21139</v>
      </c>
      <c r="S1233">
        <v>21139</v>
      </c>
      <c r="T1233">
        <v>2.1139000000000002E-2</v>
      </c>
      <c r="U1233">
        <v>2.1139000000000002E-2</v>
      </c>
      <c r="V1233">
        <v>0</v>
      </c>
    </row>
    <row r="1234" spans="1:22" x14ac:dyDescent="0.35">
      <c r="A1234" t="s">
        <v>22</v>
      </c>
      <c r="B1234">
        <v>2019</v>
      </c>
      <c r="C1234" t="b">
        <v>1</v>
      </c>
      <c r="D1234" t="s">
        <v>23</v>
      </c>
      <c r="E1234" t="s">
        <v>172</v>
      </c>
      <c r="F1234" t="s">
        <v>25</v>
      </c>
      <c r="G1234" t="s">
        <v>23</v>
      </c>
      <c r="H1234" t="s">
        <v>26</v>
      </c>
      <c r="I1234" t="s">
        <v>35</v>
      </c>
      <c r="J1234" t="s">
        <v>41</v>
      </c>
      <c r="K1234" t="s">
        <v>42</v>
      </c>
      <c r="L1234" t="b">
        <v>1</v>
      </c>
      <c r="M1234" t="s">
        <v>30</v>
      </c>
      <c r="N1234" t="s">
        <v>172</v>
      </c>
      <c r="O1234">
        <v>0</v>
      </c>
      <c r="P1234">
        <v>313</v>
      </c>
      <c r="Q1234">
        <v>0</v>
      </c>
      <c r="R1234">
        <v>8146</v>
      </c>
      <c r="S1234">
        <v>8146</v>
      </c>
      <c r="T1234">
        <v>8.1460000000000005E-3</v>
      </c>
      <c r="U1234">
        <v>8.1460000000000005E-3</v>
      </c>
      <c r="V1234">
        <v>0</v>
      </c>
    </row>
    <row r="1235" spans="1:22" x14ac:dyDescent="0.35">
      <c r="A1235" t="s">
        <v>22</v>
      </c>
      <c r="B1235">
        <v>2019</v>
      </c>
      <c r="C1235" t="b">
        <v>1</v>
      </c>
      <c r="D1235" t="s">
        <v>23</v>
      </c>
      <c r="E1235" t="s">
        <v>172</v>
      </c>
      <c r="F1235" t="s">
        <v>25</v>
      </c>
      <c r="G1235" t="s">
        <v>23</v>
      </c>
      <c r="H1235" t="s">
        <v>26</v>
      </c>
      <c r="I1235" t="s">
        <v>35</v>
      </c>
      <c r="J1235" t="s">
        <v>41</v>
      </c>
      <c r="K1235" t="s">
        <v>42</v>
      </c>
      <c r="L1235" t="b">
        <v>1</v>
      </c>
      <c r="M1235" t="s">
        <v>30</v>
      </c>
      <c r="N1235" t="s">
        <v>172</v>
      </c>
      <c r="O1235">
        <v>0</v>
      </c>
      <c r="P1235">
        <v>210</v>
      </c>
      <c r="Q1235">
        <v>0</v>
      </c>
      <c r="R1235">
        <v>5262</v>
      </c>
      <c r="S1235">
        <v>5262</v>
      </c>
      <c r="T1235">
        <v>5.2620000000000002E-3</v>
      </c>
      <c r="U1235">
        <v>5.2620000000000002E-3</v>
      </c>
      <c r="V1235">
        <v>0</v>
      </c>
    </row>
    <row r="1236" spans="1:22" x14ac:dyDescent="0.35">
      <c r="A1236" t="s">
        <v>22</v>
      </c>
      <c r="B1236">
        <v>2019</v>
      </c>
      <c r="C1236" t="b">
        <v>1</v>
      </c>
      <c r="D1236" t="s">
        <v>23</v>
      </c>
      <c r="E1236" t="s">
        <v>172</v>
      </c>
      <c r="F1236" t="s">
        <v>25</v>
      </c>
      <c r="G1236" t="s">
        <v>23</v>
      </c>
      <c r="H1236" t="s">
        <v>26</v>
      </c>
      <c r="I1236" t="s">
        <v>35</v>
      </c>
      <c r="J1236" t="s">
        <v>41</v>
      </c>
      <c r="K1236" t="s">
        <v>42</v>
      </c>
      <c r="L1236" t="b">
        <v>1</v>
      </c>
      <c r="M1236" t="s">
        <v>30</v>
      </c>
      <c r="N1236" t="s">
        <v>172</v>
      </c>
      <c r="O1236">
        <v>0</v>
      </c>
      <c r="P1236">
        <v>460</v>
      </c>
      <c r="Q1236">
        <v>0</v>
      </c>
      <c r="R1236">
        <v>13655</v>
      </c>
      <c r="S1236">
        <v>13655</v>
      </c>
      <c r="T1236">
        <v>1.3655E-2</v>
      </c>
      <c r="U1236">
        <v>1.3655E-2</v>
      </c>
      <c r="V1236">
        <v>0</v>
      </c>
    </row>
    <row r="1237" spans="1:22" x14ac:dyDescent="0.35">
      <c r="A1237" t="s">
        <v>22</v>
      </c>
      <c r="B1237">
        <v>2019</v>
      </c>
      <c r="C1237" t="b">
        <v>1</v>
      </c>
      <c r="D1237" t="s">
        <v>23</v>
      </c>
      <c r="E1237" t="s">
        <v>172</v>
      </c>
      <c r="F1237" t="s">
        <v>25</v>
      </c>
      <c r="G1237" t="s">
        <v>23</v>
      </c>
      <c r="H1237" t="s">
        <v>26</v>
      </c>
      <c r="I1237" t="s">
        <v>35</v>
      </c>
      <c r="J1237" t="s">
        <v>58</v>
      </c>
      <c r="K1237" t="s">
        <v>59</v>
      </c>
      <c r="L1237" t="b">
        <v>1</v>
      </c>
      <c r="M1237" t="s">
        <v>30</v>
      </c>
      <c r="N1237" t="s">
        <v>172</v>
      </c>
      <c r="O1237">
        <v>1.1200000000000001</v>
      </c>
      <c r="P1237">
        <v>13221</v>
      </c>
      <c r="Q1237">
        <v>14807.52</v>
      </c>
      <c r="R1237">
        <v>41746</v>
      </c>
      <c r="S1237">
        <v>41746</v>
      </c>
      <c r="T1237">
        <v>4.1745999999999998E-2</v>
      </c>
      <c r="U1237">
        <v>4.1745999999999998E-2</v>
      </c>
      <c r="V1237">
        <v>14.80752</v>
      </c>
    </row>
    <row r="1238" spans="1:22" x14ac:dyDescent="0.35">
      <c r="A1238" t="s">
        <v>22</v>
      </c>
      <c r="B1238">
        <v>2019</v>
      </c>
      <c r="C1238" t="b">
        <v>1</v>
      </c>
      <c r="D1238" t="s">
        <v>23</v>
      </c>
      <c r="E1238" t="s">
        <v>172</v>
      </c>
      <c r="F1238" t="s">
        <v>25</v>
      </c>
      <c r="G1238" t="s">
        <v>23</v>
      </c>
      <c r="H1238" t="s">
        <v>26</v>
      </c>
      <c r="I1238" t="s">
        <v>35</v>
      </c>
      <c r="J1238" t="s">
        <v>58</v>
      </c>
      <c r="K1238" t="s">
        <v>59</v>
      </c>
      <c r="L1238" t="b">
        <v>1</v>
      </c>
      <c r="M1238" t="s">
        <v>30</v>
      </c>
      <c r="N1238" t="s">
        <v>172</v>
      </c>
      <c r="O1238">
        <v>1.1200000000000001</v>
      </c>
      <c r="P1238">
        <v>1625</v>
      </c>
      <c r="Q1238">
        <v>1820</v>
      </c>
      <c r="R1238">
        <v>3332</v>
      </c>
      <c r="S1238">
        <v>3332</v>
      </c>
      <c r="T1238">
        <v>3.3319999999999999E-3</v>
      </c>
      <c r="U1238">
        <v>3.3319999999999999E-3</v>
      </c>
      <c r="V1238">
        <v>1.82</v>
      </c>
    </row>
    <row r="1239" spans="1:22" x14ac:dyDescent="0.35">
      <c r="A1239" t="s">
        <v>22</v>
      </c>
      <c r="B1239">
        <v>2019</v>
      </c>
      <c r="C1239" t="b">
        <v>1</v>
      </c>
      <c r="D1239" t="s">
        <v>23</v>
      </c>
      <c r="E1239" t="s">
        <v>172</v>
      </c>
      <c r="F1239" t="s">
        <v>25</v>
      </c>
      <c r="G1239" t="s">
        <v>23</v>
      </c>
      <c r="H1239" t="s">
        <v>26</v>
      </c>
      <c r="I1239" t="s">
        <v>27</v>
      </c>
      <c r="J1239" t="s">
        <v>62</v>
      </c>
      <c r="K1239" t="s">
        <v>59</v>
      </c>
      <c r="L1239" t="b">
        <v>1</v>
      </c>
      <c r="M1239" t="s">
        <v>30</v>
      </c>
      <c r="N1239" t="s">
        <v>172</v>
      </c>
      <c r="O1239">
        <v>1.1200000000000001</v>
      </c>
      <c r="P1239">
        <v>23388</v>
      </c>
      <c r="Q1239">
        <v>26194.560000000001</v>
      </c>
      <c r="R1239">
        <v>34111</v>
      </c>
      <c r="S1239">
        <v>34111</v>
      </c>
      <c r="T1239">
        <v>3.4111000000000002E-2</v>
      </c>
      <c r="U1239">
        <v>3.4111000000000002E-2</v>
      </c>
      <c r="V1239">
        <v>26.194559999999999</v>
      </c>
    </row>
    <row r="1240" spans="1:22" x14ac:dyDescent="0.35">
      <c r="A1240" t="s">
        <v>22</v>
      </c>
      <c r="B1240">
        <v>2019</v>
      </c>
      <c r="C1240" t="b">
        <v>1</v>
      </c>
      <c r="D1240" t="s">
        <v>23</v>
      </c>
      <c r="E1240" t="s">
        <v>172</v>
      </c>
      <c r="F1240" t="s">
        <v>25</v>
      </c>
      <c r="G1240" t="s">
        <v>23</v>
      </c>
      <c r="H1240" t="s">
        <v>26</v>
      </c>
      <c r="I1240" t="s">
        <v>27</v>
      </c>
      <c r="J1240" t="s">
        <v>58</v>
      </c>
      <c r="K1240" t="s">
        <v>59</v>
      </c>
      <c r="L1240" t="b">
        <v>1</v>
      </c>
      <c r="M1240" t="s">
        <v>30</v>
      </c>
      <c r="N1240" t="s">
        <v>172</v>
      </c>
      <c r="O1240">
        <v>1.1200000000000001</v>
      </c>
      <c r="P1240">
        <v>2272</v>
      </c>
      <c r="Q1240">
        <v>2544.64</v>
      </c>
      <c r="R1240">
        <v>3177</v>
      </c>
      <c r="S1240">
        <v>3177</v>
      </c>
      <c r="T1240">
        <v>3.1770000000000001E-3</v>
      </c>
      <c r="U1240">
        <v>3.1770000000000001E-3</v>
      </c>
      <c r="V1240">
        <v>2.5446399999999998</v>
      </c>
    </row>
    <row r="1241" spans="1:22" x14ac:dyDescent="0.35">
      <c r="A1241" t="s">
        <v>22</v>
      </c>
      <c r="B1241">
        <v>2019</v>
      </c>
      <c r="C1241" t="b">
        <v>1</v>
      </c>
      <c r="D1241" t="s">
        <v>23</v>
      </c>
      <c r="E1241" t="s">
        <v>172</v>
      </c>
      <c r="F1241" t="s">
        <v>25</v>
      </c>
      <c r="G1241" t="s">
        <v>23</v>
      </c>
      <c r="H1241" t="s">
        <v>36</v>
      </c>
      <c r="I1241" t="s">
        <v>37</v>
      </c>
      <c r="J1241" t="s">
        <v>28</v>
      </c>
      <c r="K1241" t="s">
        <v>29</v>
      </c>
      <c r="L1241" t="b">
        <v>1</v>
      </c>
      <c r="M1241" t="s">
        <v>30</v>
      </c>
      <c r="N1241" t="s">
        <v>172</v>
      </c>
      <c r="O1241">
        <v>1.66</v>
      </c>
      <c r="P1241">
        <v>490098</v>
      </c>
      <c r="Q1241">
        <v>813562.68</v>
      </c>
      <c r="R1241">
        <v>3876549</v>
      </c>
      <c r="S1241">
        <v>3876549</v>
      </c>
      <c r="T1241">
        <v>3.8765489999999998</v>
      </c>
      <c r="U1241">
        <v>3.8765489999999998</v>
      </c>
      <c r="V1241">
        <v>813.56268</v>
      </c>
    </row>
    <row r="1242" spans="1:22" x14ac:dyDescent="0.35">
      <c r="A1242" t="s">
        <v>22</v>
      </c>
      <c r="B1242">
        <v>2019</v>
      </c>
      <c r="C1242" t="b">
        <v>1</v>
      </c>
      <c r="D1242" t="s">
        <v>23</v>
      </c>
      <c r="E1242" t="s">
        <v>172</v>
      </c>
      <c r="F1242" t="s">
        <v>25</v>
      </c>
      <c r="G1242" t="s">
        <v>23</v>
      </c>
      <c r="H1242" t="s">
        <v>36</v>
      </c>
      <c r="I1242" t="s">
        <v>37</v>
      </c>
      <c r="J1242" t="s">
        <v>28</v>
      </c>
      <c r="K1242" t="s">
        <v>29</v>
      </c>
      <c r="L1242" t="b">
        <v>1</v>
      </c>
      <c r="M1242" t="s">
        <v>30</v>
      </c>
      <c r="N1242" t="s">
        <v>172</v>
      </c>
      <c r="O1242">
        <v>1.66</v>
      </c>
      <c r="P1242">
        <v>22613</v>
      </c>
      <c r="Q1242">
        <v>37537.58</v>
      </c>
      <c r="R1242">
        <v>138578</v>
      </c>
      <c r="S1242">
        <v>138578</v>
      </c>
      <c r="T1242">
        <v>0.13857800000000001</v>
      </c>
      <c r="U1242">
        <v>0.13857800000000001</v>
      </c>
      <c r="V1242">
        <v>37.537579999999998</v>
      </c>
    </row>
    <row r="1243" spans="1:22" x14ac:dyDescent="0.35">
      <c r="A1243" t="s">
        <v>22</v>
      </c>
      <c r="B1243">
        <v>2019</v>
      </c>
      <c r="C1243" t="b">
        <v>1</v>
      </c>
      <c r="D1243" t="s">
        <v>23</v>
      </c>
      <c r="E1243" t="s">
        <v>172</v>
      </c>
      <c r="F1243" t="s">
        <v>25</v>
      </c>
      <c r="G1243" t="s">
        <v>23</v>
      </c>
      <c r="H1243" t="s">
        <v>36</v>
      </c>
      <c r="I1243" t="s">
        <v>37</v>
      </c>
      <c r="J1243" t="s">
        <v>28</v>
      </c>
      <c r="K1243" t="s">
        <v>29</v>
      </c>
      <c r="L1243" t="b">
        <v>1</v>
      </c>
      <c r="M1243" t="s">
        <v>30</v>
      </c>
      <c r="N1243" t="s">
        <v>172</v>
      </c>
      <c r="O1243">
        <v>1.66</v>
      </c>
      <c r="P1243">
        <v>1970</v>
      </c>
      <c r="Q1243">
        <v>3270.2</v>
      </c>
      <c r="R1243">
        <v>4058</v>
      </c>
      <c r="S1243">
        <v>4058</v>
      </c>
      <c r="T1243">
        <v>4.058E-3</v>
      </c>
      <c r="U1243">
        <v>4.058E-3</v>
      </c>
      <c r="V1243">
        <v>3.2702</v>
      </c>
    </row>
    <row r="1244" spans="1:22" x14ac:dyDescent="0.35">
      <c r="A1244" t="s">
        <v>22</v>
      </c>
      <c r="B1244">
        <v>2019</v>
      </c>
      <c r="C1244" t="b">
        <v>1</v>
      </c>
      <c r="D1244" t="s">
        <v>23</v>
      </c>
      <c r="E1244" t="s">
        <v>172</v>
      </c>
      <c r="F1244" t="s">
        <v>25</v>
      </c>
      <c r="G1244" t="s">
        <v>23</v>
      </c>
      <c r="H1244" t="s">
        <v>36</v>
      </c>
      <c r="I1244" t="s">
        <v>37</v>
      </c>
      <c r="J1244" t="s">
        <v>28</v>
      </c>
      <c r="K1244" t="s">
        <v>29</v>
      </c>
      <c r="L1244" t="b">
        <v>1</v>
      </c>
      <c r="M1244" t="s">
        <v>30</v>
      </c>
      <c r="N1244" t="s">
        <v>172</v>
      </c>
      <c r="O1244">
        <v>1.66</v>
      </c>
      <c r="P1244">
        <v>1950</v>
      </c>
      <c r="Q1244">
        <v>3237</v>
      </c>
      <c r="R1244">
        <v>3957</v>
      </c>
      <c r="S1244">
        <v>3957</v>
      </c>
      <c r="T1244">
        <v>3.9569999999999996E-3</v>
      </c>
      <c r="U1244">
        <v>3.9569999999999996E-3</v>
      </c>
      <c r="V1244">
        <v>3.2370000000000001</v>
      </c>
    </row>
    <row r="1245" spans="1:22" x14ac:dyDescent="0.35">
      <c r="A1245" t="s">
        <v>22</v>
      </c>
      <c r="B1245">
        <v>2019</v>
      </c>
      <c r="C1245" t="b">
        <v>1</v>
      </c>
      <c r="D1245" t="s">
        <v>23</v>
      </c>
      <c r="E1245" t="s">
        <v>172</v>
      </c>
      <c r="F1245" t="s">
        <v>25</v>
      </c>
      <c r="G1245" t="s">
        <v>23</v>
      </c>
      <c r="H1245" t="s">
        <v>36</v>
      </c>
      <c r="I1245" t="s">
        <v>37</v>
      </c>
      <c r="J1245" t="s">
        <v>43</v>
      </c>
      <c r="K1245" t="s">
        <v>39</v>
      </c>
      <c r="L1245" t="b">
        <v>1</v>
      </c>
      <c r="M1245" t="s">
        <v>30</v>
      </c>
      <c r="N1245" t="s">
        <v>172</v>
      </c>
      <c r="O1245">
        <v>1</v>
      </c>
      <c r="P1245">
        <v>1166</v>
      </c>
      <c r="Q1245">
        <v>1166</v>
      </c>
      <c r="R1245">
        <v>5602</v>
      </c>
      <c r="S1245">
        <v>5602</v>
      </c>
      <c r="T1245">
        <v>5.6020000000000002E-3</v>
      </c>
      <c r="U1245">
        <v>5.6020000000000002E-3</v>
      </c>
      <c r="V1245">
        <v>1.1659999999999999</v>
      </c>
    </row>
    <row r="1246" spans="1:22" x14ac:dyDescent="0.35">
      <c r="A1246" t="s">
        <v>22</v>
      </c>
      <c r="B1246">
        <v>2019</v>
      </c>
      <c r="C1246" t="b">
        <v>1</v>
      </c>
      <c r="D1246" t="s">
        <v>23</v>
      </c>
      <c r="E1246" t="s">
        <v>172</v>
      </c>
      <c r="F1246" t="s">
        <v>25</v>
      </c>
      <c r="G1246" t="s">
        <v>23</v>
      </c>
      <c r="H1246" t="s">
        <v>50</v>
      </c>
      <c r="I1246" t="s">
        <v>37</v>
      </c>
      <c r="J1246" t="s">
        <v>92</v>
      </c>
      <c r="K1246" t="s">
        <v>52</v>
      </c>
      <c r="L1246" t="b">
        <v>1</v>
      </c>
      <c r="M1246" t="s">
        <v>30</v>
      </c>
      <c r="N1246" t="s">
        <v>172</v>
      </c>
      <c r="O1246">
        <v>2.08</v>
      </c>
      <c r="P1246">
        <v>283</v>
      </c>
      <c r="Q1246">
        <v>588.64</v>
      </c>
      <c r="R1246">
        <v>903</v>
      </c>
      <c r="S1246">
        <v>903</v>
      </c>
      <c r="T1246">
        <v>9.0300000000000005E-4</v>
      </c>
      <c r="U1246">
        <v>9.0300000000000005E-4</v>
      </c>
      <c r="V1246">
        <v>0.58864000000000005</v>
      </c>
    </row>
    <row r="1247" spans="1:22" x14ac:dyDescent="0.35">
      <c r="A1247" t="s">
        <v>22</v>
      </c>
      <c r="B1247">
        <v>2019</v>
      </c>
      <c r="C1247" t="b">
        <v>1</v>
      </c>
      <c r="D1247" t="s">
        <v>23</v>
      </c>
      <c r="E1247" t="s">
        <v>172</v>
      </c>
      <c r="F1247" t="s">
        <v>25</v>
      </c>
      <c r="G1247" t="s">
        <v>23</v>
      </c>
      <c r="H1247" t="s">
        <v>50</v>
      </c>
      <c r="I1247" t="s">
        <v>37</v>
      </c>
      <c r="J1247" t="s">
        <v>53</v>
      </c>
      <c r="K1247" t="s">
        <v>54</v>
      </c>
      <c r="L1247" t="b">
        <v>1</v>
      </c>
      <c r="M1247" t="s">
        <v>30</v>
      </c>
      <c r="N1247" t="s">
        <v>172</v>
      </c>
      <c r="O1247">
        <v>1.87</v>
      </c>
      <c r="P1247">
        <v>338</v>
      </c>
      <c r="Q1247">
        <v>632.05999999999995</v>
      </c>
      <c r="R1247">
        <v>2580</v>
      </c>
      <c r="S1247">
        <v>2580</v>
      </c>
      <c r="T1247">
        <v>2.5799999999999998E-3</v>
      </c>
      <c r="U1247">
        <v>2.5799999999999998E-3</v>
      </c>
      <c r="V1247">
        <v>0.63205999999999996</v>
      </c>
    </row>
    <row r="1248" spans="1:22" x14ac:dyDescent="0.35">
      <c r="A1248" t="s">
        <v>22</v>
      </c>
      <c r="B1248">
        <v>2019</v>
      </c>
      <c r="C1248" t="b">
        <v>1</v>
      </c>
      <c r="D1248" t="s">
        <v>23</v>
      </c>
      <c r="E1248" t="s">
        <v>172</v>
      </c>
      <c r="F1248" t="s">
        <v>25</v>
      </c>
      <c r="G1248" t="s">
        <v>23</v>
      </c>
      <c r="H1248" t="s">
        <v>50</v>
      </c>
      <c r="I1248" t="s">
        <v>37</v>
      </c>
      <c r="J1248" t="s">
        <v>115</v>
      </c>
      <c r="K1248" t="s">
        <v>54</v>
      </c>
      <c r="L1248" t="b">
        <v>1</v>
      </c>
      <c r="M1248" t="s">
        <v>30</v>
      </c>
      <c r="N1248" t="s">
        <v>172</v>
      </c>
      <c r="O1248">
        <v>1.33</v>
      </c>
      <c r="P1248">
        <v>525</v>
      </c>
      <c r="Q1248">
        <v>698.25</v>
      </c>
      <c r="R1248">
        <v>3075</v>
      </c>
      <c r="S1248">
        <v>3075</v>
      </c>
      <c r="T1248">
        <v>3.075E-3</v>
      </c>
      <c r="U1248">
        <v>3.075E-3</v>
      </c>
      <c r="V1248">
        <v>0.69825000000000004</v>
      </c>
    </row>
    <row r="1249" spans="1:22" x14ac:dyDescent="0.35">
      <c r="A1249" t="s">
        <v>22</v>
      </c>
      <c r="B1249">
        <v>2019</v>
      </c>
      <c r="C1249" t="b">
        <v>1</v>
      </c>
      <c r="D1249" t="s">
        <v>23</v>
      </c>
      <c r="E1249" t="s">
        <v>172</v>
      </c>
      <c r="F1249" t="s">
        <v>25</v>
      </c>
      <c r="G1249" t="s">
        <v>23</v>
      </c>
      <c r="H1249" t="s">
        <v>50</v>
      </c>
      <c r="I1249" t="s">
        <v>37</v>
      </c>
      <c r="J1249" t="s">
        <v>33</v>
      </c>
      <c r="K1249" t="s">
        <v>33</v>
      </c>
      <c r="L1249" t="b">
        <v>1</v>
      </c>
      <c r="M1249" t="s">
        <v>30</v>
      </c>
      <c r="N1249" t="s">
        <v>172</v>
      </c>
      <c r="O1249">
        <v>1.84</v>
      </c>
      <c r="P1249">
        <v>20743</v>
      </c>
      <c r="Q1249">
        <v>38167.120000000003</v>
      </c>
      <c r="R1249">
        <v>47519</v>
      </c>
      <c r="S1249">
        <v>47519</v>
      </c>
      <c r="T1249">
        <v>4.7518999999999999E-2</v>
      </c>
      <c r="U1249">
        <v>4.7518999999999999E-2</v>
      </c>
      <c r="V1249">
        <v>38.167119999999997</v>
      </c>
    </row>
    <row r="1250" spans="1:22" x14ac:dyDescent="0.35">
      <c r="A1250" t="s">
        <v>22</v>
      </c>
      <c r="B1250">
        <v>2019</v>
      </c>
      <c r="C1250" t="b">
        <v>1</v>
      </c>
      <c r="D1250" t="s">
        <v>23</v>
      </c>
      <c r="E1250" t="s">
        <v>172</v>
      </c>
      <c r="F1250" t="s">
        <v>25</v>
      </c>
      <c r="G1250" t="s">
        <v>23</v>
      </c>
      <c r="H1250" t="s">
        <v>50</v>
      </c>
      <c r="I1250" t="s">
        <v>27</v>
      </c>
      <c r="J1250" t="s">
        <v>58</v>
      </c>
      <c r="K1250" t="s">
        <v>59</v>
      </c>
      <c r="L1250" t="b">
        <v>1</v>
      </c>
      <c r="M1250" t="s">
        <v>30</v>
      </c>
      <c r="N1250" t="s">
        <v>172</v>
      </c>
      <c r="O1250">
        <v>0</v>
      </c>
      <c r="P1250">
        <v>549</v>
      </c>
      <c r="Q1250">
        <v>0</v>
      </c>
      <c r="R1250">
        <v>3096</v>
      </c>
      <c r="S1250">
        <v>3096</v>
      </c>
      <c r="T1250">
        <v>3.0959999999999998E-3</v>
      </c>
      <c r="U1250">
        <v>3.0959999999999998E-3</v>
      </c>
      <c r="V1250">
        <v>0</v>
      </c>
    </row>
    <row r="1251" spans="1:22" x14ac:dyDescent="0.35">
      <c r="A1251" t="s">
        <v>22</v>
      </c>
      <c r="B1251">
        <v>2019</v>
      </c>
      <c r="C1251" t="b">
        <v>1</v>
      </c>
      <c r="D1251" t="s">
        <v>23</v>
      </c>
      <c r="E1251" t="s">
        <v>172</v>
      </c>
      <c r="F1251" t="s">
        <v>25</v>
      </c>
      <c r="G1251" t="s">
        <v>23</v>
      </c>
      <c r="H1251" t="s">
        <v>26</v>
      </c>
      <c r="I1251" t="s">
        <v>36</v>
      </c>
      <c r="J1251" t="s">
        <v>28</v>
      </c>
      <c r="K1251" t="s">
        <v>29</v>
      </c>
      <c r="L1251" t="b">
        <v>1</v>
      </c>
      <c r="M1251" t="s">
        <v>30</v>
      </c>
      <c r="N1251" t="s">
        <v>172</v>
      </c>
      <c r="O1251">
        <v>1.1499999999999999</v>
      </c>
      <c r="P1251">
        <v>2422</v>
      </c>
      <c r="Q1251">
        <v>2785.3</v>
      </c>
      <c r="R1251">
        <v>3331</v>
      </c>
      <c r="S1251">
        <v>3331</v>
      </c>
      <c r="T1251">
        <v>3.3310000000000002E-3</v>
      </c>
      <c r="U1251">
        <v>3.3310000000000002E-3</v>
      </c>
      <c r="V1251">
        <v>2.7852999999999999</v>
      </c>
    </row>
    <row r="1252" spans="1:22" x14ac:dyDescent="0.35">
      <c r="A1252" t="s">
        <v>22</v>
      </c>
      <c r="B1252">
        <v>2019</v>
      </c>
      <c r="C1252" t="b">
        <v>1</v>
      </c>
      <c r="D1252" t="s">
        <v>23</v>
      </c>
      <c r="E1252" t="s">
        <v>172</v>
      </c>
      <c r="F1252" t="s">
        <v>25</v>
      </c>
      <c r="G1252" t="s">
        <v>23</v>
      </c>
      <c r="H1252" t="s">
        <v>26</v>
      </c>
      <c r="I1252" t="s">
        <v>36</v>
      </c>
      <c r="J1252" t="s">
        <v>94</v>
      </c>
      <c r="K1252" t="s">
        <v>47</v>
      </c>
      <c r="L1252" t="b">
        <v>1</v>
      </c>
      <c r="M1252" t="s">
        <v>30</v>
      </c>
      <c r="N1252" t="s">
        <v>172</v>
      </c>
      <c r="O1252">
        <v>1.25</v>
      </c>
      <c r="P1252">
        <v>74809</v>
      </c>
      <c r="Q1252">
        <v>93511.25</v>
      </c>
      <c r="R1252">
        <v>245732</v>
      </c>
      <c r="S1252">
        <v>245732</v>
      </c>
      <c r="T1252">
        <v>0.24573200000000001</v>
      </c>
      <c r="U1252">
        <v>0.24573200000000001</v>
      </c>
      <c r="V1252">
        <v>93.511250000000004</v>
      </c>
    </row>
    <row r="1253" spans="1:22" x14ac:dyDescent="0.35">
      <c r="A1253" t="s">
        <v>22</v>
      </c>
      <c r="B1253">
        <v>2019</v>
      </c>
      <c r="C1253" t="b">
        <v>1</v>
      </c>
      <c r="D1253" t="s">
        <v>23</v>
      </c>
      <c r="E1253" t="s">
        <v>172</v>
      </c>
      <c r="F1253" t="s">
        <v>25</v>
      </c>
      <c r="G1253" t="s">
        <v>23</v>
      </c>
      <c r="H1253" t="s">
        <v>26</v>
      </c>
      <c r="I1253" t="s">
        <v>36</v>
      </c>
      <c r="J1253" t="s">
        <v>79</v>
      </c>
      <c r="K1253" t="s">
        <v>47</v>
      </c>
      <c r="L1253" t="b">
        <v>1</v>
      </c>
      <c r="M1253" t="s">
        <v>30</v>
      </c>
      <c r="N1253" t="s">
        <v>172</v>
      </c>
      <c r="O1253">
        <v>1.33</v>
      </c>
      <c r="P1253">
        <v>19000</v>
      </c>
      <c r="Q1253">
        <v>25270</v>
      </c>
      <c r="R1253">
        <v>54864</v>
      </c>
      <c r="S1253">
        <v>54864</v>
      </c>
      <c r="T1253">
        <v>5.4864000000000003E-2</v>
      </c>
      <c r="U1253">
        <v>5.4864000000000003E-2</v>
      </c>
      <c r="V1253">
        <v>25.27</v>
      </c>
    </row>
    <row r="1254" spans="1:22" x14ac:dyDescent="0.35">
      <c r="A1254" t="s">
        <v>22</v>
      </c>
      <c r="B1254">
        <v>2019</v>
      </c>
      <c r="C1254" t="b">
        <v>1</v>
      </c>
      <c r="D1254" t="s">
        <v>23</v>
      </c>
      <c r="E1254" t="s">
        <v>172</v>
      </c>
      <c r="F1254" t="s">
        <v>25</v>
      </c>
      <c r="G1254" t="s">
        <v>23</v>
      </c>
      <c r="H1254" t="s">
        <v>26</v>
      </c>
      <c r="I1254" t="s">
        <v>35</v>
      </c>
      <c r="J1254" t="s">
        <v>57</v>
      </c>
      <c r="K1254" t="s">
        <v>29</v>
      </c>
      <c r="L1254" t="b">
        <v>1</v>
      </c>
      <c r="M1254" t="s">
        <v>30</v>
      </c>
      <c r="N1254" t="s">
        <v>172</v>
      </c>
      <c r="O1254">
        <v>1</v>
      </c>
      <c r="P1254">
        <v>12252</v>
      </c>
      <c r="Q1254">
        <v>12252</v>
      </c>
      <c r="R1254">
        <v>65510</v>
      </c>
      <c r="S1254">
        <v>65510</v>
      </c>
      <c r="T1254">
        <v>6.5509999999999999E-2</v>
      </c>
      <c r="U1254">
        <v>6.5509999999999999E-2</v>
      </c>
      <c r="V1254">
        <v>12.252000000000001</v>
      </c>
    </row>
    <row r="1255" spans="1:22" x14ac:dyDescent="0.35">
      <c r="A1255" t="s">
        <v>22</v>
      </c>
      <c r="B1255">
        <v>2019</v>
      </c>
      <c r="C1255" t="b">
        <v>1</v>
      </c>
      <c r="D1255" t="s">
        <v>23</v>
      </c>
      <c r="E1255" t="s">
        <v>172</v>
      </c>
      <c r="F1255" t="s">
        <v>25</v>
      </c>
      <c r="G1255" t="s">
        <v>23</v>
      </c>
      <c r="H1255" t="s">
        <v>26</v>
      </c>
      <c r="I1255" t="s">
        <v>35</v>
      </c>
      <c r="J1255" t="s">
        <v>94</v>
      </c>
      <c r="K1255" t="s">
        <v>47</v>
      </c>
      <c r="L1255" t="b">
        <v>1</v>
      </c>
      <c r="M1255" t="s">
        <v>30</v>
      </c>
      <c r="N1255" t="s">
        <v>172</v>
      </c>
      <c r="O1255">
        <v>1.36</v>
      </c>
      <c r="P1255">
        <v>11134</v>
      </c>
      <c r="Q1255">
        <v>15142.24</v>
      </c>
      <c r="R1255">
        <v>53825</v>
      </c>
      <c r="S1255">
        <v>53825</v>
      </c>
      <c r="T1255">
        <v>5.3824999999999998E-2</v>
      </c>
      <c r="U1255">
        <v>5.3824999999999998E-2</v>
      </c>
      <c r="V1255">
        <v>15.142239999999999</v>
      </c>
    </row>
    <row r="1256" spans="1:22" x14ac:dyDescent="0.35">
      <c r="A1256" t="s">
        <v>22</v>
      </c>
      <c r="B1256">
        <v>2019</v>
      </c>
      <c r="C1256" t="b">
        <v>1</v>
      </c>
      <c r="D1256" t="s">
        <v>23</v>
      </c>
      <c r="E1256" t="s">
        <v>172</v>
      </c>
      <c r="F1256" t="s">
        <v>25</v>
      </c>
      <c r="G1256" t="s">
        <v>23</v>
      </c>
      <c r="H1256" t="s">
        <v>26</v>
      </c>
      <c r="I1256" t="s">
        <v>27</v>
      </c>
      <c r="J1256" t="s">
        <v>116</v>
      </c>
      <c r="K1256" t="s">
        <v>29</v>
      </c>
      <c r="L1256" t="b">
        <v>1</v>
      </c>
      <c r="M1256" t="s">
        <v>30</v>
      </c>
      <c r="N1256" t="s">
        <v>172</v>
      </c>
      <c r="O1256">
        <v>2.4</v>
      </c>
      <c r="P1256">
        <v>329300</v>
      </c>
      <c r="Q1256">
        <v>790320</v>
      </c>
      <c r="R1256">
        <v>688444</v>
      </c>
      <c r="S1256">
        <v>688444</v>
      </c>
      <c r="T1256">
        <v>0.68844399999999994</v>
      </c>
      <c r="U1256">
        <v>0.68844399999999994</v>
      </c>
      <c r="V1256">
        <v>790.32</v>
      </c>
    </row>
    <row r="1257" spans="1:22" x14ac:dyDescent="0.35">
      <c r="A1257" t="s">
        <v>22</v>
      </c>
      <c r="B1257">
        <v>2019</v>
      </c>
      <c r="C1257" t="b">
        <v>1</v>
      </c>
      <c r="D1257" t="s">
        <v>23</v>
      </c>
      <c r="E1257" t="s">
        <v>172</v>
      </c>
      <c r="F1257" t="s">
        <v>25</v>
      </c>
      <c r="G1257" t="s">
        <v>23</v>
      </c>
      <c r="H1257" t="s">
        <v>26</v>
      </c>
      <c r="I1257" t="s">
        <v>27</v>
      </c>
      <c r="J1257" t="s">
        <v>94</v>
      </c>
      <c r="K1257" t="s">
        <v>47</v>
      </c>
      <c r="L1257" t="b">
        <v>1</v>
      </c>
      <c r="M1257" t="s">
        <v>30</v>
      </c>
      <c r="N1257" t="s">
        <v>172</v>
      </c>
      <c r="O1257">
        <v>1.36</v>
      </c>
      <c r="P1257">
        <v>408084</v>
      </c>
      <c r="Q1257">
        <v>554994.24</v>
      </c>
      <c r="R1257">
        <v>1526973</v>
      </c>
      <c r="S1257">
        <v>1526973</v>
      </c>
      <c r="T1257">
        <v>1.5269729999999999</v>
      </c>
      <c r="U1257">
        <v>1.5269729999999999</v>
      </c>
      <c r="V1257">
        <v>554.99423999999999</v>
      </c>
    </row>
    <row r="1258" spans="1:22" x14ac:dyDescent="0.35">
      <c r="A1258" t="s">
        <v>22</v>
      </c>
      <c r="B1258">
        <v>2019</v>
      </c>
      <c r="C1258" t="b">
        <v>1</v>
      </c>
      <c r="D1258" t="s">
        <v>23</v>
      </c>
      <c r="E1258" t="s">
        <v>172</v>
      </c>
      <c r="F1258" t="s">
        <v>25</v>
      </c>
      <c r="G1258" t="s">
        <v>23</v>
      </c>
      <c r="H1258" t="s">
        <v>26</v>
      </c>
      <c r="I1258" t="s">
        <v>27</v>
      </c>
      <c r="J1258" t="s">
        <v>94</v>
      </c>
      <c r="K1258" t="s">
        <v>47</v>
      </c>
      <c r="L1258" t="b">
        <v>1</v>
      </c>
      <c r="M1258" t="s">
        <v>30</v>
      </c>
      <c r="N1258" t="s">
        <v>172</v>
      </c>
      <c r="O1258">
        <v>1.36</v>
      </c>
      <c r="P1258">
        <v>4950</v>
      </c>
      <c r="Q1258">
        <v>6732</v>
      </c>
      <c r="R1258">
        <v>19157</v>
      </c>
      <c r="S1258">
        <v>19157</v>
      </c>
      <c r="T1258">
        <v>1.9157E-2</v>
      </c>
      <c r="U1258">
        <v>1.9157E-2</v>
      </c>
      <c r="V1258">
        <v>6.7320000000000002</v>
      </c>
    </row>
    <row r="1259" spans="1:22" x14ac:dyDescent="0.35">
      <c r="A1259" t="s">
        <v>22</v>
      </c>
      <c r="B1259">
        <v>2019</v>
      </c>
      <c r="C1259" t="b">
        <v>1</v>
      </c>
      <c r="D1259" t="s">
        <v>23</v>
      </c>
      <c r="E1259" t="s">
        <v>172</v>
      </c>
      <c r="F1259" t="s">
        <v>25</v>
      </c>
      <c r="G1259" t="s">
        <v>23</v>
      </c>
      <c r="H1259" t="s">
        <v>26</v>
      </c>
      <c r="I1259" t="s">
        <v>27</v>
      </c>
      <c r="J1259" t="s">
        <v>79</v>
      </c>
      <c r="K1259" t="s">
        <v>47</v>
      </c>
      <c r="L1259" t="b">
        <v>1</v>
      </c>
      <c r="M1259" t="s">
        <v>30</v>
      </c>
      <c r="N1259" t="s">
        <v>172</v>
      </c>
      <c r="O1259">
        <v>1</v>
      </c>
      <c r="P1259">
        <v>53525</v>
      </c>
      <c r="Q1259">
        <v>53525</v>
      </c>
      <c r="R1259">
        <v>205966</v>
      </c>
      <c r="S1259">
        <v>205966</v>
      </c>
      <c r="T1259">
        <v>0.20596600000000001</v>
      </c>
      <c r="U1259">
        <v>0.20596600000000001</v>
      </c>
      <c r="V1259">
        <v>53.524999999999999</v>
      </c>
    </row>
    <row r="1260" spans="1:22" x14ac:dyDescent="0.35">
      <c r="A1260" t="s">
        <v>22</v>
      </c>
      <c r="B1260">
        <v>2019</v>
      </c>
      <c r="C1260" t="b">
        <v>1</v>
      </c>
      <c r="D1260" t="s">
        <v>23</v>
      </c>
      <c r="E1260" t="s">
        <v>172</v>
      </c>
      <c r="F1260" t="s">
        <v>25</v>
      </c>
      <c r="G1260" t="s">
        <v>23</v>
      </c>
      <c r="H1260" t="s">
        <v>26</v>
      </c>
      <c r="I1260" t="s">
        <v>27</v>
      </c>
      <c r="J1260" t="s">
        <v>46</v>
      </c>
      <c r="K1260" t="s">
        <v>47</v>
      </c>
      <c r="L1260" t="b">
        <v>1</v>
      </c>
      <c r="M1260" t="s">
        <v>30</v>
      </c>
      <c r="N1260" t="s">
        <v>172</v>
      </c>
      <c r="O1260">
        <v>1.28</v>
      </c>
      <c r="P1260">
        <v>26832</v>
      </c>
      <c r="Q1260">
        <v>34344.959999999999</v>
      </c>
      <c r="R1260">
        <v>92404</v>
      </c>
      <c r="S1260">
        <v>92404</v>
      </c>
      <c r="T1260">
        <v>9.2404E-2</v>
      </c>
      <c r="U1260">
        <v>9.2404E-2</v>
      </c>
      <c r="V1260">
        <v>34.34496</v>
      </c>
    </row>
    <row r="1261" spans="1:22" x14ac:dyDescent="0.35">
      <c r="A1261" t="s">
        <v>22</v>
      </c>
      <c r="B1261">
        <v>2019</v>
      </c>
      <c r="C1261" t="b">
        <v>1</v>
      </c>
      <c r="D1261" t="s">
        <v>23</v>
      </c>
      <c r="E1261" t="s">
        <v>172</v>
      </c>
      <c r="F1261" t="s">
        <v>25</v>
      </c>
      <c r="G1261" t="s">
        <v>23</v>
      </c>
      <c r="H1261" t="s">
        <v>26</v>
      </c>
      <c r="I1261" t="s">
        <v>27</v>
      </c>
      <c r="J1261" t="s">
        <v>46</v>
      </c>
      <c r="K1261" t="s">
        <v>47</v>
      </c>
      <c r="L1261" t="b">
        <v>1</v>
      </c>
      <c r="M1261" t="s">
        <v>30</v>
      </c>
      <c r="N1261" t="s">
        <v>172</v>
      </c>
      <c r="O1261">
        <v>1.28</v>
      </c>
      <c r="P1261">
        <v>1000</v>
      </c>
      <c r="Q1261">
        <v>1280</v>
      </c>
      <c r="R1261">
        <v>3085</v>
      </c>
      <c r="S1261">
        <v>3085</v>
      </c>
      <c r="T1261">
        <v>3.0850000000000001E-3</v>
      </c>
      <c r="U1261">
        <v>3.0850000000000001E-3</v>
      </c>
      <c r="V1261">
        <v>1.28</v>
      </c>
    </row>
    <row r="1262" spans="1:22" x14ac:dyDescent="0.35">
      <c r="A1262" t="s">
        <v>22</v>
      </c>
      <c r="B1262">
        <v>2019</v>
      </c>
      <c r="C1262" t="b">
        <v>1</v>
      </c>
      <c r="D1262" t="s">
        <v>23</v>
      </c>
      <c r="E1262" t="s">
        <v>172</v>
      </c>
      <c r="F1262" t="s">
        <v>25</v>
      </c>
      <c r="G1262" t="s">
        <v>23</v>
      </c>
      <c r="H1262" t="s">
        <v>26</v>
      </c>
      <c r="I1262" t="s">
        <v>27</v>
      </c>
      <c r="J1262" t="s">
        <v>115</v>
      </c>
      <c r="K1262" t="s">
        <v>54</v>
      </c>
      <c r="L1262" t="b">
        <v>1</v>
      </c>
      <c r="M1262" t="s">
        <v>30</v>
      </c>
      <c r="N1262" t="s">
        <v>172</v>
      </c>
      <c r="O1262">
        <v>1</v>
      </c>
      <c r="P1262">
        <v>5000</v>
      </c>
      <c r="Q1262">
        <v>5000</v>
      </c>
      <c r="R1262">
        <v>13778</v>
      </c>
      <c r="S1262">
        <v>13778</v>
      </c>
      <c r="T1262">
        <v>1.3778E-2</v>
      </c>
      <c r="U1262">
        <v>1.3778E-2</v>
      </c>
      <c r="V1262">
        <v>5</v>
      </c>
    </row>
    <row r="1263" spans="1:22" x14ac:dyDescent="0.35">
      <c r="A1263" t="s">
        <v>22</v>
      </c>
      <c r="B1263">
        <v>2019</v>
      </c>
      <c r="C1263" t="b">
        <v>1</v>
      </c>
      <c r="D1263" t="s">
        <v>23</v>
      </c>
      <c r="E1263" t="s">
        <v>172</v>
      </c>
      <c r="F1263" t="s">
        <v>25</v>
      </c>
      <c r="G1263" t="s">
        <v>23</v>
      </c>
      <c r="H1263" t="s">
        <v>26</v>
      </c>
      <c r="I1263" t="s">
        <v>35</v>
      </c>
      <c r="J1263" t="s">
        <v>33</v>
      </c>
      <c r="K1263" t="s">
        <v>33</v>
      </c>
      <c r="L1263" t="b">
        <v>1</v>
      </c>
      <c r="M1263" t="s">
        <v>30</v>
      </c>
      <c r="N1263" t="s">
        <v>172</v>
      </c>
      <c r="O1263">
        <v>1</v>
      </c>
      <c r="P1263">
        <v>2228</v>
      </c>
      <c r="Q1263">
        <v>2228</v>
      </c>
      <c r="R1263">
        <v>17132</v>
      </c>
      <c r="S1263">
        <v>17132</v>
      </c>
      <c r="T1263">
        <v>1.7132000000000001E-2</v>
      </c>
      <c r="U1263">
        <v>1.7132000000000001E-2</v>
      </c>
      <c r="V1263">
        <v>2.2280000000000002</v>
      </c>
    </row>
    <row r="1264" spans="1:22" x14ac:dyDescent="0.35">
      <c r="A1264" t="s">
        <v>22</v>
      </c>
      <c r="B1264">
        <v>2019</v>
      </c>
      <c r="C1264" t="b">
        <v>1</v>
      </c>
      <c r="D1264" t="s">
        <v>23</v>
      </c>
      <c r="E1264" t="s">
        <v>172</v>
      </c>
      <c r="F1264" t="s">
        <v>25</v>
      </c>
      <c r="G1264" t="s">
        <v>23</v>
      </c>
      <c r="H1264" t="s">
        <v>26</v>
      </c>
      <c r="I1264" t="s">
        <v>35</v>
      </c>
      <c r="J1264" t="s">
        <v>33</v>
      </c>
      <c r="K1264" t="s">
        <v>33</v>
      </c>
      <c r="L1264" t="b">
        <v>1</v>
      </c>
      <c r="M1264" t="s">
        <v>30</v>
      </c>
      <c r="N1264" t="s">
        <v>172</v>
      </c>
      <c r="O1264">
        <v>1</v>
      </c>
      <c r="P1264">
        <v>605</v>
      </c>
      <c r="Q1264">
        <v>605</v>
      </c>
      <c r="R1264">
        <v>4519</v>
      </c>
      <c r="S1264">
        <v>4519</v>
      </c>
      <c r="T1264">
        <v>4.5189999999999996E-3</v>
      </c>
      <c r="U1264">
        <v>4.5189999999999996E-3</v>
      </c>
      <c r="V1264">
        <v>0.60499999999999998</v>
      </c>
    </row>
    <row r="1265" spans="1:22" x14ac:dyDescent="0.35">
      <c r="A1265" t="s">
        <v>22</v>
      </c>
      <c r="B1265">
        <v>2019</v>
      </c>
      <c r="C1265" t="b">
        <v>1</v>
      </c>
      <c r="D1265" t="s">
        <v>23</v>
      </c>
      <c r="E1265" t="s">
        <v>172</v>
      </c>
      <c r="F1265" t="s">
        <v>25</v>
      </c>
      <c r="G1265" t="s">
        <v>23</v>
      </c>
      <c r="H1265" t="s">
        <v>26</v>
      </c>
      <c r="I1265" t="s">
        <v>27</v>
      </c>
      <c r="J1265" t="s">
        <v>33</v>
      </c>
      <c r="K1265" t="s">
        <v>33</v>
      </c>
      <c r="L1265" t="b">
        <v>1</v>
      </c>
      <c r="M1265" t="s">
        <v>30</v>
      </c>
      <c r="N1265" t="s">
        <v>172</v>
      </c>
      <c r="O1265">
        <v>1.04</v>
      </c>
      <c r="P1265">
        <v>250801</v>
      </c>
      <c r="Q1265">
        <v>260833.04</v>
      </c>
      <c r="R1265">
        <v>887839</v>
      </c>
      <c r="S1265">
        <v>887839</v>
      </c>
      <c r="T1265">
        <v>0.88783900000000004</v>
      </c>
      <c r="U1265">
        <v>0.88783900000000004</v>
      </c>
      <c r="V1265">
        <v>260.83303999999998</v>
      </c>
    </row>
    <row r="1266" spans="1:22" x14ac:dyDescent="0.35">
      <c r="A1266" t="s">
        <v>22</v>
      </c>
      <c r="B1266">
        <v>2019</v>
      </c>
      <c r="C1266" t="b">
        <v>1</v>
      </c>
      <c r="D1266" t="s">
        <v>23</v>
      </c>
      <c r="E1266" t="s">
        <v>172</v>
      </c>
      <c r="F1266" t="s">
        <v>25</v>
      </c>
      <c r="G1266" t="s">
        <v>23</v>
      </c>
      <c r="H1266" t="s">
        <v>26</v>
      </c>
      <c r="I1266" t="s">
        <v>27</v>
      </c>
      <c r="J1266" t="s">
        <v>33</v>
      </c>
      <c r="K1266" t="s">
        <v>33</v>
      </c>
      <c r="L1266" t="b">
        <v>1</v>
      </c>
      <c r="M1266" t="s">
        <v>30</v>
      </c>
      <c r="N1266" t="s">
        <v>172</v>
      </c>
      <c r="O1266">
        <v>1.04</v>
      </c>
      <c r="P1266">
        <v>7532</v>
      </c>
      <c r="Q1266">
        <v>7833.28</v>
      </c>
      <c r="R1266">
        <v>19530</v>
      </c>
      <c r="S1266">
        <v>19530</v>
      </c>
      <c r="T1266">
        <v>1.9529999999999999E-2</v>
      </c>
      <c r="U1266">
        <v>1.9529999999999999E-2</v>
      </c>
      <c r="V1266">
        <v>7.8332800000000002</v>
      </c>
    </row>
    <row r="1267" spans="1:22" x14ac:dyDescent="0.35">
      <c r="A1267" t="s">
        <v>22</v>
      </c>
      <c r="B1267">
        <v>2019</v>
      </c>
      <c r="C1267" t="b">
        <v>1</v>
      </c>
      <c r="D1267" t="s">
        <v>23</v>
      </c>
      <c r="E1267" t="s">
        <v>172</v>
      </c>
      <c r="F1267" t="s">
        <v>25</v>
      </c>
      <c r="G1267" t="s">
        <v>23</v>
      </c>
      <c r="H1267" t="s">
        <v>26</v>
      </c>
      <c r="I1267" t="s">
        <v>27</v>
      </c>
      <c r="J1267" t="s">
        <v>33</v>
      </c>
      <c r="K1267" t="s">
        <v>33</v>
      </c>
      <c r="L1267" t="b">
        <v>1</v>
      </c>
      <c r="M1267" t="s">
        <v>30</v>
      </c>
      <c r="N1267" t="s">
        <v>172</v>
      </c>
      <c r="O1267">
        <v>1.04</v>
      </c>
      <c r="P1267">
        <v>4950</v>
      </c>
      <c r="Q1267">
        <v>5148</v>
      </c>
      <c r="R1267">
        <v>5556</v>
      </c>
      <c r="S1267">
        <v>5556</v>
      </c>
      <c r="T1267">
        <v>5.5560000000000002E-3</v>
      </c>
      <c r="U1267">
        <v>5.5560000000000002E-3</v>
      </c>
      <c r="V1267">
        <v>5.1479999999999997</v>
      </c>
    </row>
    <row r="1268" spans="1:22" x14ac:dyDescent="0.35">
      <c r="A1268" t="s">
        <v>22</v>
      </c>
      <c r="B1268">
        <v>2019</v>
      </c>
      <c r="C1268" t="b">
        <v>1</v>
      </c>
      <c r="D1268" t="s">
        <v>23</v>
      </c>
      <c r="E1268" t="s">
        <v>172</v>
      </c>
      <c r="F1268" t="s">
        <v>25</v>
      </c>
      <c r="G1268" t="s">
        <v>23</v>
      </c>
      <c r="H1268" t="s">
        <v>26</v>
      </c>
      <c r="I1268" t="s">
        <v>100</v>
      </c>
      <c r="J1268" t="s">
        <v>33</v>
      </c>
      <c r="K1268" t="s">
        <v>33</v>
      </c>
      <c r="L1268" t="b">
        <v>1</v>
      </c>
      <c r="M1268" t="s">
        <v>30</v>
      </c>
      <c r="N1268" t="s">
        <v>172</v>
      </c>
      <c r="O1268">
        <v>3.19</v>
      </c>
      <c r="P1268">
        <v>7707</v>
      </c>
      <c r="Q1268">
        <v>24585.33</v>
      </c>
      <c r="R1268">
        <v>10709</v>
      </c>
      <c r="S1268">
        <v>10709</v>
      </c>
      <c r="T1268">
        <v>1.0709E-2</v>
      </c>
      <c r="U1268">
        <v>1.0709E-2</v>
      </c>
      <c r="V1268">
        <v>24.585329999999999</v>
      </c>
    </row>
    <row r="1269" spans="1:22" x14ac:dyDescent="0.35">
      <c r="A1269" t="s">
        <v>22</v>
      </c>
      <c r="B1269">
        <v>2019</v>
      </c>
      <c r="C1269" t="b">
        <v>1</v>
      </c>
      <c r="D1269" t="s">
        <v>23</v>
      </c>
      <c r="E1269" t="s">
        <v>172</v>
      </c>
      <c r="F1269" t="s">
        <v>25</v>
      </c>
      <c r="G1269" t="s">
        <v>23</v>
      </c>
      <c r="H1269" t="s">
        <v>65</v>
      </c>
      <c r="I1269" t="s">
        <v>27</v>
      </c>
      <c r="J1269" t="s">
        <v>101</v>
      </c>
      <c r="K1269" t="s">
        <v>67</v>
      </c>
      <c r="L1269" t="b">
        <v>1</v>
      </c>
      <c r="M1269" t="s">
        <v>30</v>
      </c>
      <c r="N1269" t="s">
        <v>172</v>
      </c>
      <c r="O1269">
        <v>0</v>
      </c>
      <c r="P1269">
        <v>17090</v>
      </c>
      <c r="Q1269">
        <v>0</v>
      </c>
      <c r="R1269">
        <v>38455</v>
      </c>
      <c r="S1269">
        <v>38455</v>
      </c>
      <c r="T1269">
        <v>3.8455000000000003E-2</v>
      </c>
      <c r="U1269">
        <v>3.8455000000000003E-2</v>
      </c>
      <c r="V1269">
        <v>0</v>
      </c>
    </row>
    <row r="1270" spans="1:22" x14ac:dyDescent="0.35">
      <c r="A1270" t="s">
        <v>22</v>
      </c>
      <c r="B1270">
        <v>2019</v>
      </c>
      <c r="C1270" t="b">
        <v>1</v>
      </c>
      <c r="D1270" t="s">
        <v>23</v>
      </c>
      <c r="E1270" t="s">
        <v>172</v>
      </c>
      <c r="F1270" t="s">
        <v>25</v>
      </c>
      <c r="G1270" t="s">
        <v>23</v>
      </c>
      <c r="H1270" t="s">
        <v>26</v>
      </c>
      <c r="I1270" t="s">
        <v>110</v>
      </c>
      <c r="J1270" t="s">
        <v>115</v>
      </c>
      <c r="K1270" t="s">
        <v>54</v>
      </c>
      <c r="L1270" t="b">
        <v>1</v>
      </c>
      <c r="M1270" t="s">
        <v>30</v>
      </c>
      <c r="N1270" t="s">
        <v>172</v>
      </c>
      <c r="O1270">
        <v>1.33</v>
      </c>
      <c r="P1270">
        <v>2556</v>
      </c>
      <c r="Q1270">
        <v>3399.48</v>
      </c>
      <c r="R1270">
        <v>3834</v>
      </c>
      <c r="S1270">
        <v>3834</v>
      </c>
      <c r="T1270">
        <v>3.8340000000000002E-3</v>
      </c>
      <c r="U1270">
        <v>3.8340000000000002E-3</v>
      </c>
      <c r="V1270">
        <v>3.3994800000000001</v>
      </c>
    </row>
    <row r="1271" spans="1:22" x14ac:dyDescent="0.35">
      <c r="A1271" t="s">
        <v>22</v>
      </c>
      <c r="B1271">
        <v>2019</v>
      </c>
      <c r="C1271" t="b">
        <v>1</v>
      </c>
      <c r="D1271" t="s">
        <v>23</v>
      </c>
      <c r="E1271" t="s">
        <v>172</v>
      </c>
      <c r="F1271" t="s">
        <v>25</v>
      </c>
      <c r="G1271" t="s">
        <v>23</v>
      </c>
      <c r="H1271" t="s">
        <v>26</v>
      </c>
      <c r="I1271" t="s">
        <v>27</v>
      </c>
      <c r="J1271" t="s">
        <v>92</v>
      </c>
      <c r="K1271" t="s">
        <v>52</v>
      </c>
      <c r="L1271" t="b">
        <v>1</v>
      </c>
      <c r="M1271" t="s">
        <v>30</v>
      </c>
      <c r="N1271" t="s">
        <v>172</v>
      </c>
      <c r="O1271">
        <v>1.21</v>
      </c>
      <c r="P1271">
        <v>896</v>
      </c>
      <c r="Q1271">
        <v>1084.1600000000001</v>
      </c>
      <c r="R1271">
        <v>3012</v>
      </c>
      <c r="S1271">
        <v>3012</v>
      </c>
      <c r="T1271">
        <v>3.0119999999999999E-3</v>
      </c>
      <c r="U1271">
        <v>3.0119999999999999E-3</v>
      </c>
      <c r="V1271">
        <v>1.08416</v>
      </c>
    </row>
    <row r="1272" spans="1:22" x14ac:dyDescent="0.35">
      <c r="A1272" t="s">
        <v>22</v>
      </c>
      <c r="B1272">
        <v>2019</v>
      </c>
      <c r="C1272" t="b">
        <v>1</v>
      </c>
      <c r="D1272" t="s">
        <v>23</v>
      </c>
      <c r="E1272" t="s">
        <v>172</v>
      </c>
      <c r="F1272" t="s">
        <v>25</v>
      </c>
      <c r="G1272" t="s">
        <v>23</v>
      </c>
      <c r="H1272" t="s">
        <v>26</v>
      </c>
      <c r="I1272" t="s">
        <v>27</v>
      </c>
      <c r="J1272" t="s">
        <v>92</v>
      </c>
      <c r="K1272" t="s">
        <v>52</v>
      </c>
      <c r="L1272" t="b">
        <v>1</v>
      </c>
      <c r="M1272" t="s">
        <v>30</v>
      </c>
      <c r="N1272" t="s">
        <v>172</v>
      </c>
      <c r="O1272">
        <v>1.21</v>
      </c>
      <c r="P1272">
        <v>24140</v>
      </c>
      <c r="Q1272">
        <v>29209.4</v>
      </c>
      <c r="R1272">
        <v>59875</v>
      </c>
      <c r="S1272">
        <v>59875</v>
      </c>
      <c r="T1272">
        <v>5.9874999999999998E-2</v>
      </c>
      <c r="U1272">
        <v>5.9874999999999998E-2</v>
      </c>
      <c r="V1272">
        <v>29.209399999999999</v>
      </c>
    </row>
    <row r="1273" spans="1:22" x14ac:dyDescent="0.35">
      <c r="A1273" t="s">
        <v>22</v>
      </c>
      <c r="B1273">
        <v>2019</v>
      </c>
      <c r="C1273" t="b">
        <v>1</v>
      </c>
      <c r="D1273" t="s">
        <v>23</v>
      </c>
      <c r="E1273" t="s">
        <v>172</v>
      </c>
      <c r="F1273" t="s">
        <v>25</v>
      </c>
      <c r="G1273" t="s">
        <v>23</v>
      </c>
      <c r="H1273" t="s">
        <v>26</v>
      </c>
      <c r="I1273" t="s">
        <v>27</v>
      </c>
      <c r="J1273" t="s">
        <v>108</v>
      </c>
      <c r="K1273" t="s">
        <v>52</v>
      </c>
      <c r="L1273" t="b">
        <v>1</v>
      </c>
      <c r="M1273" t="s">
        <v>30</v>
      </c>
      <c r="N1273" t="s">
        <v>172</v>
      </c>
      <c r="O1273">
        <v>1.1499999999999999</v>
      </c>
      <c r="P1273">
        <v>4272</v>
      </c>
      <c r="Q1273">
        <v>4912.8</v>
      </c>
      <c r="R1273">
        <v>15380</v>
      </c>
      <c r="S1273">
        <v>15380</v>
      </c>
      <c r="T1273">
        <v>1.538E-2</v>
      </c>
      <c r="U1273">
        <v>1.538E-2</v>
      </c>
      <c r="V1273">
        <v>4.9127999999999998</v>
      </c>
    </row>
    <row r="1274" spans="1:22" x14ac:dyDescent="0.35">
      <c r="A1274" t="s">
        <v>22</v>
      </c>
      <c r="B1274">
        <v>2019</v>
      </c>
      <c r="C1274" t="b">
        <v>1</v>
      </c>
      <c r="D1274" t="s">
        <v>23</v>
      </c>
      <c r="E1274" t="s">
        <v>172</v>
      </c>
      <c r="F1274" t="s">
        <v>25</v>
      </c>
      <c r="G1274" t="s">
        <v>23</v>
      </c>
      <c r="H1274" t="s">
        <v>26</v>
      </c>
      <c r="I1274" t="s">
        <v>27</v>
      </c>
      <c r="J1274" t="s">
        <v>112</v>
      </c>
      <c r="K1274" t="s">
        <v>54</v>
      </c>
      <c r="L1274" t="b">
        <v>1</v>
      </c>
      <c r="M1274" t="s">
        <v>30</v>
      </c>
      <c r="N1274" t="s">
        <v>172</v>
      </c>
      <c r="O1274">
        <v>1</v>
      </c>
      <c r="P1274">
        <v>17520</v>
      </c>
      <c r="Q1274">
        <v>17520</v>
      </c>
      <c r="R1274">
        <v>29564</v>
      </c>
      <c r="S1274">
        <v>29564</v>
      </c>
      <c r="T1274">
        <v>2.9564E-2</v>
      </c>
      <c r="U1274">
        <v>2.9564E-2</v>
      </c>
      <c r="V1274">
        <v>17.52</v>
      </c>
    </row>
    <row r="1275" spans="1:22" x14ac:dyDescent="0.35">
      <c r="A1275" t="s">
        <v>22</v>
      </c>
      <c r="B1275">
        <v>2019</v>
      </c>
      <c r="C1275" t="b">
        <v>1</v>
      </c>
      <c r="D1275" t="s">
        <v>23</v>
      </c>
      <c r="E1275" t="s">
        <v>172</v>
      </c>
      <c r="F1275" t="s">
        <v>25</v>
      </c>
      <c r="G1275" t="s">
        <v>23</v>
      </c>
      <c r="H1275" t="s">
        <v>26</v>
      </c>
      <c r="I1275" t="s">
        <v>27</v>
      </c>
      <c r="J1275" t="s">
        <v>91</v>
      </c>
      <c r="K1275" t="s">
        <v>54</v>
      </c>
      <c r="L1275" t="b">
        <v>1</v>
      </c>
      <c r="M1275" t="s">
        <v>30</v>
      </c>
      <c r="N1275" t="s">
        <v>172</v>
      </c>
      <c r="O1275">
        <v>1</v>
      </c>
      <c r="P1275">
        <v>39571</v>
      </c>
      <c r="Q1275">
        <v>39571</v>
      </c>
      <c r="R1275">
        <v>59383</v>
      </c>
      <c r="S1275">
        <v>59383</v>
      </c>
      <c r="T1275">
        <v>5.9382999999999998E-2</v>
      </c>
      <c r="U1275">
        <v>5.9382999999999998E-2</v>
      </c>
      <c r="V1275">
        <v>39.570999999999998</v>
      </c>
    </row>
    <row r="1276" spans="1:22" x14ac:dyDescent="0.35">
      <c r="A1276" t="s">
        <v>22</v>
      </c>
      <c r="B1276">
        <v>2019</v>
      </c>
      <c r="C1276" t="b">
        <v>1</v>
      </c>
      <c r="D1276" t="s">
        <v>23</v>
      </c>
      <c r="E1276" t="s">
        <v>173</v>
      </c>
      <c r="F1276" t="s">
        <v>25</v>
      </c>
      <c r="G1276" t="s">
        <v>23</v>
      </c>
      <c r="H1276" t="s">
        <v>26</v>
      </c>
      <c r="I1276" t="s">
        <v>35</v>
      </c>
      <c r="J1276" t="s">
        <v>82</v>
      </c>
      <c r="K1276" t="s">
        <v>39</v>
      </c>
      <c r="L1276" t="b">
        <v>1</v>
      </c>
      <c r="M1276" t="s">
        <v>30</v>
      </c>
      <c r="N1276" t="s">
        <v>173</v>
      </c>
      <c r="O1276">
        <v>1</v>
      </c>
      <c r="P1276">
        <v>35</v>
      </c>
      <c r="Q1276">
        <v>35</v>
      </c>
      <c r="R1276">
        <v>1307</v>
      </c>
      <c r="S1276">
        <v>1307</v>
      </c>
      <c r="T1276">
        <v>1.307E-3</v>
      </c>
      <c r="U1276">
        <v>1.307E-3</v>
      </c>
      <c r="V1276">
        <v>3.5000000000000003E-2</v>
      </c>
    </row>
    <row r="1277" spans="1:22" x14ac:dyDescent="0.35">
      <c r="A1277" t="s">
        <v>22</v>
      </c>
      <c r="B1277">
        <v>2019</v>
      </c>
      <c r="C1277" t="b">
        <v>1</v>
      </c>
      <c r="D1277" t="s">
        <v>23</v>
      </c>
      <c r="E1277" t="s">
        <v>173</v>
      </c>
      <c r="F1277" t="s">
        <v>25</v>
      </c>
      <c r="G1277" t="s">
        <v>23</v>
      </c>
      <c r="H1277" t="s">
        <v>26</v>
      </c>
      <c r="I1277" t="s">
        <v>27</v>
      </c>
      <c r="J1277" t="s">
        <v>56</v>
      </c>
      <c r="K1277" t="s">
        <v>29</v>
      </c>
      <c r="L1277" t="b">
        <v>1</v>
      </c>
      <c r="M1277" t="s">
        <v>30</v>
      </c>
      <c r="N1277" t="s">
        <v>173</v>
      </c>
      <c r="O1277">
        <v>1.21</v>
      </c>
      <c r="P1277">
        <v>398000</v>
      </c>
      <c r="Q1277">
        <v>481580</v>
      </c>
      <c r="R1277">
        <v>3314600</v>
      </c>
      <c r="S1277">
        <v>3314600</v>
      </c>
      <c r="T1277">
        <v>3.3146</v>
      </c>
      <c r="U1277">
        <v>3.3146</v>
      </c>
      <c r="V1277">
        <v>481.58</v>
      </c>
    </row>
    <row r="1278" spans="1:22" x14ac:dyDescent="0.35">
      <c r="A1278" t="s">
        <v>22</v>
      </c>
      <c r="B1278">
        <v>2019</v>
      </c>
      <c r="C1278" t="b">
        <v>1</v>
      </c>
      <c r="D1278" t="s">
        <v>23</v>
      </c>
      <c r="E1278" t="s">
        <v>173</v>
      </c>
      <c r="F1278" t="s">
        <v>25</v>
      </c>
      <c r="G1278" t="s">
        <v>23</v>
      </c>
      <c r="H1278" t="s">
        <v>26</v>
      </c>
      <c r="I1278" t="s">
        <v>27</v>
      </c>
      <c r="J1278" t="s">
        <v>56</v>
      </c>
      <c r="K1278" t="s">
        <v>29</v>
      </c>
      <c r="L1278" t="b">
        <v>1</v>
      </c>
      <c r="M1278" t="s">
        <v>30</v>
      </c>
      <c r="N1278" t="s">
        <v>173</v>
      </c>
      <c r="O1278">
        <v>1.21</v>
      </c>
      <c r="P1278">
        <v>73927</v>
      </c>
      <c r="Q1278">
        <v>89451.67</v>
      </c>
      <c r="R1278">
        <v>874273</v>
      </c>
      <c r="S1278">
        <v>874273</v>
      </c>
      <c r="T1278">
        <v>0.87427299999999997</v>
      </c>
      <c r="U1278">
        <v>0.87427299999999997</v>
      </c>
      <c r="V1278">
        <v>89.451669999999993</v>
      </c>
    </row>
    <row r="1279" spans="1:22" x14ac:dyDescent="0.35">
      <c r="A1279" t="s">
        <v>22</v>
      </c>
      <c r="B1279">
        <v>2019</v>
      </c>
      <c r="C1279" t="b">
        <v>1</v>
      </c>
      <c r="D1279" t="s">
        <v>23</v>
      </c>
      <c r="E1279" t="s">
        <v>173</v>
      </c>
      <c r="F1279" t="s">
        <v>25</v>
      </c>
      <c r="G1279" t="s">
        <v>23</v>
      </c>
      <c r="H1279" t="s">
        <v>26</v>
      </c>
      <c r="I1279" t="s">
        <v>27</v>
      </c>
      <c r="J1279" t="s">
        <v>28</v>
      </c>
      <c r="K1279" t="s">
        <v>29</v>
      </c>
      <c r="L1279" t="b">
        <v>1</v>
      </c>
      <c r="M1279" t="s">
        <v>30</v>
      </c>
      <c r="N1279" t="s">
        <v>173</v>
      </c>
      <c r="O1279">
        <v>1.38</v>
      </c>
      <c r="P1279">
        <v>10890</v>
      </c>
      <c r="Q1279">
        <v>15028.2</v>
      </c>
      <c r="R1279">
        <v>70639</v>
      </c>
      <c r="S1279">
        <v>70639</v>
      </c>
      <c r="T1279">
        <v>7.0638999999999993E-2</v>
      </c>
      <c r="U1279">
        <v>7.0638999999999993E-2</v>
      </c>
      <c r="V1279">
        <v>15.0282</v>
      </c>
    </row>
    <row r="1280" spans="1:22" x14ac:dyDescent="0.35">
      <c r="A1280" t="s">
        <v>22</v>
      </c>
      <c r="B1280">
        <v>2019</v>
      </c>
      <c r="C1280" t="b">
        <v>1</v>
      </c>
      <c r="D1280" t="s">
        <v>23</v>
      </c>
      <c r="E1280" t="s">
        <v>173</v>
      </c>
      <c r="F1280" t="s">
        <v>25</v>
      </c>
      <c r="G1280" t="s">
        <v>23</v>
      </c>
      <c r="H1280" t="s">
        <v>26</v>
      </c>
      <c r="I1280" t="s">
        <v>27</v>
      </c>
      <c r="J1280" t="s">
        <v>57</v>
      </c>
      <c r="K1280" t="s">
        <v>29</v>
      </c>
      <c r="L1280" t="b">
        <v>1</v>
      </c>
      <c r="M1280" t="s">
        <v>30</v>
      </c>
      <c r="N1280" t="s">
        <v>173</v>
      </c>
      <c r="O1280">
        <v>2.58</v>
      </c>
      <c r="P1280">
        <v>40483</v>
      </c>
      <c r="Q1280">
        <v>104446.14</v>
      </c>
      <c r="R1280">
        <v>802898</v>
      </c>
      <c r="S1280">
        <v>802898</v>
      </c>
      <c r="T1280">
        <v>0.802898</v>
      </c>
      <c r="U1280">
        <v>0.802898</v>
      </c>
      <c r="V1280">
        <v>104.44614</v>
      </c>
    </row>
    <row r="1281" spans="1:22" x14ac:dyDescent="0.35">
      <c r="A1281" t="s">
        <v>22</v>
      </c>
      <c r="B1281">
        <v>2019</v>
      </c>
      <c r="C1281" t="b">
        <v>1</v>
      </c>
      <c r="D1281" t="s">
        <v>23</v>
      </c>
      <c r="E1281" t="s">
        <v>173</v>
      </c>
      <c r="F1281" t="s">
        <v>25</v>
      </c>
      <c r="G1281" t="s">
        <v>23</v>
      </c>
      <c r="H1281" t="s">
        <v>26</v>
      </c>
      <c r="I1281" t="s">
        <v>27</v>
      </c>
      <c r="J1281" t="s">
        <v>33</v>
      </c>
      <c r="K1281" t="s">
        <v>33</v>
      </c>
      <c r="L1281" t="b">
        <v>1</v>
      </c>
      <c r="M1281" t="s">
        <v>30</v>
      </c>
      <c r="N1281" t="s">
        <v>173</v>
      </c>
      <c r="O1281">
        <v>1.33</v>
      </c>
      <c r="P1281">
        <v>267978</v>
      </c>
      <c r="Q1281">
        <v>356410.74</v>
      </c>
      <c r="R1281">
        <v>754749</v>
      </c>
      <c r="S1281">
        <v>754749</v>
      </c>
      <c r="T1281">
        <v>0.754749</v>
      </c>
      <c r="U1281">
        <v>0.754749</v>
      </c>
      <c r="V1281">
        <v>356.41073999999998</v>
      </c>
    </row>
    <row r="1282" spans="1:22" x14ac:dyDescent="0.35">
      <c r="A1282" t="s">
        <v>22</v>
      </c>
      <c r="B1282">
        <v>2019</v>
      </c>
      <c r="C1282" t="b">
        <v>1</v>
      </c>
      <c r="D1282" t="s">
        <v>23</v>
      </c>
      <c r="E1282" t="s">
        <v>173</v>
      </c>
      <c r="F1282" t="s">
        <v>25</v>
      </c>
      <c r="G1282" t="s">
        <v>23</v>
      </c>
      <c r="H1282" t="s">
        <v>26</v>
      </c>
      <c r="I1282" t="s">
        <v>27</v>
      </c>
      <c r="J1282" t="s">
        <v>33</v>
      </c>
      <c r="K1282" t="s">
        <v>33</v>
      </c>
      <c r="L1282" t="b">
        <v>1</v>
      </c>
      <c r="M1282" t="s">
        <v>30</v>
      </c>
      <c r="N1282" t="s">
        <v>173</v>
      </c>
      <c r="O1282">
        <v>1.33</v>
      </c>
      <c r="P1282">
        <v>44830</v>
      </c>
      <c r="Q1282">
        <v>59623.9</v>
      </c>
      <c r="R1282">
        <v>73557</v>
      </c>
      <c r="S1282">
        <v>73557</v>
      </c>
      <c r="T1282">
        <v>7.3556999999999997E-2</v>
      </c>
      <c r="U1282">
        <v>7.3556999999999997E-2</v>
      </c>
      <c r="V1282">
        <v>59.623899999999999</v>
      </c>
    </row>
    <row r="1283" spans="1:22" x14ac:dyDescent="0.35">
      <c r="A1283" t="s">
        <v>22</v>
      </c>
      <c r="B1283">
        <v>2019</v>
      </c>
      <c r="C1283" t="b">
        <v>1</v>
      </c>
      <c r="D1283" t="s">
        <v>23</v>
      </c>
      <c r="E1283" t="s">
        <v>173</v>
      </c>
      <c r="F1283" t="s">
        <v>25</v>
      </c>
      <c r="G1283" t="s">
        <v>23</v>
      </c>
      <c r="H1283" t="s">
        <v>26</v>
      </c>
      <c r="I1283" t="s">
        <v>27</v>
      </c>
      <c r="J1283" t="s">
        <v>33</v>
      </c>
      <c r="K1283" t="s">
        <v>33</v>
      </c>
      <c r="L1283" t="b">
        <v>1</v>
      </c>
      <c r="M1283" t="s">
        <v>30</v>
      </c>
      <c r="N1283" t="s">
        <v>173</v>
      </c>
      <c r="O1283">
        <v>1.33</v>
      </c>
      <c r="P1283">
        <v>29899</v>
      </c>
      <c r="Q1283">
        <v>39765.67</v>
      </c>
      <c r="R1283">
        <v>122964</v>
      </c>
      <c r="S1283">
        <v>122964</v>
      </c>
      <c r="T1283">
        <v>0.122964</v>
      </c>
      <c r="U1283">
        <v>0.122964</v>
      </c>
      <c r="V1283">
        <v>39.76567</v>
      </c>
    </row>
    <row r="1284" spans="1:22" x14ac:dyDescent="0.35">
      <c r="A1284" t="s">
        <v>22</v>
      </c>
      <c r="B1284">
        <v>2019</v>
      </c>
      <c r="C1284" t="b">
        <v>1</v>
      </c>
      <c r="D1284" t="s">
        <v>23</v>
      </c>
      <c r="E1284" t="s">
        <v>173</v>
      </c>
      <c r="F1284" t="s">
        <v>25</v>
      </c>
      <c r="G1284" t="s">
        <v>23</v>
      </c>
      <c r="H1284" t="s">
        <v>26</v>
      </c>
      <c r="I1284" t="s">
        <v>27</v>
      </c>
      <c r="J1284" t="s">
        <v>33</v>
      </c>
      <c r="K1284" t="s">
        <v>33</v>
      </c>
      <c r="L1284" t="b">
        <v>1</v>
      </c>
      <c r="M1284" t="s">
        <v>30</v>
      </c>
      <c r="N1284" t="s">
        <v>173</v>
      </c>
      <c r="O1284">
        <v>1.33</v>
      </c>
      <c r="P1284">
        <v>19643</v>
      </c>
      <c r="Q1284">
        <v>26125.19</v>
      </c>
      <c r="R1284">
        <v>101003</v>
      </c>
      <c r="S1284">
        <v>101003</v>
      </c>
      <c r="T1284">
        <v>0.101003</v>
      </c>
      <c r="U1284">
        <v>0.101003</v>
      </c>
      <c r="V1284">
        <v>26.12519</v>
      </c>
    </row>
    <row r="1285" spans="1:22" x14ac:dyDescent="0.35">
      <c r="A1285" t="s">
        <v>22</v>
      </c>
      <c r="B1285">
        <v>2019</v>
      </c>
      <c r="C1285" t="b">
        <v>1</v>
      </c>
      <c r="D1285" t="s">
        <v>23</v>
      </c>
      <c r="E1285" t="s">
        <v>173</v>
      </c>
      <c r="F1285" t="s">
        <v>25</v>
      </c>
      <c r="G1285" t="s">
        <v>23</v>
      </c>
      <c r="H1285" t="s">
        <v>26</v>
      </c>
      <c r="I1285" t="s">
        <v>27</v>
      </c>
      <c r="J1285" t="s">
        <v>58</v>
      </c>
      <c r="K1285" t="s">
        <v>59</v>
      </c>
      <c r="L1285" t="b">
        <v>1</v>
      </c>
      <c r="M1285" t="s">
        <v>30</v>
      </c>
      <c r="N1285" t="s">
        <v>173</v>
      </c>
      <c r="O1285">
        <v>1.1200000000000001</v>
      </c>
      <c r="P1285">
        <v>8000</v>
      </c>
      <c r="Q1285">
        <v>8960</v>
      </c>
      <c r="R1285">
        <v>17620</v>
      </c>
      <c r="S1285">
        <v>17620</v>
      </c>
      <c r="T1285">
        <v>1.762E-2</v>
      </c>
      <c r="U1285">
        <v>1.762E-2</v>
      </c>
      <c r="V1285">
        <v>8.9600000000000009</v>
      </c>
    </row>
    <row r="1286" spans="1:22" x14ac:dyDescent="0.35">
      <c r="A1286" t="s">
        <v>22</v>
      </c>
      <c r="B1286">
        <v>2019</v>
      </c>
      <c r="C1286" t="b">
        <v>1</v>
      </c>
      <c r="D1286" t="s">
        <v>23</v>
      </c>
      <c r="E1286" t="s">
        <v>173</v>
      </c>
      <c r="F1286" t="s">
        <v>25</v>
      </c>
      <c r="G1286" t="s">
        <v>23</v>
      </c>
      <c r="H1286" t="s">
        <v>36</v>
      </c>
      <c r="I1286" t="s">
        <v>37</v>
      </c>
      <c r="J1286" t="s">
        <v>28</v>
      </c>
      <c r="K1286" t="s">
        <v>29</v>
      </c>
      <c r="L1286" t="b">
        <v>1</v>
      </c>
      <c r="M1286" t="s">
        <v>30</v>
      </c>
      <c r="N1286" t="s">
        <v>173</v>
      </c>
      <c r="O1286">
        <v>1.66</v>
      </c>
      <c r="P1286">
        <v>623514</v>
      </c>
      <c r="Q1286">
        <v>1035033.24</v>
      </c>
      <c r="R1286">
        <v>4199266</v>
      </c>
      <c r="S1286">
        <v>4199266</v>
      </c>
      <c r="T1286">
        <v>4.1992659999999997</v>
      </c>
      <c r="U1286">
        <v>4.1992659999999997</v>
      </c>
      <c r="V1286">
        <v>1035.03324</v>
      </c>
    </row>
    <row r="1287" spans="1:22" x14ac:dyDescent="0.35">
      <c r="A1287" t="s">
        <v>22</v>
      </c>
      <c r="B1287">
        <v>2019</v>
      </c>
      <c r="C1287" t="b">
        <v>1</v>
      </c>
      <c r="D1287" t="s">
        <v>23</v>
      </c>
      <c r="E1287" t="s">
        <v>173</v>
      </c>
      <c r="F1287" t="s">
        <v>25</v>
      </c>
      <c r="G1287" t="s">
        <v>23</v>
      </c>
      <c r="H1287" t="s">
        <v>36</v>
      </c>
      <c r="I1287" t="s">
        <v>37</v>
      </c>
      <c r="J1287" t="s">
        <v>28</v>
      </c>
      <c r="K1287" t="s">
        <v>29</v>
      </c>
      <c r="L1287" t="b">
        <v>1</v>
      </c>
      <c r="M1287" t="s">
        <v>30</v>
      </c>
      <c r="N1287" t="s">
        <v>173</v>
      </c>
      <c r="O1287">
        <v>1.66</v>
      </c>
      <c r="P1287">
        <v>19794</v>
      </c>
      <c r="Q1287">
        <v>32858.04</v>
      </c>
      <c r="R1287">
        <v>158068</v>
      </c>
      <c r="S1287">
        <v>158068</v>
      </c>
      <c r="T1287">
        <v>0.15806799999999999</v>
      </c>
      <c r="U1287">
        <v>0.15806799999999999</v>
      </c>
      <c r="V1287">
        <v>32.858040000000003</v>
      </c>
    </row>
    <row r="1288" spans="1:22" x14ac:dyDescent="0.35">
      <c r="A1288" t="s">
        <v>22</v>
      </c>
      <c r="B1288">
        <v>2019</v>
      </c>
      <c r="C1288" t="b">
        <v>1</v>
      </c>
      <c r="D1288" t="s">
        <v>23</v>
      </c>
      <c r="E1288" t="s">
        <v>173</v>
      </c>
      <c r="F1288" t="s">
        <v>25</v>
      </c>
      <c r="G1288" t="s">
        <v>23</v>
      </c>
      <c r="H1288" t="s">
        <v>36</v>
      </c>
      <c r="I1288" t="s">
        <v>37</v>
      </c>
      <c r="J1288" t="s">
        <v>28</v>
      </c>
      <c r="K1288" t="s">
        <v>29</v>
      </c>
      <c r="L1288" t="b">
        <v>1</v>
      </c>
      <c r="M1288" t="s">
        <v>30</v>
      </c>
      <c r="N1288" t="s">
        <v>173</v>
      </c>
      <c r="O1288">
        <v>1.66</v>
      </c>
      <c r="P1288">
        <v>564691</v>
      </c>
      <c r="Q1288">
        <v>937387.06</v>
      </c>
      <c r="R1288">
        <v>4467589</v>
      </c>
      <c r="S1288">
        <v>4467589</v>
      </c>
      <c r="T1288">
        <v>4.4675890000000003</v>
      </c>
      <c r="U1288">
        <v>4.4675890000000003</v>
      </c>
      <c r="V1288">
        <v>937.38706000000002</v>
      </c>
    </row>
    <row r="1289" spans="1:22" x14ac:dyDescent="0.35">
      <c r="A1289" t="s">
        <v>22</v>
      </c>
      <c r="B1289">
        <v>2019</v>
      </c>
      <c r="C1289" t="b">
        <v>1</v>
      </c>
      <c r="D1289" t="s">
        <v>23</v>
      </c>
      <c r="E1289" t="s">
        <v>173</v>
      </c>
      <c r="F1289" t="s">
        <v>25</v>
      </c>
      <c r="G1289" t="s">
        <v>23</v>
      </c>
      <c r="H1289" t="s">
        <v>36</v>
      </c>
      <c r="I1289" t="s">
        <v>37</v>
      </c>
      <c r="J1289" t="s">
        <v>28</v>
      </c>
      <c r="K1289" t="s">
        <v>29</v>
      </c>
      <c r="L1289" t="b">
        <v>1</v>
      </c>
      <c r="M1289" t="s">
        <v>30</v>
      </c>
      <c r="N1289" t="s">
        <v>173</v>
      </c>
      <c r="O1289">
        <v>1.66</v>
      </c>
      <c r="P1289">
        <v>64020</v>
      </c>
      <c r="Q1289">
        <v>106273.2</v>
      </c>
      <c r="R1289">
        <v>460390</v>
      </c>
      <c r="S1289">
        <v>460390</v>
      </c>
      <c r="T1289">
        <v>0.46039000000000002</v>
      </c>
      <c r="U1289">
        <v>0.46039000000000002</v>
      </c>
      <c r="V1289">
        <v>106.2732</v>
      </c>
    </row>
    <row r="1290" spans="1:22" x14ac:dyDescent="0.35">
      <c r="A1290" t="s">
        <v>22</v>
      </c>
      <c r="B1290">
        <v>2019</v>
      </c>
      <c r="C1290" t="b">
        <v>1</v>
      </c>
      <c r="D1290" t="s">
        <v>23</v>
      </c>
      <c r="E1290" t="s">
        <v>173</v>
      </c>
      <c r="F1290" t="s">
        <v>25</v>
      </c>
      <c r="G1290" t="s">
        <v>23</v>
      </c>
      <c r="H1290" t="s">
        <v>36</v>
      </c>
      <c r="I1290" t="s">
        <v>37</v>
      </c>
      <c r="J1290" t="s">
        <v>43</v>
      </c>
      <c r="K1290" t="s">
        <v>39</v>
      </c>
      <c r="L1290" t="b">
        <v>1</v>
      </c>
      <c r="M1290" t="s">
        <v>30</v>
      </c>
      <c r="N1290" t="s">
        <v>173</v>
      </c>
      <c r="O1290">
        <v>1.36</v>
      </c>
      <c r="P1290">
        <v>9647</v>
      </c>
      <c r="Q1290">
        <v>13119.92</v>
      </c>
      <c r="R1290">
        <v>44462</v>
      </c>
      <c r="S1290">
        <v>44462</v>
      </c>
      <c r="T1290">
        <v>4.4462000000000002E-2</v>
      </c>
      <c r="U1290">
        <v>4.4462000000000002E-2</v>
      </c>
      <c r="V1290">
        <v>13.11992</v>
      </c>
    </row>
    <row r="1291" spans="1:22" x14ac:dyDescent="0.35">
      <c r="A1291" t="s">
        <v>22</v>
      </c>
      <c r="B1291">
        <v>2019</v>
      </c>
      <c r="C1291" t="b">
        <v>1</v>
      </c>
      <c r="D1291" t="s">
        <v>23</v>
      </c>
      <c r="E1291" t="s">
        <v>173</v>
      </c>
      <c r="F1291" t="s">
        <v>25</v>
      </c>
      <c r="G1291" t="s">
        <v>23</v>
      </c>
      <c r="H1291" t="s">
        <v>36</v>
      </c>
      <c r="I1291" t="s">
        <v>35</v>
      </c>
      <c r="J1291" t="s">
        <v>43</v>
      </c>
      <c r="K1291" t="s">
        <v>39</v>
      </c>
      <c r="L1291" t="b">
        <v>1</v>
      </c>
      <c r="M1291" t="s">
        <v>30</v>
      </c>
      <c r="N1291" t="s">
        <v>173</v>
      </c>
      <c r="O1291">
        <v>1</v>
      </c>
      <c r="P1291">
        <v>7420</v>
      </c>
      <c r="Q1291">
        <v>7420</v>
      </c>
      <c r="R1291">
        <v>64648</v>
      </c>
      <c r="S1291">
        <v>64648</v>
      </c>
      <c r="T1291">
        <v>6.4647999999999997E-2</v>
      </c>
      <c r="U1291">
        <v>6.4647999999999997E-2</v>
      </c>
      <c r="V1291">
        <v>7.42</v>
      </c>
    </row>
    <row r="1292" spans="1:22" x14ac:dyDescent="0.35">
      <c r="A1292" t="s">
        <v>22</v>
      </c>
      <c r="B1292">
        <v>2019</v>
      </c>
      <c r="C1292" t="b">
        <v>1</v>
      </c>
      <c r="D1292" t="s">
        <v>23</v>
      </c>
      <c r="E1292" t="s">
        <v>173</v>
      </c>
      <c r="F1292" t="s">
        <v>25</v>
      </c>
      <c r="G1292" t="s">
        <v>23</v>
      </c>
      <c r="H1292" t="s">
        <v>50</v>
      </c>
      <c r="I1292" t="s">
        <v>27</v>
      </c>
      <c r="J1292" t="s">
        <v>33</v>
      </c>
      <c r="K1292" t="s">
        <v>33</v>
      </c>
      <c r="L1292" t="b">
        <v>1</v>
      </c>
      <c r="M1292" t="s">
        <v>30</v>
      </c>
      <c r="N1292" t="s">
        <v>173</v>
      </c>
      <c r="O1292">
        <v>0</v>
      </c>
      <c r="P1292">
        <v>2525</v>
      </c>
      <c r="Q1292">
        <v>0</v>
      </c>
      <c r="R1292">
        <v>19346</v>
      </c>
      <c r="S1292">
        <v>19346</v>
      </c>
      <c r="T1292">
        <v>1.9345999999999999E-2</v>
      </c>
      <c r="U1292">
        <v>1.9345999999999999E-2</v>
      </c>
      <c r="V1292">
        <v>0</v>
      </c>
    </row>
    <row r="1293" spans="1:22" x14ac:dyDescent="0.35">
      <c r="A1293" t="s">
        <v>22</v>
      </c>
      <c r="B1293">
        <v>2019</v>
      </c>
      <c r="C1293" t="b">
        <v>1</v>
      </c>
      <c r="D1293" t="s">
        <v>23</v>
      </c>
      <c r="E1293" t="s">
        <v>173</v>
      </c>
      <c r="F1293" t="s">
        <v>25</v>
      </c>
      <c r="G1293" t="s">
        <v>23</v>
      </c>
      <c r="H1293" t="s">
        <v>40</v>
      </c>
      <c r="I1293" t="s">
        <v>27</v>
      </c>
      <c r="J1293" t="s">
        <v>51</v>
      </c>
      <c r="K1293" t="s">
        <v>52</v>
      </c>
      <c r="L1293" t="b">
        <v>1</v>
      </c>
      <c r="M1293" t="s">
        <v>30</v>
      </c>
      <c r="N1293" t="s">
        <v>173</v>
      </c>
      <c r="O1293">
        <v>2.5</v>
      </c>
      <c r="P1293">
        <v>15397</v>
      </c>
      <c r="Q1293">
        <v>38492.5</v>
      </c>
      <c r="R1293">
        <v>90602</v>
      </c>
      <c r="S1293">
        <v>90602</v>
      </c>
      <c r="T1293">
        <v>9.0602000000000002E-2</v>
      </c>
      <c r="U1293">
        <v>9.0602000000000002E-2</v>
      </c>
      <c r="V1293">
        <v>38.4925</v>
      </c>
    </row>
    <row r="1294" spans="1:22" x14ac:dyDescent="0.35">
      <c r="A1294" t="s">
        <v>22</v>
      </c>
      <c r="B1294">
        <v>2019</v>
      </c>
      <c r="C1294" t="b">
        <v>1</v>
      </c>
      <c r="D1294" t="s">
        <v>23</v>
      </c>
      <c r="E1294" t="s">
        <v>173</v>
      </c>
      <c r="F1294" t="s">
        <v>25</v>
      </c>
      <c r="G1294" t="s">
        <v>23</v>
      </c>
      <c r="H1294" t="s">
        <v>40</v>
      </c>
      <c r="I1294" t="s">
        <v>27</v>
      </c>
      <c r="J1294" t="s">
        <v>51</v>
      </c>
      <c r="K1294" t="s">
        <v>52</v>
      </c>
      <c r="L1294" t="b">
        <v>1</v>
      </c>
      <c r="M1294" t="s">
        <v>30</v>
      </c>
      <c r="N1294" t="s">
        <v>173</v>
      </c>
      <c r="O1294">
        <v>2.5</v>
      </c>
      <c r="P1294">
        <v>2005</v>
      </c>
      <c r="Q1294">
        <v>5012.5</v>
      </c>
      <c r="R1294">
        <v>9462</v>
      </c>
      <c r="S1294">
        <v>9462</v>
      </c>
      <c r="T1294">
        <v>9.4619999999999999E-3</v>
      </c>
      <c r="U1294">
        <v>9.4619999999999999E-3</v>
      </c>
      <c r="V1294">
        <v>5.0125000000000002</v>
      </c>
    </row>
    <row r="1295" spans="1:22" x14ac:dyDescent="0.35">
      <c r="A1295" t="s">
        <v>22</v>
      </c>
      <c r="B1295">
        <v>2019</v>
      </c>
      <c r="C1295" t="b">
        <v>1</v>
      </c>
      <c r="D1295" t="s">
        <v>23</v>
      </c>
      <c r="E1295" t="s">
        <v>173</v>
      </c>
      <c r="F1295" t="s">
        <v>25</v>
      </c>
      <c r="G1295" t="s">
        <v>23</v>
      </c>
      <c r="H1295" t="s">
        <v>40</v>
      </c>
      <c r="I1295" t="s">
        <v>27</v>
      </c>
      <c r="J1295" t="s">
        <v>33</v>
      </c>
      <c r="K1295" t="s">
        <v>33</v>
      </c>
      <c r="L1295" t="b">
        <v>1</v>
      </c>
      <c r="M1295" t="s">
        <v>30</v>
      </c>
      <c r="N1295" t="s">
        <v>173</v>
      </c>
      <c r="O1295">
        <v>2.65</v>
      </c>
      <c r="P1295">
        <v>55630</v>
      </c>
      <c r="Q1295">
        <v>147419.5</v>
      </c>
      <c r="R1295">
        <v>448962</v>
      </c>
      <c r="S1295">
        <v>448962</v>
      </c>
      <c r="T1295">
        <v>0.44896200000000003</v>
      </c>
      <c r="U1295">
        <v>0.44896200000000003</v>
      </c>
      <c r="V1295">
        <v>147.4195</v>
      </c>
    </row>
    <row r="1296" spans="1:22" x14ac:dyDescent="0.35">
      <c r="A1296" t="s">
        <v>22</v>
      </c>
      <c r="B1296">
        <v>2019</v>
      </c>
      <c r="C1296" t="b">
        <v>1</v>
      </c>
      <c r="D1296" t="s">
        <v>23</v>
      </c>
      <c r="E1296" t="s">
        <v>173</v>
      </c>
      <c r="F1296" t="s">
        <v>25</v>
      </c>
      <c r="G1296" t="s">
        <v>23</v>
      </c>
      <c r="H1296" t="s">
        <v>40</v>
      </c>
      <c r="I1296" t="s">
        <v>27</v>
      </c>
      <c r="J1296" t="s">
        <v>33</v>
      </c>
      <c r="K1296" t="s">
        <v>33</v>
      </c>
      <c r="L1296" t="b">
        <v>1</v>
      </c>
      <c r="M1296" t="s">
        <v>30</v>
      </c>
      <c r="N1296" t="s">
        <v>173</v>
      </c>
      <c r="O1296">
        <v>2.65</v>
      </c>
      <c r="P1296">
        <v>24537</v>
      </c>
      <c r="Q1296">
        <v>65023.05</v>
      </c>
      <c r="R1296">
        <v>153488</v>
      </c>
      <c r="S1296">
        <v>153488</v>
      </c>
      <c r="T1296">
        <v>0.15348800000000001</v>
      </c>
      <c r="U1296">
        <v>0.15348800000000001</v>
      </c>
      <c r="V1296">
        <v>65.023049999999998</v>
      </c>
    </row>
    <row r="1297" spans="1:22" x14ac:dyDescent="0.35">
      <c r="A1297" t="s">
        <v>22</v>
      </c>
      <c r="B1297">
        <v>2019</v>
      </c>
      <c r="C1297" t="b">
        <v>1</v>
      </c>
      <c r="D1297" t="s">
        <v>23</v>
      </c>
      <c r="E1297" t="s">
        <v>173</v>
      </c>
      <c r="F1297" t="s">
        <v>25</v>
      </c>
      <c r="G1297" t="s">
        <v>23</v>
      </c>
      <c r="H1297" t="s">
        <v>26</v>
      </c>
      <c r="I1297" t="s">
        <v>35</v>
      </c>
      <c r="J1297" t="s">
        <v>41</v>
      </c>
      <c r="K1297" t="s">
        <v>42</v>
      </c>
      <c r="L1297" t="b">
        <v>1</v>
      </c>
      <c r="M1297" t="s">
        <v>30</v>
      </c>
      <c r="N1297" t="s">
        <v>173</v>
      </c>
      <c r="O1297">
        <v>0</v>
      </c>
      <c r="P1297">
        <v>30620</v>
      </c>
      <c r="Q1297">
        <v>0</v>
      </c>
      <c r="R1297">
        <v>840492</v>
      </c>
      <c r="S1297">
        <v>840492</v>
      </c>
      <c r="T1297">
        <v>0.84049200000000002</v>
      </c>
      <c r="U1297">
        <v>0.84049200000000002</v>
      </c>
      <c r="V1297">
        <v>0</v>
      </c>
    </row>
    <row r="1298" spans="1:22" x14ac:dyDescent="0.35">
      <c r="A1298" t="s">
        <v>22</v>
      </c>
      <c r="B1298">
        <v>2019</v>
      </c>
      <c r="C1298" t="b">
        <v>1</v>
      </c>
      <c r="D1298" t="s">
        <v>23</v>
      </c>
      <c r="E1298" t="s">
        <v>173</v>
      </c>
      <c r="F1298" t="s">
        <v>25</v>
      </c>
      <c r="G1298" t="s">
        <v>23</v>
      </c>
      <c r="H1298" t="s">
        <v>26</v>
      </c>
      <c r="I1298" t="s">
        <v>35</v>
      </c>
      <c r="J1298" t="s">
        <v>41</v>
      </c>
      <c r="K1298" t="s">
        <v>42</v>
      </c>
      <c r="L1298" t="b">
        <v>1</v>
      </c>
      <c r="M1298" t="s">
        <v>30</v>
      </c>
      <c r="N1298" t="s">
        <v>173</v>
      </c>
      <c r="O1298">
        <v>0</v>
      </c>
      <c r="P1298">
        <v>8453</v>
      </c>
      <c r="Q1298">
        <v>0</v>
      </c>
      <c r="R1298">
        <v>142707</v>
      </c>
      <c r="S1298">
        <v>142707</v>
      </c>
      <c r="T1298">
        <v>0.142707</v>
      </c>
      <c r="U1298">
        <v>0.142707</v>
      </c>
      <c r="V1298">
        <v>0</v>
      </c>
    </row>
    <row r="1299" spans="1:22" x14ac:dyDescent="0.35">
      <c r="A1299" t="s">
        <v>22</v>
      </c>
      <c r="B1299">
        <v>2019</v>
      </c>
      <c r="C1299" t="b">
        <v>1</v>
      </c>
      <c r="D1299" t="s">
        <v>23</v>
      </c>
      <c r="E1299" t="s">
        <v>173</v>
      </c>
      <c r="F1299" t="s">
        <v>25</v>
      </c>
      <c r="G1299" t="s">
        <v>23</v>
      </c>
      <c r="H1299" t="s">
        <v>26</v>
      </c>
      <c r="I1299" t="s">
        <v>35</v>
      </c>
      <c r="J1299" t="s">
        <v>41</v>
      </c>
      <c r="K1299" t="s">
        <v>42</v>
      </c>
      <c r="L1299" t="b">
        <v>1</v>
      </c>
      <c r="M1299" t="s">
        <v>30</v>
      </c>
      <c r="N1299" t="s">
        <v>173</v>
      </c>
      <c r="O1299">
        <v>0</v>
      </c>
      <c r="P1299">
        <v>83366</v>
      </c>
      <c r="Q1299">
        <v>0</v>
      </c>
      <c r="R1299">
        <v>733298</v>
      </c>
      <c r="S1299">
        <v>733298</v>
      </c>
      <c r="T1299">
        <v>0.73329800000000001</v>
      </c>
      <c r="U1299">
        <v>0.73329800000000001</v>
      </c>
      <c r="V1299">
        <v>0</v>
      </c>
    </row>
    <row r="1300" spans="1:22" x14ac:dyDescent="0.35">
      <c r="A1300" t="s">
        <v>22</v>
      </c>
      <c r="B1300">
        <v>2019</v>
      </c>
      <c r="C1300" t="b">
        <v>1</v>
      </c>
      <c r="D1300" t="s">
        <v>23</v>
      </c>
      <c r="E1300" t="s">
        <v>173</v>
      </c>
      <c r="F1300" t="s">
        <v>25</v>
      </c>
      <c r="G1300" t="s">
        <v>23</v>
      </c>
      <c r="H1300" t="s">
        <v>26</v>
      </c>
      <c r="I1300" t="s">
        <v>35</v>
      </c>
      <c r="J1300" t="s">
        <v>41</v>
      </c>
      <c r="K1300" t="s">
        <v>42</v>
      </c>
      <c r="L1300" t="b">
        <v>1</v>
      </c>
      <c r="M1300" t="s">
        <v>30</v>
      </c>
      <c r="N1300" t="s">
        <v>173</v>
      </c>
      <c r="O1300">
        <v>0</v>
      </c>
      <c r="P1300">
        <v>1323</v>
      </c>
      <c r="Q1300">
        <v>0</v>
      </c>
      <c r="R1300">
        <v>17958</v>
      </c>
      <c r="S1300">
        <v>17958</v>
      </c>
      <c r="T1300">
        <v>1.7957999999999998E-2</v>
      </c>
      <c r="U1300">
        <v>1.7957999999999998E-2</v>
      </c>
      <c r="V1300">
        <v>0</v>
      </c>
    </row>
    <row r="1301" spans="1:22" x14ac:dyDescent="0.35">
      <c r="A1301" t="s">
        <v>22</v>
      </c>
      <c r="B1301">
        <v>2019</v>
      </c>
      <c r="C1301" t="b">
        <v>1</v>
      </c>
      <c r="D1301" t="s">
        <v>23</v>
      </c>
      <c r="E1301" t="s">
        <v>173</v>
      </c>
      <c r="F1301" t="s">
        <v>25</v>
      </c>
      <c r="G1301" t="s">
        <v>23</v>
      </c>
      <c r="H1301" t="s">
        <v>26</v>
      </c>
      <c r="I1301" t="s">
        <v>27</v>
      </c>
      <c r="J1301" t="s">
        <v>62</v>
      </c>
      <c r="K1301" t="s">
        <v>59</v>
      </c>
      <c r="L1301" t="b">
        <v>1</v>
      </c>
      <c r="M1301" t="s">
        <v>30</v>
      </c>
      <c r="N1301" t="s">
        <v>173</v>
      </c>
      <c r="O1301">
        <v>1.1200000000000001</v>
      </c>
      <c r="P1301">
        <v>40000</v>
      </c>
      <c r="Q1301">
        <v>44800</v>
      </c>
      <c r="R1301">
        <v>109785</v>
      </c>
      <c r="S1301">
        <v>109785</v>
      </c>
      <c r="T1301">
        <v>0.10978499999999999</v>
      </c>
      <c r="U1301">
        <v>0.10978499999999999</v>
      </c>
      <c r="V1301">
        <v>44.8</v>
      </c>
    </row>
    <row r="1302" spans="1:22" x14ac:dyDescent="0.35">
      <c r="A1302" t="s">
        <v>22</v>
      </c>
      <c r="B1302">
        <v>2019</v>
      </c>
      <c r="C1302" t="b">
        <v>1</v>
      </c>
      <c r="D1302" t="s">
        <v>23</v>
      </c>
      <c r="E1302" t="s">
        <v>173</v>
      </c>
      <c r="F1302" t="s">
        <v>25</v>
      </c>
      <c r="G1302" t="s">
        <v>23</v>
      </c>
      <c r="H1302" t="s">
        <v>26</v>
      </c>
      <c r="I1302" t="s">
        <v>27</v>
      </c>
      <c r="J1302" t="s">
        <v>62</v>
      </c>
      <c r="K1302" t="s">
        <v>59</v>
      </c>
      <c r="L1302" t="b">
        <v>1</v>
      </c>
      <c r="M1302" t="s">
        <v>30</v>
      </c>
      <c r="N1302" t="s">
        <v>173</v>
      </c>
      <c r="O1302">
        <v>1.1200000000000001</v>
      </c>
      <c r="P1302">
        <v>2244</v>
      </c>
      <c r="Q1302">
        <v>2513.2800000000002</v>
      </c>
      <c r="R1302">
        <v>7053</v>
      </c>
      <c r="S1302">
        <v>7053</v>
      </c>
      <c r="T1302">
        <v>7.0530000000000002E-3</v>
      </c>
      <c r="U1302">
        <v>7.0530000000000002E-3</v>
      </c>
      <c r="V1302">
        <v>2.51328</v>
      </c>
    </row>
    <row r="1303" spans="1:22" x14ac:dyDescent="0.35">
      <c r="A1303" t="s">
        <v>22</v>
      </c>
      <c r="B1303">
        <v>2019</v>
      </c>
      <c r="C1303" t="b">
        <v>1</v>
      </c>
      <c r="D1303" t="s">
        <v>23</v>
      </c>
      <c r="E1303" t="s">
        <v>173</v>
      </c>
      <c r="F1303" t="s">
        <v>25</v>
      </c>
      <c r="G1303" t="s">
        <v>23</v>
      </c>
      <c r="H1303" t="s">
        <v>26</v>
      </c>
      <c r="I1303" t="s">
        <v>27</v>
      </c>
      <c r="J1303" t="s">
        <v>63</v>
      </c>
      <c r="K1303" t="s">
        <v>59</v>
      </c>
      <c r="L1303" t="b">
        <v>1</v>
      </c>
      <c r="M1303" t="s">
        <v>30</v>
      </c>
      <c r="N1303" t="s">
        <v>173</v>
      </c>
      <c r="O1303">
        <v>1.1200000000000001</v>
      </c>
      <c r="P1303">
        <v>116412</v>
      </c>
      <c r="Q1303">
        <v>130381.44</v>
      </c>
      <c r="R1303">
        <v>163686</v>
      </c>
      <c r="S1303">
        <v>163686</v>
      </c>
      <c r="T1303">
        <v>0.163686</v>
      </c>
      <c r="U1303">
        <v>0.163686</v>
      </c>
      <c r="V1303">
        <v>130.38144</v>
      </c>
    </row>
    <row r="1304" spans="1:22" x14ac:dyDescent="0.35">
      <c r="A1304" t="s">
        <v>22</v>
      </c>
      <c r="B1304">
        <v>2019</v>
      </c>
      <c r="C1304" t="b">
        <v>1</v>
      </c>
      <c r="D1304" t="s">
        <v>23</v>
      </c>
      <c r="E1304" t="s">
        <v>173</v>
      </c>
      <c r="F1304" t="s">
        <v>25</v>
      </c>
      <c r="G1304" t="s">
        <v>23</v>
      </c>
      <c r="H1304" t="s">
        <v>26</v>
      </c>
      <c r="I1304" t="s">
        <v>27</v>
      </c>
      <c r="J1304" t="s">
        <v>63</v>
      </c>
      <c r="K1304" t="s">
        <v>59</v>
      </c>
      <c r="L1304" t="b">
        <v>1</v>
      </c>
      <c r="M1304" t="s">
        <v>30</v>
      </c>
      <c r="N1304" t="s">
        <v>173</v>
      </c>
      <c r="O1304">
        <v>1.1200000000000001</v>
      </c>
      <c r="P1304">
        <v>37123</v>
      </c>
      <c r="Q1304">
        <v>41577.760000000002</v>
      </c>
      <c r="R1304">
        <v>50237</v>
      </c>
      <c r="S1304">
        <v>50237</v>
      </c>
      <c r="T1304">
        <v>5.0236999999999997E-2</v>
      </c>
      <c r="U1304">
        <v>5.0236999999999997E-2</v>
      </c>
      <c r="V1304">
        <v>41.577759999999998</v>
      </c>
    </row>
    <row r="1305" spans="1:22" x14ac:dyDescent="0.35">
      <c r="A1305" t="s">
        <v>22</v>
      </c>
      <c r="B1305">
        <v>2019</v>
      </c>
      <c r="C1305" t="b">
        <v>1</v>
      </c>
      <c r="D1305" t="s">
        <v>23</v>
      </c>
      <c r="E1305" t="s">
        <v>173</v>
      </c>
      <c r="F1305" t="s">
        <v>25</v>
      </c>
      <c r="G1305" t="s">
        <v>23</v>
      </c>
      <c r="H1305" t="s">
        <v>36</v>
      </c>
      <c r="I1305" t="s">
        <v>37</v>
      </c>
      <c r="J1305" t="s">
        <v>28</v>
      </c>
      <c r="K1305" t="s">
        <v>29</v>
      </c>
      <c r="L1305" t="b">
        <v>1</v>
      </c>
      <c r="M1305" t="s">
        <v>30</v>
      </c>
      <c r="N1305" t="s">
        <v>173</v>
      </c>
      <c r="O1305">
        <v>1.66</v>
      </c>
      <c r="P1305">
        <v>1054554</v>
      </c>
      <c r="Q1305">
        <v>1750559.64</v>
      </c>
      <c r="R1305">
        <v>5436616</v>
      </c>
      <c r="S1305">
        <v>5436616</v>
      </c>
      <c r="T1305">
        <v>5.4366159999999999</v>
      </c>
      <c r="U1305">
        <v>5.4366159999999999</v>
      </c>
      <c r="V1305">
        <v>1750.5596399999999</v>
      </c>
    </row>
    <row r="1306" spans="1:22" x14ac:dyDescent="0.35">
      <c r="A1306" t="s">
        <v>22</v>
      </c>
      <c r="B1306">
        <v>2019</v>
      </c>
      <c r="C1306" t="b">
        <v>1</v>
      </c>
      <c r="D1306" t="s">
        <v>23</v>
      </c>
      <c r="E1306" t="s">
        <v>173</v>
      </c>
      <c r="F1306" t="s">
        <v>25</v>
      </c>
      <c r="G1306" t="s">
        <v>23</v>
      </c>
      <c r="H1306" t="s">
        <v>36</v>
      </c>
      <c r="I1306" t="s">
        <v>37</v>
      </c>
      <c r="J1306" t="s">
        <v>28</v>
      </c>
      <c r="K1306" t="s">
        <v>29</v>
      </c>
      <c r="L1306" t="b">
        <v>1</v>
      </c>
      <c r="M1306" t="s">
        <v>30</v>
      </c>
      <c r="N1306" t="s">
        <v>173</v>
      </c>
      <c r="O1306">
        <v>1.66</v>
      </c>
      <c r="P1306">
        <v>29130</v>
      </c>
      <c r="Q1306">
        <v>48355.8</v>
      </c>
      <c r="R1306">
        <v>70033</v>
      </c>
      <c r="S1306">
        <v>70033</v>
      </c>
      <c r="T1306">
        <v>7.0032999999999998E-2</v>
      </c>
      <c r="U1306">
        <v>7.0032999999999998E-2</v>
      </c>
      <c r="V1306">
        <v>48.355800000000002</v>
      </c>
    </row>
    <row r="1307" spans="1:22" x14ac:dyDescent="0.35">
      <c r="A1307" t="s">
        <v>22</v>
      </c>
      <c r="B1307">
        <v>2019</v>
      </c>
      <c r="C1307" t="b">
        <v>1</v>
      </c>
      <c r="D1307" t="s">
        <v>23</v>
      </c>
      <c r="E1307" t="s">
        <v>173</v>
      </c>
      <c r="F1307" t="s">
        <v>25</v>
      </c>
      <c r="G1307" t="s">
        <v>23</v>
      </c>
      <c r="H1307" t="s">
        <v>36</v>
      </c>
      <c r="I1307" t="s">
        <v>37</v>
      </c>
      <c r="J1307" t="s">
        <v>57</v>
      </c>
      <c r="K1307" t="s">
        <v>29</v>
      </c>
      <c r="L1307" t="b">
        <v>1</v>
      </c>
      <c r="M1307" t="s">
        <v>30</v>
      </c>
      <c r="N1307" t="s">
        <v>173</v>
      </c>
      <c r="O1307">
        <v>1.8</v>
      </c>
      <c r="P1307">
        <v>227709</v>
      </c>
      <c r="Q1307">
        <v>409876.2</v>
      </c>
      <c r="R1307">
        <v>3411701</v>
      </c>
      <c r="S1307">
        <v>3411701</v>
      </c>
      <c r="T1307">
        <v>3.4117009999999999</v>
      </c>
      <c r="U1307">
        <v>3.4117009999999999</v>
      </c>
      <c r="V1307">
        <v>409.87619999999998</v>
      </c>
    </row>
    <row r="1308" spans="1:22" x14ac:dyDescent="0.35">
      <c r="A1308" t="s">
        <v>22</v>
      </c>
      <c r="B1308">
        <v>2019</v>
      </c>
      <c r="C1308" t="b">
        <v>1</v>
      </c>
      <c r="D1308" t="s">
        <v>23</v>
      </c>
      <c r="E1308" t="s">
        <v>173</v>
      </c>
      <c r="F1308" t="s">
        <v>25</v>
      </c>
      <c r="G1308" t="s">
        <v>23</v>
      </c>
      <c r="H1308" t="s">
        <v>36</v>
      </c>
      <c r="I1308" t="s">
        <v>37</v>
      </c>
      <c r="J1308" t="s">
        <v>57</v>
      </c>
      <c r="K1308" t="s">
        <v>29</v>
      </c>
      <c r="L1308" t="b">
        <v>1</v>
      </c>
      <c r="M1308" t="s">
        <v>30</v>
      </c>
      <c r="N1308" t="s">
        <v>173</v>
      </c>
      <c r="O1308">
        <v>1.8</v>
      </c>
      <c r="P1308">
        <v>10118</v>
      </c>
      <c r="Q1308">
        <v>18212.400000000001</v>
      </c>
      <c r="R1308">
        <v>177998</v>
      </c>
      <c r="S1308">
        <v>177998</v>
      </c>
      <c r="T1308">
        <v>0.17799799999999999</v>
      </c>
      <c r="U1308">
        <v>0.17799799999999999</v>
      </c>
      <c r="V1308">
        <v>18.212399999999999</v>
      </c>
    </row>
    <row r="1309" spans="1:22" x14ac:dyDescent="0.35">
      <c r="A1309" t="s">
        <v>22</v>
      </c>
      <c r="B1309">
        <v>2019</v>
      </c>
      <c r="C1309" t="b">
        <v>1</v>
      </c>
      <c r="D1309" t="s">
        <v>23</v>
      </c>
      <c r="E1309" t="s">
        <v>173</v>
      </c>
      <c r="F1309" t="s">
        <v>25</v>
      </c>
      <c r="G1309" t="s">
        <v>23</v>
      </c>
      <c r="H1309" t="s">
        <v>36</v>
      </c>
      <c r="I1309" t="s">
        <v>37</v>
      </c>
      <c r="J1309" t="s">
        <v>57</v>
      </c>
      <c r="K1309" t="s">
        <v>29</v>
      </c>
      <c r="L1309" t="b">
        <v>1</v>
      </c>
      <c r="M1309" t="s">
        <v>30</v>
      </c>
      <c r="N1309" t="s">
        <v>173</v>
      </c>
      <c r="O1309">
        <v>1.8</v>
      </c>
      <c r="P1309">
        <v>8267</v>
      </c>
      <c r="Q1309">
        <v>14880.6</v>
      </c>
      <c r="R1309">
        <v>146807</v>
      </c>
      <c r="S1309">
        <v>146807</v>
      </c>
      <c r="T1309">
        <v>0.14680699999999999</v>
      </c>
      <c r="U1309">
        <v>0.14680699999999999</v>
      </c>
      <c r="V1309">
        <v>14.880599999999999</v>
      </c>
    </row>
    <row r="1310" spans="1:22" x14ac:dyDescent="0.35">
      <c r="A1310" t="s">
        <v>22</v>
      </c>
      <c r="B1310">
        <v>2019</v>
      </c>
      <c r="C1310" t="b">
        <v>1</v>
      </c>
      <c r="D1310" t="s">
        <v>23</v>
      </c>
      <c r="E1310" t="s">
        <v>173</v>
      </c>
      <c r="F1310" t="s">
        <v>25</v>
      </c>
      <c r="G1310" t="s">
        <v>23</v>
      </c>
      <c r="H1310" t="s">
        <v>36</v>
      </c>
      <c r="I1310" t="s">
        <v>37</v>
      </c>
      <c r="J1310" t="s">
        <v>43</v>
      </c>
      <c r="K1310" t="s">
        <v>39</v>
      </c>
      <c r="L1310" t="b">
        <v>1</v>
      </c>
      <c r="M1310" t="s">
        <v>30</v>
      </c>
      <c r="N1310" t="s">
        <v>173</v>
      </c>
      <c r="O1310">
        <v>1</v>
      </c>
      <c r="P1310">
        <v>3827</v>
      </c>
      <c r="Q1310">
        <v>3827</v>
      </c>
      <c r="R1310">
        <v>22720</v>
      </c>
      <c r="S1310">
        <v>22720</v>
      </c>
      <c r="T1310">
        <v>2.2720000000000001E-2</v>
      </c>
      <c r="U1310">
        <v>2.2720000000000001E-2</v>
      </c>
      <c r="V1310">
        <v>3.827</v>
      </c>
    </row>
    <row r="1311" spans="1:22" x14ac:dyDescent="0.35">
      <c r="A1311" t="s">
        <v>22</v>
      </c>
      <c r="B1311">
        <v>2019</v>
      </c>
      <c r="C1311" t="b">
        <v>1</v>
      </c>
      <c r="D1311" t="s">
        <v>23</v>
      </c>
      <c r="E1311" t="s">
        <v>173</v>
      </c>
      <c r="F1311" t="s">
        <v>25</v>
      </c>
      <c r="G1311" t="s">
        <v>23</v>
      </c>
      <c r="H1311" t="s">
        <v>36</v>
      </c>
      <c r="I1311" t="s">
        <v>35</v>
      </c>
      <c r="J1311" t="s">
        <v>43</v>
      </c>
      <c r="K1311" t="s">
        <v>39</v>
      </c>
      <c r="L1311" t="b">
        <v>1</v>
      </c>
      <c r="M1311" t="s">
        <v>30</v>
      </c>
      <c r="N1311" t="s">
        <v>173</v>
      </c>
      <c r="O1311">
        <v>1</v>
      </c>
      <c r="P1311">
        <v>676</v>
      </c>
      <c r="Q1311">
        <v>676</v>
      </c>
      <c r="R1311">
        <v>6320</v>
      </c>
      <c r="S1311">
        <v>6320</v>
      </c>
      <c r="T1311">
        <v>6.3200000000000001E-3</v>
      </c>
      <c r="U1311">
        <v>6.3200000000000001E-3</v>
      </c>
      <c r="V1311">
        <v>0.67600000000000005</v>
      </c>
    </row>
    <row r="1312" spans="1:22" x14ac:dyDescent="0.35">
      <c r="A1312" t="s">
        <v>22</v>
      </c>
      <c r="B1312">
        <v>2019</v>
      </c>
      <c r="C1312" t="b">
        <v>1</v>
      </c>
      <c r="D1312" t="s">
        <v>23</v>
      </c>
      <c r="E1312" t="s">
        <v>173</v>
      </c>
      <c r="F1312" t="s">
        <v>25</v>
      </c>
      <c r="G1312" t="s">
        <v>23</v>
      </c>
      <c r="H1312" t="s">
        <v>36</v>
      </c>
      <c r="I1312" t="s">
        <v>35</v>
      </c>
      <c r="J1312" t="s">
        <v>43</v>
      </c>
      <c r="K1312" t="s">
        <v>39</v>
      </c>
      <c r="L1312" t="b">
        <v>1</v>
      </c>
      <c r="M1312" t="s">
        <v>30</v>
      </c>
      <c r="N1312" t="s">
        <v>173</v>
      </c>
      <c r="O1312">
        <v>1</v>
      </c>
      <c r="P1312">
        <v>57</v>
      </c>
      <c r="Q1312">
        <v>57</v>
      </c>
      <c r="R1312">
        <v>1155</v>
      </c>
      <c r="S1312">
        <v>1155</v>
      </c>
      <c r="T1312">
        <v>1.155E-3</v>
      </c>
      <c r="U1312">
        <v>1.155E-3</v>
      </c>
      <c r="V1312">
        <v>5.7000000000000002E-2</v>
      </c>
    </row>
    <row r="1313" spans="1:22" x14ac:dyDescent="0.35">
      <c r="A1313" t="s">
        <v>22</v>
      </c>
      <c r="B1313">
        <v>2019</v>
      </c>
      <c r="C1313" t="b">
        <v>1</v>
      </c>
      <c r="D1313" t="s">
        <v>23</v>
      </c>
      <c r="E1313" t="s">
        <v>173</v>
      </c>
      <c r="F1313" t="s">
        <v>25</v>
      </c>
      <c r="G1313" t="s">
        <v>23</v>
      </c>
      <c r="H1313" t="s">
        <v>50</v>
      </c>
      <c r="I1313" t="s">
        <v>37</v>
      </c>
      <c r="J1313" t="s">
        <v>135</v>
      </c>
      <c r="K1313" t="s">
        <v>52</v>
      </c>
      <c r="L1313" t="b">
        <v>1</v>
      </c>
      <c r="M1313" t="s">
        <v>30</v>
      </c>
      <c r="N1313" t="s">
        <v>173</v>
      </c>
      <c r="O1313">
        <v>2.08</v>
      </c>
      <c r="P1313">
        <v>1960472</v>
      </c>
      <c r="Q1313">
        <v>4077781.76</v>
      </c>
      <c r="R1313">
        <v>6190629</v>
      </c>
      <c r="S1313">
        <v>6190629</v>
      </c>
      <c r="T1313">
        <v>6.1906290000000004</v>
      </c>
      <c r="U1313">
        <v>6.1906290000000004</v>
      </c>
      <c r="V1313">
        <v>4077.7817599999998</v>
      </c>
    </row>
    <row r="1314" spans="1:22" x14ac:dyDescent="0.35">
      <c r="A1314" t="s">
        <v>22</v>
      </c>
      <c r="B1314">
        <v>2019</v>
      </c>
      <c r="C1314" t="b">
        <v>1</v>
      </c>
      <c r="D1314" t="s">
        <v>23</v>
      </c>
      <c r="E1314" t="s">
        <v>173</v>
      </c>
      <c r="F1314" t="s">
        <v>25</v>
      </c>
      <c r="G1314" t="s">
        <v>23</v>
      </c>
      <c r="H1314" t="s">
        <v>50</v>
      </c>
      <c r="I1314" t="s">
        <v>37</v>
      </c>
      <c r="J1314" t="s">
        <v>135</v>
      </c>
      <c r="K1314" t="s">
        <v>52</v>
      </c>
      <c r="L1314" t="b">
        <v>1</v>
      </c>
      <c r="M1314" t="s">
        <v>30</v>
      </c>
      <c r="N1314" t="s">
        <v>173</v>
      </c>
      <c r="O1314">
        <v>2.08</v>
      </c>
      <c r="P1314">
        <v>1267995</v>
      </c>
      <c r="Q1314">
        <v>2637429.6</v>
      </c>
      <c r="R1314">
        <v>3930693</v>
      </c>
      <c r="S1314">
        <v>3930693</v>
      </c>
      <c r="T1314">
        <v>3.9306930000000002</v>
      </c>
      <c r="U1314">
        <v>3.9306930000000002</v>
      </c>
      <c r="V1314">
        <v>2637.4295999999999</v>
      </c>
    </row>
    <row r="1315" spans="1:22" x14ac:dyDescent="0.35">
      <c r="A1315" t="s">
        <v>22</v>
      </c>
      <c r="B1315">
        <v>2019</v>
      </c>
      <c r="C1315" t="b">
        <v>1</v>
      </c>
      <c r="D1315" t="s">
        <v>23</v>
      </c>
      <c r="E1315" t="s">
        <v>173</v>
      </c>
      <c r="F1315" t="s">
        <v>25</v>
      </c>
      <c r="G1315" t="s">
        <v>23</v>
      </c>
      <c r="H1315" t="s">
        <v>50</v>
      </c>
      <c r="I1315" t="s">
        <v>37</v>
      </c>
      <c r="J1315" t="s">
        <v>135</v>
      </c>
      <c r="K1315" t="s">
        <v>52</v>
      </c>
      <c r="L1315" t="b">
        <v>1</v>
      </c>
      <c r="M1315" t="s">
        <v>30</v>
      </c>
      <c r="N1315" t="s">
        <v>173</v>
      </c>
      <c r="O1315">
        <v>2.08</v>
      </c>
      <c r="P1315">
        <v>390876</v>
      </c>
      <c r="Q1315">
        <v>813022.08</v>
      </c>
      <c r="R1315">
        <v>1183558</v>
      </c>
      <c r="S1315">
        <v>1183558</v>
      </c>
      <c r="T1315">
        <v>1.1835580000000001</v>
      </c>
      <c r="U1315">
        <v>1.1835580000000001</v>
      </c>
      <c r="V1315">
        <v>813.02207999999996</v>
      </c>
    </row>
    <row r="1316" spans="1:22" x14ac:dyDescent="0.35">
      <c r="A1316" t="s">
        <v>22</v>
      </c>
      <c r="B1316">
        <v>2019</v>
      </c>
      <c r="C1316" t="b">
        <v>1</v>
      </c>
      <c r="D1316" t="s">
        <v>23</v>
      </c>
      <c r="E1316" t="s">
        <v>173</v>
      </c>
      <c r="F1316" t="s">
        <v>25</v>
      </c>
      <c r="G1316" t="s">
        <v>23</v>
      </c>
      <c r="H1316" t="s">
        <v>50</v>
      </c>
      <c r="I1316" t="s">
        <v>37</v>
      </c>
      <c r="J1316" t="s">
        <v>135</v>
      </c>
      <c r="K1316" t="s">
        <v>52</v>
      </c>
      <c r="L1316" t="b">
        <v>1</v>
      </c>
      <c r="M1316" t="s">
        <v>30</v>
      </c>
      <c r="N1316" t="s">
        <v>173</v>
      </c>
      <c r="O1316">
        <v>2.08</v>
      </c>
      <c r="P1316">
        <v>137376</v>
      </c>
      <c r="Q1316">
        <v>285742.08000000002</v>
      </c>
      <c r="R1316">
        <v>451249</v>
      </c>
      <c r="S1316">
        <v>451249</v>
      </c>
      <c r="T1316">
        <v>0.45124900000000001</v>
      </c>
      <c r="U1316">
        <v>0.45124900000000001</v>
      </c>
      <c r="V1316">
        <v>285.74207999999999</v>
      </c>
    </row>
    <row r="1317" spans="1:22" x14ac:dyDescent="0.35">
      <c r="A1317" t="s">
        <v>22</v>
      </c>
      <c r="B1317">
        <v>2019</v>
      </c>
      <c r="C1317" t="b">
        <v>1</v>
      </c>
      <c r="D1317" t="s">
        <v>23</v>
      </c>
      <c r="E1317" t="s">
        <v>173</v>
      </c>
      <c r="F1317" t="s">
        <v>25</v>
      </c>
      <c r="G1317" t="s">
        <v>23</v>
      </c>
      <c r="H1317" t="s">
        <v>50</v>
      </c>
      <c r="I1317" t="s">
        <v>37</v>
      </c>
      <c r="J1317" t="s">
        <v>135</v>
      </c>
      <c r="K1317" t="s">
        <v>52</v>
      </c>
      <c r="L1317" t="b">
        <v>1</v>
      </c>
      <c r="M1317" t="s">
        <v>30</v>
      </c>
      <c r="N1317" t="s">
        <v>173</v>
      </c>
      <c r="O1317">
        <v>2.08</v>
      </c>
      <c r="P1317">
        <v>98085</v>
      </c>
      <c r="Q1317">
        <v>204016.8</v>
      </c>
      <c r="R1317">
        <v>354312</v>
      </c>
      <c r="S1317">
        <v>354312</v>
      </c>
      <c r="T1317">
        <v>0.35431200000000002</v>
      </c>
      <c r="U1317">
        <v>0.35431200000000002</v>
      </c>
      <c r="V1317">
        <v>204.01679999999999</v>
      </c>
    </row>
    <row r="1318" spans="1:22" x14ac:dyDescent="0.35">
      <c r="A1318" t="s">
        <v>22</v>
      </c>
      <c r="B1318">
        <v>2019</v>
      </c>
      <c r="C1318" t="b">
        <v>1</v>
      </c>
      <c r="D1318" t="s">
        <v>23</v>
      </c>
      <c r="E1318" t="s">
        <v>173</v>
      </c>
      <c r="F1318" t="s">
        <v>25</v>
      </c>
      <c r="G1318" t="s">
        <v>23</v>
      </c>
      <c r="H1318" t="s">
        <v>50</v>
      </c>
      <c r="I1318" t="s">
        <v>37</v>
      </c>
      <c r="J1318" t="s">
        <v>51</v>
      </c>
      <c r="K1318" t="s">
        <v>52</v>
      </c>
      <c r="L1318" t="b">
        <v>1</v>
      </c>
      <c r="M1318" t="s">
        <v>30</v>
      </c>
      <c r="N1318" t="s">
        <v>173</v>
      </c>
      <c r="O1318">
        <v>2.08</v>
      </c>
      <c r="P1318">
        <v>34110</v>
      </c>
      <c r="Q1318">
        <v>70948.800000000003</v>
      </c>
      <c r="R1318">
        <v>78114</v>
      </c>
      <c r="S1318">
        <v>78114</v>
      </c>
      <c r="T1318">
        <v>7.8114000000000003E-2</v>
      </c>
      <c r="U1318">
        <v>7.8114000000000003E-2</v>
      </c>
      <c r="V1318">
        <v>70.948800000000006</v>
      </c>
    </row>
    <row r="1319" spans="1:22" x14ac:dyDescent="0.35">
      <c r="A1319" t="s">
        <v>22</v>
      </c>
      <c r="B1319">
        <v>2019</v>
      </c>
      <c r="C1319" t="b">
        <v>1</v>
      </c>
      <c r="D1319" t="s">
        <v>23</v>
      </c>
      <c r="E1319" t="s">
        <v>173</v>
      </c>
      <c r="F1319" t="s">
        <v>25</v>
      </c>
      <c r="G1319" t="s">
        <v>23</v>
      </c>
      <c r="H1319" t="s">
        <v>50</v>
      </c>
      <c r="I1319" t="s">
        <v>37</v>
      </c>
      <c r="J1319" t="s">
        <v>91</v>
      </c>
      <c r="K1319" t="s">
        <v>54</v>
      </c>
      <c r="L1319" t="b">
        <v>1</v>
      </c>
      <c r="M1319" t="s">
        <v>30</v>
      </c>
      <c r="N1319" t="s">
        <v>173</v>
      </c>
      <c r="O1319">
        <v>2.09</v>
      </c>
      <c r="P1319">
        <v>75888</v>
      </c>
      <c r="Q1319">
        <v>158605.92000000001</v>
      </c>
      <c r="R1319">
        <v>88635</v>
      </c>
      <c r="S1319">
        <v>88635</v>
      </c>
      <c r="T1319">
        <v>8.8635000000000005E-2</v>
      </c>
      <c r="U1319">
        <v>8.8635000000000005E-2</v>
      </c>
      <c r="V1319">
        <v>158.60592</v>
      </c>
    </row>
    <row r="1320" spans="1:22" x14ac:dyDescent="0.35">
      <c r="A1320" t="s">
        <v>22</v>
      </c>
      <c r="B1320">
        <v>2019</v>
      </c>
      <c r="C1320" t="b">
        <v>1</v>
      </c>
      <c r="D1320" t="s">
        <v>23</v>
      </c>
      <c r="E1320" t="s">
        <v>173</v>
      </c>
      <c r="F1320" t="s">
        <v>25</v>
      </c>
      <c r="G1320" t="s">
        <v>23</v>
      </c>
      <c r="H1320" t="s">
        <v>26</v>
      </c>
      <c r="I1320" t="s">
        <v>36</v>
      </c>
      <c r="J1320" t="s">
        <v>57</v>
      </c>
      <c r="K1320" t="s">
        <v>29</v>
      </c>
      <c r="L1320" t="b">
        <v>1</v>
      </c>
      <c r="M1320" t="s">
        <v>30</v>
      </c>
      <c r="N1320" t="s">
        <v>173</v>
      </c>
      <c r="O1320">
        <v>1</v>
      </c>
      <c r="P1320">
        <v>26002</v>
      </c>
      <c r="Q1320">
        <v>26002</v>
      </c>
      <c r="R1320">
        <v>361292</v>
      </c>
      <c r="S1320">
        <v>361292</v>
      </c>
      <c r="T1320">
        <v>0.361292</v>
      </c>
      <c r="U1320">
        <v>0.361292</v>
      </c>
      <c r="V1320">
        <v>26.001999999999999</v>
      </c>
    </row>
    <row r="1321" spans="1:22" x14ac:dyDescent="0.35">
      <c r="A1321" t="s">
        <v>22</v>
      </c>
      <c r="B1321">
        <v>2019</v>
      </c>
      <c r="C1321" t="b">
        <v>1</v>
      </c>
      <c r="D1321" t="s">
        <v>23</v>
      </c>
      <c r="E1321" t="s">
        <v>173</v>
      </c>
      <c r="F1321" t="s">
        <v>25</v>
      </c>
      <c r="G1321" t="s">
        <v>23</v>
      </c>
      <c r="H1321" t="s">
        <v>26</v>
      </c>
      <c r="I1321" t="s">
        <v>35</v>
      </c>
      <c r="J1321" t="s">
        <v>28</v>
      </c>
      <c r="K1321" t="s">
        <v>29</v>
      </c>
      <c r="L1321" t="b">
        <v>1</v>
      </c>
      <c r="M1321" t="s">
        <v>30</v>
      </c>
      <c r="N1321" t="s">
        <v>173</v>
      </c>
      <c r="O1321">
        <v>1.1499999999999999</v>
      </c>
      <c r="P1321">
        <v>256</v>
      </c>
      <c r="Q1321">
        <v>294.39999999999998</v>
      </c>
      <c r="R1321">
        <v>4243</v>
      </c>
      <c r="S1321">
        <v>4243</v>
      </c>
      <c r="T1321">
        <v>4.2430000000000002E-3</v>
      </c>
      <c r="U1321">
        <v>4.2430000000000002E-3</v>
      </c>
      <c r="V1321">
        <v>0.2944</v>
      </c>
    </row>
    <row r="1322" spans="1:22" x14ac:dyDescent="0.35">
      <c r="A1322" t="s">
        <v>22</v>
      </c>
      <c r="B1322">
        <v>2019</v>
      </c>
      <c r="C1322" t="b">
        <v>1</v>
      </c>
      <c r="D1322" t="s">
        <v>23</v>
      </c>
      <c r="E1322" t="s">
        <v>173</v>
      </c>
      <c r="F1322" t="s">
        <v>25</v>
      </c>
      <c r="G1322" t="s">
        <v>23</v>
      </c>
      <c r="H1322" t="s">
        <v>26</v>
      </c>
      <c r="I1322" t="s">
        <v>27</v>
      </c>
      <c r="J1322" t="s">
        <v>94</v>
      </c>
      <c r="K1322" t="s">
        <v>47</v>
      </c>
      <c r="L1322" t="b">
        <v>1</v>
      </c>
      <c r="M1322" t="s">
        <v>30</v>
      </c>
      <c r="N1322" t="s">
        <v>173</v>
      </c>
      <c r="O1322">
        <v>1.36</v>
      </c>
      <c r="P1322">
        <v>162257</v>
      </c>
      <c r="Q1322">
        <v>220669.52</v>
      </c>
      <c r="R1322">
        <v>921994</v>
      </c>
      <c r="S1322">
        <v>921994</v>
      </c>
      <c r="T1322">
        <v>0.92199399999999998</v>
      </c>
      <c r="U1322">
        <v>0.92199399999999998</v>
      </c>
      <c r="V1322">
        <v>220.66952000000001</v>
      </c>
    </row>
    <row r="1323" spans="1:22" x14ac:dyDescent="0.35">
      <c r="A1323" t="s">
        <v>22</v>
      </c>
      <c r="B1323">
        <v>2019</v>
      </c>
      <c r="C1323" t="b">
        <v>1</v>
      </c>
      <c r="D1323" t="s">
        <v>23</v>
      </c>
      <c r="E1323" t="s">
        <v>173</v>
      </c>
      <c r="F1323" t="s">
        <v>25</v>
      </c>
      <c r="G1323" t="s">
        <v>23</v>
      </c>
      <c r="H1323" t="s">
        <v>26</v>
      </c>
      <c r="I1323" t="s">
        <v>27</v>
      </c>
      <c r="J1323" t="s">
        <v>79</v>
      </c>
      <c r="K1323" t="s">
        <v>47</v>
      </c>
      <c r="L1323" t="b">
        <v>1</v>
      </c>
      <c r="M1323" t="s">
        <v>30</v>
      </c>
      <c r="N1323" t="s">
        <v>173</v>
      </c>
      <c r="O1323">
        <v>1</v>
      </c>
      <c r="P1323">
        <v>6300</v>
      </c>
      <c r="Q1323">
        <v>6300</v>
      </c>
      <c r="R1323">
        <v>59983</v>
      </c>
      <c r="S1323">
        <v>59983</v>
      </c>
      <c r="T1323">
        <v>5.9983000000000002E-2</v>
      </c>
      <c r="U1323">
        <v>5.9983000000000002E-2</v>
      </c>
      <c r="V1323">
        <v>6.3</v>
      </c>
    </row>
    <row r="1324" spans="1:22" x14ac:dyDescent="0.35">
      <c r="A1324" t="s">
        <v>22</v>
      </c>
      <c r="B1324">
        <v>2019</v>
      </c>
      <c r="C1324" t="b">
        <v>1</v>
      </c>
      <c r="D1324" t="s">
        <v>23</v>
      </c>
      <c r="E1324" t="s">
        <v>173</v>
      </c>
      <c r="F1324" t="s">
        <v>25</v>
      </c>
      <c r="G1324" t="s">
        <v>23</v>
      </c>
      <c r="H1324" t="s">
        <v>26</v>
      </c>
      <c r="I1324" t="s">
        <v>27</v>
      </c>
      <c r="J1324" t="s">
        <v>46</v>
      </c>
      <c r="K1324" t="s">
        <v>47</v>
      </c>
      <c r="L1324" t="b">
        <v>1</v>
      </c>
      <c r="M1324" t="s">
        <v>30</v>
      </c>
      <c r="N1324" t="s">
        <v>173</v>
      </c>
      <c r="O1324">
        <v>1.28</v>
      </c>
      <c r="P1324">
        <v>14310</v>
      </c>
      <c r="Q1324">
        <v>18316.8</v>
      </c>
      <c r="R1324">
        <v>58958</v>
      </c>
      <c r="S1324">
        <v>58958</v>
      </c>
      <c r="T1324">
        <v>5.8958000000000003E-2</v>
      </c>
      <c r="U1324">
        <v>5.8958000000000003E-2</v>
      </c>
      <c r="V1324">
        <v>18.316800000000001</v>
      </c>
    </row>
    <row r="1325" spans="1:22" x14ac:dyDescent="0.35">
      <c r="A1325" t="s">
        <v>22</v>
      </c>
      <c r="B1325">
        <v>2019</v>
      </c>
      <c r="C1325" t="b">
        <v>1</v>
      </c>
      <c r="D1325" t="s">
        <v>23</v>
      </c>
      <c r="E1325" t="s">
        <v>173</v>
      </c>
      <c r="F1325" t="s">
        <v>25</v>
      </c>
      <c r="G1325" t="s">
        <v>23</v>
      </c>
      <c r="H1325" t="s">
        <v>26</v>
      </c>
      <c r="I1325" t="s">
        <v>27</v>
      </c>
      <c r="J1325" t="s">
        <v>46</v>
      </c>
      <c r="K1325" t="s">
        <v>47</v>
      </c>
      <c r="L1325" t="b">
        <v>1</v>
      </c>
      <c r="M1325" t="s">
        <v>30</v>
      </c>
      <c r="N1325" t="s">
        <v>173</v>
      </c>
      <c r="O1325">
        <v>1.28</v>
      </c>
      <c r="P1325">
        <v>7860</v>
      </c>
      <c r="Q1325">
        <v>10060.799999999999</v>
      </c>
      <c r="R1325">
        <v>40669</v>
      </c>
      <c r="S1325">
        <v>40669</v>
      </c>
      <c r="T1325">
        <v>4.0668999999999997E-2</v>
      </c>
      <c r="U1325">
        <v>4.0668999999999997E-2</v>
      </c>
      <c r="V1325">
        <v>10.0608</v>
      </c>
    </row>
    <row r="1326" spans="1:22" x14ac:dyDescent="0.35">
      <c r="A1326" t="s">
        <v>22</v>
      </c>
      <c r="B1326">
        <v>2019</v>
      </c>
      <c r="C1326" t="b">
        <v>1</v>
      </c>
      <c r="D1326" t="s">
        <v>23</v>
      </c>
      <c r="E1326" t="s">
        <v>173</v>
      </c>
      <c r="F1326" t="s">
        <v>25</v>
      </c>
      <c r="G1326" t="s">
        <v>23</v>
      </c>
      <c r="H1326" t="s">
        <v>26</v>
      </c>
      <c r="I1326" t="s">
        <v>27</v>
      </c>
      <c r="J1326" t="s">
        <v>46</v>
      </c>
      <c r="K1326" t="s">
        <v>47</v>
      </c>
      <c r="L1326" t="b">
        <v>1</v>
      </c>
      <c r="M1326" t="s">
        <v>30</v>
      </c>
      <c r="N1326" t="s">
        <v>173</v>
      </c>
      <c r="O1326">
        <v>1.28</v>
      </c>
      <c r="P1326">
        <v>4257</v>
      </c>
      <c r="Q1326">
        <v>5448.96</v>
      </c>
      <c r="R1326">
        <v>25250</v>
      </c>
      <c r="S1326">
        <v>25250</v>
      </c>
      <c r="T1326">
        <v>2.5250000000000002E-2</v>
      </c>
      <c r="U1326">
        <v>2.5250000000000002E-2</v>
      </c>
      <c r="V1326">
        <v>5.4489599999999996</v>
      </c>
    </row>
    <row r="1327" spans="1:22" x14ac:dyDescent="0.35">
      <c r="A1327" t="s">
        <v>22</v>
      </c>
      <c r="B1327">
        <v>2019</v>
      </c>
      <c r="C1327" t="b">
        <v>1</v>
      </c>
      <c r="D1327" t="s">
        <v>23</v>
      </c>
      <c r="E1327" t="s">
        <v>173</v>
      </c>
      <c r="F1327" t="s">
        <v>25</v>
      </c>
      <c r="G1327" t="s">
        <v>23</v>
      </c>
      <c r="H1327" t="s">
        <v>26</v>
      </c>
      <c r="I1327" t="s">
        <v>27</v>
      </c>
      <c r="J1327" t="s">
        <v>46</v>
      </c>
      <c r="K1327" t="s">
        <v>47</v>
      </c>
      <c r="L1327" t="b">
        <v>1</v>
      </c>
      <c r="M1327" t="s">
        <v>30</v>
      </c>
      <c r="N1327" t="s">
        <v>173</v>
      </c>
      <c r="O1327">
        <v>1.28</v>
      </c>
      <c r="P1327">
        <v>3000</v>
      </c>
      <c r="Q1327">
        <v>3840</v>
      </c>
      <c r="R1327">
        <v>12500</v>
      </c>
      <c r="S1327">
        <v>12500</v>
      </c>
      <c r="T1327">
        <v>1.2500000000000001E-2</v>
      </c>
      <c r="U1327">
        <v>1.2500000000000001E-2</v>
      </c>
      <c r="V1327">
        <v>3.84</v>
      </c>
    </row>
    <row r="1328" spans="1:22" x14ac:dyDescent="0.35">
      <c r="A1328" t="s">
        <v>22</v>
      </c>
      <c r="B1328">
        <v>2019</v>
      </c>
      <c r="C1328" t="b">
        <v>1</v>
      </c>
      <c r="D1328" t="s">
        <v>23</v>
      </c>
      <c r="E1328" t="s">
        <v>173</v>
      </c>
      <c r="F1328" t="s">
        <v>25</v>
      </c>
      <c r="G1328" t="s">
        <v>23</v>
      </c>
      <c r="H1328" t="s">
        <v>26</v>
      </c>
      <c r="I1328" t="s">
        <v>27</v>
      </c>
      <c r="J1328" t="s">
        <v>46</v>
      </c>
      <c r="K1328" t="s">
        <v>47</v>
      </c>
      <c r="L1328" t="b">
        <v>1</v>
      </c>
      <c r="M1328" t="s">
        <v>30</v>
      </c>
      <c r="N1328" t="s">
        <v>173</v>
      </c>
      <c r="O1328">
        <v>1.28</v>
      </c>
      <c r="P1328">
        <v>100</v>
      </c>
      <c r="Q1328">
        <v>128</v>
      </c>
      <c r="R1328">
        <v>1769</v>
      </c>
      <c r="S1328">
        <v>1769</v>
      </c>
      <c r="T1328">
        <v>1.769E-3</v>
      </c>
      <c r="U1328">
        <v>1.769E-3</v>
      </c>
      <c r="V1328">
        <v>0.128</v>
      </c>
    </row>
    <row r="1329" spans="1:22" x14ac:dyDescent="0.35">
      <c r="A1329" t="s">
        <v>22</v>
      </c>
      <c r="B1329">
        <v>2019</v>
      </c>
      <c r="C1329" t="b">
        <v>1</v>
      </c>
      <c r="D1329" t="s">
        <v>23</v>
      </c>
      <c r="E1329" t="s">
        <v>173</v>
      </c>
      <c r="F1329" t="s">
        <v>25</v>
      </c>
      <c r="G1329" t="s">
        <v>23</v>
      </c>
      <c r="H1329" t="s">
        <v>26</v>
      </c>
      <c r="I1329" t="s">
        <v>27</v>
      </c>
      <c r="J1329" t="s">
        <v>33</v>
      </c>
      <c r="K1329" t="s">
        <v>33</v>
      </c>
      <c r="L1329" t="b">
        <v>1</v>
      </c>
      <c r="M1329" t="s">
        <v>30</v>
      </c>
      <c r="N1329" t="s">
        <v>173</v>
      </c>
      <c r="O1329">
        <v>1.04</v>
      </c>
      <c r="P1329">
        <v>189624</v>
      </c>
      <c r="Q1329">
        <v>197208.95999999999</v>
      </c>
      <c r="R1329">
        <v>925790</v>
      </c>
      <c r="S1329">
        <v>925790</v>
      </c>
      <c r="T1329">
        <v>0.92579</v>
      </c>
      <c r="U1329">
        <v>0.92579</v>
      </c>
      <c r="V1329">
        <v>197.20895999999999</v>
      </c>
    </row>
    <row r="1330" spans="1:22" x14ac:dyDescent="0.35">
      <c r="A1330" t="s">
        <v>22</v>
      </c>
      <c r="B1330">
        <v>2019</v>
      </c>
      <c r="C1330" t="b">
        <v>1</v>
      </c>
      <c r="D1330" t="s">
        <v>23</v>
      </c>
      <c r="E1330" t="s">
        <v>173</v>
      </c>
      <c r="F1330" t="s">
        <v>25</v>
      </c>
      <c r="G1330" t="s">
        <v>23</v>
      </c>
      <c r="H1330" t="s">
        <v>36</v>
      </c>
      <c r="I1330" t="s">
        <v>36</v>
      </c>
      <c r="J1330" t="s">
        <v>60</v>
      </c>
      <c r="K1330" t="s">
        <v>29</v>
      </c>
      <c r="L1330" t="b">
        <v>1</v>
      </c>
      <c r="M1330" t="s">
        <v>30</v>
      </c>
      <c r="N1330" t="s">
        <v>173</v>
      </c>
      <c r="O1330">
        <v>1</v>
      </c>
      <c r="P1330">
        <v>7547</v>
      </c>
      <c r="Q1330">
        <v>7547</v>
      </c>
      <c r="R1330">
        <v>98509</v>
      </c>
      <c r="S1330">
        <v>98509</v>
      </c>
      <c r="T1330">
        <v>9.8508999999999999E-2</v>
      </c>
      <c r="U1330">
        <v>9.8508999999999999E-2</v>
      </c>
      <c r="V1330">
        <v>7.5469999999999997</v>
      </c>
    </row>
    <row r="1331" spans="1:22" x14ac:dyDescent="0.35">
      <c r="A1331" t="s">
        <v>22</v>
      </c>
      <c r="B1331">
        <v>2019</v>
      </c>
      <c r="C1331" t="b">
        <v>1</v>
      </c>
      <c r="D1331" t="s">
        <v>23</v>
      </c>
      <c r="E1331" t="s">
        <v>173</v>
      </c>
      <c r="F1331" t="s">
        <v>25</v>
      </c>
      <c r="G1331" t="s">
        <v>23</v>
      </c>
      <c r="H1331" t="s">
        <v>36</v>
      </c>
      <c r="I1331" t="s">
        <v>36</v>
      </c>
      <c r="J1331" t="s">
        <v>60</v>
      </c>
      <c r="K1331" t="s">
        <v>29</v>
      </c>
      <c r="L1331" t="b">
        <v>1</v>
      </c>
      <c r="M1331" t="s">
        <v>30</v>
      </c>
      <c r="N1331" t="s">
        <v>173</v>
      </c>
      <c r="O1331">
        <v>1</v>
      </c>
      <c r="P1331">
        <v>518</v>
      </c>
      <c r="Q1331">
        <v>518</v>
      </c>
      <c r="R1331">
        <v>8284</v>
      </c>
      <c r="S1331">
        <v>8284</v>
      </c>
      <c r="T1331">
        <v>8.2839999999999997E-3</v>
      </c>
      <c r="U1331">
        <v>8.2839999999999997E-3</v>
      </c>
      <c r="V1331">
        <v>0.51800000000000002</v>
      </c>
    </row>
    <row r="1332" spans="1:22" x14ac:dyDescent="0.35">
      <c r="A1332" t="s">
        <v>22</v>
      </c>
      <c r="B1332">
        <v>2019</v>
      </c>
      <c r="C1332" t="b">
        <v>1</v>
      </c>
      <c r="D1332" t="s">
        <v>23</v>
      </c>
      <c r="E1332" t="s">
        <v>173</v>
      </c>
      <c r="F1332" t="s">
        <v>25</v>
      </c>
      <c r="G1332" t="s">
        <v>23</v>
      </c>
      <c r="H1332" t="s">
        <v>65</v>
      </c>
      <c r="I1332" t="s">
        <v>27</v>
      </c>
      <c r="J1332" t="s">
        <v>101</v>
      </c>
      <c r="K1332" t="s">
        <v>67</v>
      </c>
      <c r="L1332" t="b">
        <v>1</v>
      </c>
      <c r="M1332" t="s">
        <v>30</v>
      </c>
      <c r="N1332" t="s">
        <v>173</v>
      </c>
      <c r="O1332">
        <v>0</v>
      </c>
      <c r="P1332">
        <v>2955</v>
      </c>
      <c r="Q1332">
        <v>0</v>
      </c>
      <c r="R1332">
        <v>10897</v>
      </c>
      <c r="S1332">
        <v>10897</v>
      </c>
      <c r="T1332">
        <v>1.0897E-2</v>
      </c>
      <c r="U1332">
        <v>1.0897E-2</v>
      </c>
      <c r="V1332">
        <v>0</v>
      </c>
    </row>
    <row r="1333" spans="1:22" x14ac:dyDescent="0.35">
      <c r="A1333" t="s">
        <v>22</v>
      </c>
      <c r="B1333">
        <v>2019</v>
      </c>
      <c r="C1333" t="b">
        <v>1</v>
      </c>
      <c r="D1333" t="s">
        <v>23</v>
      </c>
      <c r="E1333" t="s">
        <v>173</v>
      </c>
      <c r="F1333" t="s">
        <v>25</v>
      </c>
      <c r="G1333" t="s">
        <v>23</v>
      </c>
      <c r="H1333" t="s">
        <v>26</v>
      </c>
      <c r="I1333" t="s">
        <v>27</v>
      </c>
      <c r="J1333" t="s">
        <v>92</v>
      </c>
      <c r="K1333" t="s">
        <v>52</v>
      </c>
      <c r="L1333" t="b">
        <v>1</v>
      </c>
      <c r="M1333" t="s">
        <v>30</v>
      </c>
      <c r="N1333" t="s">
        <v>173</v>
      </c>
      <c r="O1333">
        <v>1.21</v>
      </c>
      <c r="P1333">
        <v>3613</v>
      </c>
      <c r="Q1333">
        <v>4371.7299999999996</v>
      </c>
      <c r="R1333">
        <v>9322</v>
      </c>
      <c r="S1333">
        <v>9322</v>
      </c>
      <c r="T1333">
        <v>9.3220000000000004E-3</v>
      </c>
      <c r="U1333">
        <v>9.3220000000000004E-3</v>
      </c>
      <c r="V1333">
        <v>4.3717300000000003</v>
      </c>
    </row>
    <row r="1334" spans="1:22" x14ac:dyDescent="0.35">
      <c r="A1334" t="s">
        <v>22</v>
      </c>
      <c r="B1334">
        <v>2019</v>
      </c>
      <c r="C1334" t="b">
        <v>1</v>
      </c>
      <c r="D1334" t="s">
        <v>23</v>
      </c>
      <c r="E1334" t="s">
        <v>173</v>
      </c>
      <c r="F1334" t="s">
        <v>25</v>
      </c>
      <c r="G1334" t="s">
        <v>23</v>
      </c>
      <c r="H1334" t="s">
        <v>26</v>
      </c>
      <c r="I1334" t="s">
        <v>27</v>
      </c>
      <c r="J1334" t="s">
        <v>51</v>
      </c>
      <c r="K1334" t="s">
        <v>52</v>
      </c>
      <c r="L1334" t="b">
        <v>1</v>
      </c>
      <c r="M1334" t="s">
        <v>30</v>
      </c>
      <c r="N1334" t="s">
        <v>173</v>
      </c>
      <c r="O1334">
        <v>1.1599999999999999</v>
      </c>
      <c r="P1334">
        <v>4500</v>
      </c>
      <c r="Q1334">
        <v>5220</v>
      </c>
      <c r="R1334">
        <v>6599</v>
      </c>
      <c r="S1334">
        <v>6599</v>
      </c>
      <c r="T1334">
        <v>6.5989999999999998E-3</v>
      </c>
      <c r="U1334">
        <v>6.5989999999999998E-3</v>
      </c>
      <c r="V1334">
        <v>5.22</v>
      </c>
    </row>
    <row r="1335" spans="1:22" x14ac:dyDescent="0.35">
      <c r="A1335" t="s">
        <v>22</v>
      </c>
      <c r="B1335">
        <v>2019</v>
      </c>
      <c r="C1335" t="b">
        <v>1</v>
      </c>
      <c r="D1335" t="s">
        <v>23</v>
      </c>
      <c r="E1335" t="s">
        <v>174</v>
      </c>
      <c r="F1335" t="s">
        <v>25</v>
      </c>
      <c r="G1335" t="s">
        <v>23</v>
      </c>
      <c r="H1335" t="s">
        <v>26</v>
      </c>
      <c r="I1335" t="s">
        <v>27</v>
      </c>
      <c r="J1335" t="s">
        <v>56</v>
      </c>
      <c r="K1335" t="s">
        <v>29</v>
      </c>
      <c r="L1335" t="b">
        <v>1</v>
      </c>
      <c r="M1335" t="s">
        <v>30</v>
      </c>
      <c r="N1335" t="s">
        <v>174</v>
      </c>
      <c r="O1335">
        <v>1.21</v>
      </c>
      <c r="P1335">
        <v>21000</v>
      </c>
      <c r="Q1335">
        <v>25410</v>
      </c>
      <c r="R1335">
        <v>70034</v>
      </c>
      <c r="S1335">
        <v>70034</v>
      </c>
      <c r="T1335">
        <v>7.0033999999999999E-2</v>
      </c>
      <c r="U1335">
        <v>7.0033999999999999E-2</v>
      </c>
      <c r="V1335">
        <v>25.41</v>
      </c>
    </row>
    <row r="1336" spans="1:22" x14ac:dyDescent="0.35">
      <c r="A1336" t="s">
        <v>22</v>
      </c>
      <c r="B1336">
        <v>2019</v>
      </c>
      <c r="C1336" t="b">
        <v>1</v>
      </c>
      <c r="D1336" t="s">
        <v>23</v>
      </c>
      <c r="E1336" t="s">
        <v>174</v>
      </c>
      <c r="F1336" t="s">
        <v>25</v>
      </c>
      <c r="G1336" t="s">
        <v>23</v>
      </c>
      <c r="H1336" t="s">
        <v>65</v>
      </c>
      <c r="I1336" t="s">
        <v>37</v>
      </c>
      <c r="J1336" t="s">
        <v>66</v>
      </c>
      <c r="K1336" t="s">
        <v>67</v>
      </c>
      <c r="L1336" t="b">
        <v>1</v>
      </c>
      <c r="M1336" t="s">
        <v>30</v>
      </c>
      <c r="N1336" t="s">
        <v>174</v>
      </c>
      <c r="O1336">
        <v>0</v>
      </c>
      <c r="P1336">
        <v>126</v>
      </c>
      <c r="Q1336">
        <v>0</v>
      </c>
      <c r="R1336">
        <v>36995</v>
      </c>
      <c r="S1336">
        <v>36995</v>
      </c>
      <c r="T1336">
        <v>3.6995E-2</v>
      </c>
      <c r="U1336">
        <v>3.6995E-2</v>
      </c>
      <c r="V1336">
        <v>0</v>
      </c>
    </row>
    <row r="1337" spans="1:22" x14ac:dyDescent="0.35">
      <c r="A1337" t="s">
        <v>22</v>
      </c>
      <c r="B1337">
        <v>2019</v>
      </c>
      <c r="C1337" t="b">
        <v>1</v>
      </c>
      <c r="D1337" t="s">
        <v>23</v>
      </c>
      <c r="E1337" t="s">
        <v>174</v>
      </c>
      <c r="F1337" t="s">
        <v>25</v>
      </c>
      <c r="G1337" t="s">
        <v>23</v>
      </c>
      <c r="H1337" t="s">
        <v>65</v>
      </c>
      <c r="I1337" t="s">
        <v>37</v>
      </c>
      <c r="J1337" t="s">
        <v>66</v>
      </c>
      <c r="K1337" t="s">
        <v>67</v>
      </c>
      <c r="L1337" t="b">
        <v>1</v>
      </c>
      <c r="M1337" t="s">
        <v>30</v>
      </c>
      <c r="N1337" t="s">
        <v>174</v>
      </c>
      <c r="O1337">
        <v>0</v>
      </c>
      <c r="P1337">
        <v>28</v>
      </c>
      <c r="Q1337">
        <v>0</v>
      </c>
      <c r="R1337">
        <v>5820</v>
      </c>
      <c r="S1337">
        <v>5820</v>
      </c>
      <c r="T1337">
        <v>5.8199999999999997E-3</v>
      </c>
      <c r="U1337">
        <v>5.8199999999999997E-3</v>
      </c>
      <c r="V1337">
        <v>0</v>
      </c>
    </row>
    <row r="1338" spans="1:22" x14ac:dyDescent="0.35">
      <c r="A1338" t="s">
        <v>22</v>
      </c>
      <c r="B1338">
        <v>2019</v>
      </c>
      <c r="C1338" t="b">
        <v>1</v>
      </c>
      <c r="D1338" t="s">
        <v>23</v>
      </c>
      <c r="E1338" t="s">
        <v>174</v>
      </c>
      <c r="F1338" t="s">
        <v>25</v>
      </c>
      <c r="G1338" t="s">
        <v>23</v>
      </c>
      <c r="H1338" t="s">
        <v>65</v>
      </c>
      <c r="I1338" t="s">
        <v>37</v>
      </c>
      <c r="J1338" t="s">
        <v>66</v>
      </c>
      <c r="K1338" t="s">
        <v>67</v>
      </c>
      <c r="L1338" t="b">
        <v>1</v>
      </c>
      <c r="M1338" t="s">
        <v>30</v>
      </c>
      <c r="N1338" t="s">
        <v>174</v>
      </c>
      <c r="O1338">
        <v>0</v>
      </c>
      <c r="P1338">
        <v>21</v>
      </c>
      <c r="Q1338">
        <v>0</v>
      </c>
      <c r="R1338">
        <v>6595</v>
      </c>
      <c r="S1338">
        <v>6595</v>
      </c>
      <c r="T1338">
        <v>6.5950000000000002E-3</v>
      </c>
      <c r="U1338">
        <v>6.5950000000000002E-3</v>
      </c>
      <c r="V1338">
        <v>0</v>
      </c>
    </row>
    <row r="1339" spans="1:22" x14ac:dyDescent="0.35">
      <c r="A1339" t="s">
        <v>22</v>
      </c>
      <c r="B1339">
        <v>2019</v>
      </c>
      <c r="C1339" t="b">
        <v>1</v>
      </c>
      <c r="D1339" t="s">
        <v>48</v>
      </c>
      <c r="E1339" t="s">
        <v>175</v>
      </c>
      <c r="F1339" t="s">
        <v>25</v>
      </c>
      <c r="G1339" t="s">
        <v>48</v>
      </c>
      <c r="H1339" t="s">
        <v>26</v>
      </c>
      <c r="I1339" t="s">
        <v>35</v>
      </c>
      <c r="J1339" t="s">
        <v>80</v>
      </c>
      <c r="K1339" t="s">
        <v>39</v>
      </c>
      <c r="L1339" t="b">
        <v>1</v>
      </c>
      <c r="M1339" t="s">
        <v>30</v>
      </c>
      <c r="N1339" t="s">
        <v>175</v>
      </c>
      <c r="O1339">
        <v>1</v>
      </c>
      <c r="P1339">
        <v>373</v>
      </c>
      <c r="Q1339">
        <v>373</v>
      </c>
      <c r="R1339">
        <v>8582</v>
      </c>
      <c r="S1339">
        <v>8582</v>
      </c>
      <c r="T1339">
        <v>8.5819999999999994E-3</v>
      </c>
      <c r="U1339">
        <v>8.5819999999999994E-3</v>
      </c>
      <c r="V1339">
        <v>0.373</v>
      </c>
    </row>
    <row r="1340" spans="1:22" x14ac:dyDescent="0.35">
      <c r="A1340" t="s">
        <v>22</v>
      </c>
      <c r="B1340">
        <v>2019</v>
      </c>
      <c r="C1340" t="b">
        <v>1</v>
      </c>
      <c r="D1340" t="s">
        <v>48</v>
      </c>
      <c r="E1340" t="s">
        <v>175</v>
      </c>
      <c r="F1340" t="s">
        <v>25</v>
      </c>
      <c r="G1340" t="s">
        <v>48</v>
      </c>
      <c r="H1340" t="s">
        <v>26</v>
      </c>
      <c r="I1340" t="s">
        <v>35</v>
      </c>
      <c r="J1340" t="s">
        <v>152</v>
      </c>
      <c r="K1340" t="s">
        <v>39</v>
      </c>
      <c r="L1340" t="b">
        <v>1</v>
      </c>
      <c r="M1340" t="s">
        <v>30</v>
      </c>
      <c r="N1340" t="s">
        <v>175</v>
      </c>
      <c r="O1340">
        <v>1</v>
      </c>
      <c r="P1340">
        <v>2393</v>
      </c>
      <c r="Q1340">
        <v>2393</v>
      </c>
      <c r="R1340">
        <v>32274</v>
      </c>
      <c r="S1340">
        <v>32274</v>
      </c>
      <c r="T1340">
        <v>3.2273999999999997E-2</v>
      </c>
      <c r="U1340">
        <v>3.2273999999999997E-2</v>
      </c>
      <c r="V1340">
        <v>2.3929999999999998</v>
      </c>
    </row>
    <row r="1341" spans="1:22" x14ac:dyDescent="0.35">
      <c r="A1341" t="s">
        <v>22</v>
      </c>
      <c r="B1341">
        <v>2019</v>
      </c>
      <c r="C1341" t="b">
        <v>1</v>
      </c>
      <c r="D1341" t="s">
        <v>48</v>
      </c>
      <c r="E1341" t="s">
        <v>175</v>
      </c>
      <c r="F1341" t="s">
        <v>25</v>
      </c>
      <c r="G1341" t="s">
        <v>48</v>
      </c>
      <c r="H1341" t="s">
        <v>26</v>
      </c>
      <c r="I1341" t="s">
        <v>35</v>
      </c>
      <c r="J1341" t="s">
        <v>152</v>
      </c>
      <c r="K1341" t="s">
        <v>39</v>
      </c>
      <c r="L1341" t="b">
        <v>1</v>
      </c>
      <c r="M1341" t="s">
        <v>30</v>
      </c>
      <c r="N1341" t="s">
        <v>175</v>
      </c>
      <c r="O1341">
        <v>1</v>
      </c>
      <c r="P1341">
        <v>1167</v>
      </c>
      <c r="Q1341">
        <v>1167</v>
      </c>
      <c r="R1341">
        <v>3157</v>
      </c>
      <c r="S1341">
        <v>3157</v>
      </c>
      <c r="T1341">
        <v>3.1570000000000001E-3</v>
      </c>
      <c r="U1341">
        <v>3.1570000000000001E-3</v>
      </c>
      <c r="V1341">
        <v>1.167</v>
      </c>
    </row>
    <row r="1342" spans="1:22" x14ac:dyDescent="0.35">
      <c r="A1342" t="s">
        <v>22</v>
      </c>
      <c r="B1342">
        <v>2019</v>
      </c>
      <c r="C1342" t="b">
        <v>1</v>
      </c>
      <c r="D1342" t="s">
        <v>48</v>
      </c>
      <c r="E1342" t="s">
        <v>175</v>
      </c>
      <c r="F1342" t="s">
        <v>25</v>
      </c>
      <c r="G1342" t="s">
        <v>48</v>
      </c>
      <c r="H1342" t="s">
        <v>26</v>
      </c>
      <c r="I1342" t="s">
        <v>35</v>
      </c>
      <c r="J1342" t="s">
        <v>136</v>
      </c>
      <c r="K1342" t="s">
        <v>39</v>
      </c>
      <c r="L1342" t="b">
        <v>1</v>
      </c>
      <c r="M1342" t="s">
        <v>30</v>
      </c>
      <c r="N1342" t="s">
        <v>175</v>
      </c>
      <c r="O1342">
        <v>1</v>
      </c>
      <c r="P1342">
        <v>285890</v>
      </c>
      <c r="Q1342">
        <v>285890</v>
      </c>
      <c r="R1342">
        <v>523019</v>
      </c>
      <c r="S1342">
        <v>523019</v>
      </c>
      <c r="T1342">
        <v>0.52301900000000001</v>
      </c>
      <c r="U1342">
        <v>0.52301900000000001</v>
      </c>
      <c r="V1342">
        <v>285.89</v>
      </c>
    </row>
    <row r="1343" spans="1:22" x14ac:dyDescent="0.35">
      <c r="A1343" t="s">
        <v>22</v>
      </c>
      <c r="B1343">
        <v>2019</v>
      </c>
      <c r="C1343" t="b">
        <v>1</v>
      </c>
      <c r="D1343" t="s">
        <v>48</v>
      </c>
      <c r="E1343" t="s">
        <v>175</v>
      </c>
      <c r="F1343" t="s">
        <v>25</v>
      </c>
      <c r="G1343" t="s">
        <v>48</v>
      </c>
      <c r="H1343" t="s">
        <v>26</v>
      </c>
      <c r="I1343" t="s">
        <v>35</v>
      </c>
      <c r="J1343" t="s">
        <v>82</v>
      </c>
      <c r="K1343" t="s">
        <v>39</v>
      </c>
      <c r="L1343" t="b">
        <v>1</v>
      </c>
      <c r="M1343" t="s">
        <v>30</v>
      </c>
      <c r="N1343" t="s">
        <v>175</v>
      </c>
      <c r="O1343">
        <v>1</v>
      </c>
      <c r="P1343">
        <v>192</v>
      </c>
      <c r="Q1343">
        <v>192</v>
      </c>
      <c r="R1343">
        <v>708</v>
      </c>
      <c r="S1343">
        <v>708</v>
      </c>
      <c r="T1343">
        <v>7.0799999999999997E-4</v>
      </c>
      <c r="U1343">
        <v>7.0799999999999997E-4</v>
      </c>
      <c r="V1343">
        <v>0.192</v>
      </c>
    </row>
    <row r="1344" spans="1:22" x14ac:dyDescent="0.35">
      <c r="A1344" t="s">
        <v>22</v>
      </c>
      <c r="B1344">
        <v>2019</v>
      </c>
      <c r="C1344" t="b">
        <v>1</v>
      </c>
      <c r="D1344" t="s">
        <v>48</v>
      </c>
      <c r="E1344" t="s">
        <v>175</v>
      </c>
      <c r="F1344" t="s">
        <v>25</v>
      </c>
      <c r="G1344" t="s">
        <v>48</v>
      </c>
      <c r="H1344" t="s">
        <v>26</v>
      </c>
      <c r="I1344" t="s">
        <v>27</v>
      </c>
      <c r="J1344" t="s">
        <v>56</v>
      </c>
      <c r="K1344" t="s">
        <v>29</v>
      </c>
      <c r="L1344" t="b">
        <v>1</v>
      </c>
      <c r="M1344" t="s">
        <v>30</v>
      </c>
      <c r="N1344" t="s">
        <v>175</v>
      </c>
      <c r="O1344">
        <v>1.21</v>
      </c>
      <c r="P1344">
        <v>112824</v>
      </c>
      <c r="Q1344">
        <v>136517.04</v>
      </c>
      <c r="R1344">
        <v>1111297</v>
      </c>
      <c r="S1344">
        <v>1111297</v>
      </c>
      <c r="T1344">
        <v>1.111297</v>
      </c>
      <c r="U1344">
        <v>1.111297</v>
      </c>
      <c r="V1344">
        <v>136.51704000000001</v>
      </c>
    </row>
    <row r="1345" spans="1:22" x14ac:dyDescent="0.35">
      <c r="A1345" t="s">
        <v>22</v>
      </c>
      <c r="B1345">
        <v>2019</v>
      </c>
      <c r="C1345" t="b">
        <v>1</v>
      </c>
      <c r="D1345" t="s">
        <v>48</v>
      </c>
      <c r="E1345" t="s">
        <v>175</v>
      </c>
      <c r="F1345" t="s">
        <v>25</v>
      </c>
      <c r="G1345" t="s">
        <v>48</v>
      </c>
      <c r="H1345" t="s">
        <v>26</v>
      </c>
      <c r="I1345" t="s">
        <v>27</v>
      </c>
      <c r="J1345" t="s">
        <v>28</v>
      </c>
      <c r="K1345" t="s">
        <v>29</v>
      </c>
      <c r="L1345" t="b">
        <v>1</v>
      </c>
      <c r="M1345" t="s">
        <v>30</v>
      </c>
      <c r="N1345" t="s">
        <v>175</v>
      </c>
      <c r="O1345">
        <v>1.38</v>
      </c>
      <c r="P1345">
        <v>86865</v>
      </c>
      <c r="Q1345">
        <v>119873.7</v>
      </c>
      <c r="R1345">
        <v>580977</v>
      </c>
      <c r="S1345">
        <v>580977</v>
      </c>
      <c r="T1345">
        <v>0.58097699999999997</v>
      </c>
      <c r="U1345">
        <v>0.58097699999999997</v>
      </c>
      <c r="V1345">
        <v>119.8737</v>
      </c>
    </row>
    <row r="1346" spans="1:22" x14ac:dyDescent="0.35">
      <c r="A1346" t="s">
        <v>22</v>
      </c>
      <c r="B1346">
        <v>2019</v>
      </c>
      <c r="C1346" t="b">
        <v>1</v>
      </c>
      <c r="D1346" t="s">
        <v>48</v>
      </c>
      <c r="E1346" t="s">
        <v>175</v>
      </c>
      <c r="F1346" t="s">
        <v>25</v>
      </c>
      <c r="G1346" t="s">
        <v>48</v>
      </c>
      <c r="H1346" t="s">
        <v>26</v>
      </c>
      <c r="I1346" t="s">
        <v>27</v>
      </c>
      <c r="J1346" t="s">
        <v>70</v>
      </c>
      <c r="K1346" t="s">
        <v>29</v>
      </c>
      <c r="L1346" t="b">
        <v>1</v>
      </c>
      <c r="M1346" t="s">
        <v>30</v>
      </c>
      <c r="N1346" t="s">
        <v>175</v>
      </c>
      <c r="O1346">
        <v>1</v>
      </c>
      <c r="P1346">
        <v>149</v>
      </c>
      <c r="Q1346">
        <v>149</v>
      </c>
      <c r="R1346">
        <v>1801</v>
      </c>
      <c r="S1346">
        <v>1801</v>
      </c>
      <c r="T1346">
        <v>1.8010000000000001E-3</v>
      </c>
      <c r="U1346">
        <v>1.8010000000000001E-3</v>
      </c>
      <c r="V1346">
        <v>0.14899999999999999</v>
      </c>
    </row>
    <row r="1347" spans="1:22" x14ac:dyDescent="0.35">
      <c r="A1347" t="s">
        <v>22</v>
      </c>
      <c r="B1347">
        <v>2019</v>
      </c>
      <c r="C1347" t="b">
        <v>1</v>
      </c>
      <c r="D1347" t="s">
        <v>48</v>
      </c>
      <c r="E1347" t="s">
        <v>175</v>
      </c>
      <c r="F1347" t="s">
        <v>25</v>
      </c>
      <c r="G1347" t="s">
        <v>48</v>
      </c>
      <c r="H1347" t="s">
        <v>26</v>
      </c>
      <c r="I1347" t="s">
        <v>27</v>
      </c>
      <c r="J1347" t="s">
        <v>57</v>
      </c>
      <c r="K1347" t="s">
        <v>29</v>
      </c>
      <c r="L1347" t="b">
        <v>1</v>
      </c>
      <c r="M1347" t="s">
        <v>30</v>
      </c>
      <c r="N1347" t="s">
        <v>175</v>
      </c>
      <c r="O1347">
        <v>2.58</v>
      </c>
      <c r="P1347">
        <v>32761</v>
      </c>
      <c r="Q1347">
        <v>84523.38</v>
      </c>
      <c r="R1347">
        <v>36347</v>
      </c>
      <c r="S1347">
        <v>36347</v>
      </c>
      <c r="T1347">
        <v>3.6346999999999997E-2</v>
      </c>
      <c r="U1347">
        <v>3.6346999999999997E-2</v>
      </c>
      <c r="V1347">
        <v>84.523380000000003</v>
      </c>
    </row>
    <row r="1348" spans="1:22" x14ac:dyDescent="0.35">
      <c r="A1348" t="s">
        <v>22</v>
      </c>
      <c r="B1348">
        <v>2019</v>
      </c>
      <c r="C1348" t="b">
        <v>1</v>
      </c>
      <c r="D1348" t="s">
        <v>48</v>
      </c>
      <c r="E1348" t="s">
        <v>175</v>
      </c>
      <c r="F1348" t="s">
        <v>25</v>
      </c>
      <c r="G1348" t="s">
        <v>48</v>
      </c>
      <c r="H1348" t="s">
        <v>26</v>
      </c>
      <c r="I1348" t="s">
        <v>27</v>
      </c>
      <c r="J1348" t="s">
        <v>57</v>
      </c>
      <c r="K1348" t="s">
        <v>29</v>
      </c>
      <c r="L1348" t="b">
        <v>1</v>
      </c>
      <c r="M1348" t="s">
        <v>30</v>
      </c>
      <c r="N1348" t="s">
        <v>175</v>
      </c>
      <c r="O1348">
        <v>1.1499999999999999</v>
      </c>
      <c r="P1348">
        <v>629031</v>
      </c>
      <c r="Q1348">
        <v>723385.65</v>
      </c>
      <c r="R1348">
        <v>2455929</v>
      </c>
      <c r="S1348">
        <v>2455929</v>
      </c>
      <c r="T1348">
        <v>2.4559289999999998</v>
      </c>
      <c r="U1348">
        <v>2.4559289999999998</v>
      </c>
      <c r="V1348">
        <v>723.38565000000006</v>
      </c>
    </row>
    <row r="1349" spans="1:22" x14ac:dyDescent="0.35">
      <c r="A1349" t="s">
        <v>22</v>
      </c>
      <c r="B1349">
        <v>2019</v>
      </c>
      <c r="C1349" t="b">
        <v>1</v>
      </c>
      <c r="D1349" t="s">
        <v>48</v>
      </c>
      <c r="E1349" t="s">
        <v>175</v>
      </c>
      <c r="F1349" t="s">
        <v>25</v>
      </c>
      <c r="G1349" t="s">
        <v>48</v>
      </c>
      <c r="H1349" t="s">
        <v>26</v>
      </c>
      <c r="I1349" t="s">
        <v>27</v>
      </c>
      <c r="J1349" t="s">
        <v>71</v>
      </c>
      <c r="K1349" t="s">
        <v>29</v>
      </c>
      <c r="L1349" t="b">
        <v>1</v>
      </c>
      <c r="M1349" t="s">
        <v>30</v>
      </c>
      <c r="N1349" t="s">
        <v>175</v>
      </c>
      <c r="O1349">
        <v>1.61</v>
      </c>
      <c r="P1349">
        <v>42295</v>
      </c>
      <c r="Q1349">
        <v>68094.95</v>
      </c>
      <c r="R1349">
        <v>253347</v>
      </c>
      <c r="S1349">
        <v>253347</v>
      </c>
      <c r="T1349">
        <v>0.25334699999999999</v>
      </c>
      <c r="U1349">
        <v>0.25334699999999999</v>
      </c>
      <c r="V1349">
        <v>68.094949999999997</v>
      </c>
    </row>
    <row r="1350" spans="1:22" x14ac:dyDescent="0.35">
      <c r="A1350" t="s">
        <v>22</v>
      </c>
      <c r="B1350">
        <v>2019</v>
      </c>
      <c r="C1350" t="b">
        <v>1</v>
      </c>
      <c r="D1350" t="s">
        <v>48</v>
      </c>
      <c r="E1350" t="s">
        <v>175</v>
      </c>
      <c r="F1350" t="s">
        <v>25</v>
      </c>
      <c r="G1350" t="s">
        <v>48</v>
      </c>
      <c r="H1350" t="s">
        <v>26</v>
      </c>
      <c r="I1350" t="s">
        <v>27</v>
      </c>
      <c r="J1350" t="s">
        <v>71</v>
      </c>
      <c r="K1350" t="s">
        <v>29</v>
      </c>
      <c r="L1350" t="b">
        <v>1</v>
      </c>
      <c r="M1350" t="s">
        <v>30</v>
      </c>
      <c r="N1350" t="s">
        <v>175</v>
      </c>
      <c r="O1350">
        <v>1.61</v>
      </c>
      <c r="P1350">
        <v>26834</v>
      </c>
      <c r="Q1350">
        <v>43202.74</v>
      </c>
      <c r="R1350">
        <v>225995</v>
      </c>
      <c r="S1350">
        <v>225995</v>
      </c>
      <c r="T1350">
        <v>0.225995</v>
      </c>
      <c r="U1350">
        <v>0.225995</v>
      </c>
      <c r="V1350">
        <v>43.202739999999999</v>
      </c>
    </row>
    <row r="1351" spans="1:22" x14ac:dyDescent="0.35">
      <c r="A1351" t="s">
        <v>22</v>
      </c>
      <c r="B1351">
        <v>2019</v>
      </c>
      <c r="C1351" t="b">
        <v>1</v>
      </c>
      <c r="D1351" t="s">
        <v>48</v>
      </c>
      <c r="E1351" t="s">
        <v>175</v>
      </c>
      <c r="F1351" t="s">
        <v>25</v>
      </c>
      <c r="G1351" t="s">
        <v>48</v>
      </c>
      <c r="H1351" t="s">
        <v>26</v>
      </c>
      <c r="I1351" t="s">
        <v>27</v>
      </c>
      <c r="J1351" t="s">
        <v>72</v>
      </c>
      <c r="K1351" t="s">
        <v>29</v>
      </c>
      <c r="L1351" t="b">
        <v>1</v>
      </c>
      <c r="M1351" t="s">
        <v>30</v>
      </c>
      <c r="N1351" t="s">
        <v>175</v>
      </c>
      <c r="O1351">
        <v>1.18</v>
      </c>
      <c r="P1351">
        <v>1962</v>
      </c>
      <c r="Q1351">
        <v>2315.16</v>
      </c>
      <c r="R1351">
        <v>17469</v>
      </c>
      <c r="S1351">
        <v>17469</v>
      </c>
      <c r="T1351">
        <v>1.7468999999999998E-2</v>
      </c>
      <c r="U1351">
        <v>1.7468999999999998E-2</v>
      </c>
      <c r="V1351">
        <v>2.3151600000000001</v>
      </c>
    </row>
    <row r="1352" spans="1:22" x14ac:dyDescent="0.35">
      <c r="A1352" t="s">
        <v>22</v>
      </c>
      <c r="B1352">
        <v>2019</v>
      </c>
      <c r="C1352" t="b">
        <v>1</v>
      </c>
      <c r="D1352" t="s">
        <v>48</v>
      </c>
      <c r="E1352" t="s">
        <v>175</v>
      </c>
      <c r="F1352" t="s">
        <v>25</v>
      </c>
      <c r="G1352" t="s">
        <v>48</v>
      </c>
      <c r="H1352" t="s">
        <v>26</v>
      </c>
      <c r="I1352" t="s">
        <v>35</v>
      </c>
      <c r="J1352" t="s">
        <v>51</v>
      </c>
      <c r="K1352" t="s">
        <v>52</v>
      </c>
      <c r="L1352" t="b">
        <v>1</v>
      </c>
      <c r="M1352" t="s">
        <v>30</v>
      </c>
      <c r="N1352" t="s">
        <v>175</v>
      </c>
      <c r="O1352">
        <v>1.1399999999999999</v>
      </c>
      <c r="P1352">
        <v>216</v>
      </c>
      <c r="Q1352">
        <v>246.24</v>
      </c>
      <c r="R1352">
        <v>827</v>
      </c>
      <c r="S1352">
        <v>827</v>
      </c>
      <c r="T1352">
        <v>8.2700000000000004E-4</v>
      </c>
      <c r="U1352">
        <v>8.2700000000000004E-4</v>
      </c>
      <c r="V1352">
        <v>0.24623999999999999</v>
      </c>
    </row>
    <row r="1353" spans="1:22" x14ac:dyDescent="0.35">
      <c r="A1353" t="s">
        <v>22</v>
      </c>
      <c r="B1353">
        <v>2019</v>
      </c>
      <c r="C1353" t="b">
        <v>1</v>
      </c>
      <c r="D1353" t="s">
        <v>48</v>
      </c>
      <c r="E1353" t="s">
        <v>175</v>
      </c>
      <c r="F1353" t="s">
        <v>25</v>
      </c>
      <c r="G1353" t="s">
        <v>48</v>
      </c>
      <c r="H1353" t="s">
        <v>26</v>
      </c>
      <c r="I1353" t="s">
        <v>35</v>
      </c>
      <c r="J1353" t="s">
        <v>153</v>
      </c>
      <c r="K1353" t="s">
        <v>52</v>
      </c>
      <c r="L1353" t="b">
        <v>1</v>
      </c>
      <c r="M1353" t="s">
        <v>30</v>
      </c>
      <c r="N1353" t="s">
        <v>175</v>
      </c>
      <c r="O1353">
        <v>1</v>
      </c>
      <c r="P1353">
        <v>30592</v>
      </c>
      <c r="Q1353">
        <v>30592</v>
      </c>
      <c r="R1353">
        <v>118516</v>
      </c>
      <c r="S1353">
        <v>118516</v>
      </c>
      <c r="T1353">
        <v>0.118516</v>
      </c>
      <c r="U1353">
        <v>0.118516</v>
      </c>
      <c r="V1353">
        <v>30.591999999999999</v>
      </c>
    </row>
    <row r="1354" spans="1:22" x14ac:dyDescent="0.35">
      <c r="A1354" t="s">
        <v>22</v>
      </c>
      <c r="B1354">
        <v>2019</v>
      </c>
      <c r="C1354" t="b">
        <v>1</v>
      </c>
      <c r="D1354" t="s">
        <v>48</v>
      </c>
      <c r="E1354" t="s">
        <v>175</v>
      </c>
      <c r="F1354" t="s">
        <v>25</v>
      </c>
      <c r="G1354" t="s">
        <v>48</v>
      </c>
      <c r="H1354" t="s">
        <v>26</v>
      </c>
      <c r="I1354" t="s">
        <v>35</v>
      </c>
      <c r="J1354" t="s">
        <v>112</v>
      </c>
      <c r="K1354" t="s">
        <v>54</v>
      </c>
      <c r="L1354" t="b">
        <v>1</v>
      </c>
      <c r="M1354" t="s">
        <v>30</v>
      </c>
      <c r="N1354" t="s">
        <v>175</v>
      </c>
      <c r="O1354">
        <v>1</v>
      </c>
      <c r="P1354">
        <v>1348200</v>
      </c>
      <c r="Q1354">
        <v>1348200</v>
      </c>
      <c r="R1354">
        <v>1578377</v>
      </c>
      <c r="S1354">
        <v>1578377</v>
      </c>
      <c r="T1354">
        <v>1.5783769999999999</v>
      </c>
      <c r="U1354">
        <v>1.5783769999999999</v>
      </c>
      <c r="V1354">
        <v>1348.2</v>
      </c>
    </row>
    <row r="1355" spans="1:22" x14ac:dyDescent="0.35">
      <c r="A1355" t="s">
        <v>22</v>
      </c>
      <c r="B1355">
        <v>2019</v>
      </c>
      <c r="C1355" t="b">
        <v>1</v>
      </c>
      <c r="D1355" t="s">
        <v>48</v>
      </c>
      <c r="E1355" t="s">
        <v>175</v>
      </c>
      <c r="F1355" t="s">
        <v>25</v>
      </c>
      <c r="G1355" t="s">
        <v>48</v>
      </c>
      <c r="H1355" t="s">
        <v>26</v>
      </c>
      <c r="I1355" t="s">
        <v>35</v>
      </c>
      <c r="J1355" t="s">
        <v>98</v>
      </c>
      <c r="K1355" t="s">
        <v>54</v>
      </c>
      <c r="L1355" t="b">
        <v>1</v>
      </c>
      <c r="M1355" t="s">
        <v>30</v>
      </c>
      <c r="N1355" t="s">
        <v>175</v>
      </c>
      <c r="O1355">
        <v>1</v>
      </c>
      <c r="P1355">
        <v>379593</v>
      </c>
      <c r="Q1355">
        <v>379593</v>
      </c>
      <c r="R1355">
        <v>158177</v>
      </c>
      <c r="S1355">
        <v>158177</v>
      </c>
      <c r="T1355">
        <v>0.15817700000000001</v>
      </c>
      <c r="U1355">
        <v>0.15817700000000001</v>
      </c>
      <c r="V1355">
        <v>379.59300000000002</v>
      </c>
    </row>
    <row r="1356" spans="1:22" x14ac:dyDescent="0.35">
      <c r="A1356" t="s">
        <v>22</v>
      </c>
      <c r="B1356">
        <v>2019</v>
      </c>
      <c r="C1356" t="b">
        <v>1</v>
      </c>
      <c r="D1356" t="s">
        <v>48</v>
      </c>
      <c r="E1356" t="s">
        <v>175</v>
      </c>
      <c r="F1356" t="s">
        <v>25</v>
      </c>
      <c r="G1356" t="s">
        <v>48</v>
      </c>
      <c r="H1356" t="s">
        <v>26</v>
      </c>
      <c r="I1356" t="s">
        <v>27</v>
      </c>
      <c r="J1356" t="s">
        <v>51</v>
      </c>
      <c r="K1356" t="s">
        <v>52</v>
      </c>
      <c r="L1356" t="b">
        <v>1</v>
      </c>
      <c r="M1356" t="s">
        <v>30</v>
      </c>
      <c r="N1356" t="s">
        <v>175</v>
      </c>
      <c r="O1356">
        <v>1.1599999999999999</v>
      </c>
      <c r="P1356">
        <v>1265</v>
      </c>
      <c r="Q1356">
        <v>1467.4</v>
      </c>
      <c r="R1356">
        <v>2626</v>
      </c>
      <c r="S1356">
        <v>2626</v>
      </c>
      <c r="T1356">
        <v>2.6259999999999999E-3</v>
      </c>
      <c r="U1356">
        <v>2.6259999999999999E-3</v>
      </c>
      <c r="V1356">
        <v>1.4674</v>
      </c>
    </row>
    <row r="1357" spans="1:22" x14ac:dyDescent="0.35">
      <c r="A1357" t="s">
        <v>22</v>
      </c>
      <c r="B1357">
        <v>2019</v>
      </c>
      <c r="C1357" t="b">
        <v>1</v>
      </c>
      <c r="D1357" t="s">
        <v>48</v>
      </c>
      <c r="E1357" t="s">
        <v>175</v>
      </c>
      <c r="F1357" t="s">
        <v>25</v>
      </c>
      <c r="G1357" t="s">
        <v>48</v>
      </c>
      <c r="H1357" t="s">
        <v>26</v>
      </c>
      <c r="I1357" t="s">
        <v>27</v>
      </c>
      <c r="J1357" t="s">
        <v>144</v>
      </c>
      <c r="K1357" t="s">
        <v>54</v>
      </c>
      <c r="L1357" t="b">
        <v>1</v>
      </c>
      <c r="M1357" t="s">
        <v>30</v>
      </c>
      <c r="N1357" t="s">
        <v>175</v>
      </c>
      <c r="O1357">
        <v>1</v>
      </c>
      <c r="P1357">
        <v>1084346</v>
      </c>
      <c r="Q1357">
        <v>1084346</v>
      </c>
      <c r="R1357">
        <v>936169</v>
      </c>
      <c r="S1357">
        <v>936169</v>
      </c>
      <c r="T1357">
        <v>0.93616900000000003</v>
      </c>
      <c r="U1357">
        <v>0.93616900000000003</v>
      </c>
      <c r="V1357">
        <v>1084.346</v>
      </c>
    </row>
    <row r="1358" spans="1:22" x14ac:dyDescent="0.35">
      <c r="A1358" t="s">
        <v>22</v>
      </c>
      <c r="B1358">
        <v>2019</v>
      </c>
      <c r="C1358" t="b">
        <v>1</v>
      </c>
      <c r="D1358" t="s">
        <v>48</v>
      </c>
      <c r="E1358" t="s">
        <v>175</v>
      </c>
      <c r="F1358" t="s">
        <v>25</v>
      </c>
      <c r="G1358" t="s">
        <v>48</v>
      </c>
      <c r="H1358" t="s">
        <v>26</v>
      </c>
      <c r="I1358" t="s">
        <v>27</v>
      </c>
      <c r="J1358" t="s">
        <v>112</v>
      </c>
      <c r="K1358" t="s">
        <v>54</v>
      </c>
      <c r="L1358" t="b">
        <v>1</v>
      </c>
      <c r="M1358" t="s">
        <v>30</v>
      </c>
      <c r="N1358" t="s">
        <v>175</v>
      </c>
      <c r="O1358">
        <v>1</v>
      </c>
      <c r="P1358">
        <v>74255</v>
      </c>
      <c r="Q1358">
        <v>74255</v>
      </c>
      <c r="R1358">
        <v>112343</v>
      </c>
      <c r="S1358">
        <v>112343</v>
      </c>
      <c r="T1358">
        <v>0.112343</v>
      </c>
      <c r="U1358">
        <v>0.112343</v>
      </c>
      <c r="V1358">
        <v>74.254999999999995</v>
      </c>
    </row>
    <row r="1359" spans="1:22" x14ac:dyDescent="0.35">
      <c r="A1359" t="s">
        <v>22</v>
      </c>
      <c r="B1359">
        <v>2019</v>
      </c>
      <c r="C1359" t="b">
        <v>1</v>
      </c>
      <c r="D1359" t="s">
        <v>48</v>
      </c>
      <c r="E1359" t="s">
        <v>175</v>
      </c>
      <c r="F1359" t="s">
        <v>25</v>
      </c>
      <c r="G1359" t="s">
        <v>48</v>
      </c>
      <c r="H1359" t="s">
        <v>26</v>
      </c>
      <c r="I1359" t="s">
        <v>27</v>
      </c>
      <c r="J1359" t="s">
        <v>112</v>
      </c>
      <c r="K1359" t="s">
        <v>54</v>
      </c>
      <c r="L1359" t="b">
        <v>1</v>
      </c>
      <c r="M1359" t="s">
        <v>30</v>
      </c>
      <c r="N1359" t="s">
        <v>175</v>
      </c>
      <c r="O1359">
        <v>1</v>
      </c>
      <c r="P1359">
        <v>203143</v>
      </c>
      <c r="Q1359">
        <v>203143</v>
      </c>
      <c r="R1359">
        <v>282143</v>
      </c>
      <c r="S1359">
        <v>282143</v>
      </c>
      <c r="T1359">
        <v>0.28214299999999998</v>
      </c>
      <c r="U1359">
        <v>0.28214299999999998</v>
      </c>
      <c r="V1359">
        <v>203.143</v>
      </c>
    </row>
    <row r="1360" spans="1:22" x14ac:dyDescent="0.35">
      <c r="A1360" t="s">
        <v>22</v>
      </c>
      <c r="B1360">
        <v>2019</v>
      </c>
      <c r="C1360" t="b">
        <v>1</v>
      </c>
      <c r="D1360" t="s">
        <v>48</v>
      </c>
      <c r="E1360" t="s">
        <v>175</v>
      </c>
      <c r="F1360" t="s">
        <v>25</v>
      </c>
      <c r="G1360" t="s">
        <v>48</v>
      </c>
      <c r="H1360" t="s">
        <v>26</v>
      </c>
      <c r="I1360" t="s">
        <v>27</v>
      </c>
      <c r="J1360" t="s">
        <v>74</v>
      </c>
      <c r="K1360" t="s">
        <v>54</v>
      </c>
      <c r="L1360" t="b">
        <v>1</v>
      </c>
      <c r="M1360" t="s">
        <v>30</v>
      </c>
      <c r="N1360" t="s">
        <v>175</v>
      </c>
      <c r="O1360">
        <v>1</v>
      </c>
      <c r="P1360">
        <v>28762</v>
      </c>
      <c r="Q1360">
        <v>28762</v>
      </c>
      <c r="R1360">
        <v>49914</v>
      </c>
      <c r="S1360">
        <v>49914</v>
      </c>
      <c r="T1360">
        <v>4.9914E-2</v>
      </c>
      <c r="U1360">
        <v>4.9914E-2</v>
      </c>
      <c r="V1360">
        <v>28.762</v>
      </c>
    </row>
    <row r="1361" spans="1:22" x14ac:dyDescent="0.35">
      <c r="A1361" t="s">
        <v>22</v>
      </c>
      <c r="B1361">
        <v>2019</v>
      </c>
      <c r="C1361" t="b">
        <v>1</v>
      </c>
      <c r="D1361" t="s">
        <v>48</v>
      </c>
      <c r="E1361" t="s">
        <v>175</v>
      </c>
      <c r="F1361" t="s">
        <v>25</v>
      </c>
      <c r="G1361" t="s">
        <v>48</v>
      </c>
      <c r="H1361" t="s">
        <v>26</v>
      </c>
      <c r="I1361" t="s">
        <v>27</v>
      </c>
      <c r="J1361" t="s">
        <v>155</v>
      </c>
      <c r="K1361" t="s">
        <v>54</v>
      </c>
      <c r="L1361" t="b">
        <v>1</v>
      </c>
      <c r="M1361" t="s">
        <v>30</v>
      </c>
      <c r="N1361" t="s">
        <v>175</v>
      </c>
      <c r="O1361">
        <v>1</v>
      </c>
      <c r="P1361">
        <v>39582</v>
      </c>
      <c r="Q1361">
        <v>39582</v>
      </c>
      <c r="R1361">
        <v>17069</v>
      </c>
      <c r="S1361">
        <v>17069</v>
      </c>
      <c r="T1361">
        <v>1.7069000000000001E-2</v>
      </c>
      <c r="U1361">
        <v>1.7069000000000001E-2</v>
      </c>
      <c r="V1361">
        <v>39.582000000000001</v>
      </c>
    </row>
    <row r="1362" spans="1:22" x14ac:dyDescent="0.35">
      <c r="A1362" t="s">
        <v>22</v>
      </c>
      <c r="B1362">
        <v>2019</v>
      </c>
      <c r="C1362" t="b">
        <v>1</v>
      </c>
      <c r="D1362" t="s">
        <v>48</v>
      </c>
      <c r="E1362" t="s">
        <v>175</v>
      </c>
      <c r="F1362" t="s">
        <v>25</v>
      </c>
      <c r="G1362" t="s">
        <v>48</v>
      </c>
      <c r="H1362" t="s">
        <v>26</v>
      </c>
      <c r="I1362" t="s">
        <v>35</v>
      </c>
      <c r="J1362" t="s">
        <v>125</v>
      </c>
      <c r="K1362" t="s">
        <v>33</v>
      </c>
      <c r="L1362" t="b">
        <v>1</v>
      </c>
      <c r="M1362" t="s">
        <v>30</v>
      </c>
      <c r="N1362" t="s">
        <v>175</v>
      </c>
      <c r="O1362">
        <v>1</v>
      </c>
      <c r="P1362">
        <v>210</v>
      </c>
      <c r="Q1362">
        <v>210</v>
      </c>
      <c r="R1362">
        <v>1549</v>
      </c>
      <c r="S1362">
        <v>1549</v>
      </c>
      <c r="T1362">
        <v>1.549E-3</v>
      </c>
      <c r="U1362">
        <v>1.549E-3</v>
      </c>
      <c r="V1362">
        <v>0.21</v>
      </c>
    </row>
    <row r="1363" spans="1:22" x14ac:dyDescent="0.35">
      <c r="A1363" t="s">
        <v>22</v>
      </c>
      <c r="B1363">
        <v>2019</v>
      </c>
      <c r="C1363" t="b">
        <v>1</v>
      </c>
      <c r="D1363" t="s">
        <v>48</v>
      </c>
      <c r="E1363" t="s">
        <v>175</v>
      </c>
      <c r="F1363" t="s">
        <v>25</v>
      </c>
      <c r="G1363" t="s">
        <v>48</v>
      </c>
      <c r="H1363" t="s">
        <v>26</v>
      </c>
      <c r="I1363" t="s">
        <v>35</v>
      </c>
      <c r="J1363" t="s">
        <v>137</v>
      </c>
      <c r="K1363" t="s">
        <v>33</v>
      </c>
      <c r="L1363" t="b">
        <v>1</v>
      </c>
      <c r="M1363" t="s">
        <v>30</v>
      </c>
      <c r="N1363" t="s">
        <v>175</v>
      </c>
      <c r="O1363">
        <v>1.17</v>
      </c>
      <c r="P1363">
        <v>473</v>
      </c>
      <c r="Q1363">
        <v>553.41</v>
      </c>
      <c r="R1363">
        <v>315</v>
      </c>
      <c r="S1363">
        <v>315</v>
      </c>
      <c r="T1363">
        <v>3.1500000000000001E-4</v>
      </c>
      <c r="U1363">
        <v>3.1500000000000001E-4</v>
      </c>
      <c r="V1363">
        <v>0.55340999999999996</v>
      </c>
    </row>
    <row r="1364" spans="1:22" x14ac:dyDescent="0.35">
      <c r="A1364" t="s">
        <v>22</v>
      </c>
      <c r="B1364">
        <v>2019</v>
      </c>
      <c r="C1364" t="b">
        <v>1</v>
      </c>
      <c r="D1364" t="s">
        <v>48</v>
      </c>
      <c r="E1364" t="s">
        <v>175</v>
      </c>
      <c r="F1364" t="s">
        <v>25</v>
      </c>
      <c r="G1364" t="s">
        <v>48</v>
      </c>
      <c r="H1364" t="s">
        <v>26</v>
      </c>
      <c r="I1364" t="s">
        <v>35</v>
      </c>
      <c r="J1364" t="s">
        <v>85</v>
      </c>
      <c r="K1364" t="s">
        <v>33</v>
      </c>
      <c r="L1364" t="b">
        <v>1</v>
      </c>
      <c r="M1364" t="s">
        <v>30</v>
      </c>
      <c r="N1364" t="s">
        <v>175</v>
      </c>
      <c r="O1364">
        <v>1.25</v>
      </c>
      <c r="P1364">
        <v>860218</v>
      </c>
      <c r="Q1364">
        <v>1075272.5</v>
      </c>
      <c r="R1364">
        <v>3290184</v>
      </c>
      <c r="S1364">
        <v>3290184</v>
      </c>
      <c r="T1364">
        <v>3.290184</v>
      </c>
      <c r="U1364">
        <v>3.290184</v>
      </c>
      <c r="V1364">
        <v>1075.2725</v>
      </c>
    </row>
    <row r="1365" spans="1:22" x14ac:dyDescent="0.35">
      <c r="A1365" t="s">
        <v>22</v>
      </c>
      <c r="B1365">
        <v>2019</v>
      </c>
      <c r="C1365" t="b">
        <v>1</v>
      </c>
      <c r="D1365" t="s">
        <v>48</v>
      </c>
      <c r="E1365" t="s">
        <v>175</v>
      </c>
      <c r="F1365" t="s">
        <v>25</v>
      </c>
      <c r="G1365" t="s">
        <v>48</v>
      </c>
      <c r="H1365" t="s">
        <v>26</v>
      </c>
      <c r="I1365" t="s">
        <v>35</v>
      </c>
      <c r="J1365" t="s">
        <v>126</v>
      </c>
      <c r="K1365" t="s">
        <v>32</v>
      </c>
      <c r="L1365" t="b">
        <v>1</v>
      </c>
      <c r="M1365" t="s">
        <v>30</v>
      </c>
      <c r="N1365" t="s">
        <v>175</v>
      </c>
      <c r="O1365">
        <v>1.18</v>
      </c>
      <c r="P1365">
        <v>681179</v>
      </c>
      <c r="Q1365">
        <v>803791.22</v>
      </c>
      <c r="R1365">
        <v>707904</v>
      </c>
      <c r="S1365">
        <v>707904</v>
      </c>
      <c r="T1365">
        <v>0.70790399999999998</v>
      </c>
      <c r="U1365">
        <v>0.70790399999999998</v>
      </c>
      <c r="V1365">
        <v>803.79121999999995</v>
      </c>
    </row>
    <row r="1366" spans="1:22" x14ac:dyDescent="0.35">
      <c r="A1366" t="s">
        <v>22</v>
      </c>
      <c r="B1366">
        <v>2019</v>
      </c>
      <c r="C1366" t="b">
        <v>1</v>
      </c>
      <c r="D1366" t="s">
        <v>48</v>
      </c>
      <c r="E1366" t="s">
        <v>175</v>
      </c>
      <c r="F1366" t="s">
        <v>25</v>
      </c>
      <c r="G1366" t="s">
        <v>48</v>
      </c>
      <c r="H1366" t="s">
        <v>26</v>
      </c>
      <c r="I1366" t="s">
        <v>35</v>
      </c>
      <c r="J1366" t="s">
        <v>86</v>
      </c>
      <c r="K1366" t="s">
        <v>32</v>
      </c>
      <c r="L1366" t="b">
        <v>1</v>
      </c>
      <c r="M1366" t="s">
        <v>30</v>
      </c>
      <c r="N1366" t="s">
        <v>175</v>
      </c>
      <c r="O1366">
        <v>1.1599999999999999</v>
      </c>
      <c r="P1366">
        <v>77518</v>
      </c>
      <c r="Q1366">
        <v>89920.88</v>
      </c>
      <c r="R1366">
        <v>362683</v>
      </c>
      <c r="S1366">
        <v>362683</v>
      </c>
      <c r="T1366">
        <v>0.36268299999999998</v>
      </c>
      <c r="U1366">
        <v>0.36268299999999998</v>
      </c>
      <c r="V1366">
        <v>89.920879999999997</v>
      </c>
    </row>
    <row r="1367" spans="1:22" x14ac:dyDescent="0.35">
      <c r="A1367" t="s">
        <v>22</v>
      </c>
      <c r="B1367">
        <v>2019</v>
      </c>
      <c r="C1367" t="b">
        <v>1</v>
      </c>
      <c r="D1367" t="s">
        <v>48</v>
      </c>
      <c r="E1367" t="s">
        <v>175</v>
      </c>
      <c r="F1367" t="s">
        <v>25</v>
      </c>
      <c r="G1367" t="s">
        <v>48</v>
      </c>
      <c r="H1367" t="s">
        <v>26</v>
      </c>
      <c r="I1367" t="s">
        <v>35</v>
      </c>
      <c r="J1367" t="s">
        <v>111</v>
      </c>
      <c r="K1367" t="s">
        <v>32</v>
      </c>
      <c r="L1367" t="b">
        <v>1</v>
      </c>
      <c r="M1367" t="s">
        <v>30</v>
      </c>
      <c r="N1367" t="s">
        <v>175</v>
      </c>
      <c r="O1367">
        <v>1.17</v>
      </c>
      <c r="P1367">
        <v>5318</v>
      </c>
      <c r="Q1367">
        <v>6222.06</v>
      </c>
      <c r="R1367">
        <v>6654</v>
      </c>
      <c r="S1367">
        <v>6654</v>
      </c>
      <c r="T1367">
        <v>6.6540000000000002E-3</v>
      </c>
      <c r="U1367">
        <v>6.6540000000000002E-3</v>
      </c>
      <c r="V1367">
        <v>6.2220599999999999</v>
      </c>
    </row>
    <row r="1368" spans="1:22" x14ac:dyDescent="0.35">
      <c r="A1368" t="s">
        <v>22</v>
      </c>
      <c r="B1368">
        <v>2019</v>
      </c>
      <c r="C1368" t="b">
        <v>1</v>
      </c>
      <c r="D1368" t="s">
        <v>48</v>
      </c>
      <c r="E1368" t="s">
        <v>175</v>
      </c>
      <c r="F1368" t="s">
        <v>25</v>
      </c>
      <c r="G1368" t="s">
        <v>48</v>
      </c>
      <c r="H1368" t="s">
        <v>26</v>
      </c>
      <c r="I1368" t="s">
        <v>35</v>
      </c>
      <c r="J1368" t="s">
        <v>128</v>
      </c>
      <c r="K1368" t="s">
        <v>32</v>
      </c>
      <c r="L1368" t="b">
        <v>1</v>
      </c>
      <c r="M1368" t="s">
        <v>30</v>
      </c>
      <c r="N1368" t="s">
        <v>175</v>
      </c>
      <c r="O1368">
        <v>1.1499999999999999</v>
      </c>
      <c r="P1368">
        <v>85140</v>
      </c>
      <c r="Q1368">
        <v>97911</v>
      </c>
      <c r="R1368">
        <v>155348</v>
      </c>
      <c r="S1368">
        <v>155348</v>
      </c>
      <c r="T1368">
        <v>0.15534800000000001</v>
      </c>
      <c r="U1368">
        <v>0.15534800000000001</v>
      </c>
      <c r="V1368">
        <v>97.911000000000001</v>
      </c>
    </row>
    <row r="1369" spans="1:22" x14ac:dyDescent="0.35">
      <c r="A1369" t="s">
        <v>22</v>
      </c>
      <c r="B1369">
        <v>2019</v>
      </c>
      <c r="C1369" t="b">
        <v>1</v>
      </c>
      <c r="D1369" t="s">
        <v>48</v>
      </c>
      <c r="E1369" t="s">
        <v>175</v>
      </c>
      <c r="F1369" t="s">
        <v>25</v>
      </c>
      <c r="G1369" t="s">
        <v>48</v>
      </c>
      <c r="H1369" t="s">
        <v>26</v>
      </c>
      <c r="I1369" t="s">
        <v>35</v>
      </c>
      <c r="J1369" t="s">
        <v>31</v>
      </c>
      <c r="K1369" t="s">
        <v>32</v>
      </c>
      <c r="L1369" t="b">
        <v>1</v>
      </c>
      <c r="M1369" t="s">
        <v>30</v>
      </c>
      <c r="N1369" t="s">
        <v>175</v>
      </c>
      <c r="O1369">
        <v>1.46</v>
      </c>
      <c r="P1369">
        <v>28801</v>
      </c>
      <c r="Q1369">
        <v>42049.46</v>
      </c>
      <c r="R1369">
        <v>195160</v>
      </c>
      <c r="S1369">
        <v>195160</v>
      </c>
      <c r="T1369">
        <v>0.19516</v>
      </c>
      <c r="U1369">
        <v>0.19516</v>
      </c>
      <c r="V1369">
        <v>42.049460000000003</v>
      </c>
    </row>
    <row r="1370" spans="1:22" x14ac:dyDescent="0.35">
      <c r="A1370" t="s">
        <v>22</v>
      </c>
      <c r="B1370">
        <v>2019</v>
      </c>
      <c r="C1370" t="b">
        <v>1</v>
      </c>
      <c r="D1370" t="s">
        <v>48</v>
      </c>
      <c r="E1370" t="s">
        <v>175</v>
      </c>
      <c r="F1370" t="s">
        <v>25</v>
      </c>
      <c r="G1370" t="s">
        <v>48</v>
      </c>
      <c r="H1370" t="s">
        <v>26</v>
      </c>
      <c r="I1370" t="s">
        <v>35</v>
      </c>
      <c r="J1370" t="s">
        <v>31</v>
      </c>
      <c r="K1370" t="s">
        <v>32</v>
      </c>
      <c r="L1370" t="b">
        <v>1</v>
      </c>
      <c r="M1370" t="s">
        <v>30</v>
      </c>
      <c r="N1370" t="s">
        <v>175</v>
      </c>
      <c r="O1370">
        <v>1.1200000000000001</v>
      </c>
      <c r="P1370">
        <v>38</v>
      </c>
      <c r="Q1370">
        <v>42.56</v>
      </c>
      <c r="R1370">
        <v>68</v>
      </c>
      <c r="S1370">
        <v>68</v>
      </c>
      <c r="T1370" s="1">
        <v>6.7999999999999999E-5</v>
      </c>
      <c r="U1370" s="1">
        <v>6.7999999999999999E-5</v>
      </c>
      <c r="V1370">
        <v>4.2560000000000001E-2</v>
      </c>
    </row>
    <row r="1371" spans="1:22" x14ac:dyDescent="0.35">
      <c r="A1371" t="s">
        <v>22</v>
      </c>
      <c r="B1371">
        <v>2019</v>
      </c>
      <c r="C1371" t="b">
        <v>1</v>
      </c>
      <c r="D1371" t="s">
        <v>48</v>
      </c>
      <c r="E1371" t="s">
        <v>175</v>
      </c>
      <c r="F1371" t="s">
        <v>25</v>
      </c>
      <c r="G1371" t="s">
        <v>48</v>
      </c>
      <c r="H1371" t="s">
        <v>26</v>
      </c>
      <c r="I1371" t="s">
        <v>35</v>
      </c>
      <c r="J1371" t="s">
        <v>106</v>
      </c>
      <c r="K1371" t="s">
        <v>32</v>
      </c>
      <c r="L1371" t="b">
        <v>1</v>
      </c>
      <c r="M1371" t="s">
        <v>30</v>
      </c>
      <c r="N1371" t="s">
        <v>175</v>
      </c>
      <c r="O1371">
        <v>1.1399999999999999</v>
      </c>
      <c r="P1371">
        <v>930830</v>
      </c>
      <c r="Q1371">
        <v>1061146.2</v>
      </c>
      <c r="R1371">
        <v>1853897</v>
      </c>
      <c r="S1371">
        <v>1853897</v>
      </c>
      <c r="T1371">
        <v>1.8538969999999999</v>
      </c>
      <c r="U1371">
        <v>1.8538969999999999</v>
      </c>
      <c r="V1371">
        <v>1061.1461999999999</v>
      </c>
    </row>
    <row r="1372" spans="1:22" x14ac:dyDescent="0.35">
      <c r="A1372" t="s">
        <v>22</v>
      </c>
      <c r="B1372">
        <v>2019</v>
      </c>
      <c r="C1372" t="b">
        <v>1</v>
      </c>
      <c r="D1372" t="s">
        <v>48</v>
      </c>
      <c r="E1372" t="s">
        <v>175</v>
      </c>
      <c r="F1372" t="s">
        <v>25</v>
      </c>
      <c r="G1372" t="s">
        <v>48</v>
      </c>
      <c r="H1372" t="s">
        <v>26</v>
      </c>
      <c r="I1372" t="s">
        <v>35</v>
      </c>
      <c r="J1372" t="s">
        <v>114</v>
      </c>
      <c r="K1372" t="s">
        <v>32</v>
      </c>
      <c r="L1372" t="b">
        <v>1</v>
      </c>
      <c r="M1372" t="s">
        <v>30</v>
      </c>
      <c r="N1372" t="s">
        <v>175</v>
      </c>
      <c r="O1372">
        <v>1.19</v>
      </c>
      <c r="P1372">
        <v>26166</v>
      </c>
      <c r="Q1372">
        <v>31137.54</v>
      </c>
      <c r="R1372">
        <v>31203</v>
      </c>
      <c r="S1372">
        <v>31203</v>
      </c>
      <c r="T1372">
        <v>3.1203000000000002E-2</v>
      </c>
      <c r="U1372">
        <v>3.1203000000000002E-2</v>
      </c>
      <c r="V1372">
        <v>31.137540000000001</v>
      </c>
    </row>
    <row r="1373" spans="1:22" x14ac:dyDescent="0.35">
      <c r="A1373" t="s">
        <v>22</v>
      </c>
      <c r="B1373">
        <v>2019</v>
      </c>
      <c r="C1373" t="b">
        <v>1</v>
      </c>
      <c r="D1373" t="s">
        <v>48</v>
      </c>
      <c r="E1373" t="s">
        <v>175</v>
      </c>
      <c r="F1373" t="s">
        <v>25</v>
      </c>
      <c r="G1373" t="s">
        <v>48</v>
      </c>
      <c r="H1373" t="s">
        <v>26</v>
      </c>
      <c r="I1373" t="s">
        <v>35</v>
      </c>
      <c r="J1373" t="s">
        <v>76</v>
      </c>
      <c r="K1373" t="s">
        <v>32</v>
      </c>
      <c r="L1373" t="b">
        <v>1</v>
      </c>
      <c r="M1373" t="s">
        <v>30</v>
      </c>
      <c r="N1373" t="s">
        <v>175</v>
      </c>
      <c r="O1373">
        <v>1.34</v>
      </c>
      <c r="P1373">
        <v>138310</v>
      </c>
      <c r="Q1373">
        <v>185335.4</v>
      </c>
      <c r="R1373">
        <v>762107</v>
      </c>
      <c r="S1373">
        <v>762107</v>
      </c>
      <c r="T1373">
        <v>0.76210699999999998</v>
      </c>
      <c r="U1373">
        <v>0.76210699999999998</v>
      </c>
      <c r="V1373">
        <v>185.33539999999999</v>
      </c>
    </row>
    <row r="1374" spans="1:22" x14ac:dyDescent="0.35">
      <c r="A1374" t="s">
        <v>22</v>
      </c>
      <c r="B1374">
        <v>2019</v>
      </c>
      <c r="C1374" t="b">
        <v>1</v>
      </c>
      <c r="D1374" t="s">
        <v>48</v>
      </c>
      <c r="E1374" t="s">
        <v>175</v>
      </c>
      <c r="F1374" t="s">
        <v>25</v>
      </c>
      <c r="G1374" t="s">
        <v>48</v>
      </c>
      <c r="H1374" t="s">
        <v>26</v>
      </c>
      <c r="I1374" t="s">
        <v>35</v>
      </c>
      <c r="J1374" t="s">
        <v>77</v>
      </c>
      <c r="K1374" t="s">
        <v>78</v>
      </c>
      <c r="L1374" t="b">
        <v>1</v>
      </c>
      <c r="M1374" t="s">
        <v>30</v>
      </c>
      <c r="N1374" t="s">
        <v>175</v>
      </c>
      <c r="O1374">
        <v>1.04</v>
      </c>
      <c r="P1374">
        <v>32218</v>
      </c>
      <c r="Q1374">
        <v>33506.720000000001</v>
      </c>
      <c r="R1374">
        <v>44545</v>
      </c>
      <c r="S1374">
        <v>44545</v>
      </c>
      <c r="T1374">
        <v>4.4545000000000001E-2</v>
      </c>
      <c r="U1374">
        <v>4.4545000000000001E-2</v>
      </c>
      <c r="V1374">
        <v>33.506720000000001</v>
      </c>
    </row>
    <row r="1375" spans="1:22" x14ac:dyDescent="0.35">
      <c r="A1375" t="s">
        <v>22</v>
      </c>
      <c r="B1375">
        <v>2019</v>
      </c>
      <c r="C1375" t="b">
        <v>1</v>
      </c>
      <c r="D1375" t="s">
        <v>48</v>
      </c>
      <c r="E1375" t="s">
        <v>175</v>
      </c>
      <c r="F1375" t="s">
        <v>25</v>
      </c>
      <c r="G1375" t="s">
        <v>48</v>
      </c>
      <c r="H1375" t="s">
        <v>26</v>
      </c>
      <c r="I1375" t="s">
        <v>35</v>
      </c>
      <c r="J1375" t="s">
        <v>130</v>
      </c>
      <c r="K1375" t="s">
        <v>78</v>
      </c>
      <c r="L1375" t="b">
        <v>1</v>
      </c>
      <c r="M1375" t="s">
        <v>30</v>
      </c>
      <c r="N1375" t="s">
        <v>175</v>
      </c>
      <c r="O1375">
        <v>1.07</v>
      </c>
      <c r="P1375">
        <v>4080</v>
      </c>
      <c r="Q1375">
        <v>4365.6000000000004</v>
      </c>
      <c r="R1375">
        <v>18121</v>
      </c>
      <c r="S1375">
        <v>18121</v>
      </c>
      <c r="T1375">
        <v>1.8121000000000002E-2</v>
      </c>
      <c r="U1375">
        <v>1.8121000000000002E-2</v>
      </c>
      <c r="V1375">
        <v>4.3655999999999997</v>
      </c>
    </row>
    <row r="1376" spans="1:22" x14ac:dyDescent="0.35">
      <c r="A1376" t="s">
        <v>22</v>
      </c>
      <c r="B1376">
        <v>2019</v>
      </c>
      <c r="C1376" t="b">
        <v>1</v>
      </c>
      <c r="D1376" t="s">
        <v>48</v>
      </c>
      <c r="E1376" t="s">
        <v>175</v>
      </c>
      <c r="F1376" t="s">
        <v>25</v>
      </c>
      <c r="G1376" t="s">
        <v>48</v>
      </c>
      <c r="H1376" t="s">
        <v>26</v>
      </c>
      <c r="I1376" t="s">
        <v>35</v>
      </c>
      <c r="J1376" t="s">
        <v>171</v>
      </c>
      <c r="K1376" t="s">
        <v>78</v>
      </c>
      <c r="L1376" t="b">
        <v>1</v>
      </c>
      <c r="M1376" t="s">
        <v>30</v>
      </c>
      <c r="N1376" t="s">
        <v>175</v>
      </c>
      <c r="O1376">
        <v>1.04</v>
      </c>
      <c r="P1376">
        <v>171</v>
      </c>
      <c r="Q1376">
        <v>177.84</v>
      </c>
      <c r="R1376">
        <v>314</v>
      </c>
      <c r="S1376">
        <v>314</v>
      </c>
      <c r="T1376">
        <v>3.1399999999999999E-4</v>
      </c>
      <c r="U1376">
        <v>3.1399999999999999E-4</v>
      </c>
      <c r="V1376">
        <v>0.17784</v>
      </c>
    </row>
    <row r="1377" spans="1:22" x14ac:dyDescent="0.35">
      <c r="A1377" t="s">
        <v>22</v>
      </c>
      <c r="B1377">
        <v>2019</v>
      </c>
      <c r="C1377" t="b">
        <v>1</v>
      </c>
      <c r="D1377" t="s">
        <v>48</v>
      </c>
      <c r="E1377" t="s">
        <v>175</v>
      </c>
      <c r="F1377" t="s">
        <v>25</v>
      </c>
      <c r="G1377" t="s">
        <v>48</v>
      </c>
      <c r="H1377" t="s">
        <v>26</v>
      </c>
      <c r="I1377" t="s">
        <v>35</v>
      </c>
      <c r="J1377" t="s">
        <v>131</v>
      </c>
      <c r="K1377" t="s">
        <v>78</v>
      </c>
      <c r="L1377" t="b">
        <v>1</v>
      </c>
      <c r="M1377" t="s">
        <v>30</v>
      </c>
      <c r="N1377" t="s">
        <v>175</v>
      </c>
      <c r="O1377">
        <v>1.0900000000000001</v>
      </c>
      <c r="P1377">
        <v>111</v>
      </c>
      <c r="Q1377">
        <v>120.99</v>
      </c>
      <c r="R1377">
        <v>1773</v>
      </c>
      <c r="S1377">
        <v>1773</v>
      </c>
      <c r="T1377">
        <v>1.7730000000000001E-3</v>
      </c>
      <c r="U1377">
        <v>1.7730000000000001E-3</v>
      </c>
      <c r="V1377">
        <v>0.12099</v>
      </c>
    </row>
    <row r="1378" spans="1:22" x14ac:dyDescent="0.35">
      <c r="A1378" t="s">
        <v>22</v>
      </c>
      <c r="B1378">
        <v>2019</v>
      </c>
      <c r="C1378" t="b">
        <v>1</v>
      </c>
      <c r="D1378" t="s">
        <v>48</v>
      </c>
      <c r="E1378" t="s">
        <v>175</v>
      </c>
      <c r="F1378" t="s">
        <v>25</v>
      </c>
      <c r="G1378" t="s">
        <v>48</v>
      </c>
      <c r="H1378" t="s">
        <v>26</v>
      </c>
      <c r="I1378" t="s">
        <v>27</v>
      </c>
      <c r="J1378" t="s">
        <v>106</v>
      </c>
      <c r="K1378" t="s">
        <v>32</v>
      </c>
      <c r="L1378" t="b">
        <v>1</v>
      </c>
      <c r="M1378" t="s">
        <v>30</v>
      </c>
      <c r="N1378" t="s">
        <v>175</v>
      </c>
      <c r="O1378">
        <v>1.4</v>
      </c>
      <c r="P1378">
        <v>378</v>
      </c>
      <c r="Q1378">
        <v>529.20000000000005</v>
      </c>
      <c r="R1378">
        <v>2644</v>
      </c>
      <c r="S1378">
        <v>2644</v>
      </c>
      <c r="T1378">
        <v>2.6440000000000001E-3</v>
      </c>
      <c r="U1378">
        <v>2.6440000000000001E-3</v>
      </c>
      <c r="V1378">
        <v>0.5292</v>
      </c>
    </row>
    <row r="1379" spans="1:22" x14ac:dyDescent="0.35">
      <c r="A1379" t="s">
        <v>22</v>
      </c>
      <c r="B1379">
        <v>2019</v>
      </c>
      <c r="C1379" t="b">
        <v>1</v>
      </c>
      <c r="D1379" t="s">
        <v>48</v>
      </c>
      <c r="E1379" t="s">
        <v>175</v>
      </c>
      <c r="F1379" t="s">
        <v>25</v>
      </c>
      <c r="G1379" t="s">
        <v>48</v>
      </c>
      <c r="H1379" t="s">
        <v>26</v>
      </c>
      <c r="I1379" t="s">
        <v>27</v>
      </c>
      <c r="J1379" t="s">
        <v>76</v>
      </c>
      <c r="K1379" t="s">
        <v>32</v>
      </c>
      <c r="L1379" t="b">
        <v>1</v>
      </c>
      <c r="M1379" t="s">
        <v>30</v>
      </c>
      <c r="N1379" t="s">
        <v>175</v>
      </c>
      <c r="O1379">
        <v>1.5</v>
      </c>
      <c r="P1379">
        <v>641</v>
      </c>
      <c r="Q1379">
        <v>961.5</v>
      </c>
      <c r="R1379">
        <v>3078</v>
      </c>
      <c r="S1379">
        <v>3078</v>
      </c>
      <c r="T1379">
        <v>3.078E-3</v>
      </c>
      <c r="U1379">
        <v>3.078E-3</v>
      </c>
      <c r="V1379">
        <v>0.96150000000000002</v>
      </c>
    </row>
    <row r="1380" spans="1:22" x14ac:dyDescent="0.35">
      <c r="A1380" t="s">
        <v>22</v>
      </c>
      <c r="B1380">
        <v>2019</v>
      </c>
      <c r="C1380" t="b">
        <v>1</v>
      </c>
      <c r="D1380" t="s">
        <v>48</v>
      </c>
      <c r="E1380" t="s">
        <v>175</v>
      </c>
      <c r="F1380" t="s">
        <v>25</v>
      </c>
      <c r="G1380" t="s">
        <v>48</v>
      </c>
      <c r="H1380" t="s">
        <v>26</v>
      </c>
      <c r="I1380" t="s">
        <v>27</v>
      </c>
      <c r="J1380" t="s">
        <v>130</v>
      </c>
      <c r="K1380" t="s">
        <v>78</v>
      </c>
      <c r="L1380" t="b">
        <v>1</v>
      </c>
      <c r="M1380" t="s">
        <v>30</v>
      </c>
      <c r="N1380" t="s">
        <v>175</v>
      </c>
      <c r="O1380">
        <v>1.07</v>
      </c>
      <c r="P1380">
        <v>4876</v>
      </c>
      <c r="Q1380">
        <v>5217.32</v>
      </c>
      <c r="R1380">
        <v>20815</v>
      </c>
      <c r="S1380">
        <v>20815</v>
      </c>
      <c r="T1380">
        <v>2.0815E-2</v>
      </c>
      <c r="U1380">
        <v>2.0815E-2</v>
      </c>
      <c r="V1380">
        <v>5.21732</v>
      </c>
    </row>
    <row r="1381" spans="1:22" x14ac:dyDescent="0.35">
      <c r="A1381" t="s">
        <v>22</v>
      </c>
      <c r="B1381">
        <v>2019</v>
      </c>
      <c r="C1381" t="b">
        <v>1</v>
      </c>
      <c r="D1381" t="s">
        <v>48</v>
      </c>
      <c r="E1381" t="s">
        <v>175</v>
      </c>
      <c r="F1381" t="s">
        <v>25</v>
      </c>
      <c r="G1381" t="s">
        <v>48</v>
      </c>
      <c r="H1381" t="s">
        <v>26</v>
      </c>
      <c r="I1381" t="s">
        <v>27</v>
      </c>
      <c r="J1381" t="s">
        <v>87</v>
      </c>
      <c r="K1381" t="s">
        <v>78</v>
      </c>
      <c r="L1381" t="b">
        <v>1</v>
      </c>
      <c r="M1381" t="s">
        <v>30</v>
      </c>
      <c r="N1381" t="s">
        <v>175</v>
      </c>
      <c r="O1381">
        <v>1.1000000000000001</v>
      </c>
      <c r="P1381">
        <v>27508</v>
      </c>
      <c r="Q1381">
        <v>30258.799999999999</v>
      </c>
      <c r="R1381">
        <v>102600</v>
      </c>
      <c r="S1381">
        <v>102600</v>
      </c>
      <c r="T1381">
        <v>0.1026</v>
      </c>
      <c r="U1381">
        <v>0.1026</v>
      </c>
      <c r="V1381">
        <v>30.258800000000001</v>
      </c>
    </row>
    <row r="1382" spans="1:22" x14ac:dyDescent="0.35">
      <c r="A1382" t="s">
        <v>22</v>
      </c>
      <c r="B1382">
        <v>2019</v>
      </c>
      <c r="C1382" t="b">
        <v>1</v>
      </c>
      <c r="D1382" t="s">
        <v>48</v>
      </c>
      <c r="E1382" t="s">
        <v>175</v>
      </c>
      <c r="F1382" t="s">
        <v>25</v>
      </c>
      <c r="G1382" t="s">
        <v>48</v>
      </c>
      <c r="H1382" t="s">
        <v>26</v>
      </c>
      <c r="I1382" t="s">
        <v>110</v>
      </c>
      <c r="J1382" t="s">
        <v>33</v>
      </c>
      <c r="K1382" t="s">
        <v>33</v>
      </c>
      <c r="L1382" t="b">
        <v>1</v>
      </c>
      <c r="M1382" t="s">
        <v>30</v>
      </c>
      <c r="N1382" t="s">
        <v>175</v>
      </c>
      <c r="O1382">
        <v>1.86</v>
      </c>
      <c r="P1382">
        <v>3</v>
      </c>
      <c r="Q1382">
        <v>5.58</v>
      </c>
      <c r="R1382">
        <v>9463</v>
      </c>
      <c r="S1382">
        <v>9463</v>
      </c>
      <c r="T1382">
        <v>9.4629999999999992E-3</v>
      </c>
      <c r="U1382">
        <v>9.4629999999999992E-3</v>
      </c>
      <c r="V1382">
        <v>5.5799999999999999E-3</v>
      </c>
    </row>
    <row r="1383" spans="1:22" x14ac:dyDescent="0.35">
      <c r="A1383" t="s">
        <v>22</v>
      </c>
      <c r="B1383">
        <v>2019</v>
      </c>
      <c r="C1383" t="b">
        <v>1</v>
      </c>
      <c r="D1383" t="s">
        <v>48</v>
      </c>
      <c r="E1383" t="s">
        <v>175</v>
      </c>
      <c r="F1383" t="s">
        <v>25</v>
      </c>
      <c r="G1383" t="s">
        <v>48</v>
      </c>
      <c r="H1383" t="s">
        <v>26</v>
      </c>
      <c r="I1383" t="s">
        <v>35</v>
      </c>
      <c r="J1383" t="s">
        <v>33</v>
      </c>
      <c r="K1383" t="s">
        <v>33</v>
      </c>
      <c r="L1383" t="b">
        <v>1</v>
      </c>
      <c r="M1383" t="s">
        <v>30</v>
      </c>
      <c r="N1383" t="s">
        <v>175</v>
      </c>
      <c r="O1383">
        <v>1.17</v>
      </c>
      <c r="P1383">
        <v>5520</v>
      </c>
      <c r="Q1383">
        <v>6458.4</v>
      </c>
      <c r="R1383">
        <v>5215</v>
      </c>
      <c r="S1383">
        <v>5215</v>
      </c>
      <c r="T1383">
        <v>5.215E-3</v>
      </c>
      <c r="U1383">
        <v>5.215E-3</v>
      </c>
      <c r="V1383">
        <v>6.4584000000000001</v>
      </c>
    </row>
    <row r="1384" spans="1:22" x14ac:dyDescent="0.35">
      <c r="A1384" t="s">
        <v>22</v>
      </c>
      <c r="B1384">
        <v>2019</v>
      </c>
      <c r="C1384" t="b">
        <v>1</v>
      </c>
      <c r="D1384" t="s">
        <v>48</v>
      </c>
      <c r="E1384" t="s">
        <v>175</v>
      </c>
      <c r="F1384" t="s">
        <v>25</v>
      </c>
      <c r="G1384" t="s">
        <v>48</v>
      </c>
      <c r="H1384" t="s">
        <v>26</v>
      </c>
      <c r="I1384" t="s">
        <v>27</v>
      </c>
      <c r="J1384" t="s">
        <v>33</v>
      </c>
      <c r="K1384" t="s">
        <v>33</v>
      </c>
      <c r="L1384" t="b">
        <v>1</v>
      </c>
      <c r="M1384" t="s">
        <v>30</v>
      </c>
      <c r="N1384" t="s">
        <v>175</v>
      </c>
      <c r="O1384">
        <v>1.33</v>
      </c>
      <c r="P1384">
        <v>890</v>
      </c>
      <c r="Q1384">
        <v>1183.7</v>
      </c>
      <c r="R1384">
        <v>1400</v>
      </c>
      <c r="S1384">
        <v>1400</v>
      </c>
      <c r="T1384">
        <v>1.4E-3</v>
      </c>
      <c r="U1384">
        <v>1.4E-3</v>
      </c>
      <c r="V1384">
        <v>1.1837</v>
      </c>
    </row>
    <row r="1385" spans="1:22" x14ac:dyDescent="0.35">
      <c r="A1385" t="s">
        <v>22</v>
      </c>
      <c r="B1385">
        <v>2019</v>
      </c>
      <c r="C1385" t="b">
        <v>1</v>
      </c>
      <c r="D1385" t="s">
        <v>48</v>
      </c>
      <c r="E1385" t="s">
        <v>175</v>
      </c>
      <c r="F1385" t="s">
        <v>25</v>
      </c>
      <c r="G1385" t="s">
        <v>48</v>
      </c>
      <c r="H1385" t="s">
        <v>36</v>
      </c>
      <c r="I1385" t="s">
        <v>37</v>
      </c>
      <c r="J1385" t="s">
        <v>28</v>
      </c>
      <c r="K1385" t="s">
        <v>29</v>
      </c>
      <c r="L1385" t="b">
        <v>1</v>
      </c>
      <c r="M1385" t="s">
        <v>30</v>
      </c>
      <c r="N1385" t="s">
        <v>175</v>
      </c>
      <c r="O1385">
        <v>1.66</v>
      </c>
      <c r="P1385">
        <v>26776</v>
      </c>
      <c r="Q1385">
        <v>44448.160000000003</v>
      </c>
      <c r="R1385">
        <v>92090</v>
      </c>
      <c r="S1385">
        <v>92090</v>
      </c>
      <c r="T1385">
        <v>9.2090000000000005E-2</v>
      </c>
      <c r="U1385">
        <v>9.2090000000000005E-2</v>
      </c>
      <c r="V1385">
        <v>44.448160000000001</v>
      </c>
    </row>
    <row r="1386" spans="1:22" x14ac:dyDescent="0.35">
      <c r="A1386" t="s">
        <v>22</v>
      </c>
      <c r="B1386">
        <v>2019</v>
      </c>
      <c r="C1386" t="b">
        <v>1</v>
      </c>
      <c r="D1386" t="s">
        <v>48</v>
      </c>
      <c r="E1386" t="s">
        <v>175</v>
      </c>
      <c r="F1386" t="s">
        <v>25</v>
      </c>
      <c r="G1386" t="s">
        <v>48</v>
      </c>
      <c r="H1386" t="s">
        <v>36</v>
      </c>
      <c r="I1386" t="s">
        <v>37</v>
      </c>
      <c r="J1386" t="s">
        <v>28</v>
      </c>
      <c r="K1386" t="s">
        <v>29</v>
      </c>
      <c r="L1386" t="b">
        <v>1</v>
      </c>
      <c r="M1386" t="s">
        <v>30</v>
      </c>
      <c r="N1386" t="s">
        <v>175</v>
      </c>
      <c r="O1386">
        <v>1.66</v>
      </c>
      <c r="P1386">
        <v>28336</v>
      </c>
      <c r="Q1386">
        <v>47037.760000000002</v>
      </c>
      <c r="R1386">
        <v>198520</v>
      </c>
      <c r="S1386">
        <v>198520</v>
      </c>
      <c r="T1386">
        <v>0.19852</v>
      </c>
      <c r="U1386">
        <v>0.19852</v>
      </c>
      <c r="V1386">
        <v>47.037759999999999</v>
      </c>
    </row>
    <row r="1387" spans="1:22" x14ac:dyDescent="0.35">
      <c r="A1387" t="s">
        <v>22</v>
      </c>
      <c r="B1387">
        <v>2019</v>
      </c>
      <c r="C1387" t="b">
        <v>1</v>
      </c>
      <c r="D1387" t="s">
        <v>48</v>
      </c>
      <c r="E1387" t="s">
        <v>175</v>
      </c>
      <c r="F1387" t="s">
        <v>25</v>
      </c>
      <c r="G1387" t="s">
        <v>48</v>
      </c>
      <c r="H1387" t="s">
        <v>36</v>
      </c>
      <c r="I1387" t="s">
        <v>37</v>
      </c>
      <c r="J1387" t="s">
        <v>60</v>
      </c>
      <c r="K1387" t="s">
        <v>29</v>
      </c>
      <c r="L1387" t="b">
        <v>1</v>
      </c>
      <c r="M1387" t="s">
        <v>30</v>
      </c>
      <c r="N1387" t="s">
        <v>175</v>
      </c>
      <c r="O1387">
        <v>2.4</v>
      </c>
      <c r="P1387">
        <v>1537</v>
      </c>
      <c r="Q1387">
        <v>3688.8</v>
      </c>
      <c r="R1387">
        <v>13493</v>
      </c>
      <c r="S1387">
        <v>13493</v>
      </c>
      <c r="T1387">
        <v>1.3493E-2</v>
      </c>
      <c r="U1387">
        <v>1.3493E-2</v>
      </c>
      <c r="V1387">
        <v>3.6888000000000001</v>
      </c>
    </row>
    <row r="1388" spans="1:22" x14ac:dyDescent="0.35">
      <c r="A1388" t="s">
        <v>22</v>
      </c>
      <c r="B1388">
        <v>2019</v>
      </c>
      <c r="C1388" t="b">
        <v>1</v>
      </c>
      <c r="D1388" t="s">
        <v>48</v>
      </c>
      <c r="E1388" t="s">
        <v>175</v>
      </c>
      <c r="F1388" t="s">
        <v>25</v>
      </c>
      <c r="G1388" t="s">
        <v>48</v>
      </c>
      <c r="H1388" t="s">
        <v>36</v>
      </c>
      <c r="I1388" t="s">
        <v>37</v>
      </c>
      <c r="J1388" t="s">
        <v>79</v>
      </c>
      <c r="K1388" t="s">
        <v>47</v>
      </c>
      <c r="L1388" t="b">
        <v>1</v>
      </c>
      <c r="M1388" t="s">
        <v>30</v>
      </c>
      <c r="N1388" t="s">
        <v>175</v>
      </c>
      <c r="O1388">
        <v>1.36</v>
      </c>
      <c r="P1388">
        <v>1057</v>
      </c>
      <c r="Q1388">
        <v>1437.52</v>
      </c>
      <c r="R1388">
        <v>8262</v>
      </c>
      <c r="S1388">
        <v>8262</v>
      </c>
      <c r="T1388">
        <v>8.2620000000000002E-3</v>
      </c>
      <c r="U1388">
        <v>8.2620000000000002E-3</v>
      </c>
      <c r="V1388">
        <v>1.4375199999999999</v>
      </c>
    </row>
    <row r="1389" spans="1:22" x14ac:dyDescent="0.35">
      <c r="A1389" t="s">
        <v>22</v>
      </c>
      <c r="B1389">
        <v>2019</v>
      </c>
      <c r="C1389" t="b">
        <v>1</v>
      </c>
      <c r="D1389" t="s">
        <v>48</v>
      </c>
      <c r="E1389" t="s">
        <v>175</v>
      </c>
      <c r="F1389" t="s">
        <v>25</v>
      </c>
      <c r="G1389" t="s">
        <v>48</v>
      </c>
      <c r="H1389" t="s">
        <v>36</v>
      </c>
      <c r="I1389" t="s">
        <v>37</v>
      </c>
      <c r="J1389" t="s">
        <v>152</v>
      </c>
      <c r="K1389" t="s">
        <v>39</v>
      </c>
      <c r="L1389" t="b">
        <v>1</v>
      </c>
      <c r="M1389" t="s">
        <v>30</v>
      </c>
      <c r="N1389" t="s">
        <v>175</v>
      </c>
      <c r="O1389">
        <v>1.36</v>
      </c>
      <c r="P1389">
        <v>31</v>
      </c>
      <c r="Q1389">
        <v>42.16</v>
      </c>
      <c r="R1389">
        <v>261</v>
      </c>
      <c r="S1389">
        <v>261</v>
      </c>
      <c r="T1389">
        <v>2.61E-4</v>
      </c>
      <c r="U1389">
        <v>2.61E-4</v>
      </c>
      <c r="V1389">
        <v>4.2160000000000003E-2</v>
      </c>
    </row>
    <row r="1390" spans="1:22" x14ac:dyDescent="0.35">
      <c r="A1390" t="s">
        <v>22</v>
      </c>
      <c r="B1390">
        <v>2019</v>
      </c>
      <c r="C1390" t="b">
        <v>1</v>
      </c>
      <c r="D1390" t="s">
        <v>48</v>
      </c>
      <c r="E1390" t="s">
        <v>175</v>
      </c>
      <c r="F1390" t="s">
        <v>25</v>
      </c>
      <c r="G1390" t="s">
        <v>48</v>
      </c>
      <c r="H1390" t="s">
        <v>36</v>
      </c>
      <c r="I1390" t="s">
        <v>37</v>
      </c>
      <c r="J1390" t="s">
        <v>43</v>
      </c>
      <c r="K1390" t="s">
        <v>39</v>
      </c>
      <c r="L1390" t="b">
        <v>1</v>
      </c>
      <c r="M1390" t="s">
        <v>30</v>
      </c>
      <c r="N1390" t="s">
        <v>175</v>
      </c>
      <c r="O1390">
        <v>1.36</v>
      </c>
      <c r="P1390">
        <v>4238</v>
      </c>
      <c r="Q1390">
        <v>5763.68</v>
      </c>
      <c r="R1390">
        <v>6744</v>
      </c>
      <c r="S1390">
        <v>6744</v>
      </c>
      <c r="T1390">
        <v>6.744E-3</v>
      </c>
      <c r="U1390">
        <v>6.744E-3</v>
      </c>
      <c r="V1390">
        <v>5.7636799999999999</v>
      </c>
    </row>
    <row r="1391" spans="1:22" x14ac:dyDescent="0.35">
      <c r="A1391" t="s">
        <v>22</v>
      </c>
      <c r="B1391">
        <v>2019</v>
      </c>
      <c r="C1391" t="b">
        <v>1</v>
      </c>
      <c r="D1391" t="s">
        <v>48</v>
      </c>
      <c r="E1391" t="s">
        <v>175</v>
      </c>
      <c r="F1391" t="s">
        <v>25</v>
      </c>
      <c r="G1391" t="s">
        <v>48</v>
      </c>
      <c r="H1391" t="s">
        <v>36</v>
      </c>
      <c r="I1391" t="s">
        <v>37</v>
      </c>
      <c r="J1391" t="s">
        <v>81</v>
      </c>
      <c r="K1391" t="s">
        <v>39</v>
      </c>
      <c r="L1391" t="b">
        <v>1</v>
      </c>
      <c r="M1391" t="s">
        <v>30</v>
      </c>
      <c r="N1391" t="s">
        <v>175</v>
      </c>
      <c r="O1391">
        <v>2.61</v>
      </c>
      <c r="P1391">
        <v>22700</v>
      </c>
      <c r="Q1391">
        <v>59247</v>
      </c>
      <c r="R1391">
        <v>41689</v>
      </c>
      <c r="S1391">
        <v>41689</v>
      </c>
      <c r="T1391">
        <v>4.1688999999999997E-2</v>
      </c>
      <c r="U1391">
        <v>4.1688999999999997E-2</v>
      </c>
      <c r="V1391">
        <v>59.247</v>
      </c>
    </row>
    <row r="1392" spans="1:22" x14ac:dyDescent="0.35">
      <c r="A1392" t="s">
        <v>22</v>
      </c>
      <c r="B1392">
        <v>2019</v>
      </c>
      <c r="C1392" t="b">
        <v>1</v>
      </c>
      <c r="D1392" t="s">
        <v>48</v>
      </c>
      <c r="E1392" t="s">
        <v>175</v>
      </c>
      <c r="F1392" t="s">
        <v>25</v>
      </c>
      <c r="G1392" t="s">
        <v>48</v>
      </c>
      <c r="H1392" t="s">
        <v>36</v>
      </c>
      <c r="I1392" t="s">
        <v>27</v>
      </c>
      <c r="J1392" t="s">
        <v>60</v>
      </c>
      <c r="K1392" t="s">
        <v>29</v>
      </c>
      <c r="L1392" t="b">
        <v>1</v>
      </c>
      <c r="M1392" t="s">
        <v>30</v>
      </c>
      <c r="N1392" t="s">
        <v>175</v>
      </c>
      <c r="O1392">
        <v>1.98</v>
      </c>
      <c r="P1392">
        <v>219</v>
      </c>
      <c r="Q1392">
        <v>433.62</v>
      </c>
      <c r="R1392">
        <v>1625</v>
      </c>
      <c r="S1392">
        <v>1625</v>
      </c>
      <c r="T1392">
        <v>1.6249999999999999E-3</v>
      </c>
      <c r="U1392">
        <v>1.6249999999999999E-3</v>
      </c>
      <c r="V1392">
        <v>0.43362000000000001</v>
      </c>
    </row>
    <row r="1393" spans="1:22" x14ac:dyDescent="0.35">
      <c r="A1393" t="s">
        <v>22</v>
      </c>
      <c r="B1393">
        <v>2019</v>
      </c>
      <c r="C1393" t="b">
        <v>1</v>
      </c>
      <c r="D1393" t="s">
        <v>48</v>
      </c>
      <c r="E1393" t="s">
        <v>175</v>
      </c>
      <c r="F1393" t="s">
        <v>25</v>
      </c>
      <c r="G1393" t="s">
        <v>48</v>
      </c>
      <c r="H1393" t="s">
        <v>36</v>
      </c>
      <c r="I1393" t="s">
        <v>27</v>
      </c>
      <c r="J1393" t="s">
        <v>70</v>
      </c>
      <c r="K1393" t="s">
        <v>29</v>
      </c>
      <c r="L1393" t="b">
        <v>1</v>
      </c>
      <c r="M1393" t="s">
        <v>30</v>
      </c>
      <c r="N1393" t="s">
        <v>175</v>
      </c>
      <c r="O1393">
        <v>2.7</v>
      </c>
      <c r="P1393">
        <v>4889</v>
      </c>
      <c r="Q1393">
        <v>13200.3</v>
      </c>
      <c r="R1393">
        <v>8894</v>
      </c>
      <c r="S1393">
        <v>8894</v>
      </c>
      <c r="T1393">
        <v>8.8940000000000009E-3</v>
      </c>
      <c r="U1393">
        <v>8.8940000000000009E-3</v>
      </c>
      <c r="V1393">
        <v>13.2003</v>
      </c>
    </row>
    <row r="1394" spans="1:22" x14ac:dyDescent="0.35">
      <c r="A1394" t="s">
        <v>22</v>
      </c>
      <c r="B1394">
        <v>2019</v>
      </c>
      <c r="C1394" t="b">
        <v>1</v>
      </c>
      <c r="D1394" t="s">
        <v>48</v>
      </c>
      <c r="E1394" t="s">
        <v>175</v>
      </c>
      <c r="F1394" t="s">
        <v>25</v>
      </c>
      <c r="G1394" t="s">
        <v>48</v>
      </c>
      <c r="H1394" t="s">
        <v>36</v>
      </c>
      <c r="I1394" t="s">
        <v>83</v>
      </c>
      <c r="J1394" t="s">
        <v>112</v>
      </c>
      <c r="K1394" t="s">
        <v>54</v>
      </c>
      <c r="L1394" t="b">
        <v>1</v>
      </c>
      <c r="M1394" t="s">
        <v>30</v>
      </c>
      <c r="N1394" t="s">
        <v>175</v>
      </c>
      <c r="O1394">
        <v>2.08</v>
      </c>
      <c r="P1394">
        <v>5515</v>
      </c>
      <c r="Q1394">
        <v>11471.2</v>
      </c>
      <c r="R1394">
        <v>26553</v>
      </c>
      <c r="S1394">
        <v>26553</v>
      </c>
      <c r="T1394">
        <v>2.6553E-2</v>
      </c>
      <c r="U1394">
        <v>2.6553E-2</v>
      </c>
      <c r="V1394">
        <v>11.4712</v>
      </c>
    </row>
    <row r="1395" spans="1:22" x14ac:dyDescent="0.35">
      <c r="A1395" t="s">
        <v>22</v>
      </c>
      <c r="B1395">
        <v>2019</v>
      </c>
      <c r="C1395" t="b">
        <v>1</v>
      </c>
      <c r="D1395" t="s">
        <v>48</v>
      </c>
      <c r="E1395" t="s">
        <v>175</v>
      </c>
      <c r="F1395" t="s">
        <v>25</v>
      </c>
      <c r="G1395" t="s">
        <v>48</v>
      </c>
      <c r="H1395" t="s">
        <v>36</v>
      </c>
      <c r="I1395" t="s">
        <v>83</v>
      </c>
      <c r="J1395" t="s">
        <v>98</v>
      </c>
      <c r="K1395" t="s">
        <v>54</v>
      </c>
      <c r="L1395" t="b">
        <v>1</v>
      </c>
      <c r="M1395" t="s">
        <v>30</v>
      </c>
      <c r="N1395" t="s">
        <v>175</v>
      </c>
      <c r="O1395">
        <v>1.81</v>
      </c>
      <c r="P1395">
        <v>198</v>
      </c>
      <c r="Q1395">
        <v>358.38</v>
      </c>
      <c r="R1395">
        <v>834</v>
      </c>
      <c r="S1395">
        <v>834</v>
      </c>
      <c r="T1395">
        <v>8.34E-4</v>
      </c>
      <c r="U1395">
        <v>8.34E-4</v>
      </c>
      <c r="V1395">
        <v>0.35837999999999998</v>
      </c>
    </row>
    <row r="1396" spans="1:22" x14ac:dyDescent="0.35">
      <c r="A1396" t="s">
        <v>22</v>
      </c>
      <c r="B1396">
        <v>2019</v>
      </c>
      <c r="C1396" t="b">
        <v>1</v>
      </c>
      <c r="D1396" t="s">
        <v>48</v>
      </c>
      <c r="E1396" t="s">
        <v>175</v>
      </c>
      <c r="F1396" t="s">
        <v>25</v>
      </c>
      <c r="G1396" t="s">
        <v>48</v>
      </c>
      <c r="H1396" t="s">
        <v>36</v>
      </c>
      <c r="I1396" t="s">
        <v>83</v>
      </c>
      <c r="J1396" t="s">
        <v>33</v>
      </c>
      <c r="K1396" t="s">
        <v>33</v>
      </c>
      <c r="L1396" t="b">
        <v>1</v>
      </c>
      <c r="M1396" t="s">
        <v>30</v>
      </c>
      <c r="N1396" t="s">
        <v>175</v>
      </c>
      <c r="O1396">
        <v>3.31</v>
      </c>
      <c r="P1396">
        <v>3765</v>
      </c>
      <c r="Q1396">
        <v>12462.15</v>
      </c>
      <c r="R1396">
        <v>6817</v>
      </c>
      <c r="S1396">
        <v>6817</v>
      </c>
      <c r="T1396">
        <v>6.8170000000000001E-3</v>
      </c>
      <c r="U1396">
        <v>6.8170000000000001E-3</v>
      </c>
      <c r="V1396">
        <v>12.462149999999999</v>
      </c>
    </row>
    <row r="1397" spans="1:22" x14ac:dyDescent="0.35">
      <c r="A1397" t="s">
        <v>22</v>
      </c>
      <c r="B1397">
        <v>2019</v>
      </c>
      <c r="C1397" t="b">
        <v>1</v>
      </c>
      <c r="D1397" t="s">
        <v>48</v>
      </c>
      <c r="E1397" t="s">
        <v>175</v>
      </c>
      <c r="F1397" t="s">
        <v>25</v>
      </c>
      <c r="G1397" t="s">
        <v>48</v>
      </c>
      <c r="H1397" t="s">
        <v>50</v>
      </c>
      <c r="I1397" t="s">
        <v>27</v>
      </c>
      <c r="J1397" t="s">
        <v>69</v>
      </c>
      <c r="K1397" t="s">
        <v>29</v>
      </c>
      <c r="L1397" t="b">
        <v>1</v>
      </c>
      <c r="M1397" t="s">
        <v>30</v>
      </c>
      <c r="N1397" t="s">
        <v>175</v>
      </c>
      <c r="O1397">
        <v>2.9</v>
      </c>
      <c r="P1397">
        <v>264</v>
      </c>
      <c r="Q1397">
        <v>765.6</v>
      </c>
      <c r="R1397">
        <v>7393</v>
      </c>
      <c r="S1397">
        <v>7393</v>
      </c>
      <c r="T1397">
        <v>7.3930000000000003E-3</v>
      </c>
      <c r="U1397">
        <v>7.3930000000000003E-3</v>
      </c>
      <c r="V1397">
        <v>0.76559999999999995</v>
      </c>
    </row>
    <row r="1398" spans="1:22" x14ac:dyDescent="0.35">
      <c r="A1398" t="s">
        <v>22</v>
      </c>
      <c r="B1398">
        <v>2019</v>
      </c>
      <c r="C1398" t="b">
        <v>1</v>
      </c>
      <c r="D1398" t="s">
        <v>48</v>
      </c>
      <c r="E1398" t="s">
        <v>175</v>
      </c>
      <c r="F1398" t="s">
        <v>25</v>
      </c>
      <c r="G1398" t="s">
        <v>48</v>
      </c>
      <c r="H1398" t="s">
        <v>50</v>
      </c>
      <c r="I1398" t="s">
        <v>105</v>
      </c>
      <c r="J1398" t="s">
        <v>69</v>
      </c>
      <c r="K1398" t="s">
        <v>29</v>
      </c>
      <c r="L1398" t="b">
        <v>1</v>
      </c>
      <c r="M1398" t="s">
        <v>30</v>
      </c>
      <c r="N1398" t="s">
        <v>175</v>
      </c>
      <c r="O1398">
        <v>0</v>
      </c>
      <c r="P1398">
        <v>14950</v>
      </c>
      <c r="Q1398">
        <v>0</v>
      </c>
      <c r="R1398">
        <v>89483</v>
      </c>
      <c r="S1398">
        <v>89483</v>
      </c>
      <c r="T1398">
        <v>8.9482999999999993E-2</v>
      </c>
      <c r="U1398">
        <v>8.9482999999999993E-2</v>
      </c>
      <c r="V1398">
        <v>0</v>
      </c>
    </row>
    <row r="1399" spans="1:22" x14ac:dyDescent="0.35">
      <c r="A1399" t="s">
        <v>22</v>
      </c>
      <c r="B1399">
        <v>2019</v>
      </c>
      <c r="C1399" t="b">
        <v>1</v>
      </c>
      <c r="D1399" t="s">
        <v>48</v>
      </c>
      <c r="E1399" t="s">
        <v>175</v>
      </c>
      <c r="F1399" t="s">
        <v>25</v>
      </c>
      <c r="G1399" t="s">
        <v>48</v>
      </c>
      <c r="H1399" t="s">
        <v>50</v>
      </c>
      <c r="I1399" t="s">
        <v>37</v>
      </c>
      <c r="J1399" t="s">
        <v>98</v>
      </c>
      <c r="K1399" t="s">
        <v>54</v>
      </c>
      <c r="L1399" t="b">
        <v>1</v>
      </c>
      <c r="M1399" t="s">
        <v>30</v>
      </c>
      <c r="N1399" t="s">
        <v>175</v>
      </c>
      <c r="O1399">
        <v>1.33</v>
      </c>
      <c r="P1399">
        <v>2612</v>
      </c>
      <c r="Q1399">
        <v>3473.96</v>
      </c>
      <c r="R1399">
        <v>9416</v>
      </c>
      <c r="S1399">
        <v>9416</v>
      </c>
      <c r="T1399">
        <v>9.4160000000000008E-3</v>
      </c>
      <c r="U1399">
        <v>9.4160000000000008E-3</v>
      </c>
      <c r="V1399">
        <v>3.4739599999999999</v>
      </c>
    </row>
    <row r="1400" spans="1:22" x14ac:dyDescent="0.35">
      <c r="A1400" t="s">
        <v>22</v>
      </c>
      <c r="B1400">
        <v>2019</v>
      </c>
      <c r="C1400" t="b">
        <v>1</v>
      </c>
      <c r="D1400" t="s">
        <v>48</v>
      </c>
      <c r="E1400" t="s">
        <v>175</v>
      </c>
      <c r="F1400" t="s">
        <v>25</v>
      </c>
      <c r="G1400" t="s">
        <v>48</v>
      </c>
      <c r="H1400" t="s">
        <v>50</v>
      </c>
      <c r="I1400" t="s">
        <v>37</v>
      </c>
      <c r="J1400" t="s">
        <v>111</v>
      </c>
      <c r="K1400" t="s">
        <v>32</v>
      </c>
      <c r="L1400" t="b">
        <v>1</v>
      </c>
      <c r="M1400" t="s">
        <v>30</v>
      </c>
      <c r="N1400" t="s">
        <v>175</v>
      </c>
      <c r="O1400">
        <v>1.8</v>
      </c>
      <c r="P1400">
        <v>20720</v>
      </c>
      <c r="Q1400">
        <v>37296</v>
      </c>
      <c r="R1400">
        <v>83363</v>
      </c>
      <c r="S1400">
        <v>83363</v>
      </c>
      <c r="T1400">
        <v>8.3363000000000007E-2</v>
      </c>
      <c r="U1400">
        <v>8.3363000000000007E-2</v>
      </c>
      <c r="V1400">
        <v>37.295999999999999</v>
      </c>
    </row>
    <row r="1401" spans="1:22" x14ac:dyDescent="0.35">
      <c r="A1401" t="s">
        <v>22</v>
      </c>
      <c r="B1401">
        <v>2019</v>
      </c>
      <c r="C1401" t="b">
        <v>1</v>
      </c>
      <c r="D1401" t="s">
        <v>48</v>
      </c>
      <c r="E1401" t="s">
        <v>175</v>
      </c>
      <c r="F1401" t="s">
        <v>25</v>
      </c>
      <c r="G1401" t="s">
        <v>48</v>
      </c>
      <c r="H1401" t="s">
        <v>50</v>
      </c>
      <c r="I1401" t="s">
        <v>37</v>
      </c>
      <c r="J1401" t="s">
        <v>76</v>
      </c>
      <c r="K1401" t="s">
        <v>32</v>
      </c>
      <c r="L1401" t="b">
        <v>1</v>
      </c>
      <c r="M1401" t="s">
        <v>30</v>
      </c>
      <c r="N1401" t="s">
        <v>175</v>
      </c>
      <c r="O1401">
        <v>1.71</v>
      </c>
      <c r="P1401">
        <v>28388</v>
      </c>
      <c r="Q1401">
        <v>48543.48</v>
      </c>
      <c r="R1401">
        <v>213636</v>
      </c>
      <c r="S1401">
        <v>213636</v>
      </c>
      <c r="T1401">
        <v>0.21363599999999999</v>
      </c>
      <c r="U1401">
        <v>0.21363599999999999</v>
      </c>
      <c r="V1401">
        <v>48.543480000000002</v>
      </c>
    </row>
    <row r="1402" spans="1:22" x14ac:dyDescent="0.35">
      <c r="A1402" t="s">
        <v>22</v>
      </c>
      <c r="B1402">
        <v>2019</v>
      </c>
      <c r="C1402" t="b">
        <v>1</v>
      </c>
      <c r="D1402" t="s">
        <v>48</v>
      </c>
      <c r="E1402" t="s">
        <v>175</v>
      </c>
      <c r="F1402" t="s">
        <v>25</v>
      </c>
      <c r="G1402" t="s">
        <v>48</v>
      </c>
      <c r="H1402" t="s">
        <v>50</v>
      </c>
      <c r="I1402" t="s">
        <v>35</v>
      </c>
      <c r="J1402" t="s">
        <v>111</v>
      </c>
      <c r="K1402" t="s">
        <v>32</v>
      </c>
      <c r="L1402" t="b">
        <v>1</v>
      </c>
      <c r="M1402" t="s">
        <v>30</v>
      </c>
      <c r="N1402" t="s">
        <v>175</v>
      </c>
      <c r="O1402">
        <v>0</v>
      </c>
      <c r="P1402">
        <v>1428</v>
      </c>
      <c r="Q1402">
        <v>0</v>
      </c>
      <c r="R1402">
        <v>9521</v>
      </c>
      <c r="S1402">
        <v>9521</v>
      </c>
      <c r="T1402">
        <v>9.5209999999999999E-3</v>
      </c>
      <c r="U1402">
        <v>9.5209999999999999E-3</v>
      </c>
      <c r="V1402">
        <v>0</v>
      </c>
    </row>
    <row r="1403" spans="1:22" x14ac:dyDescent="0.35">
      <c r="A1403" t="s">
        <v>22</v>
      </c>
      <c r="B1403">
        <v>2019</v>
      </c>
      <c r="C1403" t="b">
        <v>1</v>
      </c>
      <c r="D1403" t="s">
        <v>48</v>
      </c>
      <c r="E1403" t="s">
        <v>175</v>
      </c>
      <c r="F1403" t="s">
        <v>25</v>
      </c>
      <c r="G1403" t="s">
        <v>48</v>
      </c>
      <c r="H1403" t="s">
        <v>50</v>
      </c>
      <c r="I1403" t="s">
        <v>27</v>
      </c>
      <c r="J1403" t="s">
        <v>85</v>
      </c>
      <c r="K1403" t="s">
        <v>33</v>
      </c>
      <c r="L1403" t="b">
        <v>1</v>
      </c>
      <c r="M1403" t="s">
        <v>30</v>
      </c>
      <c r="N1403" t="s">
        <v>175</v>
      </c>
      <c r="O1403">
        <v>2.5</v>
      </c>
      <c r="P1403">
        <v>4924</v>
      </c>
      <c r="Q1403">
        <v>12310</v>
      </c>
      <c r="R1403">
        <v>10231</v>
      </c>
      <c r="S1403">
        <v>10231</v>
      </c>
      <c r="T1403">
        <v>1.0231000000000001E-2</v>
      </c>
      <c r="U1403">
        <v>1.0231000000000001E-2</v>
      </c>
      <c r="V1403">
        <v>12.31</v>
      </c>
    </row>
    <row r="1404" spans="1:22" x14ac:dyDescent="0.35">
      <c r="A1404" t="s">
        <v>22</v>
      </c>
      <c r="B1404">
        <v>2019</v>
      </c>
      <c r="C1404" t="b">
        <v>1</v>
      </c>
      <c r="D1404" t="s">
        <v>48</v>
      </c>
      <c r="E1404" t="s">
        <v>175</v>
      </c>
      <c r="F1404" t="s">
        <v>25</v>
      </c>
      <c r="G1404" t="s">
        <v>48</v>
      </c>
      <c r="H1404" t="s">
        <v>50</v>
      </c>
      <c r="I1404" t="s">
        <v>27</v>
      </c>
      <c r="J1404" t="s">
        <v>76</v>
      </c>
      <c r="K1404" t="s">
        <v>32</v>
      </c>
      <c r="L1404" t="b">
        <v>1</v>
      </c>
      <c r="M1404" t="s">
        <v>30</v>
      </c>
      <c r="N1404" t="s">
        <v>175</v>
      </c>
      <c r="O1404">
        <v>0</v>
      </c>
      <c r="P1404">
        <v>1418</v>
      </c>
      <c r="Q1404">
        <v>0</v>
      </c>
      <c r="R1404">
        <v>7633</v>
      </c>
      <c r="S1404">
        <v>7633</v>
      </c>
      <c r="T1404">
        <v>7.633E-3</v>
      </c>
      <c r="U1404">
        <v>7.633E-3</v>
      </c>
      <c r="V1404">
        <v>0</v>
      </c>
    </row>
    <row r="1405" spans="1:22" x14ac:dyDescent="0.35">
      <c r="A1405" t="s">
        <v>22</v>
      </c>
      <c r="B1405">
        <v>2019</v>
      </c>
      <c r="C1405" t="b">
        <v>1</v>
      </c>
      <c r="D1405" t="s">
        <v>48</v>
      </c>
      <c r="E1405" t="s">
        <v>175</v>
      </c>
      <c r="F1405" t="s">
        <v>25</v>
      </c>
      <c r="G1405" t="s">
        <v>48</v>
      </c>
      <c r="H1405" t="s">
        <v>50</v>
      </c>
      <c r="I1405" t="s">
        <v>27</v>
      </c>
      <c r="J1405" t="s">
        <v>76</v>
      </c>
      <c r="K1405" t="s">
        <v>32</v>
      </c>
      <c r="L1405" t="b">
        <v>1</v>
      </c>
      <c r="M1405" t="s">
        <v>30</v>
      </c>
      <c r="N1405" t="s">
        <v>175</v>
      </c>
      <c r="O1405">
        <v>0</v>
      </c>
      <c r="P1405">
        <v>17948</v>
      </c>
      <c r="Q1405">
        <v>0</v>
      </c>
      <c r="R1405">
        <v>94659</v>
      </c>
      <c r="S1405">
        <v>94659</v>
      </c>
      <c r="T1405">
        <v>9.4658999999999993E-2</v>
      </c>
      <c r="U1405">
        <v>9.4658999999999993E-2</v>
      </c>
      <c r="V1405">
        <v>0</v>
      </c>
    </row>
    <row r="1406" spans="1:22" x14ac:dyDescent="0.35">
      <c r="A1406" t="s">
        <v>22</v>
      </c>
      <c r="B1406">
        <v>2019</v>
      </c>
      <c r="C1406" t="b">
        <v>1</v>
      </c>
      <c r="D1406" t="s">
        <v>48</v>
      </c>
      <c r="E1406" t="s">
        <v>175</v>
      </c>
      <c r="F1406" t="s">
        <v>25</v>
      </c>
      <c r="G1406" t="s">
        <v>48</v>
      </c>
      <c r="H1406" t="s">
        <v>50</v>
      </c>
      <c r="I1406" t="s">
        <v>37</v>
      </c>
      <c r="J1406" t="s">
        <v>84</v>
      </c>
      <c r="K1406" t="s">
        <v>67</v>
      </c>
      <c r="L1406" t="b">
        <v>1</v>
      </c>
      <c r="M1406" t="s">
        <v>30</v>
      </c>
      <c r="N1406" t="s">
        <v>175</v>
      </c>
      <c r="O1406">
        <v>2.0099999999999998</v>
      </c>
      <c r="P1406">
        <v>30</v>
      </c>
      <c r="Q1406">
        <v>60.3</v>
      </c>
      <c r="R1406">
        <v>127</v>
      </c>
      <c r="S1406">
        <v>127</v>
      </c>
      <c r="T1406">
        <v>1.27E-4</v>
      </c>
      <c r="U1406">
        <v>1.27E-4</v>
      </c>
      <c r="V1406">
        <v>6.0299999999999999E-2</v>
      </c>
    </row>
    <row r="1407" spans="1:22" x14ac:dyDescent="0.35">
      <c r="A1407" t="s">
        <v>22</v>
      </c>
      <c r="B1407">
        <v>2019</v>
      </c>
      <c r="C1407" t="b">
        <v>1</v>
      </c>
      <c r="D1407" t="s">
        <v>48</v>
      </c>
      <c r="E1407" t="s">
        <v>175</v>
      </c>
      <c r="F1407" t="s">
        <v>25</v>
      </c>
      <c r="G1407" t="s">
        <v>48</v>
      </c>
      <c r="H1407" t="s">
        <v>50</v>
      </c>
      <c r="I1407" t="s">
        <v>35</v>
      </c>
      <c r="J1407" t="s">
        <v>33</v>
      </c>
      <c r="K1407" t="s">
        <v>33</v>
      </c>
      <c r="L1407" t="b">
        <v>1</v>
      </c>
      <c r="M1407" t="s">
        <v>30</v>
      </c>
      <c r="N1407" t="s">
        <v>175</v>
      </c>
      <c r="O1407">
        <v>1.39</v>
      </c>
      <c r="P1407">
        <v>210</v>
      </c>
      <c r="Q1407">
        <v>291.89999999999998</v>
      </c>
      <c r="R1407">
        <v>1672</v>
      </c>
      <c r="S1407">
        <v>1672</v>
      </c>
      <c r="T1407">
        <v>1.6720000000000001E-3</v>
      </c>
      <c r="U1407">
        <v>1.6720000000000001E-3</v>
      </c>
      <c r="V1407">
        <v>0.29189999999999999</v>
      </c>
    </row>
    <row r="1408" spans="1:22" x14ac:dyDescent="0.35">
      <c r="A1408" t="s">
        <v>22</v>
      </c>
      <c r="B1408">
        <v>2019</v>
      </c>
      <c r="C1408" t="b">
        <v>1</v>
      </c>
      <c r="D1408" t="s">
        <v>48</v>
      </c>
      <c r="E1408" t="s">
        <v>175</v>
      </c>
      <c r="F1408" t="s">
        <v>25</v>
      </c>
      <c r="G1408" t="s">
        <v>48</v>
      </c>
      <c r="H1408" t="s">
        <v>50</v>
      </c>
      <c r="I1408" t="s">
        <v>27</v>
      </c>
      <c r="J1408" t="s">
        <v>33</v>
      </c>
      <c r="K1408" t="s">
        <v>33</v>
      </c>
      <c r="L1408" t="b">
        <v>1</v>
      </c>
      <c r="M1408" t="s">
        <v>30</v>
      </c>
      <c r="N1408" t="s">
        <v>175</v>
      </c>
      <c r="O1408">
        <v>0</v>
      </c>
      <c r="P1408">
        <v>2119</v>
      </c>
      <c r="Q1408">
        <v>0</v>
      </c>
      <c r="R1408">
        <v>32206</v>
      </c>
      <c r="S1408">
        <v>32206</v>
      </c>
      <c r="T1408">
        <v>3.2205999999999999E-2</v>
      </c>
      <c r="U1408">
        <v>3.2205999999999999E-2</v>
      </c>
      <c r="V1408">
        <v>0</v>
      </c>
    </row>
    <row r="1409" spans="1:22" x14ac:dyDescent="0.35">
      <c r="A1409" t="s">
        <v>22</v>
      </c>
      <c r="B1409">
        <v>2019</v>
      </c>
      <c r="C1409" t="b">
        <v>1</v>
      </c>
      <c r="D1409" t="s">
        <v>48</v>
      </c>
      <c r="E1409" t="s">
        <v>175</v>
      </c>
      <c r="F1409" t="s">
        <v>25</v>
      </c>
      <c r="G1409" t="s">
        <v>48</v>
      </c>
      <c r="H1409" t="s">
        <v>40</v>
      </c>
      <c r="I1409" t="s">
        <v>27</v>
      </c>
      <c r="J1409" t="s">
        <v>51</v>
      </c>
      <c r="K1409" t="s">
        <v>52</v>
      </c>
      <c r="L1409" t="b">
        <v>1</v>
      </c>
      <c r="M1409" t="s">
        <v>30</v>
      </c>
      <c r="N1409" t="s">
        <v>175</v>
      </c>
      <c r="O1409">
        <v>2.5</v>
      </c>
      <c r="P1409">
        <v>11</v>
      </c>
      <c r="Q1409">
        <v>27.5</v>
      </c>
      <c r="R1409">
        <v>70</v>
      </c>
      <c r="S1409">
        <v>70</v>
      </c>
      <c r="T1409" s="1">
        <v>6.9999999999999994E-5</v>
      </c>
      <c r="U1409" s="1">
        <v>6.9999999999999994E-5</v>
      </c>
      <c r="V1409">
        <v>2.75E-2</v>
      </c>
    </row>
    <row r="1410" spans="1:22" x14ac:dyDescent="0.35">
      <c r="A1410" t="s">
        <v>22</v>
      </c>
      <c r="B1410">
        <v>2019</v>
      </c>
      <c r="C1410" t="b">
        <v>1</v>
      </c>
      <c r="D1410" t="s">
        <v>48</v>
      </c>
      <c r="E1410" t="s">
        <v>175</v>
      </c>
      <c r="F1410" t="s">
        <v>25</v>
      </c>
      <c r="G1410" t="s">
        <v>48</v>
      </c>
      <c r="H1410" t="s">
        <v>40</v>
      </c>
      <c r="I1410" t="s">
        <v>27</v>
      </c>
      <c r="J1410" t="s">
        <v>112</v>
      </c>
      <c r="K1410" t="s">
        <v>54</v>
      </c>
      <c r="L1410" t="b">
        <v>1</v>
      </c>
      <c r="M1410" t="s">
        <v>30</v>
      </c>
      <c r="N1410" t="s">
        <v>175</v>
      </c>
      <c r="O1410">
        <v>2.6</v>
      </c>
      <c r="P1410">
        <v>87260</v>
      </c>
      <c r="Q1410">
        <v>226876</v>
      </c>
      <c r="R1410">
        <v>35398</v>
      </c>
      <c r="S1410">
        <v>35398</v>
      </c>
      <c r="T1410">
        <v>3.5397999999999999E-2</v>
      </c>
      <c r="U1410">
        <v>3.5397999999999999E-2</v>
      </c>
      <c r="V1410">
        <v>226.876</v>
      </c>
    </row>
    <row r="1411" spans="1:22" x14ac:dyDescent="0.35">
      <c r="A1411" t="s">
        <v>22</v>
      </c>
      <c r="B1411">
        <v>2019</v>
      </c>
      <c r="C1411" t="b">
        <v>1</v>
      </c>
      <c r="D1411" t="s">
        <v>48</v>
      </c>
      <c r="E1411" t="s">
        <v>175</v>
      </c>
      <c r="F1411" t="s">
        <v>25</v>
      </c>
      <c r="G1411" t="s">
        <v>48</v>
      </c>
      <c r="H1411" t="s">
        <v>40</v>
      </c>
      <c r="I1411" t="s">
        <v>27</v>
      </c>
      <c r="J1411" t="s">
        <v>112</v>
      </c>
      <c r="K1411" t="s">
        <v>54</v>
      </c>
      <c r="L1411" t="b">
        <v>1</v>
      </c>
      <c r="M1411" t="s">
        <v>30</v>
      </c>
      <c r="N1411" t="s">
        <v>175</v>
      </c>
      <c r="O1411">
        <v>2.6</v>
      </c>
      <c r="P1411">
        <v>107165</v>
      </c>
      <c r="Q1411">
        <v>278629</v>
      </c>
      <c r="R1411">
        <v>140658</v>
      </c>
      <c r="S1411">
        <v>140658</v>
      </c>
      <c r="T1411">
        <v>0.14065800000000001</v>
      </c>
      <c r="U1411">
        <v>0.14065800000000001</v>
      </c>
      <c r="V1411">
        <v>278.62900000000002</v>
      </c>
    </row>
    <row r="1412" spans="1:22" x14ac:dyDescent="0.35">
      <c r="A1412" t="s">
        <v>22</v>
      </c>
      <c r="B1412">
        <v>2019</v>
      </c>
      <c r="C1412" t="b">
        <v>1</v>
      </c>
      <c r="D1412" t="s">
        <v>48</v>
      </c>
      <c r="E1412" t="s">
        <v>175</v>
      </c>
      <c r="F1412" t="s">
        <v>25</v>
      </c>
      <c r="G1412" t="s">
        <v>48</v>
      </c>
      <c r="H1412" t="s">
        <v>40</v>
      </c>
      <c r="I1412" t="s">
        <v>27</v>
      </c>
      <c r="J1412" t="s">
        <v>98</v>
      </c>
      <c r="K1412" t="s">
        <v>54</v>
      </c>
      <c r="L1412" t="b">
        <v>1</v>
      </c>
      <c r="M1412" t="s">
        <v>30</v>
      </c>
      <c r="N1412" t="s">
        <v>175</v>
      </c>
      <c r="O1412">
        <v>1.64</v>
      </c>
      <c r="P1412">
        <v>1973</v>
      </c>
      <c r="Q1412">
        <v>3235.72</v>
      </c>
      <c r="R1412">
        <v>12228</v>
      </c>
      <c r="S1412">
        <v>12228</v>
      </c>
      <c r="T1412">
        <v>1.2227999999999999E-2</v>
      </c>
      <c r="U1412">
        <v>1.2227999999999999E-2</v>
      </c>
      <c r="V1412">
        <v>3.2357200000000002</v>
      </c>
    </row>
    <row r="1413" spans="1:22" x14ac:dyDescent="0.35">
      <c r="A1413" t="s">
        <v>22</v>
      </c>
      <c r="B1413">
        <v>2019</v>
      </c>
      <c r="C1413" t="b">
        <v>1</v>
      </c>
      <c r="D1413" t="s">
        <v>48</v>
      </c>
      <c r="E1413" t="s">
        <v>175</v>
      </c>
      <c r="F1413" t="s">
        <v>25</v>
      </c>
      <c r="G1413" t="s">
        <v>48</v>
      </c>
      <c r="H1413" t="s">
        <v>40</v>
      </c>
      <c r="I1413" t="s">
        <v>35</v>
      </c>
      <c r="J1413" t="s">
        <v>111</v>
      </c>
      <c r="K1413" t="s">
        <v>32</v>
      </c>
      <c r="L1413" t="b">
        <v>1</v>
      </c>
      <c r="M1413" t="s">
        <v>30</v>
      </c>
      <c r="N1413" t="s">
        <v>175</v>
      </c>
      <c r="O1413">
        <v>2.77</v>
      </c>
      <c r="P1413">
        <v>10242</v>
      </c>
      <c r="Q1413">
        <v>28370.34</v>
      </c>
      <c r="R1413">
        <v>67712</v>
      </c>
      <c r="S1413">
        <v>67712</v>
      </c>
      <c r="T1413">
        <v>6.7711999999999994E-2</v>
      </c>
      <c r="U1413">
        <v>6.7711999999999994E-2</v>
      </c>
      <c r="V1413">
        <v>28.370339999999999</v>
      </c>
    </row>
    <row r="1414" spans="1:22" x14ac:dyDescent="0.35">
      <c r="A1414" t="s">
        <v>22</v>
      </c>
      <c r="B1414">
        <v>2019</v>
      </c>
      <c r="C1414" t="b">
        <v>1</v>
      </c>
      <c r="D1414" t="s">
        <v>48</v>
      </c>
      <c r="E1414" t="s">
        <v>175</v>
      </c>
      <c r="F1414" t="s">
        <v>25</v>
      </c>
      <c r="G1414" t="s">
        <v>48</v>
      </c>
      <c r="H1414" t="s">
        <v>40</v>
      </c>
      <c r="I1414" t="s">
        <v>35</v>
      </c>
      <c r="J1414" t="s">
        <v>114</v>
      </c>
      <c r="K1414" t="s">
        <v>32</v>
      </c>
      <c r="L1414" t="b">
        <v>1</v>
      </c>
      <c r="M1414" t="s">
        <v>30</v>
      </c>
      <c r="N1414" t="s">
        <v>175</v>
      </c>
      <c r="O1414">
        <v>2.5499999999999998</v>
      </c>
      <c r="P1414">
        <v>23433</v>
      </c>
      <c r="Q1414">
        <v>59754.15</v>
      </c>
      <c r="R1414">
        <v>158562</v>
      </c>
      <c r="S1414">
        <v>158562</v>
      </c>
      <c r="T1414">
        <v>0.15856200000000001</v>
      </c>
      <c r="U1414">
        <v>0.15856200000000001</v>
      </c>
      <c r="V1414">
        <v>59.754150000000003</v>
      </c>
    </row>
    <row r="1415" spans="1:22" x14ac:dyDescent="0.35">
      <c r="A1415" t="s">
        <v>22</v>
      </c>
      <c r="B1415">
        <v>2019</v>
      </c>
      <c r="C1415" t="b">
        <v>1</v>
      </c>
      <c r="D1415" t="s">
        <v>48</v>
      </c>
      <c r="E1415" t="s">
        <v>175</v>
      </c>
      <c r="F1415" t="s">
        <v>25</v>
      </c>
      <c r="G1415" t="s">
        <v>48</v>
      </c>
      <c r="H1415" t="s">
        <v>40</v>
      </c>
      <c r="I1415" t="s">
        <v>35</v>
      </c>
      <c r="J1415" t="s">
        <v>76</v>
      </c>
      <c r="K1415" t="s">
        <v>32</v>
      </c>
      <c r="L1415" t="b">
        <v>1</v>
      </c>
      <c r="M1415" t="s">
        <v>30</v>
      </c>
      <c r="N1415" t="s">
        <v>175</v>
      </c>
      <c r="O1415">
        <v>2.85</v>
      </c>
      <c r="P1415">
        <v>126172</v>
      </c>
      <c r="Q1415">
        <v>359590.2</v>
      </c>
      <c r="R1415">
        <v>854494</v>
      </c>
      <c r="S1415">
        <v>854494</v>
      </c>
      <c r="T1415">
        <v>0.85449399999999998</v>
      </c>
      <c r="U1415">
        <v>0.85449399999999998</v>
      </c>
      <c r="V1415">
        <v>359.59019999999998</v>
      </c>
    </row>
    <row r="1416" spans="1:22" x14ac:dyDescent="0.35">
      <c r="A1416" t="s">
        <v>22</v>
      </c>
      <c r="B1416">
        <v>2019</v>
      </c>
      <c r="C1416" t="b">
        <v>1</v>
      </c>
      <c r="D1416" t="s">
        <v>48</v>
      </c>
      <c r="E1416" t="s">
        <v>175</v>
      </c>
      <c r="F1416" t="s">
        <v>25</v>
      </c>
      <c r="G1416" t="s">
        <v>48</v>
      </c>
      <c r="H1416" t="s">
        <v>40</v>
      </c>
      <c r="I1416" t="s">
        <v>35</v>
      </c>
      <c r="J1416" t="s">
        <v>87</v>
      </c>
      <c r="K1416" t="s">
        <v>78</v>
      </c>
      <c r="L1416" t="b">
        <v>1</v>
      </c>
      <c r="M1416" t="s">
        <v>30</v>
      </c>
      <c r="N1416" t="s">
        <v>175</v>
      </c>
      <c r="O1416">
        <v>2.77</v>
      </c>
      <c r="P1416">
        <v>3571</v>
      </c>
      <c r="Q1416">
        <v>9891.67</v>
      </c>
      <c r="R1416">
        <v>21846</v>
      </c>
      <c r="S1416">
        <v>21846</v>
      </c>
      <c r="T1416">
        <v>2.1846000000000001E-2</v>
      </c>
      <c r="U1416">
        <v>2.1846000000000001E-2</v>
      </c>
      <c r="V1416">
        <v>9.8916699999999995</v>
      </c>
    </row>
    <row r="1417" spans="1:22" x14ac:dyDescent="0.35">
      <c r="A1417" t="s">
        <v>22</v>
      </c>
      <c r="B1417">
        <v>2019</v>
      </c>
      <c r="C1417" t="b">
        <v>1</v>
      </c>
      <c r="D1417" t="s">
        <v>48</v>
      </c>
      <c r="E1417" t="s">
        <v>175</v>
      </c>
      <c r="F1417" t="s">
        <v>25</v>
      </c>
      <c r="G1417" t="s">
        <v>48</v>
      </c>
      <c r="H1417" t="s">
        <v>40</v>
      </c>
      <c r="I1417" t="s">
        <v>27</v>
      </c>
      <c r="J1417" t="s">
        <v>126</v>
      </c>
      <c r="K1417" t="s">
        <v>32</v>
      </c>
      <c r="L1417" t="b">
        <v>1</v>
      </c>
      <c r="M1417" t="s">
        <v>30</v>
      </c>
      <c r="N1417" t="s">
        <v>175</v>
      </c>
      <c r="O1417">
        <v>2.8</v>
      </c>
      <c r="P1417">
        <v>1276</v>
      </c>
      <c r="Q1417">
        <v>3572.8</v>
      </c>
      <c r="R1417">
        <v>7629</v>
      </c>
      <c r="S1417">
        <v>7629</v>
      </c>
      <c r="T1417">
        <v>7.6290000000000004E-3</v>
      </c>
      <c r="U1417">
        <v>7.6290000000000004E-3</v>
      </c>
      <c r="V1417">
        <v>3.5728</v>
      </c>
    </row>
    <row r="1418" spans="1:22" x14ac:dyDescent="0.35">
      <c r="A1418" t="s">
        <v>22</v>
      </c>
      <c r="B1418">
        <v>2019</v>
      </c>
      <c r="C1418" t="b">
        <v>1</v>
      </c>
      <c r="D1418" t="s">
        <v>48</v>
      </c>
      <c r="E1418" t="s">
        <v>175</v>
      </c>
      <c r="F1418" t="s">
        <v>25</v>
      </c>
      <c r="G1418" t="s">
        <v>48</v>
      </c>
      <c r="H1418" t="s">
        <v>40</v>
      </c>
      <c r="I1418" t="s">
        <v>27</v>
      </c>
      <c r="J1418" t="s">
        <v>104</v>
      </c>
      <c r="K1418" t="s">
        <v>32</v>
      </c>
      <c r="L1418" t="b">
        <v>1</v>
      </c>
      <c r="M1418" t="s">
        <v>30</v>
      </c>
      <c r="N1418" t="s">
        <v>175</v>
      </c>
      <c r="O1418">
        <v>4.3</v>
      </c>
      <c r="P1418">
        <v>566</v>
      </c>
      <c r="Q1418">
        <v>2433.8000000000002</v>
      </c>
      <c r="R1418">
        <v>6630</v>
      </c>
      <c r="S1418">
        <v>6630</v>
      </c>
      <c r="T1418">
        <v>6.6299999999999996E-3</v>
      </c>
      <c r="U1418">
        <v>6.6299999999999996E-3</v>
      </c>
      <c r="V1418">
        <v>2.4338000000000002</v>
      </c>
    </row>
    <row r="1419" spans="1:22" x14ac:dyDescent="0.35">
      <c r="A1419" t="s">
        <v>22</v>
      </c>
      <c r="B1419">
        <v>2019</v>
      </c>
      <c r="C1419" t="b">
        <v>1</v>
      </c>
      <c r="D1419" t="s">
        <v>48</v>
      </c>
      <c r="E1419" t="s">
        <v>175</v>
      </c>
      <c r="F1419" t="s">
        <v>25</v>
      </c>
      <c r="G1419" t="s">
        <v>48</v>
      </c>
      <c r="H1419" t="s">
        <v>40</v>
      </c>
      <c r="I1419" t="s">
        <v>27</v>
      </c>
      <c r="J1419" t="s">
        <v>86</v>
      </c>
      <c r="K1419" t="s">
        <v>32</v>
      </c>
      <c r="L1419" t="b">
        <v>1</v>
      </c>
      <c r="M1419" t="s">
        <v>30</v>
      </c>
      <c r="N1419" t="s">
        <v>175</v>
      </c>
      <c r="O1419">
        <v>2.95</v>
      </c>
      <c r="P1419">
        <v>849</v>
      </c>
      <c r="Q1419">
        <v>2504.5500000000002</v>
      </c>
      <c r="R1419">
        <v>2534</v>
      </c>
      <c r="S1419">
        <v>2534</v>
      </c>
      <c r="T1419">
        <v>2.5339999999999998E-3</v>
      </c>
      <c r="U1419">
        <v>2.5339999999999998E-3</v>
      </c>
      <c r="V1419">
        <v>2.5045500000000001</v>
      </c>
    </row>
    <row r="1420" spans="1:22" x14ac:dyDescent="0.35">
      <c r="A1420" t="s">
        <v>22</v>
      </c>
      <c r="B1420">
        <v>2019</v>
      </c>
      <c r="C1420" t="b">
        <v>1</v>
      </c>
      <c r="D1420" t="s">
        <v>48</v>
      </c>
      <c r="E1420" t="s">
        <v>175</v>
      </c>
      <c r="F1420" t="s">
        <v>25</v>
      </c>
      <c r="G1420" t="s">
        <v>48</v>
      </c>
      <c r="H1420" t="s">
        <v>40</v>
      </c>
      <c r="I1420" t="s">
        <v>27</v>
      </c>
      <c r="J1420" t="s">
        <v>106</v>
      </c>
      <c r="K1420" t="s">
        <v>32</v>
      </c>
      <c r="L1420" t="b">
        <v>1</v>
      </c>
      <c r="M1420" t="s">
        <v>30</v>
      </c>
      <c r="N1420" t="s">
        <v>175</v>
      </c>
      <c r="O1420">
        <v>3.06</v>
      </c>
      <c r="P1420">
        <v>4828</v>
      </c>
      <c r="Q1420">
        <v>14773.68</v>
      </c>
      <c r="R1420">
        <v>33326</v>
      </c>
      <c r="S1420">
        <v>33326</v>
      </c>
      <c r="T1420">
        <v>3.3326000000000001E-2</v>
      </c>
      <c r="U1420">
        <v>3.3326000000000001E-2</v>
      </c>
      <c r="V1420">
        <v>14.773680000000001</v>
      </c>
    </row>
    <row r="1421" spans="1:22" x14ac:dyDescent="0.35">
      <c r="A1421" t="s">
        <v>22</v>
      </c>
      <c r="B1421">
        <v>2019</v>
      </c>
      <c r="C1421" t="b">
        <v>1</v>
      </c>
      <c r="D1421" t="s">
        <v>48</v>
      </c>
      <c r="E1421" t="s">
        <v>175</v>
      </c>
      <c r="F1421" t="s">
        <v>25</v>
      </c>
      <c r="G1421" t="s">
        <v>48</v>
      </c>
      <c r="H1421" t="s">
        <v>40</v>
      </c>
      <c r="I1421" t="s">
        <v>27</v>
      </c>
      <c r="J1421" t="s">
        <v>76</v>
      </c>
      <c r="K1421" t="s">
        <v>32</v>
      </c>
      <c r="L1421" t="b">
        <v>1</v>
      </c>
      <c r="M1421" t="s">
        <v>30</v>
      </c>
      <c r="N1421" t="s">
        <v>175</v>
      </c>
      <c r="O1421">
        <v>2.85</v>
      </c>
      <c r="P1421">
        <v>31758</v>
      </c>
      <c r="Q1421">
        <v>90510.3</v>
      </c>
      <c r="R1421">
        <v>45078</v>
      </c>
      <c r="S1421">
        <v>45078</v>
      </c>
      <c r="T1421">
        <v>4.5078E-2</v>
      </c>
      <c r="U1421">
        <v>4.5078E-2</v>
      </c>
      <c r="V1421">
        <v>90.510300000000001</v>
      </c>
    </row>
    <row r="1422" spans="1:22" x14ac:dyDescent="0.35">
      <c r="A1422" t="s">
        <v>22</v>
      </c>
      <c r="B1422">
        <v>2019</v>
      </c>
      <c r="C1422" t="b">
        <v>1</v>
      </c>
      <c r="D1422" t="s">
        <v>48</v>
      </c>
      <c r="E1422" t="s">
        <v>175</v>
      </c>
      <c r="F1422" t="s">
        <v>25</v>
      </c>
      <c r="G1422" t="s">
        <v>48</v>
      </c>
      <c r="H1422" t="s">
        <v>40</v>
      </c>
      <c r="I1422" t="s">
        <v>27</v>
      </c>
      <c r="J1422" t="s">
        <v>76</v>
      </c>
      <c r="K1422" t="s">
        <v>32</v>
      </c>
      <c r="L1422" t="b">
        <v>1</v>
      </c>
      <c r="M1422" t="s">
        <v>30</v>
      </c>
      <c r="N1422" t="s">
        <v>175</v>
      </c>
      <c r="O1422">
        <v>2.85</v>
      </c>
      <c r="P1422">
        <v>17362</v>
      </c>
      <c r="Q1422">
        <v>49481.7</v>
      </c>
      <c r="R1422">
        <v>54953</v>
      </c>
      <c r="S1422">
        <v>54953</v>
      </c>
      <c r="T1422">
        <v>5.4953000000000002E-2</v>
      </c>
      <c r="U1422">
        <v>5.4953000000000002E-2</v>
      </c>
      <c r="V1422">
        <v>49.481699999999996</v>
      </c>
    </row>
    <row r="1423" spans="1:22" x14ac:dyDescent="0.35">
      <c r="A1423" t="s">
        <v>22</v>
      </c>
      <c r="B1423">
        <v>2019</v>
      </c>
      <c r="C1423" t="b">
        <v>1</v>
      </c>
      <c r="D1423" t="s">
        <v>48</v>
      </c>
      <c r="E1423" t="s">
        <v>175</v>
      </c>
      <c r="F1423" t="s">
        <v>25</v>
      </c>
      <c r="G1423" t="s">
        <v>48</v>
      </c>
      <c r="H1423" t="s">
        <v>40</v>
      </c>
      <c r="I1423" t="s">
        <v>27</v>
      </c>
      <c r="J1423" t="s">
        <v>130</v>
      </c>
      <c r="K1423" t="s">
        <v>78</v>
      </c>
      <c r="L1423" t="b">
        <v>1</v>
      </c>
      <c r="M1423" t="s">
        <v>30</v>
      </c>
      <c r="N1423" t="s">
        <v>175</v>
      </c>
      <c r="O1423">
        <v>3</v>
      </c>
      <c r="P1423">
        <v>90</v>
      </c>
      <c r="Q1423">
        <v>270</v>
      </c>
      <c r="R1423">
        <v>494</v>
      </c>
      <c r="S1423">
        <v>494</v>
      </c>
      <c r="T1423">
        <v>4.9399999999999997E-4</v>
      </c>
      <c r="U1423">
        <v>4.9399999999999997E-4</v>
      </c>
      <c r="V1423">
        <v>0.27</v>
      </c>
    </row>
    <row r="1424" spans="1:22" x14ac:dyDescent="0.35">
      <c r="A1424" t="s">
        <v>22</v>
      </c>
      <c r="B1424">
        <v>2019</v>
      </c>
      <c r="C1424" t="b">
        <v>1</v>
      </c>
      <c r="D1424" t="s">
        <v>48</v>
      </c>
      <c r="E1424" t="s">
        <v>175</v>
      </c>
      <c r="F1424" t="s">
        <v>25</v>
      </c>
      <c r="G1424" t="s">
        <v>48</v>
      </c>
      <c r="H1424" t="s">
        <v>40</v>
      </c>
      <c r="I1424" t="s">
        <v>27</v>
      </c>
      <c r="J1424" t="s">
        <v>87</v>
      </c>
      <c r="K1424" t="s">
        <v>78</v>
      </c>
      <c r="L1424" t="b">
        <v>1</v>
      </c>
      <c r="M1424" t="s">
        <v>30</v>
      </c>
      <c r="N1424" t="s">
        <v>175</v>
      </c>
      <c r="O1424">
        <v>2.65</v>
      </c>
      <c r="P1424">
        <v>68</v>
      </c>
      <c r="Q1424">
        <v>180.2</v>
      </c>
      <c r="R1424">
        <v>480</v>
      </c>
      <c r="S1424">
        <v>480</v>
      </c>
      <c r="T1424">
        <v>4.8000000000000001E-4</v>
      </c>
      <c r="U1424">
        <v>4.8000000000000001E-4</v>
      </c>
      <c r="V1424">
        <v>0.1802</v>
      </c>
    </row>
    <row r="1425" spans="1:22" x14ac:dyDescent="0.35">
      <c r="A1425" t="s">
        <v>22</v>
      </c>
      <c r="B1425">
        <v>2019</v>
      </c>
      <c r="C1425" t="b">
        <v>1</v>
      </c>
      <c r="D1425" t="s">
        <v>48</v>
      </c>
      <c r="E1425" t="s">
        <v>175</v>
      </c>
      <c r="F1425" t="s">
        <v>25</v>
      </c>
      <c r="G1425" t="s">
        <v>48</v>
      </c>
      <c r="H1425" t="s">
        <v>40</v>
      </c>
      <c r="I1425" t="s">
        <v>27</v>
      </c>
      <c r="J1425" t="s">
        <v>33</v>
      </c>
      <c r="K1425" t="s">
        <v>33</v>
      </c>
      <c r="L1425" t="b">
        <v>1</v>
      </c>
      <c r="M1425" t="s">
        <v>30</v>
      </c>
      <c r="N1425" t="s">
        <v>175</v>
      </c>
      <c r="O1425">
        <v>2.65</v>
      </c>
      <c r="P1425">
        <v>896</v>
      </c>
      <c r="Q1425">
        <v>2374.4</v>
      </c>
      <c r="R1425">
        <v>8765</v>
      </c>
      <c r="S1425">
        <v>8765</v>
      </c>
      <c r="T1425">
        <v>8.7650000000000002E-3</v>
      </c>
      <c r="U1425">
        <v>8.7650000000000002E-3</v>
      </c>
      <c r="V1425">
        <v>2.3744000000000001</v>
      </c>
    </row>
    <row r="1426" spans="1:22" x14ac:dyDescent="0.35">
      <c r="A1426" t="s">
        <v>22</v>
      </c>
      <c r="B1426">
        <v>2019</v>
      </c>
      <c r="C1426" t="b">
        <v>1</v>
      </c>
      <c r="D1426" t="s">
        <v>48</v>
      </c>
      <c r="E1426" t="s">
        <v>175</v>
      </c>
      <c r="F1426" t="s">
        <v>25</v>
      </c>
      <c r="G1426" t="s">
        <v>48</v>
      </c>
      <c r="H1426" t="s">
        <v>40</v>
      </c>
      <c r="I1426" t="s">
        <v>27</v>
      </c>
      <c r="J1426" t="s">
        <v>33</v>
      </c>
      <c r="K1426" t="s">
        <v>33</v>
      </c>
      <c r="L1426" t="b">
        <v>1</v>
      </c>
      <c r="M1426" t="s">
        <v>30</v>
      </c>
      <c r="N1426" t="s">
        <v>175</v>
      </c>
      <c r="O1426">
        <v>1.64</v>
      </c>
      <c r="P1426">
        <v>59712</v>
      </c>
      <c r="Q1426">
        <v>97927.679999999993</v>
      </c>
      <c r="R1426">
        <v>322209</v>
      </c>
      <c r="S1426">
        <v>322209</v>
      </c>
      <c r="T1426">
        <v>0.32220900000000002</v>
      </c>
      <c r="U1426">
        <v>0.32220900000000002</v>
      </c>
      <c r="V1426">
        <v>97.927679999999995</v>
      </c>
    </row>
    <row r="1427" spans="1:22" x14ac:dyDescent="0.35">
      <c r="A1427" t="s">
        <v>22</v>
      </c>
      <c r="B1427">
        <v>2019</v>
      </c>
      <c r="C1427" t="b">
        <v>1</v>
      </c>
      <c r="D1427" t="s">
        <v>48</v>
      </c>
      <c r="E1427" t="s">
        <v>175</v>
      </c>
      <c r="F1427" t="s">
        <v>25</v>
      </c>
      <c r="G1427" t="s">
        <v>48</v>
      </c>
      <c r="H1427" t="s">
        <v>65</v>
      </c>
      <c r="I1427" t="s">
        <v>36</v>
      </c>
      <c r="J1427" t="s">
        <v>101</v>
      </c>
      <c r="K1427" t="s">
        <v>67</v>
      </c>
      <c r="L1427" t="b">
        <v>1</v>
      </c>
      <c r="M1427" t="s">
        <v>30</v>
      </c>
      <c r="N1427" t="s">
        <v>175</v>
      </c>
      <c r="O1427">
        <v>0</v>
      </c>
      <c r="P1427">
        <v>223</v>
      </c>
      <c r="Q1427">
        <v>0</v>
      </c>
      <c r="R1427">
        <v>1503</v>
      </c>
      <c r="S1427">
        <v>1503</v>
      </c>
      <c r="T1427">
        <v>1.503E-3</v>
      </c>
      <c r="U1427">
        <v>1.503E-3</v>
      </c>
      <c r="V1427">
        <v>0</v>
      </c>
    </row>
    <row r="1428" spans="1:22" x14ac:dyDescent="0.35">
      <c r="A1428" t="s">
        <v>22</v>
      </c>
      <c r="B1428">
        <v>2019</v>
      </c>
      <c r="C1428" t="b">
        <v>1</v>
      </c>
      <c r="D1428" t="s">
        <v>48</v>
      </c>
      <c r="E1428" t="s">
        <v>175</v>
      </c>
      <c r="F1428" t="s">
        <v>25</v>
      </c>
      <c r="G1428" t="s">
        <v>48</v>
      </c>
      <c r="H1428" t="s">
        <v>65</v>
      </c>
      <c r="I1428" t="s">
        <v>36</v>
      </c>
      <c r="J1428" t="s">
        <v>66</v>
      </c>
      <c r="K1428" t="s">
        <v>67</v>
      </c>
      <c r="L1428" t="b">
        <v>1</v>
      </c>
      <c r="M1428" t="s">
        <v>30</v>
      </c>
      <c r="N1428" t="s">
        <v>175</v>
      </c>
      <c r="O1428">
        <v>0</v>
      </c>
      <c r="P1428">
        <v>1858</v>
      </c>
      <c r="Q1428">
        <v>0</v>
      </c>
      <c r="R1428">
        <v>25836</v>
      </c>
      <c r="S1428">
        <v>25836</v>
      </c>
      <c r="T1428">
        <v>2.5836000000000001E-2</v>
      </c>
      <c r="U1428">
        <v>2.5836000000000001E-2</v>
      </c>
      <c r="V1428">
        <v>0</v>
      </c>
    </row>
    <row r="1429" spans="1:22" x14ac:dyDescent="0.35">
      <c r="A1429" t="s">
        <v>22</v>
      </c>
      <c r="B1429">
        <v>2019</v>
      </c>
      <c r="C1429" t="b">
        <v>1</v>
      </c>
      <c r="D1429" t="s">
        <v>48</v>
      </c>
      <c r="E1429" t="s">
        <v>175</v>
      </c>
      <c r="F1429" t="s">
        <v>25</v>
      </c>
      <c r="G1429" t="s">
        <v>48</v>
      </c>
      <c r="H1429" t="s">
        <v>26</v>
      </c>
      <c r="I1429" t="s">
        <v>35</v>
      </c>
      <c r="J1429" t="s">
        <v>41</v>
      </c>
      <c r="K1429" t="s">
        <v>42</v>
      </c>
      <c r="L1429" t="b">
        <v>1</v>
      </c>
      <c r="M1429" t="s">
        <v>30</v>
      </c>
      <c r="N1429" t="s">
        <v>175</v>
      </c>
      <c r="O1429">
        <v>0</v>
      </c>
      <c r="P1429">
        <v>1775</v>
      </c>
      <c r="Q1429">
        <v>0</v>
      </c>
      <c r="R1429">
        <v>14292</v>
      </c>
      <c r="S1429">
        <v>14292</v>
      </c>
      <c r="T1429">
        <v>1.4291999999999999E-2</v>
      </c>
      <c r="U1429">
        <v>1.4291999999999999E-2</v>
      </c>
      <c r="V1429">
        <v>0</v>
      </c>
    </row>
    <row r="1430" spans="1:22" x14ac:dyDescent="0.35">
      <c r="A1430" t="s">
        <v>22</v>
      </c>
      <c r="B1430">
        <v>2019</v>
      </c>
      <c r="C1430" t="b">
        <v>1</v>
      </c>
      <c r="D1430" t="s">
        <v>48</v>
      </c>
      <c r="E1430" t="s">
        <v>175</v>
      </c>
      <c r="F1430" t="s">
        <v>25</v>
      </c>
      <c r="G1430" t="s">
        <v>48</v>
      </c>
      <c r="H1430" t="s">
        <v>26</v>
      </c>
      <c r="I1430" t="s">
        <v>35</v>
      </c>
      <c r="J1430" t="s">
        <v>134</v>
      </c>
      <c r="K1430" t="s">
        <v>45</v>
      </c>
      <c r="L1430" t="b">
        <v>1</v>
      </c>
      <c r="M1430" t="s">
        <v>30</v>
      </c>
      <c r="N1430" t="s">
        <v>175</v>
      </c>
      <c r="O1430">
        <v>1.1499999999999999</v>
      </c>
      <c r="P1430">
        <v>5253</v>
      </c>
      <c r="Q1430">
        <v>6040.95</v>
      </c>
      <c r="R1430">
        <v>45509</v>
      </c>
      <c r="S1430">
        <v>45509</v>
      </c>
      <c r="T1430">
        <v>4.5509000000000001E-2</v>
      </c>
      <c r="U1430">
        <v>4.5509000000000001E-2</v>
      </c>
      <c r="V1430">
        <v>6.0409499999999996</v>
      </c>
    </row>
    <row r="1431" spans="1:22" x14ac:dyDescent="0.35">
      <c r="A1431" t="s">
        <v>22</v>
      </c>
      <c r="B1431">
        <v>2019</v>
      </c>
      <c r="C1431" t="b">
        <v>1</v>
      </c>
      <c r="D1431" t="s">
        <v>48</v>
      </c>
      <c r="E1431" t="s">
        <v>175</v>
      </c>
      <c r="F1431" t="s">
        <v>25</v>
      </c>
      <c r="G1431" t="s">
        <v>48</v>
      </c>
      <c r="H1431" t="s">
        <v>26</v>
      </c>
      <c r="I1431" t="s">
        <v>35</v>
      </c>
      <c r="J1431" t="s">
        <v>134</v>
      </c>
      <c r="K1431" t="s">
        <v>45</v>
      </c>
      <c r="L1431" t="b">
        <v>1</v>
      </c>
      <c r="M1431" t="s">
        <v>30</v>
      </c>
      <c r="N1431" t="s">
        <v>175</v>
      </c>
      <c r="O1431">
        <v>1.05</v>
      </c>
      <c r="P1431">
        <v>27173</v>
      </c>
      <c r="Q1431">
        <v>28531.65</v>
      </c>
      <c r="R1431">
        <v>120052</v>
      </c>
      <c r="S1431">
        <v>120052</v>
      </c>
      <c r="T1431">
        <v>0.12005200000000001</v>
      </c>
      <c r="U1431">
        <v>0.12005200000000001</v>
      </c>
      <c r="V1431">
        <v>28.531649999999999</v>
      </c>
    </row>
    <row r="1432" spans="1:22" x14ac:dyDescent="0.35">
      <c r="A1432" t="s">
        <v>22</v>
      </c>
      <c r="B1432">
        <v>2019</v>
      </c>
      <c r="C1432" t="b">
        <v>1</v>
      </c>
      <c r="D1432" t="s">
        <v>48</v>
      </c>
      <c r="E1432" t="s">
        <v>175</v>
      </c>
      <c r="F1432" t="s">
        <v>25</v>
      </c>
      <c r="G1432" t="s">
        <v>48</v>
      </c>
      <c r="H1432" t="s">
        <v>26</v>
      </c>
      <c r="I1432" t="s">
        <v>35</v>
      </c>
      <c r="J1432" t="s">
        <v>134</v>
      </c>
      <c r="K1432" t="s">
        <v>45</v>
      </c>
      <c r="L1432" t="b">
        <v>1</v>
      </c>
      <c r="M1432" t="s">
        <v>30</v>
      </c>
      <c r="N1432" t="s">
        <v>175</v>
      </c>
      <c r="O1432">
        <v>1</v>
      </c>
      <c r="P1432">
        <v>27006</v>
      </c>
      <c r="Q1432">
        <v>27006</v>
      </c>
      <c r="R1432">
        <v>246499</v>
      </c>
      <c r="S1432">
        <v>246499</v>
      </c>
      <c r="T1432">
        <v>0.246499</v>
      </c>
      <c r="U1432">
        <v>0.246499</v>
      </c>
      <c r="V1432">
        <v>27.006</v>
      </c>
    </row>
    <row r="1433" spans="1:22" x14ac:dyDescent="0.35">
      <c r="A1433" t="s">
        <v>22</v>
      </c>
      <c r="B1433">
        <v>2019</v>
      </c>
      <c r="C1433" t="b">
        <v>1</v>
      </c>
      <c r="D1433" t="s">
        <v>48</v>
      </c>
      <c r="E1433" t="s">
        <v>175</v>
      </c>
      <c r="F1433" t="s">
        <v>25</v>
      </c>
      <c r="G1433" t="s">
        <v>48</v>
      </c>
      <c r="H1433" t="s">
        <v>26</v>
      </c>
      <c r="I1433" t="s">
        <v>35</v>
      </c>
      <c r="J1433" t="s">
        <v>44</v>
      </c>
      <c r="K1433" t="s">
        <v>45</v>
      </c>
      <c r="L1433" t="b">
        <v>1</v>
      </c>
      <c r="M1433" t="s">
        <v>30</v>
      </c>
      <c r="N1433" t="s">
        <v>175</v>
      </c>
      <c r="O1433">
        <v>1.1399999999999999</v>
      </c>
      <c r="P1433">
        <v>479734</v>
      </c>
      <c r="Q1433">
        <v>546896.76</v>
      </c>
      <c r="R1433">
        <v>3791645</v>
      </c>
      <c r="S1433">
        <v>3791645</v>
      </c>
      <c r="T1433">
        <v>3.7916449999999999</v>
      </c>
      <c r="U1433">
        <v>3.7916449999999999</v>
      </c>
      <c r="V1433">
        <v>546.89675999999997</v>
      </c>
    </row>
    <row r="1434" spans="1:22" x14ac:dyDescent="0.35">
      <c r="A1434" t="s">
        <v>22</v>
      </c>
      <c r="B1434">
        <v>2019</v>
      </c>
      <c r="C1434" t="b">
        <v>1</v>
      </c>
      <c r="D1434" t="s">
        <v>48</v>
      </c>
      <c r="E1434" t="s">
        <v>175</v>
      </c>
      <c r="F1434" t="s">
        <v>25</v>
      </c>
      <c r="G1434" t="s">
        <v>48</v>
      </c>
      <c r="H1434" t="s">
        <v>26</v>
      </c>
      <c r="I1434" t="s">
        <v>35</v>
      </c>
      <c r="J1434" t="s">
        <v>61</v>
      </c>
      <c r="K1434" t="s">
        <v>45</v>
      </c>
      <c r="L1434" t="b">
        <v>1</v>
      </c>
      <c r="M1434" t="s">
        <v>30</v>
      </c>
      <c r="N1434" t="s">
        <v>175</v>
      </c>
      <c r="O1434">
        <v>1.1399999999999999</v>
      </c>
      <c r="P1434">
        <v>18</v>
      </c>
      <c r="Q1434">
        <v>20.52</v>
      </c>
      <c r="R1434">
        <v>185</v>
      </c>
      <c r="S1434">
        <v>185</v>
      </c>
      <c r="T1434">
        <v>1.85E-4</v>
      </c>
      <c r="U1434">
        <v>1.85E-4</v>
      </c>
      <c r="V1434">
        <v>2.052E-2</v>
      </c>
    </row>
    <row r="1435" spans="1:22" x14ac:dyDescent="0.35">
      <c r="A1435" t="s">
        <v>22</v>
      </c>
      <c r="B1435">
        <v>2019</v>
      </c>
      <c r="C1435" t="b">
        <v>1</v>
      </c>
      <c r="D1435" t="s">
        <v>48</v>
      </c>
      <c r="E1435" t="s">
        <v>175</v>
      </c>
      <c r="F1435" t="s">
        <v>25</v>
      </c>
      <c r="G1435" t="s">
        <v>48</v>
      </c>
      <c r="H1435" t="s">
        <v>26</v>
      </c>
      <c r="I1435" t="s">
        <v>35</v>
      </c>
      <c r="J1435" t="s">
        <v>63</v>
      </c>
      <c r="K1435" t="s">
        <v>59</v>
      </c>
      <c r="L1435" t="b">
        <v>1</v>
      </c>
      <c r="M1435" t="s">
        <v>30</v>
      </c>
      <c r="N1435" t="s">
        <v>175</v>
      </c>
      <c r="O1435">
        <v>1.1200000000000001</v>
      </c>
      <c r="P1435">
        <v>1026</v>
      </c>
      <c r="Q1435">
        <v>1149.1199999999999</v>
      </c>
      <c r="R1435">
        <v>2094</v>
      </c>
      <c r="S1435">
        <v>2094</v>
      </c>
      <c r="T1435">
        <v>2.0939999999999999E-3</v>
      </c>
      <c r="U1435">
        <v>2.0939999999999999E-3</v>
      </c>
      <c r="V1435">
        <v>1.1491199999999999</v>
      </c>
    </row>
    <row r="1436" spans="1:22" x14ac:dyDescent="0.35">
      <c r="A1436" t="s">
        <v>22</v>
      </c>
      <c r="B1436">
        <v>2019</v>
      </c>
      <c r="C1436" t="b">
        <v>1</v>
      </c>
      <c r="D1436" t="s">
        <v>48</v>
      </c>
      <c r="E1436" t="s">
        <v>175</v>
      </c>
      <c r="F1436" t="s">
        <v>25</v>
      </c>
      <c r="G1436" t="s">
        <v>48</v>
      </c>
      <c r="H1436" t="s">
        <v>26</v>
      </c>
      <c r="I1436" t="s">
        <v>27</v>
      </c>
      <c r="J1436" t="s">
        <v>134</v>
      </c>
      <c r="K1436" t="s">
        <v>45</v>
      </c>
      <c r="L1436" t="b">
        <v>1</v>
      </c>
      <c r="M1436" t="s">
        <v>30</v>
      </c>
      <c r="N1436" t="s">
        <v>175</v>
      </c>
      <c r="O1436">
        <v>1.1299999999999999</v>
      </c>
      <c r="P1436">
        <v>129146</v>
      </c>
      <c r="Q1436">
        <v>145934.98000000001</v>
      </c>
      <c r="R1436">
        <v>447586</v>
      </c>
      <c r="S1436">
        <v>447586</v>
      </c>
      <c r="T1436">
        <v>0.44758599999999998</v>
      </c>
      <c r="U1436">
        <v>0.44758599999999998</v>
      </c>
      <c r="V1436">
        <v>145.93498</v>
      </c>
    </row>
    <row r="1437" spans="1:22" x14ac:dyDescent="0.35">
      <c r="A1437" t="s">
        <v>22</v>
      </c>
      <c r="B1437">
        <v>2019</v>
      </c>
      <c r="C1437" t="b">
        <v>1</v>
      </c>
      <c r="D1437" t="s">
        <v>48</v>
      </c>
      <c r="E1437" t="s">
        <v>175</v>
      </c>
      <c r="F1437" t="s">
        <v>25</v>
      </c>
      <c r="G1437" t="s">
        <v>48</v>
      </c>
      <c r="H1437" t="s">
        <v>26</v>
      </c>
      <c r="I1437" t="s">
        <v>27</v>
      </c>
      <c r="J1437" t="s">
        <v>44</v>
      </c>
      <c r="K1437" t="s">
        <v>45</v>
      </c>
      <c r="L1437" t="b">
        <v>1</v>
      </c>
      <c r="M1437" t="s">
        <v>30</v>
      </c>
      <c r="N1437" t="s">
        <v>175</v>
      </c>
      <c r="O1437">
        <v>1.3</v>
      </c>
      <c r="P1437">
        <v>264</v>
      </c>
      <c r="Q1437">
        <v>343.2</v>
      </c>
      <c r="R1437">
        <v>2181</v>
      </c>
      <c r="S1437">
        <v>2181</v>
      </c>
      <c r="T1437">
        <v>2.1810000000000002E-3</v>
      </c>
      <c r="U1437">
        <v>2.1810000000000002E-3</v>
      </c>
      <c r="V1437">
        <v>0.34320000000000001</v>
      </c>
    </row>
    <row r="1438" spans="1:22" x14ac:dyDescent="0.35">
      <c r="A1438" t="s">
        <v>22</v>
      </c>
      <c r="B1438">
        <v>2019</v>
      </c>
      <c r="C1438" t="b">
        <v>1</v>
      </c>
      <c r="D1438" t="s">
        <v>48</v>
      </c>
      <c r="E1438" t="s">
        <v>175</v>
      </c>
      <c r="F1438" t="s">
        <v>25</v>
      </c>
      <c r="G1438" t="s">
        <v>48</v>
      </c>
      <c r="H1438" t="s">
        <v>26</v>
      </c>
      <c r="I1438" t="s">
        <v>27</v>
      </c>
      <c r="J1438" t="s">
        <v>61</v>
      </c>
      <c r="K1438" t="s">
        <v>45</v>
      </c>
      <c r="L1438" t="b">
        <v>1</v>
      </c>
      <c r="M1438" t="s">
        <v>30</v>
      </c>
      <c r="N1438" t="s">
        <v>175</v>
      </c>
      <c r="O1438">
        <v>1.18</v>
      </c>
      <c r="P1438">
        <v>47252</v>
      </c>
      <c r="Q1438">
        <v>55757.36</v>
      </c>
      <c r="R1438">
        <v>168728</v>
      </c>
      <c r="S1438">
        <v>168728</v>
      </c>
      <c r="T1438">
        <v>0.16872799999999999</v>
      </c>
      <c r="U1438">
        <v>0.16872799999999999</v>
      </c>
      <c r="V1438">
        <v>55.757359999999998</v>
      </c>
    </row>
    <row r="1439" spans="1:22" x14ac:dyDescent="0.35">
      <c r="A1439" t="s">
        <v>22</v>
      </c>
      <c r="B1439">
        <v>2019</v>
      </c>
      <c r="C1439" t="b">
        <v>1</v>
      </c>
      <c r="D1439" t="s">
        <v>48</v>
      </c>
      <c r="E1439" t="s">
        <v>175</v>
      </c>
      <c r="F1439" t="s">
        <v>25</v>
      </c>
      <c r="G1439" t="s">
        <v>48</v>
      </c>
      <c r="H1439" t="s">
        <v>36</v>
      </c>
      <c r="I1439" t="s">
        <v>36</v>
      </c>
      <c r="J1439" t="s">
        <v>43</v>
      </c>
      <c r="K1439" t="s">
        <v>39</v>
      </c>
      <c r="L1439" t="b">
        <v>1</v>
      </c>
      <c r="M1439" t="s">
        <v>30</v>
      </c>
      <c r="N1439" t="s">
        <v>175</v>
      </c>
      <c r="O1439">
        <v>5</v>
      </c>
      <c r="P1439">
        <v>11</v>
      </c>
      <c r="Q1439">
        <v>55</v>
      </c>
      <c r="R1439">
        <v>515</v>
      </c>
      <c r="S1439">
        <v>515</v>
      </c>
      <c r="T1439">
        <v>5.1500000000000005E-4</v>
      </c>
      <c r="U1439">
        <v>5.1500000000000005E-4</v>
      </c>
      <c r="V1439">
        <v>5.5E-2</v>
      </c>
    </row>
    <row r="1440" spans="1:22" x14ac:dyDescent="0.35">
      <c r="A1440" t="s">
        <v>22</v>
      </c>
      <c r="B1440">
        <v>2019</v>
      </c>
      <c r="C1440" t="b">
        <v>1</v>
      </c>
      <c r="D1440" t="s">
        <v>48</v>
      </c>
      <c r="E1440" t="s">
        <v>175</v>
      </c>
      <c r="F1440" t="s">
        <v>25</v>
      </c>
      <c r="G1440" t="s">
        <v>48</v>
      </c>
      <c r="H1440" t="s">
        <v>36</v>
      </c>
      <c r="I1440" t="s">
        <v>37</v>
      </c>
      <c r="J1440" t="s">
        <v>28</v>
      </c>
      <c r="K1440" t="s">
        <v>29</v>
      </c>
      <c r="L1440" t="b">
        <v>1</v>
      </c>
      <c r="M1440" t="s">
        <v>30</v>
      </c>
      <c r="N1440" t="s">
        <v>175</v>
      </c>
      <c r="O1440">
        <v>1.66</v>
      </c>
      <c r="P1440">
        <v>20650</v>
      </c>
      <c r="Q1440">
        <v>34279</v>
      </c>
      <c r="R1440">
        <v>262890</v>
      </c>
      <c r="S1440">
        <v>262890</v>
      </c>
      <c r="T1440">
        <v>0.26289000000000001</v>
      </c>
      <c r="U1440">
        <v>0.26289000000000001</v>
      </c>
      <c r="V1440">
        <v>34.279000000000003</v>
      </c>
    </row>
    <row r="1441" spans="1:22" x14ac:dyDescent="0.35">
      <c r="A1441" t="s">
        <v>22</v>
      </c>
      <c r="B1441">
        <v>2019</v>
      </c>
      <c r="C1441" t="b">
        <v>1</v>
      </c>
      <c r="D1441" t="s">
        <v>48</v>
      </c>
      <c r="E1441" t="s">
        <v>175</v>
      </c>
      <c r="F1441" t="s">
        <v>25</v>
      </c>
      <c r="G1441" t="s">
        <v>48</v>
      </c>
      <c r="H1441" t="s">
        <v>36</v>
      </c>
      <c r="I1441" t="s">
        <v>37</v>
      </c>
      <c r="J1441" t="s">
        <v>57</v>
      </c>
      <c r="K1441" t="s">
        <v>29</v>
      </c>
      <c r="L1441" t="b">
        <v>1</v>
      </c>
      <c r="M1441" t="s">
        <v>30</v>
      </c>
      <c r="N1441" t="s">
        <v>175</v>
      </c>
      <c r="O1441">
        <v>1.8</v>
      </c>
      <c r="P1441">
        <v>19573</v>
      </c>
      <c r="Q1441">
        <v>35231.4</v>
      </c>
      <c r="R1441">
        <v>107327</v>
      </c>
      <c r="S1441">
        <v>107327</v>
      </c>
      <c r="T1441">
        <v>0.10732700000000001</v>
      </c>
      <c r="U1441">
        <v>0.10732700000000001</v>
      </c>
      <c r="V1441">
        <v>35.231400000000001</v>
      </c>
    </row>
    <row r="1442" spans="1:22" x14ac:dyDescent="0.35">
      <c r="A1442" t="s">
        <v>22</v>
      </c>
      <c r="B1442">
        <v>2019</v>
      </c>
      <c r="C1442" t="b">
        <v>1</v>
      </c>
      <c r="D1442" t="s">
        <v>48</v>
      </c>
      <c r="E1442" t="s">
        <v>175</v>
      </c>
      <c r="F1442" t="s">
        <v>25</v>
      </c>
      <c r="G1442" t="s">
        <v>48</v>
      </c>
      <c r="H1442" t="s">
        <v>36</v>
      </c>
      <c r="I1442" t="s">
        <v>37</v>
      </c>
      <c r="J1442" t="s">
        <v>43</v>
      </c>
      <c r="K1442" t="s">
        <v>39</v>
      </c>
      <c r="L1442" t="b">
        <v>1</v>
      </c>
      <c r="M1442" t="s">
        <v>30</v>
      </c>
      <c r="N1442" t="s">
        <v>175</v>
      </c>
      <c r="O1442">
        <v>1</v>
      </c>
      <c r="P1442">
        <v>138</v>
      </c>
      <c r="Q1442">
        <v>138</v>
      </c>
      <c r="R1442">
        <v>4156</v>
      </c>
      <c r="S1442">
        <v>4156</v>
      </c>
      <c r="T1442">
        <v>4.156E-3</v>
      </c>
      <c r="U1442">
        <v>4.156E-3</v>
      </c>
      <c r="V1442">
        <v>0.13800000000000001</v>
      </c>
    </row>
    <row r="1443" spans="1:22" x14ac:dyDescent="0.35">
      <c r="A1443" t="s">
        <v>22</v>
      </c>
      <c r="B1443">
        <v>2019</v>
      </c>
      <c r="C1443" t="b">
        <v>1</v>
      </c>
      <c r="D1443" t="s">
        <v>48</v>
      </c>
      <c r="E1443" t="s">
        <v>175</v>
      </c>
      <c r="F1443" t="s">
        <v>25</v>
      </c>
      <c r="G1443" t="s">
        <v>48</v>
      </c>
      <c r="H1443" t="s">
        <v>36</v>
      </c>
      <c r="I1443" t="s">
        <v>37</v>
      </c>
      <c r="J1443" t="s">
        <v>81</v>
      </c>
      <c r="K1443" t="s">
        <v>39</v>
      </c>
      <c r="L1443" t="b">
        <v>1</v>
      </c>
      <c r="M1443" t="s">
        <v>30</v>
      </c>
      <c r="N1443" t="s">
        <v>175</v>
      </c>
      <c r="O1443">
        <v>2.61</v>
      </c>
      <c r="P1443">
        <v>802</v>
      </c>
      <c r="Q1443">
        <v>2093.2199999999998</v>
      </c>
      <c r="R1443">
        <v>1458</v>
      </c>
      <c r="S1443">
        <v>1458</v>
      </c>
      <c r="T1443">
        <v>1.4580000000000001E-3</v>
      </c>
      <c r="U1443">
        <v>1.4580000000000001E-3</v>
      </c>
      <c r="V1443">
        <v>2.0932200000000001</v>
      </c>
    </row>
    <row r="1444" spans="1:22" x14ac:dyDescent="0.35">
      <c r="A1444" t="s">
        <v>22</v>
      </c>
      <c r="B1444">
        <v>2019</v>
      </c>
      <c r="C1444" t="b">
        <v>1</v>
      </c>
      <c r="D1444" t="s">
        <v>48</v>
      </c>
      <c r="E1444" t="s">
        <v>175</v>
      </c>
      <c r="F1444" t="s">
        <v>25</v>
      </c>
      <c r="G1444" t="s">
        <v>48</v>
      </c>
      <c r="H1444" t="s">
        <v>36</v>
      </c>
      <c r="I1444" t="s">
        <v>83</v>
      </c>
      <c r="J1444" t="s">
        <v>134</v>
      </c>
      <c r="K1444" t="s">
        <v>45</v>
      </c>
      <c r="L1444" t="b">
        <v>1</v>
      </c>
      <c r="M1444" t="s">
        <v>30</v>
      </c>
      <c r="N1444" t="s">
        <v>175</v>
      </c>
      <c r="O1444">
        <v>2.11</v>
      </c>
      <c r="P1444">
        <v>11870</v>
      </c>
      <c r="Q1444">
        <v>25045.7</v>
      </c>
      <c r="R1444">
        <v>330093</v>
      </c>
      <c r="S1444">
        <v>330093</v>
      </c>
      <c r="T1444">
        <v>0.33009300000000003</v>
      </c>
      <c r="U1444">
        <v>0.33009300000000003</v>
      </c>
      <c r="V1444">
        <v>25.0457</v>
      </c>
    </row>
    <row r="1445" spans="1:22" x14ac:dyDescent="0.35">
      <c r="A1445" t="s">
        <v>22</v>
      </c>
      <c r="B1445">
        <v>2019</v>
      </c>
      <c r="C1445" t="b">
        <v>1</v>
      </c>
      <c r="D1445" t="s">
        <v>48</v>
      </c>
      <c r="E1445" t="s">
        <v>175</v>
      </c>
      <c r="F1445" t="s">
        <v>25</v>
      </c>
      <c r="G1445" t="s">
        <v>48</v>
      </c>
      <c r="H1445" t="s">
        <v>36</v>
      </c>
      <c r="I1445" t="s">
        <v>83</v>
      </c>
      <c r="J1445" t="s">
        <v>44</v>
      </c>
      <c r="K1445" t="s">
        <v>45</v>
      </c>
      <c r="L1445" t="b">
        <v>1</v>
      </c>
      <c r="M1445" t="s">
        <v>30</v>
      </c>
      <c r="N1445" t="s">
        <v>175</v>
      </c>
      <c r="O1445">
        <v>2.1</v>
      </c>
      <c r="P1445">
        <v>11866</v>
      </c>
      <c r="Q1445">
        <v>24918.6</v>
      </c>
      <c r="R1445">
        <v>249692</v>
      </c>
      <c r="S1445">
        <v>249692</v>
      </c>
      <c r="T1445">
        <v>0.249692</v>
      </c>
      <c r="U1445">
        <v>0.249692</v>
      </c>
      <c r="V1445">
        <v>24.918600000000001</v>
      </c>
    </row>
    <row r="1446" spans="1:22" x14ac:dyDescent="0.35">
      <c r="A1446" t="s">
        <v>22</v>
      </c>
      <c r="B1446">
        <v>2019</v>
      </c>
      <c r="C1446" t="b">
        <v>1</v>
      </c>
      <c r="D1446" t="s">
        <v>48</v>
      </c>
      <c r="E1446" t="s">
        <v>175</v>
      </c>
      <c r="F1446" t="s">
        <v>25</v>
      </c>
      <c r="G1446" t="s">
        <v>48</v>
      </c>
      <c r="H1446" t="s">
        <v>36</v>
      </c>
      <c r="I1446" t="s">
        <v>83</v>
      </c>
      <c r="J1446" t="s">
        <v>58</v>
      </c>
      <c r="K1446" t="s">
        <v>59</v>
      </c>
      <c r="L1446" t="b">
        <v>1</v>
      </c>
      <c r="M1446" t="s">
        <v>30</v>
      </c>
      <c r="N1446" t="s">
        <v>175</v>
      </c>
      <c r="O1446">
        <v>3.31</v>
      </c>
      <c r="P1446">
        <v>469</v>
      </c>
      <c r="Q1446">
        <v>1552.39</v>
      </c>
      <c r="R1446">
        <v>2209</v>
      </c>
      <c r="S1446">
        <v>2209</v>
      </c>
      <c r="T1446">
        <v>2.209E-3</v>
      </c>
      <c r="U1446">
        <v>2.209E-3</v>
      </c>
      <c r="V1446">
        <v>1.5523899999999999</v>
      </c>
    </row>
    <row r="1447" spans="1:22" x14ac:dyDescent="0.35">
      <c r="A1447" t="s">
        <v>22</v>
      </c>
      <c r="B1447">
        <v>2019</v>
      </c>
      <c r="C1447" t="b">
        <v>1</v>
      </c>
      <c r="D1447" t="s">
        <v>48</v>
      </c>
      <c r="E1447" t="s">
        <v>175</v>
      </c>
      <c r="F1447" t="s">
        <v>25</v>
      </c>
      <c r="G1447" t="s">
        <v>48</v>
      </c>
      <c r="H1447" t="s">
        <v>50</v>
      </c>
      <c r="I1447" t="s">
        <v>37</v>
      </c>
      <c r="J1447" t="s">
        <v>92</v>
      </c>
      <c r="K1447" t="s">
        <v>52</v>
      </c>
      <c r="L1447" t="b">
        <v>1</v>
      </c>
      <c r="M1447" t="s">
        <v>30</v>
      </c>
      <c r="N1447" t="s">
        <v>175</v>
      </c>
      <c r="O1447">
        <v>2.08</v>
      </c>
      <c r="P1447">
        <v>4121</v>
      </c>
      <c r="Q1447">
        <v>8571.68</v>
      </c>
      <c r="R1447">
        <v>12795</v>
      </c>
      <c r="S1447">
        <v>12795</v>
      </c>
      <c r="T1447">
        <v>1.2795000000000001E-2</v>
      </c>
      <c r="U1447">
        <v>1.2795000000000001E-2</v>
      </c>
      <c r="V1447">
        <v>8.5716800000000006</v>
      </c>
    </row>
    <row r="1448" spans="1:22" x14ac:dyDescent="0.35">
      <c r="A1448" t="s">
        <v>22</v>
      </c>
      <c r="B1448">
        <v>2019</v>
      </c>
      <c r="C1448" t="b">
        <v>1</v>
      </c>
      <c r="D1448" t="s">
        <v>48</v>
      </c>
      <c r="E1448" t="s">
        <v>175</v>
      </c>
      <c r="F1448" t="s">
        <v>25</v>
      </c>
      <c r="G1448" t="s">
        <v>48</v>
      </c>
      <c r="H1448" t="s">
        <v>50</v>
      </c>
      <c r="I1448" t="s">
        <v>37</v>
      </c>
      <c r="J1448" t="s">
        <v>92</v>
      </c>
      <c r="K1448" t="s">
        <v>52</v>
      </c>
      <c r="L1448" t="b">
        <v>1</v>
      </c>
      <c r="M1448" t="s">
        <v>30</v>
      </c>
      <c r="N1448" t="s">
        <v>175</v>
      </c>
      <c r="O1448">
        <v>2.08</v>
      </c>
      <c r="P1448">
        <v>39</v>
      </c>
      <c r="Q1448">
        <v>81.12</v>
      </c>
      <c r="R1448">
        <v>483</v>
      </c>
      <c r="S1448">
        <v>483</v>
      </c>
      <c r="T1448">
        <v>4.8299999999999998E-4</v>
      </c>
      <c r="U1448">
        <v>4.8299999999999998E-4</v>
      </c>
      <c r="V1448">
        <v>8.1119999999999998E-2</v>
      </c>
    </row>
    <row r="1449" spans="1:22" x14ac:dyDescent="0.35">
      <c r="A1449" t="s">
        <v>22</v>
      </c>
      <c r="B1449">
        <v>2019</v>
      </c>
      <c r="C1449" t="b">
        <v>1</v>
      </c>
      <c r="D1449" t="s">
        <v>48</v>
      </c>
      <c r="E1449" t="s">
        <v>175</v>
      </c>
      <c r="F1449" t="s">
        <v>25</v>
      </c>
      <c r="G1449" t="s">
        <v>48</v>
      </c>
      <c r="H1449" t="s">
        <v>50</v>
      </c>
      <c r="I1449" t="s">
        <v>37</v>
      </c>
      <c r="J1449" t="s">
        <v>135</v>
      </c>
      <c r="K1449" t="s">
        <v>52</v>
      </c>
      <c r="L1449" t="b">
        <v>1</v>
      </c>
      <c r="M1449" t="s">
        <v>30</v>
      </c>
      <c r="N1449" t="s">
        <v>175</v>
      </c>
      <c r="O1449">
        <v>2.08</v>
      </c>
      <c r="P1449">
        <v>85370</v>
      </c>
      <c r="Q1449">
        <v>177569.6</v>
      </c>
      <c r="R1449">
        <v>348135</v>
      </c>
      <c r="S1449">
        <v>348135</v>
      </c>
      <c r="T1449">
        <v>0.34813499999999997</v>
      </c>
      <c r="U1449">
        <v>0.34813499999999997</v>
      </c>
      <c r="V1449">
        <v>177.56960000000001</v>
      </c>
    </row>
    <row r="1450" spans="1:22" x14ac:dyDescent="0.35">
      <c r="A1450" t="s">
        <v>22</v>
      </c>
      <c r="B1450">
        <v>2019</v>
      </c>
      <c r="C1450" t="b">
        <v>1</v>
      </c>
      <c r="D1450" t="s">
        <v>48</v>
      </c>
      <c r="E1450" t="s">
        <v>175</v>
      </c>
      <c r="F1450" t="s">
        <v>25</v>
      </c>
      <c r="G1450" t="s">
        <v>48</v>
      </c>
      <c r="H1450" t="s">
        <v>50</v>
      </c>
      <c r="I1450" t="s">
        <v>37</v>
      </c>
      <c r="J1450" t="s">
        <v>135</v>
      </c>
      <c r="K1450" t="s">
        <v>52</v>
      </c>
      <c r="L1450" t="b">
        <v>1</v>
      </c>
      <c r="M1450" t="s">
        <v>30</v>
      </c>
      <c r="N1450" t="s">
        <v>175</v>
      </c>
      <c r="O1450">
        <v>2.08</v>
      </c>
      <c r="P1450">
        <v>12767</v>
      </c>
      <c r="Q1450">
        <v>26555.360000000001</v>
      </c>
      <c r="R1450">
        <v>67592</v>
      </c>
      <c r="S1450">
        <v>67592</v>
      </c>
      <c r="T1450">
        <v>6.7591999999999999E-2</v>
      </c>
      <c r="U1450">
        <v>6.7591999999999999E-2</v>
      </c>
      <c r="V1450">
        <v>26.55536</v>
      </c>
    </row>
    <row r="1451" spans="1:22" x14ac:dyDescent="0.35">
      <c r="A1451" t="s">
        <v>22</v>
      </c>
      <c r="B1451">
        <v>2019</v>
      </c>
      <c r="C1451" t="b">
        <v>1</v>
      </c>
      <c r="D1451" t="s">
        <v>48</v>
      </c>
      <c r="E1451" t="s">
        <v>175</v>
      </c>
      <c r="F1451" t="s">
        <v>25</v>
      </c>
      <c r="G1451" t="s">
        <v>48</v>
      </c>
      <c r="H1451" t="s">
        <v>50</v>
      </c>
      <c r="I1451" t="s">
        <v>37</v>
      </c>
      <c r="J1451" t="s">
        <v>51</v>
      </c>
      <c r="K1451" t="s">
        <v>52</v>
      </c>
      <c r="L1451" t="b">
        <v>1</v>
      </c>
      <c r="M1451" t="s">
        <v>30</v>
      </c>
      <c r="N1451" t="s">
        <v>175</v>
      </c>
      <c r="O1451">
        <v>2.08</v>
      </c>
      <c r="P1451">
        <v>48855</v>
      </c>
      <c r="Q1451">
        <v>101618.4</v>
      </c>
      <c r="R1451">
        <v>244084</v>
      </c>
      <c r="S1451">
        <v>244084</v>
      </c>
      <c r="T1451">
        <v>0.244084</v>
      </c>
      <c r="U1451">
        <v>0.244084</v>
      </c>
      <c r="V1451">
        <v>101.61839999999999</v>
      </c>
    </row>
    <row r="1452" spans="1:22" x14ac:dyDescent="0.35">
      <c r="A1452" t="s">
        <v>22</v>
      </c>
      <c r="B1452">
        <v>2019</v>
      </c>
      <c r="C1452" t="b">
        <v>1</v>
      </c>
      <c r="D1452" t="s">
        <v>48</v>
      </c>
      <c r="E1452" t="s">
        <v>175</v>
      </c>
      <c r="F1452" t="s">
        <v>25</v>
      </c>
      <c r="G1452" t="s">
        <v>48</v>
      </c>
      <c r="H1452" t="s">
        <v>50</v>
      </c>
      <c r="I1452" t="s">
        <v>37</v>
      </c>
      <c r="J1452" t="s">
        <v>51</v>
      </c>
      <c r="K1452" t="s">
        <v>52</v>
      </c>
      <c r="L1452" t="b">
        <v>1</v>
      </c>
      <c r="M1452" t="s">
        <v>30</v>
      </c>
      <c r="N1452" t="s">
        <v>175</v>
      </c>
      <c r="O1452">
        <v>2.08</v>
      </c>
      <c r="P1452">
        <v>3749</v>
      </c>
      <c r="Q1452">
        <v>7797.92</v>
      </c>
      <c r="R1452">
        <v>10060</v>
      </c>
      <c r="S1452">
        <v>10060</v>
      </c>
      <c r="T1452">
        <v>1.0059999999999999E-2</v>
      </c>
      <c r="U1452">
        <v>1.0059999999999999E-2</v>
      </c>
      <c r="V1452">
        <v>7.7979200000000004</v>
      </c>
    </row>
    <row r="1453" spans="1:22" x14ac:dyDescent="0.35">
      <c r="A1453" t="s">
        <v>22</v>
      </c>
      <c r="B1453">
        <v>2019</v>
      </c>
      <c r="C1453" t="b">
        <v>1</v>
      </c>
      <c r="D1453" t="s">
        <v>48</v>
      </c>
      <c r="E1453" t="s">
        <v>175</v>
      </c>
      <c r="F1453" t="s">
        <v>25</v>
      </c>
      <c r="G1453" t="s">
        <v>48</v>
      </c>
      <c r="H1453" t="s">
        <v>50</v>
      </c>
      <c r="I1453" t="s">
        <v>37</v>
      </c>
      <c r="J1453" t="s">
        <v>51</v>
      </c>
      <c r="K1453" t="s">
        <v>52</v>
      </c>
      <c r="L1453" t="b">
        <v>1</v>
      </c>
      <c r="M1453" t="s">
        <v>30</v>
      </c>
      <c r="N1453" t="s">
        <v>175</v>
      </c>
      <c r="O1453">
        <v>2.08</v>
      </c>
      <c r="P1453">
        <v>650</v>
      </c>
      <c r="Q1453">
        <v>1352</v>
      </c>
      <c r="R1453">
        <v>8686</v>
      </c>
      <c r="S1453">
        <v>8686</v>
      </c>
      <c r="T1453">
        <v>8.6859999999999993E-3</v>
      </c>
      <c r="U1453">
        <v>8.6859999999999993E-3</v>
      </c>
      <c r="V1453">
        <v>1.3520000000000001</v>
      </c>
    </row>
    <row r="1454" spans="1:22" x14ac:dyDescent="0.35">
      <c r="A1454" t="s">
        <v>22</v>
      </c>
      <c r="B1454">
        <v>2019</v>
      </c>
      <c r="C1454" t="b">
        <v>1</v>
      </c>
      <c r="D1454" t="s">
        <v>48</v>
      </c>
      <c r="E1454" t="s">
        <v>175</v>
      </c>
      <c r="F1454" t="s">
        <v>25</v>
      </c>
      <c r="G1454" t="s">
        <v>48</v>
      </c>
      <c r="H1454" t="s">
        <v>50</v>
      </c>
      <c r="I1454" t="s">
        <v>37</v>
      </c>
      <c r="J1454" t="s">
        <v>91</v>
      </c>
      <c r="K1454" t="s">
        <v>54</v>
      </c>
      <c r="L1454" t="b">
        <v>1</v>
      </c>
      <c r="M1454" t="s">
        <v>30</v>
      </c>
      <c r="N1454" t="s">
        <v>175</v>
      </c>
      <c r="O1454">
        <v>2.09</v>
      </c>
      <c r="P1454">
        <v>174</v>
      </c>
      <c r="Q1454">
        <v>363.66</v>
      </c>
      <c r="R1454">
        <v>877</v>
      </c>
      <c r="S1454">
        <v>877</v>
      </c>
      <c r="T1454">
        <v>8.7699999999999996E-4</v>
      </c>
      <c r="U1454">
        <v>8.7699999999999996E-4</v>
      </c>
      <c r="V1454">
        <v>0.36365999999999998</v>
      </c>
    </row>
    <row r="1455" spans="1:22" x14ac:dyDescent="0.35">
      <c r="A1455" t="s">
        <v>22</v>
      </c>
      <c r="B1455">
        <v>2019</v>
      </c>
      <c r="C1455" t="b">
        <v>1</v>
      </c>
      <c r="D1455" t="s">
        <v>48</v>
      </c>
      <c r="E1455" t="s">
        <v>175</v>
      </c>
      <c r="F1455" t="s">
        <v>25</v>
      </c>
      <c r="G1455" t="s">
        <v>48</v>
      </c>
      <c r="H1455" t="s">
        <v>50</v>
      </c>
      <c r="I1455" t="s">
        <v>37</v>
      </c>
      <c r="J1455" t="s">
        <v>91</v>
      </c>
      <c r="K1455" t="s">
        <v>54</v>
      </c>
      <c r="L1455" t="b">
        <v>1</v>
      </c>
      <c r="M1455" t="s">
        <v>30</v>
      </c>
      <c r="N1455" t="s">
        <v>175</v>
      </c>
      <c r="O1455">
        <v>2.09</v>
      </c>
      <c r="P1455">
        <v>4578</v>
      </c>
      <c r="Q1455">
        <v>9568.02</v>
      </c>
      <c r="R1455">
        <v>58616</v>
      </c>
      <c r="S1455">
        <v>58616</v>
      </c>
      <c r="T1455">
        <v>5.8616000000000001E-2</v>
      </c>
      <c r="U1455">
        <v>5.8616000000000001E-2</v>
      </c>
      <c r="V1455">
        <v>9.5680200000000006</v>
      </c>
    </row>
    <row r="1456" spans="1:22" x14ac:dyDescent="0.35">
      <c r="A1456" t="s">
        <v>22</v>
      </c>
      <c r="B1456">
        <v>2019</v>
      </c>
      <c r="C1456" t="b">
        <v>1</v>
      </c>
      <c r="D1456" t="s">
        <v>48</v>
      </c>
      <c r="E1456" t="s">
        <v>175</v>
      </c>
      <c r="F1456" t="s">
        <v>25</v>
      </c>
      <c r="G1456" t="s">
        <v>48</v>
      </c>
      <c r="H1456" t="s">
        <v>50</v>
      </c>
      <c r="I1456" t="s">
        <v>37</v>
      </c>
      <c r="J1456" t="s">
        <v>53</v>
      </c>
      <c r="K1456" t="s">
        <v>54</v>
      </c>
      <c r="L1456" t="b">
        <v>1</v>
      </c>
      <c r="M1456" t="s">
        <v>30</v>
      </c>
      <c r="N1456" t="s">
        <v>175</v>
      </c>
      <c r="O1456">
        <v>1.87</v>
      </c>
      <c r="P1456">
        <v>2155</v>
      </c>
      <c r="Q1456">
        <v>4029.85</v>
      </c>
      <c r="R1456">
        <v>13237</v>
      </c>
      <c r="S1456">
        <v>13237</v>
      </c>
      <c r="T1456">
        <v>1.3237000000000001E-2</v>
      </c>
      <c r="U1456">
        <v>1.3237000000000001E-2</v>
      </c>
      <c r="V1456">
        <v>4.0298499999999997</v>
      </c>
    </row>
    <row r="1457" spans="1:22" x14ac:dyDescent="0.35">
      <c r="A1457" t="s">
        <v>22</v>
      </c>
      <c r="B1457">
        <v>2019</v>
      </c>
      <c r="C1457" t="b">
        <v>1</v>
      </c>
      <c r="D1457" t="s">
        <v>48</v>
      </c>
      <c r="E1457" t="s">
        <v>175</v>
      </c>
      <c r="F1457" t="s">
        <v>25</v>
      </c>
      <c r="G1457" t="s">
        <v>48</v>
      </c>
      <c r="H1457" t="s">
        <v>50</v>
      </c>
      <c r="I1457" t="s">
        <v>37</v>
      </c>
      <c r="J1457" t="s">
        <v>112</v>
      </c>
      <c r="K1457" t="s">
        <v>54</v>
      </c>
      <c r="L1457" t="b">
        <v>1</v>
      </c>
      <c r="M1457" t="s">
        <v>30</v>
      </c>
      <c r="N1457" t="s">
        <v>175</v>
      </c>
      <c r="O1457">
        <v>1.7</v>
      </c>
      <c r="P1457">
        <v>31300</v>
      </c>
      <c r="Q1457">
        <v>53210</v>
      </c>
      <c r="R1457">
        <v>98511</v>
      </c>
      <c r="S1457">
        <v>98511</v>
      </c>
      <c r="T1457">
        <v>9.8511000000000001E-2</v>
      </c>
      <c r="U1457">
        <v>9.8511000000000001E-2</v>
      </c>
      <c r="V1457">
        <v>53.21</v>
      </c>
    </row>
    <row r="1458" spans="1:22" x14ac:dyDescent="0.35">
      <c r="A1458" t="s">
        <v>22</v>
      </c>
      <c r="B1458">
        <v>2019</v>
      </c>
      <c r="C1458" t="b">
        <v>1</v>
      </c>
      <c r="D1458" t="s">
        <v>48</v>
      </c>
      <c r="E1458" t="s">
        <v>175</v>
      </c>
      <c r="F1458" t="s">
        <v>25</v>
      </c>
      <c r="G1458" t="s">
        <v>48</v>
      </c>
      <c r="H1458" t="s">
        <v>50</v>
      </c>
      <c r="I1458" t="s">
        <v>37</v>
      </c>
      <c r="J1458" t="s">
        <v>98</v>
      </c>
      <c r="K1458" t="s">
        <v>54</v>
      </c>
      <c r="L1458" t="b">
        <v>1</v>
      </c>
      <c r="M1458" t="s">
        <v>30</v>
      </c>
      <c r="N1458" t="s">
        <v>175</v>
      </c>
      <c r="O1458">
        <v>1.33</v>
      </c>
      <c r="P1458">
        <v>276089</v>
      </c>
      <c r="Q1458">
        <v>367198.37</v>
      </c>
      <c r="R1458">
        <v>1210621</v>
      </c>
      <c r="S1458">
        <v>1210621</v>
      </c>
      <c r="T1458">
        <v>1.2106209999999999</v>
      </c>
      <c r="U1458">
        <v>1.2106209999999999</v>
      </c>
      <c r="V1458">
        <v>367.19837000000001</v>
      </c>
    </row>
    <row r="1459" spans="1:22" x14ac:dyDescent="0.35">
      <c r="A1459" t="s">
        <v>22</v>
      </c>
      <c r="B1459">
        <v>2019</v>
      </c>
      <c r="C1459" t="b">
        <v>1</v>
      </c>
      <c r="D1459" t="s">
        <v>48</v>
      </c>
      <c r="E1459" t="s">
        <v>175</v>
      </c>
      <c r="F1459" t="s">
        <v>25</v>
      </c>
      <c r="G1459" t="s">
        <v>48</v>
      </c>
      <c r="H1459" t="s">
        <v>50</v>
      </c>
      <c r="I1459" t="s">
        <v>37</v>
      </c>
      <c r="J1459" t="s">
        <v>115</v>
      </c>
      <c r="K1459" t="s">
        <v>54</v>
      </c>
      <c r="L1459" t="b">
        <v>1</v>
      </c>
      <c r="M1459" t="s">
        <v>30</v>
      </c>
      <c r="N1459" t="s">
        <v>175</v>
      </c>
      <c r="O1459">
        <v>2</v>
      </c>
      <c r="P1459">
        <v>21901</v>
      </c>
      <c r="Q1459">
        <v>43802</v>
      </c>
      <c r="R1459">
        <v>120788</v>
      </c>
      <c r="S1459">
        <v>120788</v>
      </c>
      <c r="T1459">
        <v>0.12078800000000001</v>
      </c>
      <c r="U1459">
        <v>0.12078800000000001</v>
      </c>
      <c r="V1459">
        <v>43.802</v>
      </c>
    </row>
    <row r="1460" spans="1:22" x14ac:dyDescent="0.35">
      <c r="A1460" t="s">
        <v>22</v>
      </c>
      <c r="B1460">
        <v>2019</v>
      </c>
      <c r="C1460" t="b">
        <v>1</v>
      </c>
      <c r="D1460" t="s">
        <v>48</v>
      </c>
      <c r="E1460" t="s">
        <v>175</v>
      </c>
      <c r="F1460" t="s">
        <v>25</v>
      </c>
      <c r="G1460" t="s">
        <v>48</v>
      </c>
      <c r="H1460" t="s">
        <v>50</v>
      </c>
      <c r="I1460" t="s">
        <v>37</v>
      </c>
      <c r="J1460" t="s">
        <v>115</v>
      </c>
      <c r="K1460" t="s">
        <v>54</v>
      </c>
      <c r="L1460" t="b">
        <v>1</v>
      </c>
      <c r="M1460" t="s">
        <v>30</v>
      </c>
      <c r="N1460" t="s">
        <v>175</v>
      </c>
      <c r="O1460">
        <v>1.33</v>
      </c>
      <c r="P1460">
        <v>69</v>
      </c>
      <c r="Q1460">
        <v>91.77</v>
      </c>
      <c r="R1460">
        <v>538</v>
      </c>
      <c r="S1460">
        <v>538</v>
      </c>
      <c r="T1460">
        <v>5.3799999999999996E-4</v>
      </c>
      <c r="U1460">
        <v>5.3799999999999996E-4</v>
      </c>
      <c r="V1460">
        <v>9.1770000000000004E-2</v>
      </c>
    </row>
    <row r="1461" spans="1:22" x14ac:dyDescent="0.35">
      <c r="A1461" t="s">
        <v>22</v>
      </c>
      <c r="B1461">
        <v>2019</v>
      </c>
      <c r="C1461" t="b">
        <v>1</v>
      </c>
      <c r="D1461" t="s">
        <v>48</v>
      </c>
      <c r="E1461" t="s">
        <v>175</v>
      </c>
      <c r="F1461" t="s">
        <v>25</v>
      </c>
      <c r="G1461" t="s">
        <v>48</v>
      </c>
      <c r="H1461" t="s">
        <v>50</v>
      </c>
      <c r="I1461" t="s">
        <v>37</v>
      </c>
      <c r="J1461" t="s">
        <v>44</v>
      </c>
      <c r="K1461" t="s">
        <v>45</v>
      </c>
      <c r="L1461" t="b">
        <v>1</v>
      </c>
      <c r="M1461" t="s">
        <v>30</v>
      </c>
      <c r="N1461" t="s">
        <v>175</v>
      </c>
      <c r="O1461">
        <v>1.52</v>
      </c>
      <c r="P1461">
        <v>309102</v>
      </c>
      <c r="Q1461">
        <v>469835.04</v>
      </c>
      <c r="R1461">
        <v>3668929</v>
      </c>
      <c r="S1461">
        <v>3668929</v>
      </c>
      <c r="T1461">
        <v>3.6689289999999999</v>
      </c>
      <c r="U1461">
        <v>3.6689289999999999</v>
      </c>
      <c r="V1461">
        <v>469.83503999999999</v>
      </c>
    </row>
    <row r="1462" spans="1:22" x14ac:dyDescent="0.35">
      <c r="A1462" t="s">
        <v>22</v>
      </c>
      <c r="B1462">
        <v>2019</v>
      </c>
      <c r="C1462" t="b">
        <v>1</v>
      </c>
      <c r="D1462" t="s">
        <v>48</v>
      </c>
      <c r="E1462" t="s">
        <v>175</v>
      </c>
      <c r="F1462" t="s">
        <v>25</v>
      </c>
      <c r="G1462" t="s">
        <v>48</v>
      </c>
      <c r="H1462" t="s">
        <v>50</v>
      </c>
      <c r="I1462" t="s">
        <v>37</v>
      </c>
      <c r="J1462" t="s">
        <v>44</v>
      </c>
      <c r="K1462" t="s">
        <v>45</v>
      </c>
      <c r="L1462" t="b">
        <v>1</v>
      </c>
      <c r="M1462" t="s">
        <v>30</v>
      </c>
      <c r="N1462" t="s">
        <v>175</v>
      </c>
      <c r="O1462">
        <v>1.52</v>
      </c>
      <c r="P1462">
        <v>7349</v>
      </c>
      <c r="Q1462">
        <v>11170.48</v>
      </c>
      <c r="R1462">
        <v>78586</v>
      </c>
      <c r="S1462">
        <v>78586</v>
      </c>
      <c r="T1462">
        <v>7.8586000000000003E-2</v>
      </c>
      <c r="U1462">
        <v>7.8586000000000003E-2</v>
      </c>
      <c r="V1462">
        <v>11.17048</v>
      </c>
    </row>
    <row r="1463" spans="1:22" x14ac:dyDescent="0.35">
      <c r="A1463" t="s">
        <v>22</v>
      </c>
      <c r="B1463">
        <v>2019</v>
      </c>
      <c r="C1463" t="b">
        <v>1</v>
      </c>
      <c r="D1463" t="s">
        <v>48</v>
      </c>
      <c r="E1463" t="s">
        <v>175</v>
      </c>
      <c r="F1463" t="s">
        <v>25</v>
      </c>
      <c r="G1463" t="s">
        <v>48</v>
      </c>
      <c r="H1463" t="s">
        <v>50</v>
      </c>
      <c r="I1463" t="s">
        <v>37</v>
      </c>
      <c r="J1463" t="s">
        <v>61</v>
      </c>
      <c r="K1463" t="s">
        <v>45</v>
      </c>
      <c r="L1463" t="b">
        <v>1</v>
      </c>
      <c r="M1463" t="s">
        <v>30</v>
      </c>
      <c r="N1463" t="s">
        <v>175</v>
      </c>
      <c r="O1463">
        <v>1.87</v>
      </c>
      <c r="P1463">
        <v>669</v>
      </c>
      <c r="Q1463">
        <v>1251.03</v>
      </c>
      <c r="R1463">
        <v>23570</v>
      </c>
      <c r="S1463">
        <v>23570</v>
      </c>
      <c r="T1463">
        <v>2.3570000000000001E-2</v>
      </c>
      <c r="U1463">
        <v>2.3570000000000001E-2</v>
      </c>
      <c r="V1463">
        <v>1.2510300000000001</v>
      </c>
    </row>
    <row r="1464" spans="1:22" x14ac:dyDescent="0.35">
      <c r="A1464" t="s">
        <v>22</v>
      </c>
      <c r="B1464">
        <v>2019</v>
      </c>
      <c r="C1464" t="b">
        <v>1</v>
      </c>
      <c r="D1464" t="s">
        <v>48</v>
      </c>
      <c r="E1464" t="s">
        <v>175</v>
      </c>
      <c r="F1464" t="s">
        <v>25</v>
      </c>
      <c r="G1464" t="s">
        <v>48</v>
      </c>
      <c r="H1464" t="s">
        <v>50</v>
      </c>
      <c r="I1464" t="s">
        <v>37</v>
      </c>
      <c r="J1464" t="s">
        <v>61</v>
      </c>
      <c r="K1464" t="s">
        <v>45</v>
      </c>
      <c r="L1464" t="b">
        <v>1</v>
      </c>
      <c r="M1464" t="s">
        <v>30</v>
      </c>
      <c r="N1464" t="s">
        <v>175</v>
      </c>
      <c r="O1464">
        <v>1.52</v>
      </c>
      <c r="P1464">
        <v>5209</v>
      </c>
      <c r="Q1464">
        <v>7917.68</v>
      </c>
      <c r="R1464">
        <v>78876</v>
      </c>
      <c r="S1464">
        <v>78876</v>
      </c>
      <c r="T1464">
        <v>7.8876000000000002E-2</v>
      </c>
      <c r="U1464">
        <v>7.8876000000000002E-2</v>
      </c>
      <c r="V1464">
        <v>7.9176799999999998</v>
      </c>
    </row>
    <row r="1465" spans="1:22" x14ac:dyDescent="0.35">
      <c r="A1465" t="s">
        <v>22</v>
      </c>
      <c r="B1465">
        <v>2019</v>
      </c>
      <c r="C1465" t="b">
        <v>1</v>
      </c>
      <c r="D1465" t="s">
        <v>48</v>
      </c>
      <c r="E1465" t="s">
        <v>175</v>
      </c>
      <c r="F1465" t="s">
        <v>25</v>
      </c>
      <c r="G1465" t="s">
        <v>48</v>
      </c>
      <c r="H1465" t="s">
        <v>50</v>
      </c>
      <c r="I1465" t="s">
        <v>37</v>
      </c>
      <c r="J1465" t="s">
        <v>33</v>
      </c>
      <c r="K1465" t="s">
        <v>33</v>
      </c>
      <c r="L1465" t="b">
        <v>1</v>
      </c>
      <c r="M1465" t="s">
        <v>30</v>
      </c>
      <c r="N1465" t="s">
        <v>175</v>
      </c>
      <c r="O1465">
        <v>1.84</v>
      </c>
      <c r="P1465">
        <v>11198</v>
      </c>
      <c r="Q1465">
        <v>20604.32</v>
      </c>
      <c r="R1465">
        <v>24956</v>
      </c>
      <c r="S1465">
        <v>24956</v>
      </c>
      <c r="T1465">
        <v>2.4955999999999999E-2</v>
      </c>
      <c r="U1465">
        <v>2.4955999999999999E-2</v>
      </c>
      <c r="V1465">
        <v>20.604320000000001</v>
      </c>
    </row>
    <row r="1466" spans="1:22" x14ac:dyDescent="0.35">
      <c r="A1466" t="s">
        <v>22</v>
      </c>
      <c r="B1466">
        <v>2019</v>
      </c>
      <c r="C1466" t="b">
        <v>1</v>
      </c>
      <c r="D1466" t="s">
        <v>48</v>
      </c>
      <c r="E1466" t="s">
        <v>175</v>
      </c>
      <c r="F1466" t="s">
        <v>25</v>
      </c>
      <c r="G1466" t="s">
        <v>48</v>
      </c>
      <c r="H1466" t="s">
        <v>50</v>
      </c>
      <c r="I1466" t="s">
        <v>37</v>
      </c>
      <c r="J1466" t="s">
        <v>33</v>
      </c>
      <c r="K1466" t="s">
        <v>33</v>
      </c>
      <c r="L1466" t="b">
        <v>1</v>
      </c>
      <c r="M1466" t="s">
        <v>30</v>
      </c>
      <c r="N1466" t="s">
        <v>175</v>
      </c>
      <c r="O1466">
        <v>1.64</v>
      </c>
      <c r="P1466">
        <v>2335</v>
      </c>
      <c r="Q1466">
        <v>3829.4</v>
      </c>
      <c r="R1466">
        <v>12520</v>
      </c>
      <c r="S1466">
        <v>12520</v>
      </c>
      <c r="T1466">
        <v>1.252E-2</v>
      </c>
      <c r="U1466">
        <v>1.252E-2</v>
      </c>
      <c r="V1466">
        <v>3.8294000000000001</v>
      </c>
    </row>
    <row r="1467" spans="1:22" x14ac:dyDescent="0.35">
      <c r="A1467" t="s">
        <v>22</v>
      </c>
      <c r="B1467">
        <v>2019</v>
      </c>
      <c r="C1467" t="b">
        <v>1</v>
      </c>
      <c r="D1467" t="s">
        <v>48</v>
      </c>
      <c r="E1467" t="s">
        <v>175</v>
      </c>
      <c r="F1467" t="s">
        <v>25</v>
      </c>
      <c r="G1467" t="s">
        <v>48</v>
      </c>
      <c r="H1467" t="s">
        <v>50</v>
      </c>
      <c r="I1467" t="s">
        <v>37</v>
      </c>
      <c r="J1467" t="s">
        <v>89</v>
      </c>
      <c r="K1467" t="s">
        <v>59</v>
      </c>
      <c r="L1467" t="b">
        <v>1</v>
      </c>
      <c r="M1467" t="s">
        <v>30</v>
      </c>
      <c r="N1467" t="s">
        <v>175</v>
      </c>
      <c r="O1467">
        <v>1.64</v>
      </c>
      <c r="P1467">
        <v>14922</v>
      </c>
      <c r="Q1467">
        <v>24472.080000000002</v>
      </c>
      <c r="R1467">
        <v>80178</v>
      </c>
      <c r="S1467">
        <v>80178</v>
      </c>
      <c r="T1467">
        <v>8.0177999999999999E-2</v>
      </c>
      <c r="U1467">
        <v>8.0177999999999999E-2</v>
      </c>
      <c r="V1467">
        <v>24.472079999999998</v>
      </c>
    </row>
    <row r="1468" spans="1:22" x14ac:dyDescent="0.35">
      <c r="A1468" t="s">
        <v>22</v>
      </c>
      <c r="B1468">
        <v>2019</v>
      </c>
      <c r="C1468" t="b">
        <v>1</v>
      </c>
      <c r="D1468" t="s">
        <v>48</v>
      </c>
      <c r="E1468" t="s">
        <v>175</v>
      </c>
      <c r="F1468" t="s">
        <v>25</v>
      </c>
      <c r="G1468" t="s">
        <v>48</v>
      </c>
      <c r="H1468" t="s">
        <v>50</v>
      </c>
      <c r="I1468" t="s">
        <v>35</v>
      </c>
      <c r="J1468" t="s">
        <v>58</v>
      </c>
      <c r="K1468" t="s">
        <v>59</v>
      </c>
      <c r="L1468" t="b">
        <v>1</v>
      </c>
      <c r="M1468" t="s">
        <v>30</v>
      </c>
      <c r="N1468" t="s">
        <v>175</v>
      </c>
      <c r="O1468">
        <v>1</v>
      </c>
      <c r="P1468">
        <v>6</v>
      </c>
      <c r="Q1468">
        <v>6</v>
      </c>
      <c r="R1468">
        <v>48</v>
      </c>
      <c r="S1468">
        <v>48</v>
      </c>
      <c r="T1468" s="1">
        <v>4.8000000000000001E-5</v>
      </c>
      <c r="U1468" s="1">
        <v>4.8000000000000001E-5</v>
      </c>
      <c r="V1468">
        <v>6.0000000000000001E-3</v>
      </c>
    </row>
    <row r="1469" spans="1:22" x14ac:dyDescent="0.35">
      <c r="A1469" t="s">
        <v>22</v>
      </c>
      <c r="B1469">
        <v>2019</v>
      </c>
      <c r="C1469" t="b">
        <v>1</v>
      </c>
      <c r="D1469" t="s">
        <v>48</v>
      </c>
      <c r="E1469" t="s">
        <v>175</v>
      </c>
      <c r="F1469" t="s">
        <v>25</v>
      </c>
      <c r="G1469" t="s">
        <v>48</v>
      </c>
      <c r="H1469" t="s">
        <v>40</v>
      </c>
      <c r="I1469" t="s">
        <v>37</v>
      </c>
      <c r="J1469" t="s">
        <v>92</v>
      </c>
      <c r="K1469" t="s">
        <v>52</v>
      </c>
      <c r="L1469" t="b">
        <v>1</v>
      </c>
      <c r="M1469" t="s">
        <v>30</v>
      </c>
      <c r="N1469" t="s">
        <v>175</v>
      </c>
      <c r="O1469">
        <v>2.38</v>
      </c>
      <c r="P1469">
        <v>1164</v>
      </c>
      <c r="Q1469">
        <v>2770.32</v>
      </c>
      <c r="R1469">
        <v>14003</v>
      </c>
      <c r="S1469">
        <v>14003</v>
      </c>
      <c r="T1469">
        <v>1.4003E-2</v>
      </c>
      <c r="U1469">
        <v>1.4003E-2</v>
      </c>
      <c r="V1469">
        <v>2.7703199999999999</v>
      </c>
    </row>
    <row r="1470" spans="1:22" x14ac:dyDescent="0.35">
      <c r="A1470" t="s">
        <v>22</v>
      </c>
      <c r="B1470">
        <v>2019</v>
      </c>
      <c r="C1470" t="b">
        <v>1</v>
      </c>
      <c r="D1470" t="s">
        <v>48</v>
      </c>
      <c r="E1470" t="s">
        <v>175</v>
      </c>
      <c r="F1470" t="s">
        <v>25</v>
      </c>
      <c r="G1470" t="s">
        <v>48</v>
      </c>
      <c r="H1470" t="s">
        <v>40</v>
      </c>
      <c r="I1470" t="s">
        <v>37</v>
      </c>
      <c r="J1470" t="s">
        <v>135</v>
      </c>
      <c r="K1470" t="s">
        <v>52</v>
      </c>
      <c r="L1470" t="b">
        <v>1</v>
      </c>
      <c r="M1470" t="s">
        <v>30</v>
      </c>
      <c r="N1470" t="s">
        <v>175</v>
      </c>
      <c r="O1470">
        <v>2.38</v>
      </c>
      <c r="P1470">
        <v>1768</v>
      </c>
      <c r="Q1470">
        <v>4207.84</v>
      </c>
      <c r="R1470">
        <v>9191</v>
      </c>
      <c r="S1470">
        <v>9191</v>
      </c>
      <c r="T1470">
        <v>9.1909999999999995E-3</v>
      </c>
      <c r="U1470">
        <v>9.1909999999999995E-3</v>
      </c>
      <c r="V1470">
        <v>4.20784</v>
      </c>
    </row>
    <row r="1471" spans="1:22" x14ac:dyDescent="0.35">
      <c r="A1471" t="s">
        <v>22</v>
      </c>
      <c r="B1471">
        <v>2019</v>
      </c>
      <c r="C1471" t="b">
        <v>1</v>
      </c>
      <c r="D1471" t="s">
        <v>48</v>
      </c>
      <c r="E1471" t="s">
        <v>175</v>
      </c>
      <c r="F1471" t="s">
        <v>25</v>
      </c>
      <c r="G1471" t="s">
        <v>48</v>
      </c>
      <c r="H1471" t="s">
        <v>40</v>
      </c>
      <c r="I1471" t="s">
        <v>37</v>
      </c>
      <c r="J1471" t="s">
        <v>112</v>
      </c>
      <c r="K1471" t="s">
        <v>54</v>
      </c>
      <c r="L1471" t="b">
        <v>1</v>
      </c>
      <c r="M1471" t="s">
        <v>30</v>
      </c>
      <c r="N1471" t="s">
        <v>175</v>
      </c>
      <c r="O1471">
        <v>1.87</v>
      </c>
      <c r="P1471">
        <v>97537</v>
      </c>
      <c r="Q1471">
        <v>182394.19</v>
      </c>
      <c r="R1471">
        <v>722191</v>
      </c>
      <c r="S1471">
        <v>722191</v>
      </c>
      <c r="T1471">
        <v>0.72219100000000003</v>
      </c>
      <c r="U1471">
        <v>0.72219100000000003</v>
      </c>
      <c r="V1471">
        <v>182.39419000000001</v>
      </c>
    </row>
    <row r="1472" spans="1:22" x14ac:dyDescent="0.35">
      <c r="A1472" t="s">
        <v>22</v>
      </c>
      <c r="B1472">
        <v>2019</v>
      </c>
      <c r="C1472" t="b">
        <v>1</v>
      </c>
      <c r="D1472" t="s">
        <v>48</v>
      </c>
      <c r="E1472" t="s">
        <v>175</v>
      </c>
      <c r="F1472" t="s">
        <v>25</v>
      </c>
      <c r="G1472" t="s">
        <v>48</v>
      </c>
      <c r="H1472" t="s">
        <v>40</v>
      </c>
      <c r="I1472" t="s">
        <v>36</v>
      </c>
      <c r="J1472" t="s">
        <v>33</v>
      </c>
      <c r="K1472" t="s">
        <v>33</v>
      </c>
      <c r="L1472" t="b">
        <v>1</v>
      </c>
      <c r="M1472" t="s">
        <v>30</v>
      </c>
      <c r="N1472" t="s">
        <v>175</v>
      </c>
      <c r="O1472">
        <v>3.76</v>
      </c>
      <c r="P1472">
        <v>17</v>
      </c>
      <c r="Q1472">
        <v>63.92</v>
      </c>
      <c r="R1472">
        <v>553</v>
      </c>
      <c r="S1472">
        <v>553</v>
      </c>
      <c r="T1472">
        <v>5.53E-4</v>
      </c>
      <c r="U1472">
        <v>5.53E-4</v>
      </c>
      <c r="V1472">
        <v>6.3920000000000005E-2</v>
      </c>
    </row>
    <row r="1473" spans="1:22" x14ac:dyDescent="0.35">
      <c r="A1473" t="s">
        <v>22</v>
      </c>
      <c r="B1473">
        <v>2019</v>
      </c>
      <c r="C1473" t="b">
        <v>1</v>
      </c>
      <c r="D1473" t="s">
        <v>48</v>
      </c>
      <c r="E1473" t="s">
        <v>175</v>
      </c>
      <c r="F1473" t="s">
        <v>25</v>
      </c>
      <c r="G1473" t="s">
        <v>48</v>
      </c>
      <c r="H1473" t="s">
        <v>40</v>
      </c>
      <c r="I1473" t="s">
        <v>35</v>
      </c>
      <c r="J1473" t="s">
        <v>134</v>
      </c>
      <c r="K1473" t="s">
        <v>45</v>
      </c>
      <c r="L1473" t="b">
        <v>1</v>
      </c>
      <c r="M1473" t="s">
        <v>30</v>
      </c>
      <c r="N1473" t="s">
        <v>175</v>
      </c>
      <c r="O1473">
        <v>2.48</v>
      </c>
      <c r="P1473">
        <v>428</v>
      </c>
      <c r="Q1473">
        <v>1061.44</v>
      </c>
      <c r="R1473">
        <v>3487</v>
      </c>
      <c r="S1473">
        <v>3487</v>
      </c>
      <c r="T1473">
        <v>3.4870000000000001E-3</v>
      </c>
      <c r="U1473">
        <v>3.4870000000000001E-3</v>
      </c>
      <c r="V1473">
        <v>1.0614399999999999</v>
      </c>
    </row>
    <row r="1474" spans="1:22" x14ac:dyDescent="0.35">
      <c r="A1474" t="s">
        <v>22</v>
      </c>
      <c r="B1474">
        <v>2019</v>
      </c>
      <c r="C1474" t="b">
        <v>1</v>
      </c>
      <c r="D1474" t="s">
        <v>48</v>
      </c>
      <c r="E1474" t="s">
        <v>175</v>
      </c>
      <c r="F1474" t="s">
        <v>25</v>
      </c>
      <c r="G1474" t="s">
        <v>48</v>
      </c>
      <c r="H1474" t="s">
        <v>40</v>
      </c>
      <c r="I1474" t="s">
        <v>35</v>
      </c>
      <c r="J1474" t="s">
        <v>44</v>
      </c>
      <c r="K1474" t="s">
        <v>45</v>
      </c>
      <c r="L1474" t="b">
        <v>1</v>
      </c>
      <c r="M1474" t="s">
        <v>30</v>
      </c>
      <c r="N1474" t="s">
        <v>175</v>
      </c>
      <c r="O1474">
        <v>1.6</v>
      </c>
      <c r="P1474">
        <v>705558</v>
      </c>
      <c r="Q1474">
        <v>1128892.8</v>
      </c>
      <c r="R1474">
        <v>8228450</v>
      </c>
      <c r="S1474">
        <v>8228450</v>
      </c>
      <c r="T1474">
        <v>8.2284500000000005</v>
      </c>
      <c r="U1474">
        <v>8.2284500000000005</v>
      </c>
      <c r="V1474">
        <v>1128.8928000000001</v>
      </c>
    </row>
    <row r="1475" spans="1:22" x14ac:dyDescent="0.35">
      <c r="A1475" t="s">
        <v>22</v>
      </c>
      <c r="B1475">
        <v>2019</v>
      </c>
      <c r="C1475" t="b">
        <v>1</v>
      </c>
      <c r="D1475" t="s">
        <v>48</v>
      </c>
      <c r="E1475" t="s">
        <v>175</v>
      </c>
      <c r="F1475" t="s">
        <v>25</v>
      </c>
      <c r="G1475" t="s">
        <v>48</v>
      </c>
      <c r="H1475" t="s">
        <v>40</v>
      </c>
      <c r="I1475" t="s">
        <v>35</v>
      </c>
      <c r="J1475" t="s">
        <v>58</v>
      </c>
      <c r="K1475" t="s">
        <v>59</v>
      </c>
      <c r="L1475" t="b">
        <v>1</v>
      </c>
      <c r="M1475" t="s">
        <v>30</v>
      </c>
      <c r="N1475" t="s">
        <v>175</v>
      </c>
      <c r="O1475">
        <v>2.48</v>
      </c>
      <c r="P1475">
        <v>40577</v>
      </c>
      <c r="Q1475">
        <v>100630.96</v>
      </c>
      <c r="R1475">
        <v>14748</v>
      </c>
      <c r="S1475">
        <v>14748</v>
      </c>
      <c r="T1475">
        <v>1.4748000000000001E-2</v>
      </c>
      <c r="U1475">
        <v>1.4748000000000001E-2</v>
      </c>
      <c r="V1475">
        <v>100.63096</v>
      </c>
    </row>
    <row r="1476" spans="1:22" x14ac:dyDescent="0.35">
      <c r="A1476" t="s">
        <v>22</v>
      </c>
      <c r="B1476">
        <v>2019</v>
      </c>
      <c r="C1476" t="b">
        <v>1</v>
      </c>
      <c r="D1476" t="s">
        <v>48</v>
      </c>
      <c r="E1476" t="s">
        <v>175</v>
      </c>
      <c r="F1476" t="s">
        <v>25</v>
      </c>
      <c r="G1476" t="s">
        <v>48</v>
      </c>
      <c r="H1476" t="s">
        <v>40</v>
      </c>
      <c r="I1476" t="s">
        <v>35</v>
      </c>
      <c r="J1476" t="s">
        <v>58</v>
      </c>
      <c r="K1476" t="s">
        <v>59</v>
      </c>
      <c r="L1476" t="b">
        <v>1</v>
      </c>
      <c r="M1476" t="s">
        <v>30</v>
      </c>
      <c r="N1476" t="s">
        <v>175</v>
      </c>
      <c r="O1476">
        <v>2.48</v>
      </c>
      <c r="P1476">
        <v>211</v>
      </c>
      <c r="Q1476">
        <v>523.28</v>
      </c>
      <c r="R1476">
        <v>1590</v>
      </c>
      <c r="S1476">
        <v>1590</v>
      </c>
      <c r="T1476">
        <v>1.5900000000000001E-3</v>
      </c>
      <c r="U1476">
        <v>1.5900000000000001E-3</v>
      </c>
      <c r="V1476">
        <v>0.52327999999999997</v>
      </c>
    </row>
    <row r="1477" spans="1:22" x14ac:dyDescent="0.35">
      <c r="A1477" t="s">
        <v>22</v>
      </c>
      <c r="B1477">
        <v>2019</v>
      </c>
      <c r="C1477" t="b">
        <v>1</v>
      </c>
      <c r="D1477" t="s">
        <v>48</v>
      </c>
      <c r="E1477" t="s">
        <v>175</v>
      </c>
      <c r="F1477" t="s">
        <v>25</v>
      </c>
      <c r="G1477" t="s">
        <v>48</v>
      </c>
      <c r="H1477" t="s">
        <v>40</v>
      </c>
      <c r="I1477" t="s">
        <v>35</v>
      </c>
      <c r="J1477" t="s">
        <v>63</v>
      </c>
      <c r="K1477" t="s">
        <v>59</v>
      </c>
      <c r="L1477" t="b">
        <v>1</v>
      </c>
      <c r="M1477" t="s">
        <v>30</v>
      </c>
      <c r="N1477" t="s">
        <v>175</v>
      </c>
      <c r="O1477">
        <v>2.2999999999999998</v>
      </c>
      <c r="P1477">
        <v>1075</v>
      </c>
      <c r="Q1477">
        <v>2472.5</v>
      </c>
      <c r="R1477">
        <v>4472</v>
      </c>
      <c r="S1477">
        <v>4472</v>
      </c>
      <c r="T1477">
        <v>4.4720000000000003E-3</v>
      </c>
      <c r="U1477">
        <v>4.4720000000000003E-3</v>
      </c>
      <c r="V1477">
        <v>2.4725000000000001</v>
      </c>
    </row>
    <row r="1478" spans="1:22" x14ac:dyDescent="0.35">
      <c r="A1478" t="s">
        <v>22</v>
      </c>
      <c r="B1478">
        <v>2019</v>
      </c>
      <c r="C1478" t="b">
        <v>1</v>
      </c>
      <c r="D1478" t="s">
        <v>48</v>
      </c>
      <c r="E1478" t="s">
        <v>175</v>
      </c>
      <c r="F1478" t="s">
        <v>25</v>
      </c>
      <c r="G1478" t="s">
        <v>48</v>
      </c>
      <c r="H1478" t="s">
        <v>40</v>
      </c>
      <c r="I1478" t="s">
        <v>27</v>
      </c>
      <c r="J1478" t="s">
        <v>44</v>
      </c>
      <c r="K1478" t="s">
        <v>45</v>
      </c>
      <c r="L1478" t="b">
        <v>1</v>
      </c>
      <c r="M1478" t="s">
        <v>30</v>
      </c>
      <c r="N1478" t="s">
        <v>175</v>
      </c>
      <c r="O1478">
        <v>1.8</v>
      </c>
      <c r="P1478">
        <v>2284</v>
      </c>
      <c r="Q1478">
        <v>4111.2</v>
      </c>
      <c r="R1478">
        <v>14597</v>
      </c>
      <c r="S1478">
        <v>14597</v>
      </c>
      <c r="T1478">
        <v>1.4597000000000001E-2</v>
      </c>
      <c r="U1478">
        <v>1.4597000000000001E-2</v>
      </c>
      <c r="V1478">
        <v>4.1112000000000002</v>
      </c>
    </row>
    <row r="1479" spans="1:22" x14ac:dyDescent="0.35">
      <c r="A1479" t="s">
        <v>22</v>
      </c>
      <c r="B1479">
        <v>2019</v>
      </c>
      <c r="C1479" t="b">
        <v>1</v>
      </c>
      <c r="D1479" t="s">
        <v>48</v>
      </c>
      <c r="E1479" t="s">
        <v>175</v>
      </c>
      <c r="F1479" t="s">
        <v>25</v>
      </c>
      <c r="G1479" t="s">
        <v>48</v>
      </c>
      <c r="H1479" t="s">
        <v>40</v>
      </c>
      <c r="I1479" t="s">
        <v>27</v>
      </c>
      <c r="J1479" t="s">
        <v>63</v>
      </c>
      <c r="K1479" t="s">
        <v>59</v>
      </c>
      <c r="L1479" t="b">
        <v>1</v>
      </c>
      <c r="M1479" t="s">
        <v>30</v>
      </c>
      <c r="N1479" t="s">
        <v>175</v>
      </c>
      <c r="O1479">
        <v>2.2999999999999998</v>
      </c>
      <c r="P1479">
        <v>237</v>
      </c>
      <c r="Q1479">
        <v>545.1</v>
      </c>
      <c r="R1479">
        <v>824</v>
      </c>
      <c r="S1479">
        <v>824</v>
      </c>
      <c r="T1479">
        <v>8.2399999999999997E-4</v>
      </c>
      <c r="U1479">
        <v>8.2399999999999997E-4</v>
      </c>
      <c r="V1479">
        <v>0.54510000000000003</v>
      </c>
    </row>
    <row r="1480" spans="1:22" x14ac:dyDescent="0.35">
      <c r="A1480" t="s">
        <v>22</v>
      </c>
      <c r="B1480">
        <v>2019</v>
      </c>
      <c r="C1480" t="b">
        <v>1</v>
      </c>
      <c r="D1480" t="s">
        <v>48</v>
      </c>
      <c r="E1480" t="s">
        <v>175</v>
      </c>
      <c r="F1480" t="s">
        <v>25</v>
      </c>
      <c r="G1480" t="s">
        <v>48</v>
      </c>
      <c r="H1480" t="s">
        <v>65</v>
      </c>
      <c r="I1480" t="s">
        <v>37</v>
      </c>
      <c r="J1480" t="s">
        <v>66</v>
      </c>
      <c r="K1480" t="s">
        <v>67</v>
      </c>
      <c r="L1480" t="b">
        <v>1</v>
      </c>
      <c r="M1480" t="s">
        <v>30</v>
      </c>
      <c r="N1480" t="s">
        <v>175</v>
      </c>
      <c r="O1480">
        <v>0</v>
      </c>
      <c r="P1480">
        <v>25200</v>
      </c>
      <c r="Q1480">
        <v>0</v>
      </c>
      <c r="R1480">
        <v>196806</v>
      </c>
      <c r="S1480">
        <v>196806</v>
      </c>
      <c r="T1480">
        <v>0.19680600000000001</v>
      </c>
      <c r="U1480">
        <v>0.19680600000000001</v>
      </c>
      <c r="V1480">
        <v>0</v>
      </c>
    </row>
    <row r="1481" spans="1:22" x14ac:dyDescent="0.35">
      <c r="A1481" t="s">
        <v>22</v>
      </c>
      <c r="B1481">
        <v>2019</v>
      </c>
      <c r="C1481" t="b">
        <v>1</v>
      </c>
      <c r="D1481" t="s">
        <v>48</v>
      </c>
      <c r="E1481" t="s">
        <v>175</v>
      </c>
      <c r="F1481" t="s">
        <v>25</v>
      </c>
      <c r="G1481" t="s">
        <v>48</v>
      </c>
      <c r="H1481" t="s">
        <v>26</v>
      </c>
      <c r="I1481" t="s">
        <v>36</v>
      </c>
      <c r="J1481" t="s">
        <v>28</v>
      </c>
      <c r="K1481" t="s">
        <v>29</v>
      </c>
      <c r="L1481" t="b">
        <v>1</v>
      </c>
      <c r="M1481" t="s">
        <v>30</v>
      </c>
      <c r="N1481" t="s">
        <v>175</v>
      </c>
      <c r="O1481">
        <v>1.1499999999999999</v>
      </c>
      <c r="P1481">
        <v>6567</v>
      </c>
      <c r="Q1481">
        <v>7552.05</v>
      </c>
      <c r="R1481">
        <v>54591</v>
      </c>
      <c r="S1481">
        <v>54591</v>
      </c>
      <c r="T1481">
        <v>5.4591000000000001E-2</v>
      </c>
      <c r="U1481">
        <v>5.4591000000000001E-2</v>
      </c>
      <c r="V1481">
        <v>7.5520500000000004</v>
      </c>
    </row>
    <row r="1482" spans="1:22" x14ac:dyDescent="0.35">
      <c r="A1482" t="s">
        <v>22</v>
      </c>
      <c r="B1482">
        <v>2019</v>
      </c>
      <c r="C1482" t="b">
        <v>1</v>
      </c>
      <c r="D1482" t="s">
        <v>48</v>
      </c>
      <c r="E1482" t="s">
        <v>175</v>
      </c>
      <c r="F1482" t="s">
        <v>25</v>
      </c>
      <c r="G1482" t="s">
        <v>48</v>
      </c>
      <c r="H1482" t="s">
        <v>26</v>
      </c>
      <c r="I1482" t="s">
        <v>36</v>
      </c>
      <c r="J1482" t="s">
        <v>116</v>
      </c>
      <c r="K1482" t="s">
        <v>29</v>
      </c>
      <c r="L1482" t="b">
        <v>1</v>
      </c>
      <c r="M1482" t="s">
        <v>30</v>
      </c>
      <c r="N1482" t="s">
        <v>175</v>
      </c>
      <c r="O1482">
        <v>1</v>
      </c>
      <c r="P1482">
        <v>1397379</v>
      </c>
      <c r="Q1482">
        <v>1397379</v>
      </c>
      <c r="R1482">
        <v>8779150</v>
      </c>
      <c r="S1482">
        <v>8779150</v>
      </c>
      <c r="T1482">
        <v>8.7791499999999996</v>
      </c>
      <c r="U1482">
        <v>8.7791499999999996</v>
      </c>
      <c r="V1482">
        <v>1397.3789999999999</v>
      </c>
    </row>
    <row r="1483" spans="1:22" x14ac:dyDescent="0.35">
      <c r="A1483" t="s">
        <v>22</v>
      </c>
      <c r="B1483">
        <v>2019</v>
      </c>
      <c r="C1483" t="b">
        <v>1</v>
      </c>
      <c r="D1483" t="s">
        <v>48</v>
      </c>
      <c r="E1483" t="s">
        <v>175</v>
      </c>
      <c r="F1483" t="s">
        <v>25</v>
      </c>
      <c r="G1483" t="s">
        <v>48</v>
      </c>
      <c r="H1483" t="s">
        <v>26</v>
      </c>
      <c r="I1483" t="s">
        <v>36</v>
      </c>
      <c r="J1483" t="s">
        <v>88</v>
      </c>
      <c r="K1483" t="s">
        <v>29</v>
      </c>
      <c r="L1483" t="b">
        <v>1</v>
      </c>
      <c r="M1483" t="s">
        <v>30</v>
      </c>
      <c r="N1483" t="s">
        <v>175</v>
      </c>
      <c r="O1483">
        <v>1</v>
      </c>
      <c r="P1483">
        <v>362</v>
      </c>
      <c r="Q1483">
        <v>362</v>
      </c>
      <c r="R1483">
        <v>918</v>
      </c>
      <c r="S1483">
        <v>918</v>
      </c>
      <c r="T1483">
        <v>9.1799999999999998E-4</v>
      </c>
      <c r="U1483">
        <v>9.1799999999999998E-4</v>
      </c>
      <c r="V1483">
        <v>0.36199999999999999</v>
      </c>
    </row>
    <row r="1484" spans="1:22" x14ac:dyDescent="0.35">
      <c r="A1484" t="s">
        <v>22</v>
      </c>
      <c r="B1484">
        <v>2019</v>
      </c>
      <c r="C1484" t="b">
        <v>1</v>
      </c>
      <c r="D1484" t="s">
        <v>48</v>
      </c>
      <c r="E1484" t="s">
        <v>175</v>
      </c>
      <c r="F1484" t="s">
        <v>25</v>
      </c>
      <c r="G1484" t="s">
        <v>48</v>
      </c>
      <c r="H1484" t="s">
        <v>26</v>
      </c>
      <c r="I1484" t="s">
        <v>36</v>
      </c>
      <c r="J1484" t="s">
        <v>94</v>
      </c>
      <c r="K1484" t="s">
        <v>47</v>
      </c>
      <c r="L1484" t="b">
        <v>1</v>
      </c>
      <c r="M1484" t="s">
        <v>30</v>
      </c>
      <c r="N1484" t="s">
        <v>175</v>
      </c>
      <c r="O1484">
        <v>1.25</v>
      </c>
      <c r="P1484">
        <v>484</v>
      </c>
      <c r="Q1484">
        <v>605</v>
      </c>
      <c r="R1484">
        <v>2436</v>
      </c>
      <c r="S1484">
        <v>2436</v>
      </c>
      <c r="T1484">
        <v>2.4359999999999998E-3</v>
      </c>
      <c r="U1484">
        <v>2.4359999999999998E-3</v>
      </c>
      <c r="V1484">
        <v>0.60499999999999998</v>
      </c>
    </row>
    <row r="1485" spans="1:22" x14ac:dyDescent="0.35">
      <c r="A1485" t="s">
        <v>22</v>
      </c>
      <c r="B1485">
        <v>2019</v>
      </c>
      <c r="C1485" t="b">
        <v>1</v>
      </c>
      <c r="D1485" t="s">
        <v>48</v>
      </c>
      <c r="E1485" t="s">
        <v>175</v>
      </c>
      <c r="F1485" t="s">
        <v>25</v>
      </c>
      <c r="G1485" t="s">
        <v>48</v>
      </c>
      <c r="H1485" t="s">
        <v>26</v>
      </c>
      <c r="I1485" t="s">
        <v>36</v>
      </c>
      <c r="J1485" t="s">
        <v>46</v>
      </c>
      <c r="K1485" t="s">
        <v>47</v>
      </c>
      <c r="L1485" t="b">
        <v>1</v>
      </c>
      <c r="M1485" t="s">
        <v>30</v>
      </c>
      <c r="N1485" t="s">
        <v>175</v>
      </c>
      <c r="O1485">
        <v>1.28</v>
      </c>
      <c r="P1485">
        <v>58</v>
      </c>
      <c r="Q1485">
        <v>74.239999999999995</v>
      </c>
      <c r="R1485">
        <v>471</v>
      </c>
      <c r="S1485">
        <v>471</v>
      </c>
      <c r="T1485">
        <v>4.7100000000000001E-4</v>
      </c>
      <c r="U1485">
        <v>4.7100000000000001E-4</v>
      </c>
      <c r="V1485">
        <v>7.424E-2</v>
      </c>
    </row>
    <row r="1486" spans="1:22" x14ac:dyDescent="0.35">
      <c r="A1486" t="s">
        <v>22</v>
      </c>
      <c r="B1486">
        <v>2019</v>
      </c>
      <c r="C1486" t="b">
        <v>1</v>
      </c>
      <c r="D1486" t="s">
        <v>48</v>
      </c>
      <c r="E1486" t="s">
        <v>175</v>
      </c>
      <c r="F1486" t="s">
        <v>25</v>
      </c>
      <c r="G1486" t="s">
        <v>48</v>
      </c>
      <c r="H1486" t="s">
        <v>26</v>
      </c>
      <c r="I1486" t="s">
        <v>36</v>
      </c>
      <c r="J1486" t="s">
        <v>93</v>
      </c>
      <c r="K1486" t="s">
        <v>47</v>
      </c>
      <c r="L1486" t="b">
        <v>1</v>
      </c>
      <c r="M1486" t="s">
        <v>30</v>
      </c>
      <c r="N1486" t="s">
        <v>175</v>
      </c>
      <c r="O1486">
        <v>1.33</v>
      </c>
      <c r="P1486">
        <v>1315</v>
      </c>
      <c r="Q1486">
        <v>1748.95</v>
      </c>
      <c r="R1486">
        <v>15983</v>
      </c>
      <c r="S1486">
        <v>15983</v>
      </c>
      <c r="T1486">
        <v>1.5983000000000001E-2</v>
      </c>
      <c r="U1486">
        <v>1.5983000000000001E-2</v>
      </c>
      <c r="V1486">
        <v>1.74895</v>
      </c>
    </row>
    <row r="1487" spans="1:22" x14ac:dyDescent="0.35">
      <c r="A1487" t="s">
        <v>22</v>
      </c>
      <c r="B1487">
        <v>2019</v>
      </c>
      <c r="C1487" t="b">
        <v>1</v>
      </c>
      <c r="D1487" t="s">
        <v>48</v>
      </c>
      <c r="E1487" t="s">
        <v>175</v>
      </c>
      <c r="F1487" t="s">
        <v>25</v>
      </c>
      <c r="G1487" t="s">
        <v>48</v>
      </c>
      <c r="H1487" t="s">
        <v>26</v>
      </c>
      <c r="I1487" t="s">
        <v>36</v>
      </c>
      <c r="J1487" t="s">
        <v>80</v>
      </c>
      <c r="K1487" t="s">
        <v>39</v>
      </c>
      <c r="L1487" t="b">
        <v>1</v>
      </c>
      <c r="M1487" t="s">
        <v>30</v>
      </c>
      <c r="N1487" t="s">
        <v>175</v>
      </c>
      <c r="O1487">
        <v>6.22</v>
      </c>
      <c r="P1487">
        <v>551</v>
      </c>
      <c r="Q1487">
        <v>3427.22</v>
      </c>
      <c r="R1487">
        <v>2532</v>
      </c>
      <c r="S1487">
        <v>2532</v>
      </c>
      <c r="T1487">
        <v>2.532E-3</v>
      </c>
      <c r="U1487">
        <v>2.532E-3</v>
      </c>
      <c r="V1487">
        <v>3.4272200000000002</v>
      </c>
    </row>
    <row r="1488" spans="1:22" x14ac:dyDescent="0.35">
      <c r="A1488" t="s">
        <v>22</v>
      </c>
      <c r="B1488">
        <v>2019</v>
      </c>
      <c r="C1488" t="b">
        <v>1</v>
      </c>
      <c r="D1488" t="s">
        <v>48</v>
      </c>
      <c r="E1488" t="s">
        <v>175</v>
      </c>
      <c r="F1488" t="s">
        <v>25</v>
      </c>
      <c r="G1488" t="s">
        <v>48</v>
      </c>
      <c r="H1488" t="s">
        <v>26</v>
      </c>
      <c r="I1488" t="s">
        <v>36</v>
      </c>
      <c r="J1488" t="s">
        <v>152</v>
      </c>
      <c r="K1488" t="s">
        <v>39</v>
      </c>
      <c r="L1488" t="b">
        <v>1</v>
      </c>
      <c r="M1488" t="s">
        <v>30</v>
      </c>
      <c r="N1488" t="s">
        <v>175</v>
      </c>
      <c r="O1488">
        <v>1</v>
      </c>
      <c r="P1488">
        <v>25536</v>
      </c>
      <c r="Q1488">
        <v>25536</v>
      </c>
      <c r="R1488">
        <v>39836</v>
      </c>
      <c r="S1488">
        <v>39836</v>
      </c>
      <c r="T1488">
        <v>3.9836000000000003E-2</v>
      </c>
      <c r="U1488">
        <v>3.9836000000000003E-2</v>
      </c>
      <c r="V1488">
        <v>25.536000000000001</v>
      </c>
    </row>
    <row r="1489" spans="1:22" x14ac:dyDescent="0.35">
      <c r="A1489" t="s">
        <v>22</v>
      </c>
      <c r="B1489">
        <v>2019</v>
      </c>
      <c r="C1489" t="b">
        <v>1</v>
      </c>
      <c r="D1489" t="s">
        <v>48</v>
      </c>
      <c r="E1489" t="s">
        <v>175</v>
      </c>
      <c r="F1489" t="s">
        <v>25</v>
      </c>
      <c r="G1489" t="s">
        <v>48</v>
      </c>
      <c r="H1489" t="s">
        <v>26</v>
      </c>
      <c r="I1489" t="s">
        <v>35</v>
      </c>
      <c r="J1489" t="s">
        <v>116</v>
      </c>
      <c r="K1489" t="s">
        <v>29</v>
      </c>
      <c r="L1489" t="b">
        <v>1</v>
      </c>
      <c r="M1489" t="s">
        <v>30</v>
      </c>
      <c r="N1489" t="s">
        <v>175</v>
      </c>
      <c r="O1489">
        <v>1</v>
      </c>
      <c r="P1489">
        <v>337026</v>
      </c>
      <c r="Q1489">
        <v>337026</v>
      </c>
      <c r="R1489">
        <v>2023188</v>
      </c>
      <c r="S1489">
        <v>2023188</v>
      </c>
      <c r="T1489">
        <v>2.0231880000000002</v>
      </c>
      <c r="U1489">
        <v>2.0231880000000002</v>
      </c>
      <c r="V1489">
        <v>337.02600000000001</v>
      </c>
    </row>
    <row r="1490" spans="1:22" x14ac:dyDescent="0.35">
      <c r="A1490" t="s">
        <v>22</v>
      </c>
      <c r="B1490">
        <v>2019</v>
      </c>
      <c r="C1490" t="b">
        <v>1</v>
      </c>
      <c r="D1490" t="s">
        <v>48</v>
      </c>
      <c r="E1490" t="s">
        <v>175</v>
      </c>
      <c r="F1490" t="s">
        <v>25</v>
      </c>
      <c r="G1490" t="s">
        <v>48</v>
      </c>
      <c r="H1490" t="s">
        <v>26</v>
      </c>
      <c r="I1490" t="s">
        <v>35</v>
      </c>
      <c r="J1490" t="s">
        <v>57</v>
      </c>
      <c r="K1490" t="s">
        <v>29</v>
      </c>
      <c r="L1490" t="b">
        <v>1</v>
      </c>
      <c r="M1490" t="s">
        <v>30</v>
      </c>
      <c r="N1490" t="s">
        <v>175</v>
      </c>
      <c r="O1490">
        <v>1</v>
      </c>
      <c r="P1490">
        <v>357584</v>
      </c>
      <c r="Q1490">
        <v>357584</v>
      </c>
      <c r="R1490">
        <v>1001089</v>
      </c>
      <c r="S1490">
        <v>1001089</v>
      </c>
      <c r="T1490">
        <v>1.0010889999999999</v>
      </c>
      <c r="U1490">
        <v>1.0010889999999999</v>
      </c>
      <c r="V1490">
        <v>357.584</v>
      </c>
    </row>
    <row r="1491" spans="1:22" x14ac:dyDescent="0.35">
      <c r="A1491" t="s">
        <v>22</v>
      </c>
      <c r="B1491">
        <v>2019</v>
      </c>
      <c r="C1491" t="b">
        <v>1</v>
      </c>
      <c r="D1491" t="s">
        <v>48</v>
      </c>
      <c r="E1491" t="s">
        <v>175</v>
      </c>
      <c r="F1491" t="s">
        <v>25</v>
      </c>
      <c r="G1491" t="s">
        <v>48</v>
      </c>
      <c r="H1491" t="s">
        <v>26</v>
      </c>
      <c r="I1491" t="s">
        <v>35</v>
      </c>
      <c r="J1491" t="s">
        <v>72</v>
      </c>
      <c r="K1491" t="s">
        <v>29</v>
      </c>
      <c r="L1491" t="b">
        <v>1</v>
      </c>
      <c r="M1491" t="s">
        <v>30</v>
      </c>
      <c r="N1491" t="s">
        <v>175</v>
      </c>
      <c r="O1491">
        <v>1.1499999999999999</v>
      </c>
      <c r="P1491">
        <v>173</v>
      </c>
      <c r="Q1491">
        <v>198.95</v>
      </c>
      <c r="R1491">
        <v>3087</v>
      </c>
      <c r="S1491">
        <v>3087</v>
      </c>
      <c r="T1491">
        <v>3.0869999999999999E-3</v>
      </c>
      <c r="U1491">
        <v>3.0869999999999999E-3</v>
      </c>
      <c r="V1491">
        <v>0.19894999999999999</v>
      </c>
    </row>
    <row r="1492" spans="1:22" x14ac:dyDescent="0.35">
      <c r="A1492" t="s">
        <v>22</v>
      </c>
      <c r="B1492">
        <v>2019</v>
      </c>
      <c r="C1492" t="b">
        <v>1</v>
      </c>
      <c r="D1492" t="s">
        <v>48</v>
      </c>
      <c r="E1492" t="s">
        <v>175</v>
      </c>
      <c r="F1492" t="s">
        <v>25</v>
      </c>
      <c r="G1492" t="s">
        <v>48</v>
      </c>
      <c r="H1492" t="s">
        <v>26</v>
      </c>
      <c r="I1492" t="s">
        <v>35</v>
      </c>
      <c r="J1492" t="s">
        <v>94</v>
      </c>
      <c r="K1492" t="s">
        <v>47</v>
      </c>
      <c r="L1492" t="b">
        <v>1</v>
      </c>
      <c r="M1492" t="s">
        <v>30</v>
      </c>
      <c r="N1492" t="s">
        <v>175</v>
      </c>
      <c r="O1492">
        <v>1.36</v>
      </c>
      <c r="P1492">
        <v>430</v>
      </c>
      <c r="Q1492">
        <v>584.79999999999995</v>
      </c>
      <c r="R1492">
        <v>1863</v>
      </c>
      <c r="S1492">
        <v>1863</v>
      </c>
      <c r="T1492">
        <v>1.8630000000000001E-3</v>
      </c>
      <c r="U1492">
        <v>1.8630000000000001E-3</v>
      </c>
      <c r="V1492">
        <v>0.58479999999999999</v>
      </c>
    </row>
    <row r="1493" spans="1:22" x14ac:dyDescent="0.35">
      <c r="A1493" t="s">
        <v>22</v>
      </c>
      <c r="B1493">
        <v>2019</v>
      </c>
      <c r="C1493" t="b">
        <v>1</v>
      </c>
      <c r="D1493" t="s">
        <v>48</v>
      </c>
      <c r="E1493" t="s">
        <v>175</v>
      </c>
      <c r="F1493" t="s">
        <v>25</v>
      </c>
      <c r="G1493" t="s">
        <v>48</v>
      </c>
      <c r="H1493" t="s">
        <v>26</v>
      </c>
      <c r="I1493" t="s">
        <v>35</v>
      </c>
      <c r="J1493" t="s">
        <v>94</v>
      </c>
      <c r="K1493" t="s">
        <v>47</v>
      </c>
      <c r="L1493" t="b">
        <v>1</v>
      </c>
      <c r="M1493" t="s">
        <v>30</v>
      </c>
      <c r="N1493" t="s">
        <v>175</v>
      </c>
      <c r="O1493">
        <v>1.36</v>
      </c>
      <c r="P1493">
        <v>93357</v>
      </c>
      <c r="Q1493">
        <v>126965.52</v>
      </c>
      <c r="R1493">
        <v>296663</v>
      </c>
      <c r="S1493">
        <v>296663</v>
      </c>
      <c r="T1493">
        <v>0.29666300000000001</v>
      </c>
      <c r="U1493">
        <v>0.29666300000000001</v>
      </c>
      <c r="V1493">
        <v>126.96552</v>
      </c>
    </row>
    <row r="1494" spans="1:22" x14ac:dyDescent="0.35">
      <c r="A1494" t="s">
        <v>22</v>
      </c>
      <c r="B1494">
        <v>2019</v>
      </c>
      <c r="C1494" t="b">
        <v>1</v>
      </c>
      <c r="D1494" t="s">
        <v>48</v>
      </c>
      <c r="E1494" t="s">
        <v>175</v>
      </c>
      <c r="F1494" t="s">
        <v>25</v>
      </c>
      <c r="G1494" t="s">
        <v>48</v>
      </c>
      <c r="H1494" t="s">
        <v>26</v>
      </c>
      <c r="I1494" t="s">
        <v>27</v>
      </c>
      <c r="J1494" t="s">
        <v>116</v>
      </c>
      <c r="K1494" t="s">
        <v>29</v>
      </c>
      <c r="L1494" t="b">
        <v>1</v>
      </c>
      <c r="M1494" t="s">
        <v>30</v>
      </c>
      <c r="N1494" t="s">
        <v>175</v>
      </c>
      <c r="O1494">
        <v>2.4</v>
      </c>
      <c r="P1494">
        <v>526959</v>
      </c>
      <c r="Q1494">
        <v>1264701.6000000001</v>
      </c>
      <c r="R1494">
        <v>3215421</v>
      </c>
      <c r="S1494">
        <v>3215421</v>
      </c>
      <c r="T1494">
        <v>3.2154210000000001</v>
      </c>
      <c r="U1494">
        <v>3.2154210000000001</v>
      </c>
      <c r="V1494">
        <v>1264.7016000000001</v>
      </c>
    </row>
    <row r="1495" spans="1:22" x14ac:dyDescent="0.35">
      <c r="A1495" t="s">
        <v>22</v>
      </c>
      <c r="B1495">
        <v>2019</v>
      </c>
      <c r="C1495" t="b">
        <v>1</v>
      </c>
      <c r="D1495" t="s">
        <v>48</v>
      </c>
      <c r="E1495" t="s">
        <v>175</v>
      </c>
      <c r="F1495" t="s">
        <v>25</v>
      </c>
      <c r="G1495" t="s">
        <v>48</v>
      </c>
      <c r="H1495" t="s">
        <v>26</v>
      </c>
      <c r="I1495" t="s">
        <v>27</v>
      </c>
      <c r="J1495" t="s">
        <v>94</v>
      </c>
      <c r="K1495" t="s">
        <v>47</v>
      </c>
      <c r="L1495" t="b">
        <v>1</v>
      </c>
      <c r="M1495" t="s">
        <v>30</v>
      </c>
      <c r="N1495" t="s">
        <v>175</v>
      </c>
      <c r="O1495">
        <v>1.36</v>
      </c>
      <c r="P1495">
        <v>3795</v>
      </c>
      <c r="Q1495">
        <v>5161.2</v>
      </c>
      <c r="R1495">
        <v>24922</v>
      </c>
      <c r="S1495">
        <v>24922</v>
      </c>
      <c r="T1495">
        <v>2.4922E-2</v>
      </c>
      <c r="U1495">
        <v>2.4922E-2</v>
      </c>
      <c r="V1495">
        <v>5.1612</v>
      </c>
    </row>
    <row r="1496" spans="1:22" x14ac:dyDescent="0.35">
      <c r="A1496" t="s">
        <v>22</v>
      </c>
      <c r="B1496">
        <v>2019</v>
      </c>
      <c r="C1496" t="b">
        <v>1</v>
      </c>
      <c r="D1496" t="s">
        <v>48</v>
      </c>
      <c r="E1496" t="s">
        <v>175</v>
      </c>
      <c r="F1496" t="s">
        <v>25</v>
      </c>
      <c r="G1496" t="s">
        <v>48</v>
      </c>
      <c r="H1496" t="s">
        <v>26</v>
      </c>
      <c r="I1496" t="s">
        <v>27</v>
      </c>
      <c r="J1496" t="s">
        <v>94</v>
      </c>
      <c r="K1496" t="s">
        <v>47</v>
      </c>
      <c r="L1496" t="b">
        <v>1</v>
      </c>
      <c r="M1496" t="s">
        <v>30</v>
      </c>
      <c r="N1496" t="s">
        <v>175</v>
      </c>
      <c r="O1496">
        <v>1.36</v>
      </c>
      <c r="P1496">
        <v>117</v>
      </c>
      <c r="Q1496">
        <v>159.12</v>
      </c>
      <c r="R1496">
        <v>484</v>
      </c>
      <c r="S1496">
        <v>484</v>
      </c>
      <c r="T1496">
        <v>4.84E-4</v>
      </c>
      <c r="U1496">
        <v>4.84E-4</v>
      </c>
      <c r="V1496">
        <v>0.15912000000000001</v>
      </c>
    </row>
    <row r="1497" spans="1:22" x14ac:dyDescent="0.35">
      <c r="A1497" t="s">
        <v>22</v>
      </c>
      <c r="B1497">
        <v>2019</v>
      </c>
      <c r="C1497" t="b">
        <v>1</v>
      </c>
      <c r="D1497" t="s">
        <v>48</v>
      </c>
      <c r="E1497" t="s">
        <v>175</v>
      </c>
      <c r="F1497" t="s">
        <v>25</v>
      </c>
      <c r="G1497" t="s">
        <v>48</v>
      </c>
      <c r="H1497" t="s">
        <v>26</v>
      </c>
      <c r="I1497" t="s">
        <v>27</v>
      </c>
      <c r="J1497" t="s">
        <v>94</v>
      </c>
      <c r="K1497" t="s">
        <v>47</v>
      </c>
      <c r="L1497" t="b">
        <v>1</v>
      </c>
      <c r="M1497" t="s">
        <v>30</v>
      </c>
      <c r="N1497" t="s">
        <v>175</v>
      </c>
      <c r="O1497">
        <v>1.36</v>
      </c>
      <c r="P1497">
        <v>268</v>
      </c>
      <c r="Q1497">
        <v>364.48</v>
      </c>
      <c r="R1497">
        <v>1074</v>
      </c>
      <c r="S1497">
        <v>1074</v>
      </c>
      <c r="T1497">
        <v>1.0740000000000001E-3</v>
      </c>
      <c r="U1497">
        <v>1.0740000000000001E-3</v>
      </c>
      <c r="V1497">
        <v>0.36448000000000003</v>
      </c>
    </row>
    <row r="1498" spans="1:22" x14ac:dyDescent="0.35">
      <c r="A1498" t="s">
        <v>22</v>
      </c>
      <c r="B1498">
        <v>2019</v>
      </c>
      <c r="C1498" t="b">
        <v>1</v>
      </c>
      <c r="D1498" t="s">
        <v>48</v>
      </c>
      <c r="E1498" t="s">
        <v>175</v>
      </c>
      <c r="F1498" t="s">
        <v>25</v>
      </c>
      <c r="G1498" t="s">
        <v>48</v>
      </c>
      <c r="H1498" t="s">
        <v>26</v>
      </c>
      <c r="I1498" t="s">
        <v>27</v>
      </c>
      <c r="J1498" t="s">
        <v>79</v>
      </c>
      <c r="K1498" t="s">
        <v>47</v>
      </c>
      <c r="L1498" t="b">
        <v>1</v>
      </c>
      <c r="M1498" t="s">
        <v>30</v>
      </c>
      <c r="N1498" t="s">
        <v>175</v>
      </c>
      <c r="O1498">
        <v>1</v>
      </c>
      <c r="P1498">
        <v>6431</v>
      </c>
      <c r="Q1498">
        <v>6431</v>
      </c>
      <c r="R1498">
        <v>23625</v>
      </c>
      <c r="S1498">
        <v>23625</v>
      </c>
      <c r="T1498">
        <v>2.3625E-2</v>
      </c>
      <c r="U1498">
        <v>2.3625E-2</v>
      </c>
      <c r="V1498">
        <v>6.431</v>
      </c>
    </row>
    <row r="1499" spans="1:22" x14ac:dyDescent="0.35">
      <c r="A1499" t="s">
        <v>22</v>
      </c>
      <c r="B1499">
        <v>2019</v>
      </c>
      <c r="C1499" t="b">
        <v>1</v>
      </c>
      <c r="D1499" t="s">
        <v>48</v>
      </c>
      <c r="E1499" t="s">
        <v>175</v>
      </c>
      <c r="F1499" t="s">
        <v>25</v>
      </c>
      <c r="G1499" t="s">
        <v>48</v>
      </c>
      <c r="H1499" t="s">
        <v>26</v>
      </c>
      <c r="I1499" t="s">
        <v>27</v>
      </c>
      <c r="J1499" t="s">
        <v>81</v>
      </c>
      <c r="K1499" t="s">
        <v>39</v>
      </c>
      <c r="L1499" t="b">
        <v>1</v>
      </c>
      <c r="M1499" t="s">
        <v>30</v>
      </c>
      <c r="N1499" t="s">
        <v>175</v>
      </c>
      <c r="O1499">
        <v>4.5</v>
      </c>
      <c r="P1499">
        <v>84527</v>
      </c>
      <c r="Q1499">
        <v>380371.5</v>
      </c>
      <c r="R1499">
        <v>142966</v>
      </c>
      <c r="S1499">
        <v>142966</v>
      </c>
      <c r="T1499">
        <v>0.14296600000000001</v>
      </c>
      <c r="U1499">
        <v>0.14296600000000001</v>
      </c>
      <c r="V1499">
        <v>380.37150000000003</v>
      </c>
    </row>
    <row r="1500" spans="1:22" x14ac:dyDescent="0.35">
      <c r="A1500" t="s">
        <v>22</v>
      </c>
      <c r="B1500">
        <v>2019</v>
      </c>
      <c r="C1500" t="b">
        <v>1</v>
      </c>
      <c r="D1500" t="s">
        <v>48</v>
      </c>
      <c r="E1500" t="s">
        <v>175</v>
      </c>
      <c r="F1500" t="s">
        <v>25</v>
      </c>
      <c r="G1500" t="s">
        <v>48</v>
      </c>
      <c r="H1500" t="s">
        <v>26</v>
      </c>
      <c r="I1500" t="s">
        <v>27</v>
      </c>
      <c r="J1500" t="s">
        <v>136</v>
      </c>
      <c r="K1500" t="s">
        <v>39</v>
      </c>
      <c r="L1500" t="b">
        <v>1</v>
      </c>
      <c r="M1500" t="s">
        <v>30</v>
      </c>
      <c r="N1500" t="s">
        <v>175</v>
      </c>
      <c r="O1500">
        <v>4.5</v>
      </c>
      <c r="P1500">
        <v>157902</v>
      </c>
      <c r="Q1500">
        <v>710559</v>
      </c>
      <c r="R1500">
        <v>239972</v>
      </c>
      <c r="S1500">
        <v>239972</v>
      </c>
      <c r="T1500">
        <v>0.23997199999999999</v>
      </c>
      <c r="U1500">
        <v>0.23997199999999999</v>
      </c>
      <c r="V1500">
        <v>710.55899999999997</v>
      </c>
    </row>
    <row r="1501" spans="1:22" x14ac:dyDescent="0.35">
      <c r="A1501" t="s">
        <v>22</v>
      </c>
      <c r="B1501">
        <v>2019</v>
      </c>
      <c r="C1501" t="b">
        <v>1</v>
      </c>
      <c r="D1501" t="s">
        <v>48</v>
      </c>
      <c r="E1501" t="s">
        <v>175</v>
      </c>
      <c r="F1501" t="s">
        <v>25</v>
      </c>
      <c r="G1501" t="s">
        <v>48</v>
      </c>
      <c r="H1501" t="s">
        <v>26</v>
      </c>
      <c r="I1501" t="s">
        <v>27</v>
      </c>
      <c r="J1501" t="s">
        <v>115</v>
      </c>
      <c r="K1501" t="s">
        <v>54</v>
      </c>
      <c r="L1501" t="b">
        <v>1</v>
      </c>
      <c r="M1501" t="s">
        <v>30</v>
      </c>
      <c r="N1501" t="s">
        <v>175</v>
      </c>
      <c r="O1501">
        <v>1</v>
      </c>
      <c r="P1501">
        <v>18</v>
      </c>
      <c r="Q1501">
        <v>18</v>
      </c>
      <c r="R1501">
        <v>60</v>
      </c>
      <c r="S1501">
        <v>60</v>
      </c>
      <c r="T1501" s="1">
        <v>6.0000000000000002E-5</v>
      </c>
      <c r="U1501" s="1">
        <v>6.0000000000000002E-5</v>
      </c>
      <c r="V1501">
        <v>1.7999999999999999E-2</v>
      </c>
    </row>
    <row r="1502" spans="1:22" x14ac:dyDescent="0.35">
      <c r="A1502" t="s">
        <v>22</v>
      </c>
      <c r="B1502">
        <v>2019</v>
      </c>
      <c r="C1502" t="b">
        <v>1</v>
      </c>
      <c r="D1502" t="s">
        <v>48</v>
      </c>
      <c r="E1502" t="s">
        <v>175</v>
      </c>
      <c r="F1502" t="s">
        <v>25</v>
      </c>
      <c r="G1502" t="s">
        <v>48</v>
      </c>
      <c r="H1502" t="s">
        <v>26</v>
      </c>
      <c r="I1502" t="s">
        <v>27</v>
      </c>
      <c r="J1502" t="s">
        <v>31</v>
      </c>
      <c r="K1502" t="s">
        <v>32</v>
      </c>
      <c r="L1502" t="b">
        <v>1</v>
      </c>
      <c r="M1502" t="s">
        <v>30</v>
      </c>
      <c r="N1502" t="s">
        <v>175</v>
      </c>
      <c r="O1502">
        <v>1.6</v>
      </c>
      <c r="P1502">
        <v>4</v>
      </c>
      <c r="Q1502">
        <v>6.4</v>
      </c>
      <c r="R1502">
        <v>284</v>
      </c>
      <c r="S1502">
        <v>284</v>
      </c>
      <c r="T1502">
        <v>2.8400000000000002E-4</v>
      </c>
      <c r="U1502">
        <v>2.8400000000000002E-4</v>
      </c>
      <c r="V1502">
        <v>6.4000000000000003E-3</v>
      </c>
    </row>
    <row r="1503" spans="1:22" x14ac:dyDescent="0.35">
      <c r="A1503" t="s">
        <v>22</v>
      </c>
      <c r="B1503">
        <v>2019</v>
      </c>
      <c r="C1503" t="b">
        <v>1</v>
      </c>
      <c r="D1503" t="s">
        <v>48</v>
      </c>
      <c r="E1503" t="s">
        <v>175</v>
      </c>
      <c r="F1503" t="s">
        <v>25</v>
      </c>
      <c r="G1503" t="s">
        <v>48</v>
      </c>
      <c r="H1503" t="s">
        <v>36</v>
      </c>
      <c r="I1503" t="s">
        <v>27</v>
      </c>
      <c r="J1503" t="s">
        <v>43</v>
      </c>
      <c r="K1503" t="s">
        <v>39</v>
      </c>
      <c r="L1503" t="b">
        <v>1</v>
      </c>
      <c r="M1503" t="s">
        <v>30</v>
      </c>
      <c r="N1503" t="s">
        <v>175</v>
      </c>
      <c r="O1503">
        <v>1</v>
      </c>
      <c r="P1503">
        <v>138469</v>
      </c>
      <c r="Q1503">
        <v>138469</v>
      </c>
      <c r="R1503">
        <v>313526</v>
      </c>
      <c r="S1503">
        <v>313526</v>
      </c>
      <c r="T1503">
        <v>0.31352600000000003</v>
      </c>
      <c r="U1503">
        <v>0.31352600000000003</v>
      </c>
      <c r="V1503">
        <v>138.46899999999999</v>
      </c>
    </row>
    <row r="1504" spans="1:22" x14ac:dyDescent="0.35">
      <c r="A1504" t="s">
        <v>22</v>
      </c>
      <c r="B1504">
        <v>2019</v>
      </c>
      <c r="C1504" t="b">
        <v>1</v>
      </c>
      <c r="D1504" t="s">
        <v>48</v>
      </c>
      <c r="E1504" t="s">
        <v>175</v>
      </c>
      <c r="F1504" t="s">
        <v>25</v>
      </c>
      <c r="G1504" t="s">
        <v>48</v>
      </c>
      <c r="H1504" t="s">
        <v>40</v>
      </c>
      <c r="I1504" t="s">
        <v>37</v>
      </c>
      <c r="J1504" t="s">
        <v>51</v>
      </c>
      <c r="K1504" t="s">
        <v>52</v>
      </c>
      <c r="L1504" t="b">
        <v>1</v>
      </c>
      <c r="M1504" t="s">
        <v>30</v>
      </c>
      <c r="N1504" t="s">
        <v>175</v>
      </c>
      <c r="O1504">
        <v>2.38</v>
      </c>
      <c r="P1504">
        <v>29605</v>
      </c>
      <c r="Q1504">
        <v>70459.899999999994</v>
      </c>
      <c r="R1504">
        <v>164403</v>
      </c>
      <c r="S1504">
        <v>164403</v>
      </c>
      <c r="T1504">
        <v>0.16440299999999999</v>
      </c>
      <c r="U1504">
        <v>0.16440299999999999</v>
      </c>
      <c r="V1504">
        <v>70.459900000000005</v>
      </c>
    </row>
    <row r="1505" spans="1:22" x14ac:dyDescent="0.35">
      <c r="A1505" t="s">
        <v>22</v>
      </c>
      <c r="B1505">
        <v>2019</v>
      </c>
      <c r="C1505" t="b">
        <v>1</v>
      </c>
      <c r="D1505" t="s">
        <v>48</v>
      </c>
      <c r="E1505" t="s">
        <v>175</v>
      </c>
      <c r="F1505" t="s">
        <v>25</v>
      </c>
      <c r="G1505" t="s">
        <v>48</v>
      </c>
      <c r="H1505" t="s">
        <v>65</v>
      </c>
      <c r="I1505" t="s">
        <v>35</v>
      </c>
      <c r="J1505" t="s">
        <v>101</v>
      </c>
      <c r="K1505" t="s">
        <v>67</v>
      </c>
      <c r="L1505" t="b">
        <v>1</v>
      </c>
      <c r="M1505" t="s">
        <v>30</v>
      </c>
      <c r="N1505" t="s">
        <v>175</v>
      </c>
      <c r="O1505">
        <v>0</v>
      </c>
      <c r="P1505">
        <v>16</v>
      </c>
      <c r="Q1505">
        <v>0</v>
      </c>
      <c r="R1505">
        <v>312</v>
      </c>
      <c r="S1505">
        <v>312</v>
      </c>
      <c r="T1505">
        <v>3.1199999999999999E-4</v>
      </c>
      <c r="U1505">
        <v>3.1199999999999999E-4</v>
      </c>
      <c r="V1505">
        <v>0</v>
      </c>
    </row>
    <row r="1506" spans="1:22" x14ac:dyDescent="0.35">
      <c r="A1506" t="s">
        <v>22</v>
      </c>
      <c r="B1506">
        <v>2019</v>
      </c>
      <c r="C1506" t="b">
        <v>1</v>
      </c>
      <c r="D1506" t="s">
        <v>48</v>
      </c>
      <c r="E1506" t="s">
        <v>175</v>
      </c>
      <c r="F1506" t="s">
        <v>25</v>
      </c>
      <c r="G1506" t="s">
        <v>48</v>
      </c>
      <c r="H1506" t="s">
        <v>65</v>
      </c>
      <c r="I1506" t="s">
        <v>27</v>
      </c>
      <c r="J1506" t="s">
        <v>101</v>
      </c>
      <c r="K1506" t="s">
        <v>67</v>
      </c>
      <c r="L1506" t="b">
        <v>1</v>
      </c>
      <c r="M1506" t="s">
        <v>30</v>
      </c>
      <c r="N1506" t="s">
        <v>175</v>
      </c>
      <c r="O1506">
        <v>0</v>
      </c>
      <c r="P1506">
        <v>1038</v>
      </c>
      <c r="Q1506">
        <v>0</v>
      </c>
      <c r="R1506">
        <v>3783</v>
      </c>
      <c r="S1506">
        <v>3783</v>
      </c>
      <c r="T1506">
        <v>3.7829999999999999E-3</v>
      </c>
      <c r="U1506">
        <v>3.7829999999999999E-3</v>
      </c>
      <c r="V1506">
        <v>0</v>
      </c>
    </row>
    <row r="1507" spans="1:22" x14ac:dyDescent="0.35">
      <c r="A1507" t="s">
        <v>22</v>
      </c>
      <c r="B1507">
        <v>2019</v>
      </c>
      <c r="C1507" t="b">
        <v>1</v>
      </c>
      <c r="D1507" t="s">
        <v>23</v>
      </c>
      <c r="E1507" t="s">
        <v>176</v>
      </c>
      <c r="F1507" t="s">
        <v>25</v>
      </c>
      <c r="G1507" t="s">
        <v>23</v>
      </c>
      <c r="H1507" t="s">
        <v>26</v>
      </c>
      <c r="I1507" t="s">
        <v>35</v>
      </c>
      <c r="J1507" t="s">
        <v>41</v>
      </c>
      <c r="K1507" t="s">
        <v>42</v>
      </c>
      <c r="L1507" t="b">
        <v>1</v>
      </c>
      <c r="M1507" t="s">
        <v>30</v>
      </c>
      <c r="N1507" t="s">
        <v>176</v>
      </c>
      <c r="O1507">
        <v>0</v>
      </c>
      <c r="P1507">
        <v>140444</v>
      </c>
      <c r="Q1507">
        <v>0</v>
      </c>
      <c r="R1507">
        <v>2166761</v>
      </c>
      <c r="S1507">
        <v>2166761</v>
      </c>
      <c r="T1507">
        <v>2.1667610000000002</v>
      </c>
      <c r="U1507">
        <v>2.1667610000000002</v>
      </c>
      <c r="V1507">
        <v>0</v>
      </c>
    </row>
    <row r="1508" spans="1:22" x14ac:dyDescent="0.35">
      <c r="A1508" t="s">
        <v>22</v>
      </c>
      <c r="B1508">
        <v>2019</v>
      </c>
      <c r="C1508" t="b">
        <v>1</v>
      </c>
      <c r="D1508" t="s">
        <v>23</v>
      </c>
      <c r="E1508" t="s">
        <v>176</v>
      </c>
      <c r="F1508" t="s">
        <v>25</v>
      </c>
      <c r="G1508" t="s">
        <v>23</v>
      </c>
      <c r="H1508" t="s">
        <v>26</v>
      </c>
      <c r="I1508" t="s">
        <v>35</v>
      </c>
      <c r="J1508" t="s">
        <v>41</v>
      </c>
      <c r="K1508" t="s">
        <v>42</v>
      </c>
      <c r="L1508" t="b">
        <v>1</v>
      </c>
      <c r="M1508" t="s">
        <v>30</v>
      </c>
      <c r="N1508" t="s">
        <v>176</v>
      </c>
      <c r="O1508">
        <v>0</v>
      </c>
      <c r="P1508">
        <v>4376</v>
      </c>
      <c r="Q1508">
        <v>0</v>
      </c>
      <c r="R1508">
        <v>51522</v>
      </c>
      <c r="S1508">
        <v>51522</v>
      </c>
      <c r="T1508">
        <v>5.1521999999999998E-2</v>
      </c>
      <c r="U1508">
        <v>5.1521999999999998E-2</v>
      </c>
      <c r="V1508">
        <v>0</v>
      </c>
    </row>
    <row r="1509" spans="1:22" x14ac:dyDescent="0.35">
      <c r="A1509" t="s">
        <v>22</v>
      </c>
      <c r="B1509">
        <v>2019</v>
      </c>
      <c r="C1509" t="b">
        <v>1</v>
      </c>
      <c r="D1509" t="s">
        <v>23</v>
      </c>
      <c r="E1509" t="s">
        <v>176</v>
      </c>
      <c r="F1509" t="s">
        <v>25</v>
      </c>
      <c r="G1509" t="s">
        <v>23</v>
      </c>
      <c r="H1509" t="s">
        <v>26</v>
      </c>
      <c r="I1509" t="s">
        <v>35</v>
      </c>
      <c r="J1509" t="s">
        <v>41</v>
      </c>
      <c r="K1509" t="s">
        <v>42</v>
      </c>
      <c r="L1509" t="b">
        <v>1</v>
      </c>
      <c r="M1509" t="s">
        <v>30</v>
      </c>
      <c r="N1509" t="s">
        <v>176</v>
      </c>
      <c r="O1509">
        <v>0</v>
      </c>
      <c r="P1509">
        <v>616</v>
      </c>
      <c r="Q1509">
        <v>0</v>
      </c>
      <c r="R1509">
        <v>13155</v>
      </c>
      <c r="S1509">
        <v>13155</v>
      </c>
      <c r="T1509">
        <v>1.3155E-2</v>
      </c>
      <c r="U1509">
        <v>1.3155E-2</v>
      </c>
      <c r="V1509">
        <v>0</v>
      </c>
    </row>
    <row r="1510" spans="1:22" x14ac:dyDescent="0.35">
      <c r="A1510" t="s">
        <v>22</v>
      </c>
      <c r="B1510">
        <v>2019</v>
      </c>
      <c r="C1510" t="b">
        <v>1</v>
      </c>
      <c r="D1510" t="s">
        <v>48</v>
      </c>
      <c r="E1510" t="s">
        <v>177</v>
      </c>
      <c r="F1510" t="s">
        <v>25</v>
      </c>
      <c r="G1510" t="s">
        <v>48</v>
      </c>
      <c r="H1510" t="s">
        <v>26</v>
      </c>
      <c r="I1510" t="s">
        <v>35</v>
      </c>
      <c r="J1510" t="s">
        <v>152</v>
      </c>
      <c r="K1510" t="s">
        <v>39</v>
      </c>
      <c r="L1510" t="b">
        <v>1</v>
      </c>
      <c r="M1510" t="s">
        <v>30</v>
      </c>
      <c r="N1510" t="s">
        <v>177</v>
      </c>
      <c r="O1510">
        <v>1</v>
      </c>
      <c r="P1510">
        <v>419</v>
      </c>
      <c r="Q1510">
        <v>419</v>
      </c>
      <c r="R1510">
        <v>3071</v>
      </c>
      <c r="S1510">
        <v>3071</v>
      </c>
      <c r="T1510">
        <v>3.0709999999999999E-3</v>
      </c>
      <c r="U1510">
        <v>3.0709999999999999E-3</v>
      </c>
      <c r="V1510">
        <v>0.41899999999999998</v>
      </c>
    </row>
    <row r="1511" spans="1:22" x14ac:dyDescent="0.35">
      <c r="A1511" t="s">
        <v>22</v>
      </c>
      <c r="B1511">
        <v>2019</v>
      </c>
      <c r="C1511" t="b">
        <v>1</v>
      </c>
      <c r="D1511" t="s">
        <v>48</v>
      </c>
      <c r="E1511" t="s">
        <v>177</v>
      </c>
      <c r="F1511" t="s">
        <v>25</v>
      </c>
      <c r="G1511" t="s">
        <v>48</v>
      </c>
      <c r="H1511" t="s">
        <v>26</v>
      </c>
      <c r="I1511" t="s">
        <v>35</v>
      </c>
      <c r="J1511" t="s">
        <v>82</v>
      </c>
      <c r="K1511" t="s">
        <v>39</v>
      </c>
      <c r="L1511" t="b">
        <v>1</v>
      </c>
      <c r="M1511" t="s">
        <v>30</v>
      </c>
      <c r="N1511" t="s">
        <v>177</v>
      </c>
      <c r="O1511">
        <v>1</v>
      </c>
      <c r="P1511">
        <v>2646</v>
      </c>
      <c r="Q1511">
        <v>2646</v>
      </c>
      <c r="R1511">
        <v>8229</v>
      </c>
      <c r="S1511">
        <v>8229</v>
      </c>
      <c r="T1511">
        <v>8.2290000000000002E-3</v>
      </c>
      <c r="U1511">
        <v>8.2290000000000002E-3</v>
      </c>
      <c r="V1511">
        <v>2.6459999999999999</v>
      </c>
    </row>
    <row r="1512" spans="1:22" x14ac:dyDescent="0.35">
      <c r="A1512" t="s">
        <v>22</v>
      </c>
      <c r="B1512">
        <v>2019</v>
      </c>
      <c r="C1512" t="b">
        <v>1</v>
      </c>
      <c r="D1512" t="s">
        <v>48</v>
      </c>
      <c r="E1512" t="s">
        <v>177</v>
      </c>
      <c r="F1512" t="s">
        <v>25</v>
      </c>
      <c r="G1512" t="s">
        <v>48</v>
      </c>
      <c r="H1512" t="s">
        <v>26</v>
      </c>
      <c r="I1512" t="s">
        <v>27</v>
      </c>
      <c r="J1512" t="s">
        <v>56</v>
      </c>
      <c r="K1512" t="s">
        <v>29</v>
      </c>
      <c r="L1512" t="b">
        <v>1</v>
      </c>
      <c r="M1512" t="s">
        <v>30</v>
      </c>
      <c r="N1512" t="s">
        <v>177</v>
      </c>
      <c r="O1512">
        <v>1.21</v>
      </c>
      <c r="P1512">
        <v>280</v>
      </c>
      <c r="Q1512">
        <v>338.8</v>
      </c>
      <c r="R1512">
        <v>5848</v>
      </c>
      <c r="S1512">
        <v>5848</v>
      </c>
      <c r="T1512">
        <v>5.8479999999999999E-3</v>
      </c>
      <c r="U1512">
        <v>5.8479999999999999E-3</v>
      </c>
      <c r="V1512">
        <v>0.33879999999999999</v>
      </c>
    </row>
    <row r="1513" spans="1:22" x14ac:dyDescent="0.35">
      <c r="A1513" t="s">
        <v>22</v>
      </c>
      <c r="B1513">
        <v>2019</v>
      </c>
      <c r="C1513" t="b">
        <v>1</v>
      </c>
      <c r="D1513" t="s">
        <v>48</v>
      </c>
      <c r="E1513" t="s">
        <v>177</v>
      </c>
      <c r="F1513" t="s">
        <v>25</v>
      </c>
      <c r="G1513" t="s">
        <v>48</v>
      </c>
      <c r="H1513" t="s">
        <v>26</v>
      </c>
      <c r="I1513" t="s">
        <v>27</v>
      </c>
      <c r="J1513" t="s">
        <v>28</v>
      </c>
      <c r="K1513" t="s">
        <v>29</v>
      </c>
      <c r="L1513" t="b">
        <v>1</v>
      </c>
      <c r="M1513" t="s">
        <v>30</v>
      </c>
      <c r="N1513" t="s">
        <v>177</v>
      </c>
      <c r="O1513">
        <v>1.38</v>
      </c>
      <c r="P1513">
        <v>16875</v>
      </c>
      <c r="Q1513">
        <v>23287.5</v>
      </c>
      <c r="R1513">
        <v>190267</v>
      </c>
      <c r="S1513">
        <v>190267</v>
      </c>
      <c r="T1513">
        <v>0.19026699999999999</v>
      </c>
      <c r="U1513">
        <v>0.19026699999999999</v>
      </c>
      <c r="V1513">
        <v>23.287500000000001</v>
      </c>
    </row>
    <row r="1514" spans="1:22" x14ac:dyDescent="0.35">
      <c r="A1514" t="s">
        <v>22</v>
      </c>
      <c r="B1514">
        <v>2019</v>
      </c>
      <c r="C1514" t="b">
        <v>1</v>
      </c>
      <c r="D1514" t="s">
        <v>48</v>
      </c>
      <c r="E1514" t="s">
        <v>177</v>
      </c>
      <c r="F1514" t="s">
        <v>25</v>
      </c>
      <c r="G1514" t="s">
        <v>48</v>
      </c>
      <c r="H1514" t="s">
        <v>26</v>
      </c>
      <c r="I1514" t="s">
        <v>27</v>
      </c>
      <c r="J1514" t="s">
        <v>70</v>
      </c>
      <c r="K1514" t="s">
        <v>29</v>
      </c>
      <c r="L1514" t="b">
        <v>1</v>
      </c>
      <c r="M1514" t="s">
        <v>30</v>
      </c>
      <c r="N1514" t="s">
        <v>177</v>
      </c>
      <c r="O1514">
        <v>1</v>
      </c>
      <c r="P1514">
        <v>199</v>
      </c>
      <c r="Q1514">
        <v>199</v>
      </c>
      <c r="R1514">
        <v>8574</v>
      </c>
      <c r="S1514">
        <v>8574</v>
      </c>
      <c r="T1514">
        <v>8.574E-3</v>
      </c>
      <c r="U1514">
        <v>8.574E-3</v>
      </c>
      <c r="V1514">
        <v>0.19900000000000001</v>
      </c>
    </row>
    <row r="1515" spans="1:22" x14ac:dyDescent="0.35">
      <c r="A1515" t="s">
        <v>22</v>
      </c>
      <c r="B1515">
        <v>2019</v>
      </c>
      <c r="C1515" t="b">
        <v>1</v>
      </c>
      <c r="D1515" t="s">
        <v>48</v>
      </c>
      <c r="E1515" t="s">
        <v>177</v>
      </c>
      <c r="F1515" t="s">
        <v>25</v>
      </c>
      <c r="G1515" t="s">
        <v>48</v>
      </c>
      <c r="H1515" t="s">
        <v>26</v>
      </c>
      <c r="I1515" t="s">
        <v>27</v>
      </c>
      <c r="J1515" t="s">
        <v>57</v>
      </c>
      <c r="K1515" t="s">
        <v>29</v>
      </c>
      <c r="L1515" t="b">
        <v>1</v>
      </c>
      <c r="M1515" t="s">
        <v>30</v>
      </c>
      <c r="N1515" t="s">
        <v>177</v>
      </c>
      <c r="O1515">
        <v>4</v>
      </c>
      <c r="P1515">
        <v>40</v>
      </c>
      <c r="Q1515">
        <v>160</v>
      </c>
      <c r="R1515">
        <v>112</v>
      </c>
      <c r="S1515">
        <v>112</v>
      </c>
      <c r="T1515">
        <v>1.12E-4</v>
      </c>
      <c r="U1515">
        <v>1.12E-4</v>
      </c>
      <c r="V1515">
        <v>0.16</v>
      </c>
    </row>
    <row r="1516" spans="1:22" x14ac:dyDescent="0.35">
      <c r="A1516" t="s">
        <v>22</v>
      </c>
      <c r="B1516">
        <v>2019</v>
      </c>
      <c r="C1516" t="b">
        <v>1</v>
      </c>
      <c r="D1516" t="s">
        <v>48</v>
      </c>
      <c r="E1516" t="s">
        <v>177</v>
      </c>
      <c r="F1516" t="s">
        <v>25</v>
      </c>
      <c r="G1516" t="s">
        <v>48</v>
      </c>
      <c r="H1516" t="s">
        <v>26</v>
      </c>
      <c r="I1516" t="s">
        <v>27</v>
      </c>
      <c r="J1516" t="s">
        <v>57</v>
      </c>
      <c r="K1516" t="s">
        <v>29</v>
      </c>
      <c r="L1516" t="b">
        <v>1</v>
      </c>
      <c r="M1516" t="s">
        <v>30</v>
      </c>
      <c r="N1516" t="s">
        <v>177</v>
      </c>
      <c r="O1516">
        <v>2.58</v>
      </c>
      <c r="P1516">
        <v>480</v>
      </c>
      <c r="Q1516">
        <v>1238.4000000000001</v>
      </c>
      <c r="R1516">
        <v>3</v>
      </c>
      <c r="S1516">
        <v>3</v>
      </c>
      <c r="T1516" s="1">
        <v>3.0000000000000001E-6</v>
      </c>
      <c r="U1516" s="1">
        <v>3.0000000000000001E-6</v>
      </c>
      <c r="V1516">
        <v>1.2383999999999999</v>
      </c>
    </row>
    <row r="1517" spans="1:22" x14ac:dyDescent="0.35">
      <c r="A1517" t="s">
        <v>22</v>
      </c>
      <c r="B1517">
        <v>2019</v>
      </c>
      <c r="C1517" t="b">
        <v>1</v>
      </c>
      <c r="D1517" t="s">
        <v>48</v>
      </c>
      <c r="E1517" t="s">
        <v>177</v>
      </c>
      <c r="F1517" t="s">
        <v>25</v>
      </c>
      <c r="G1517" t="s">
        <v>48</v>
      </c>
      <c r="H1517" t="s">
        <v>26</v>
      </c>
      <c r="I1517" t="s">
        <v>27</v>
      </c>
      <c r="J1517" t="s">
        <v>71</v>
      </c>
      <c r="K1517" t="s">
        <v>29</v>
      </c>
      <c r="L1517" t="b">
        <v>1</v>
      </c>
      <c r="M1517" t="s">
        <v>30</v>
      </c>
      <c r="N1517" t="s">
        <v>177</v>
      </c>
      <c r="O1517">
        <v>1.61</v>
      </c>
      <c r="P1517">
        <v>43</v>
      </c>
      <c r="Q1517">
        <v>69.23</v>
      </c>
      <c r="R1517">
        <v>521</v>
      </c>
      <c r="S1517">
        <v>521</v>
      </c>
      <c r="T1517">
        <v>5.2099999999999998E-4</v>
      </c>
      <c r="U1517">
        <v>5.2099999999999998E-4</v>
      </c>
      <c r="V1517">
        <v>6.923E-2</v>
      </c>
    </row>
    <row r="1518" spans="1:22" x14ac:dyDescent="0.35">
      <c r="A1518" t="s">
        <v>22</v>
      </c>
      <c r="B1518">
        <v>2019</v>
      </c>
      <c r="C1518" t="b">
        <v>1</v>
      </c>
      <c r="D1518" t="s">
        <v>48</v>
      </c>
      <c r="E1518" t="s">
        <v>177</v>
      </c>
      <c r="F1518" t="s">
        <v>25</v>
      </c>
      <c r="G1518" t="s">
        <v>48</v>
      </c>
      <c r="H1518" t="s">
        <v>26</v>
      </c>
      <c r="I1518" t="s">
        <v>35</v>
      </c>
      <c r="J1518" t="s">
        <v>51</v>
      </c>
      <c r="K1518" t="s">
        <v>52</v>
      </c>
      <c r="L1518" t="b">
        <v>1</v>
      </c>
      <c r="M1518" t="s">
        <v>30</v>
      </c>
      <c r="N1518" t="s">
        <v>177</v>
      </c>
      <c r="O1518">
        <v>1.1599999999999999</v>
      </c>
      <c r="P1518">
        <v>46805</v>
      </c>
      <c r="Q1518">
        <v>54293.8</v>
      </c>
      <c r="R1518">
        <v>338905</v>
      </c>
      <c r="S1518">
        <v>338905</v>
      </c>
      <c r="T1518">
        <v>0.33890500000000001</v>
      </c>
      <c r="U1518">
        <v>0.33890500000000001</v>
      </c>
      <c r="V1518">
        <v>54.293799999999997</v>
      </c>
    </row>
    <row r="1519" spans="1:22" x14ac:dyDescent="0.35">
      <c r="A1519" t="s">
        <v>22</v>
      </c>
      <c r="B1519">
        <v>2019</v>
      </c>
      <c r="C1519" t="b">
        <v>1</v>
      </c>
      <c r="D1519" t="s">
        <v>48</v>
      </c>
      <c r="E1519" t="s">
        <v>177</v>
      </c>
      <c r="F1519" t="s">
        <v>25</v>
      </c>
      <c r="G1519" t="s">
        <v>48</v>
      </c>
      <c r="H1519" t="s">
        <v>26</v>
      </c>
      <c r="I1519" t="s">
        <v>35</v>
      </c>
      <c r="J1519" t="s">
        <v>115</v>
      </c>
      <c r="K1519" t="s">
        <v>54</v>
      </c>
      <c r="L1519" t="b">
        <v>1</v>
      </c>
      <c r="M1519" t="s">
        <v>30</v>
      </c>
      <c r="N1519" t="s">
        <v>177</v>
      </c>
      <c r="O1519">
        <v>1</v>
      </c>
      <c r="P1519">
        <v>3</v>
      </c>
      <c r="Q1519">
        <v>3</v>
      </c>
      <c r="R1519">
        <v>89</v>
      </c>
      <c r="S1519">
        <v>89</v>
      </c>
      <c r="T1519" s="1">
        <v>8.8999999999999995E-5</v>
      </c>
      <c r="U1519" s="1">
        <v>8.8999999999999995E-5</v>
      </c>
      <c r="V1519">
        <v>3.0000000000000001E-3</v>
      </c>
    </row>
    <row r="1520" spans="1:22" x14ac:dyDescent="0.35">
      <c r="A1520" t="s">
        <v>22</v>
      </c>
      <c r="B1520">
        <v>2019</v>
      </c>
      <c r="C1520" t="b">
        <v>1</v>
      </c>
      <c r="D1520" t="s">
        <v>48</v>
      </c>
      <c r="E1520" t="s">
        <v>177</v>
      </c>
      <c r="F1520" t="s">
        <v>25</v>
      </c>
      <c r="G1520" t="s">
        <v>48</v>
      </c>
      <c r="H1520" t="s">
        <v>26</v>
      </c>
      <c r="I1520" t="s">
        <v>27</v>
      </c>
      <c r="J1520" t="s">
        <v>124</v>
      </c>
      <c r="K1520" t="s">
        <v>52</v>
      </c>
      <c r="L1520" t="b">
        <v>1</v>
      </c>
      <c r="M1520" t="s">
        <v>30</v>
      </c>
      <c r="N1520" t="s">
        <v>177</v>
      </c>
      <c r="O1520">
        <v>1.1499999999999999</v>
      </c>
      <c r="P1520">
        <v>348</v>
      </c>
      <c r="Q1520">
        <v>400.2</v>
      </c>
      <c r="R1520">
        <v>5394</v>
      </c>
      <c r="S1520">
        <v>5394</v>
      </c>
      <c r="T1520">
        <v>5.3940000000000004E-3</v>
      </c>
      <c r="U1520">
        <v>5.3940000000000004E-3</v>
      </c>
      <c r="V1520">
        <v>0.4002</v>
      </c>
    </row>
    <row r="1521" spans="1:22" x14ac:dyDescent="0.35">
      <c r="A1521" t="s">
        <v>22</v>
      </c>
      <c r="B1521">
        <v>2019</v>
      </c>
      <c r="C1521" t="b">
        <v>1</v>
      </c>
      <c r="D1521" t="s">
        <v>48</v>
      </c>
      <c r="E1521" t="s">
        <v>177</v>
      </c>
      <c r="F1521" t="s">
        <v>25</v>
      </c>
      <c r="G1521" t="s">
        <v>48</v>
      </c>
      <c r="H1521" t="s">
        <v>26</v>
      </c>
      <c r="I1521" t="s">
        <v>27</v>
      </c>
      <c r="J1521" t="s">
        <v>108</v>
      </c>
      <c r="K1521" t="s">
        <v>52</v>
      </c>
      <c r="L1521" t="b">
        <v>1</v>
      </c>
      <c r="M1521" t="s">
        <v>30</v>
      </c>
      <c r="N1521" t="s">
        <v>177</v>
      </c>
      <c r="O1521">
        <v>1.1499999999999999</v>
      </c>
      <c r="P1521">
        <v>12</v>
      </c>
      <c r="Q1521">
        <v>13.8</v>
      </c>
      <c r="R1521">
        <v>65</v>
      </c>
      <c r="S1521">
        <v>65</v>
      </c>
      <c r="T1521" s="1">
        <v>6.4999999999999994E-5</v>
      </c>
      <c r="U1521" s="1">
        <v>6.4999999999999994E-5</v>
      </c>
      <c r="V1521">
        <v>1.38E-2</v>
      </c>
    </row>
    <row r="1522" spans="1:22" x14ac:dyDescent="0.35">
      <c r="A1522" t="s">
        <v>22</v>
      </c>
      <c r="B1522">
        <v>2019</v>
      </c>
      <c r="C1522" t="b">
        <v>1</v>
      </c>
      <c r="D1522" t="s">
        <v>48</v>
      </c>
      <c r="E1522" t="s">
        <v>177</v>
      </c>
      <c r="F1522" t="s">
        <v>25</v>
      </c>
      <c r="G1522" t="s">
        <v>48</v>
      </c>
      <c r="H1522" t="s">
        <v>26</v>
      </c>
      <c r="I1522" t="s">
        <v>35</v>
      </c>
      <c r="J1522" t="s">
        <v>125</v>
      </c>
      <c r="K1522" t="s">
        <v>33</v>
      </c>
      <c r="L1522" t="b">
        <v>1</v>
      </c>
      <c r="M1522" t="s">
        <v>30</v>
      </c>
      <c r="N1522" t="s">
        <v>177</v>
      </c>
      <c r="O1522">
        <v>1</v>
      </c>
      <c r="P1522">
        <v>209049</v>
      </c>
      <c r="Q1522">
        <v>209049</v>
      </c>
      <c r="R1522">
        <v>691762</v>
      </c>
      <c r="S1522">
        <v>691762</v>
      </c>
      <c r="T1522">
        <v>0.69176199999999999</v>
      </c>
      <c r="U1522">
        <v>0.69176199999999999</v>
      </c>
      <c r="V1522">
        <v>209.04900000000001</v>
      </c>
    </row>
    <row r="1523" spans="1:22" x14ac:dyDescent="0.35">
      <c r="A1523" t="s">
        <v>22</v>
      </c>
      <c r="B1523">
        <v>2019</v>
      </c>
      <c r="C1523" t="b">
        <v>1</v>
      </c>
      <c r="D1523" t="s">
        <v>48</v>
      </c>
      <c r="E1523" t="s">
        <v>177</v>
      </c>
      <c r="F1523" t="s">
        <v>25</v>
      </c>
      <c r="G1523" t="s">
        <v>48</v>
      </c>
      <c r="H1523" t="s">
        <v>26</v>
      </c>
      <c r="I1523" t="s">
        <v>35</v>
      </c>
      <c r="J1523" t="s">
        <v>133</v>
      </c>
      <c r="K1523" t="s">
        <v>33</v>
      </c>
      <c r="L1523" t="b">
        <v>1</v>
      </c>
      <c r="M1523" t="s">
        <v>30</v>
      </c>
      <c r="N1523" t="s">
        <v>177</v>
      </c>
      <c r="O1523">
        <v>1</v>
      </c>
      <c r="P1523">
        <v>131329</v>
      </c>
      <c r="Q1523">
        <v>131329</v>
      </c>
      <c r="R1523">
        <v>475974</v>
      </c>
      <c r="S1523">
        <v>475974</v>
      </c>
      <c r="T1523">
        <v>0.47597400000000001</v>
      </c>
      <c r="U1523">
        <v>0.47597400000000001</v>
      </c>
      <c r="V1523">
        <v>131.32900000000001</v>
      </c>
    </row>
    <row r="1524" spans="1:22" x14ac:dyDescent="0.35">
      <c r="A1524" t="s">
        <v>22</v>
      </c>
      <c r="B1524">
        <v>2019</v>
      </c>
      <c r="C1524" t="b">
        <v>1</v>
      </c>
      <c r="D1524" t="s">
        <v>48</v>
      </c>
      <c r="E1524" t="s">
        <v>177</v>
      </c>
      <c r="F1524" t="s">
        <v>25</v>
      </c>
      <c r="G1524" t="s">
        <v>48</v>
      </c>
      <c r="H1524" t="s">
        <v>26</v>
      </c>
      <c r="I1524" t="s">
        <v>35</v>
      </c>
      <c r="J1524" t="s">
        <v>86</v>
      </c>
      <c r="K1524" t="s">
        <v>32</v>
      </c>
      <c r="L1524" t="b">
        <v>1</v>
      </c>
      <c r="M1524" t="s">
        <v>30</v>
      </c>
      <c r="N1524" t="s">
        <v>177</v>
      </c>
      <c r="O1524">
        <v>1.1599999999999999</v>
      </c>
      <c r="P1524">
        <v>89</v>
      </c>
      <c r="Q1524">
        <v>103.24</v>
      </c>
      <c r="R1524">
        <v>2215</v>
      </c>
      <c r="S1524">
        <v>2215</v>
      </c>
      <c r="T1524">
        <v>2.215E-3</v>
      </c>
      <c r="U1524">
        <v>2.215E-3</v>
      </c>
      <c r="V1524">
        <v>0.10324</v>
      </c>
    </row>
    <row r="1525" spans="1:22" x14ac:dyDescent="0.35">
      <c r="A1525" t="s">
        <v>22</v>
      </c>
      <c r="B1525">
        <v>2019</v>
      </c>
      <c r="C1525" t="b">
        <v>1</v>
      </c>
      <c r="D1525" t="s">
        <v>48</v>
      </c>
      <c r="E1525" t="s">
        <v>177</v>
      </c>
      <c r="F1525" t="s">
        <v>25</v>
      </c>
      <c r="G1525" t="s">
        <v>48</v>
      </c>
      <c r="H1525" t="s">
        <v>26</v>
      </c>
      <c r="I1525" t="s">
        <v>27</v>
      </c>
      <c r="J1525" t="s">
        <v>148</v>
      </c>
      <c r="K1525" t="s">
        <v>33</v>
      </c>
      <c r="L1525" t="b">
        <v>1</v>
      </c>
      <c r="M1525" t="s">
        <v>30</v>
      </c>
      <c r="N1525" t="s">
        <v>177</v>
      </c>
      <c r="O1525">
        <v>1.34</v>
      </c>
      <c r="P1525">
        <v>210</v>
      </c>
      <c r="Q1525">
        <v>281.39999999999998</v>
      </c>
      <c r="R1525">
        <v>359</v>
      </c>
      <c r="S1525">
        <v>359</v>
      </c>
      <c r="T1525">
        <v>3.59E-4</v>
      </c>
      <c r="U1525">
        <v>3.59E-4</v>
      </c>
      <c r="V1525">
        <v>0.28139999999999998</v>
      </c>
    </row>
    <row r="1526" spans="1:22" x14ac:dyDescent="0.35">
      <c r="A1526" t="s">
        <v>22</v>
      </c>
      <c r="B1526">
        <v>2019</v>
      </c>
      <c r="C1526" t="b">
        <v>1</v>
      </c>
      <c r="D1526" t="s">
        <v>48</v>
      </c>
      <c r="E1526" t="s">
        <v>177</v>
      </c>
      <c r="F1526" t="s">
        <v>25</v>
      </c>
      <c r="G1526" t="s">
        <v>48</v>
      </c>
      <c r="H1526" t="s">
        <v>26</v>
      </c>
      <c r="I1526" t="s">
        <v>27</v>
      </c>
      <c r="J1526" t="s">
        <v>76</v>
      </c>
      <c r="K1526" t="s">
        <v>32</v>
      </c>
      <c r="L1526" t="b">
        <v>1</v>
      </c>
      <c r="M1526" t="s">
        <v>30</v>
      </c>
      <c r="N1526" t="s">
        <v>177</v>
      </c>
      <c r="O1526">
        <v>1.5</v>
      </c>
      <c r="P1526">
        <v>141779</v>
      </c>
      <c r="Q1526">
        <v>212668.5</v>
      </c>
      <c r="R1526">
        <v>1343788</v>
      </c>
      <c r="S1526">
        <v>1343788</v>
      </c>
      <c r="T1526">
        <v>1.343788</v>
      </c>
      <c r="U1526">
        <v>1.343788</v>
      </c>
      <c r="V1526">
        <v>212.66849999999999</v>
      </c>
    </row>
    <row r="1527" spans="1:22" x14ac:dyDescent="0.35">
      <c r="A1527" t="s">
        <v>22</v>
      </c>
      <c r="B1527">
        <v>2019</v>
      </c>
      <c r="C1527" t="b">
        <v>1</v>
      </c>
      <c r="D1527" t="s">
        <v>48</v>
      </c>
      <c r="E1527" t="s">
        <v>177</v>
      </c>
      <c r="F1527" t="s">
        <v>25</v>
      </c>
      <c r="G1527" t="s">
        <v>48</v>
      </c>
      <c r="H1527" t="s">
        <v>26</v>
      </c>
      <c r="I1527" t="s">
        <v>35</v>
      </c>
      <c r="J1527" t="s">
        <v>33</v>
      </c>
      <c r="K1527" t="s">
        <v>33</v>
      </c>
      <c r="L1527" t="b">
        <v>1</v>
      </c>
      <c r="M1527" t="s">
        <v>30</v>
      </c>
      <c r="N1527" t="s">
        <v>177</v>
      </c>
      <c r="O1527">
        <v>1.17</v>
      </c>
      <c r="P1527">
        <v>95180</v>
      </c>
      <c r="Q1527">
        <v>111360.6</v>
      </c>
      <c r="R1527">
        <v>356846</v>
      </c>
      <c r="S1527">
        <v>356846</v>
      </c>
      <c r="T1527">
        <v>0.356846</v>
      </c>
      <c r="U1527">
        <v>0.356846</v>
      </c>
      <c r="V1527">
        <v>111.36060000000001</v>
      </c>
    </row>
    <row r="1528" spans="1:22" x14ac:dyDescent="0.35">
      <c r="A1528" t="s">
        <v>22</v>
      </c>
      <c r="B1528">
        <v>2019</v>
      </c>
      <c r="C1528" t="b">
        <v>1</v>
      </c>
      <c r="D1528" t="s">
        <v>48</v>
      </c>
      <c r="E1528" t="s">
        <v>177</v>
      </c>
      <c r="F1528" t="s">
        <v>25</v>
      </c>
      <c r="G1528" t="s">
        <v>48</v>
      </c>
      <c r="H1528" t="s">
        <v>26</v>
      </c>
      <c r="I1528" t="s">
        <v>27</v>
      </c>
      <c r="J1528" t="s">
        <v>33</v>
      </c>
      <c r="K1528" t="s">
        <v>33</v>
      </c>
      <c r="L1528" t="b">
        <v>1</v>
      </c>
      <c r="M1528" t="s">
        <v>30</v>
      </c>
      <c r="N1528" t="s">
        <v>177</v>
      </c>
      <c r="O1528">
        <v>1.33</v>
      </c>
      <c r="P1528">
        <v>272</v>
      </c>
      <c r="Q1528">
        <v>361.76</v>
      </c>
      <c r="R1528">
        <v>6037</v>
      </c>
      <c r="S1528">
        <v>6037</v>
      </c>
      <c r="T1528">
        <v>6.0369999999999998E-3</v>
      </c>
      <c r="U1528">
        <v>6.0369999999999998E-3</v>
      </c>
      <c r="V1528">
        <v>0.36176000000000003</v>
      </c>
    </row>
    <row r="1529" spans="1:22" x14ac:dyDescent="0.35">
      <c r="A1529" t="s">
        <v>22</v>
      </c>
      <c r="B1529">
        <v>2019</v>
      </c>
      <c r="C1529" t="b">
        <v>1</v>
      </c>
      <c r="D1529" t="s">
        <v>48</v>
      </c>
      <c r="E1529" t="s">
        <v>177</v>
      </c>
      <c r="F1529" t="s">
        <v>25</v>
      </c>
      <c r="G1529" t="s">
        <v>48</v>
      </c>
      <c r="H1529" t="s">
        <v>36</v>
      </c>
      <c r="I1529" t="s">
        <v>37</v>
      </c>
      <c r="J1529" t="s">
        <v>28</v>
      </c>
      <c r="K1529" t="s">
        <v>29</v>
      </c>
      <c r="L1529" t="b">
        <v>1</v>
      </c>
      <c r="M1529" t="s">
        <v>30</v>
      </c>
      <c r="N1529" t="s">
        <v>177</v>
      </c>
      <c r="O1529">
        <v>1.66</v>
      </c>
      <c r="P1529">
        <v>2</v>
      </c>
      <c r="Q1529">
        <v>3.32</v>
      </c>
      <c r="R1529">
        <v>14</v>
      </c>
      <c r="S1529">
        <v>14</v>
      </c>
      <c r="T1529" s="1">
        <v>1.4E-5</v>
      </c>
      <c r="U1529" s="1">
        <v>1.4E-5</v>
      </c>
      <c r="V1529">
        <v>3.32E-3</v>
      </c>
    </row>
    <row r="1530" spans="1:22" x14ac:dyDescent="0.35">
      <c r="A1530" t="s">
        <v>22</v>
      </c>
      <c r="B1530">
        <v>2019</v>
      </c>
      <c r="C1530" t="b">
        <v>1</v>
      </c>
      <c r="D1530" t="s">
        <v>48</v>
      </c>
      <c r="E1530" t="s">
        <v>177</v>
      </c>
      <c r="F1530" t="s">
        <v>25</v>
      </c>
      <c r="G1530" t="s">
        <v>48</v>
      </c>
      <c r="H1530" t="s">
        <v>36</v>
      </c>
      <c r="I1530" t="s">
        <v>37</v>
      </c>
      <c r="J1530" t="s">
        <v>60</v>
      </c>
      <c r="K1530" t="s">
        <v>29</v>
      </c>
      <c r="L1530" t="b">
        <v>1</v>
      </c>
      <c r="M1530" t="s">
        <v>30</v>
      </c>
      <c r="N1530" t="s">
        <v>177</v>
      </c>
      <c r="O1530">
        <v>2.4</v>
      </c>
      <c r="P1530">
        <v>2933</v>
      </c>
      <c r="Q1530">
        <v>7039.2</v>
      </c>
      <c r="R1530">
        <v>14317</v>
      </c>
      <c r="S1530">
        <v>14317</v>
      </c>
      <c r="T1530">
        <v>1.4317E-2</v>
      </c>
      <c r="U1530">
        <v>1.4317E-2</v>
      </c>
      <c r="V1530">
        <v>7.0392000000000001</v>
      </c>
    </row>
    <row r="1531" spans="1:22" x14ac:dyDescent="0.35">
      <c r="A1531" t="s">
        <v>22</v>
      </c>
      <c r="B1531">
        <v>2019</v>
      </c>
      <c r="C1531" t="b">
        <v>1</v>
      </c>
      <c r="D1531" t="s">
        <v>48</v>
      </c>
      <c r="E1531" t="s">
        <v>177</v>
      </c>
      <c r="F1531" t="s">
        <v>25</v>
      </c>
      <c r="G1531" t="s">
        <v>48</v>
      </c>
      <c r="H1531" t="s">
        <v>36</v>
      </c>
      <c r="I1531" t="s">
        <v>37</v>
      </c>
      <c r="J1531" t="s">
        <v>79</v>
      </c>
      <c r="K1531" t="s">
        <v>47</v>
      </c>
      <c r="L1531" t="b">
        <v>1</v>
      </c>
      <c r="M1531" t="s">
        <v>30</v>
      </c>
      <c r="N1531" t="s">
        <v>177</v>
      </c>
      <c r="O1531">
        <v>1.36</v>
      </c>
      <c r="P1531">
        <v>20260</v>
      </c>
      <c r="Q1531">
        <v>27553.599999999999</v>
      </c>
      <c r="R1531">
        <v>104906</v>
      </c>
      <c r="S1531">
        <v>104906</v>
      </c>
      <c r="T1531">
        <v>0.104906</v>
      </c>
      <c r="U1531">
        <v>0.104906</v>
      </c>
      <c r="V1531">
        <v>27.553599999999999</v>
      </c>
    </row>
    <row r="1532" spans="1:22" x14ac:dyDescent="0.35">
      <c r="A1532" t="s">
        <v>22</v>
      </c>
      <c r="B1532">
        <v>2019</v>
      </c>
      <c r="C1532" t="b">
        <v>1</v>
      </c>
      <c r="D1532" t="s">
        <v>48</v>
      </c>
      <c r="E1532" t="s">
        <v>177</v>
      </c>
      <c r="F1532" t="s">
        <v>25</v>
      </c>
      <c r="G1532" t="s">
        <v>48</v>
      </c>
      <c r="H1532" t="s">
        <v>36</v>
      </c>
      <c r="I1532" t="s">
        <v>37</v>
      </c>
      <c r="J1532" t="s">
        <v>46</v>
      </c>
      <c r="K1532" t="s">
        <v>47</v>
      </c>
      <c r="L1532" t="b">
        <v>1</v>
      </c>
      <c r="M1532" t="s">
        <v>30</v>
      </c>
      <c r="N1532" t="s">
        <v>177</v>
      </c>
      <c r="O1532">
        <v>1.36</v>
      </c>
      <c r="P1532">
        <v>19309</v>
      </c>
      <c r="Q1532">
        <v>26260.240000000002</v>
      </c>
      <c r="R1532">
        <v>320704</v>
      </c>
      <c r="S1532">
        <v>320704</v>
      </c>
      <c r="T1532">
        <v>0.32070399999999999</v>
      </c>
      <c r="U1532">
        <v>0.32070399999999999</v>
      </c>
      <c r="V1532">
        <v>26.26024</v>
      </c>
    </row>
    <row r="1533" spans="1:22" x14ac:dyDescent="0.35">
      <c r="A1533" t="s">
        <v>22</v>
      </c>
      <c r="B1533">
        <v>2019</v>
      </c>
      <c r="C1533" t="b">
        <v>1</v>
      </c>
      <c r="D1533" t="s">
        <v>48</v>
      </c>
      <c r="E1533" t="s">
        <v>177</v>
      </c>
      <c r="F1533" t="s">
        <v>25</v>
      </c>
      <c r="G1533" t="s">
        <v>48</v>
      </c>
      <c r="H1533" t="s">
        <v>36</v>
      </c>
      <c r="I1533" t="s">
        <v>37</v>
      </c>
      <c r="J1533" t="s">
        <v>43</v>
      </c>
      <c r="K1533" t="s">
        <v>39</v>
      </c>
      <c r="L1533" t="b">
        <v>1</v>
      </c>
      <c r="M1533" t="s">
        <v>30</v>
      </c>
      <c r="N1533" t="s">
        <v>177</v>
      </c>
      <c r="O1533">
        <v>1.36</v>
      </c>
      <c r="P1533">
        <v>57420</v>
      </c>
      <c r="Q1533">
        <v>78091.199999999997</v>
      </c>
      <c r="R1533">
        <v>300238</v>
      </c>
      <c r="S1533">
        <v>300238</v>
      </c>
      <c r="T1533">
        <v>0.300238</v>
      </c>
      <c r="U1533">
        <v>0.300238</v>
      </c>
      <c r="V1533">
        <v>78.091200000000001</v>
      </c>
    </row>
    <row r="1534" spans="1:22" x14ac:dyDescent="0.35">
      <c r="A1534" t="s">
        <v>22</v>
      </c>
      <c r="B1534">
        <v>2019</v>
      </c>
      <c r="C1534" t="b">
        <v>1</v>
      </c>
      <c r="D1534" t="s">
        <v>48</v>
      </c>
      <c r="E1534" t="s">
        <v>177</v>
      </c>
      <c r="F1534" t="s">
        <v>25</v>
      </c>
      <c r="G1534" t="s">
        <v>48</v>
      </c>
      <c r="H1534" t="s">
        <v>36</v>
      </c>
      <c r="I1534" t="s">
        <v>37</v>
      </c>
      <c r="J1534" t="s">
        <v>81</v>
      </c>
      <c r="K1534" t="s">
        <v>39</v>
      </c>
      <c r="L1534" t="b">
        <v>1</v>
      </c>
      <c r="M1534" t="s">
        <v>30</v>
      </c>
      <c r="N1534" t="s">
        <v>177</v>
      </c>
      <c r="O1534">
        <v>2.61</v>
      </c>
      <c r="P1534">
        <v>19471</v>
      </c>
      <c r="Q1534">
        <v>50819.31</v>
      </c>
      <c r="R1534">
        <v>336154</v>
      </c>
      <c r="S1534">
        <v>336154</v>
      </c>
      <c r="T1534">
        <v>0.33615400000000001</v>
      </c>
      <c r="U1534">
        <v>0.33615400000000001</v>
      </c>
      <c r="V1534">
        <v>50.819310000000002</v>
      </c>
    </row>
    <row r="1535" spans="1:22" x14ac:dyDescent="0.35">
      <c r="A1535" t="s">
        <v>22</v>
      </c>
      <c r="B1535">
        <v>2019</v>
      </c>
      <c r="C1535" t="b">
        <v>1</v>
      </c>
      <c r="D1535" t="s">
        <v>48</v>
      </c>
      <c r="E1535" t="s">
        <v>177</v>
      </c>
      <c r="F1535" t="s">
        <v>25</v>
      </c>
      <c r="G1535" t="s">
        <v>48</v>
      </c>
      <c r="H1535" t="s">
        <v>36</v>
      </c>
      <c r="I1535" t="s">
        <v>37</v>
      </c>
      <c r="J1535" t="s">
        <v>82</v>
      </c>
      <c r="K1535" t="s">
        <v>39</v>
      </c>
      <c r="L1535" t="b">
        <v>1</v>
      </c>
      <c r="M1535" t="s">
        <v>30</v>
      </c>
      <c r="N1535" t="s">
        <v>177</v>
      </c>
      <c r="O1535">
        <v>1.36</v>
      </c>
      <c r="P1535">
        <v>33327</v>
      </c>
      <c r="Q1535">
        <v>45324.72</v>
      </c>
      <c r="R1535">
        <v>136141</v>
      </c>
      <c r="S1535">
        <v>136141</v>
      </c>
      <c r="T1535">
        <v>0.13614100000000001</v>
      </c>
      <c r="U1535">
        <v>0.13614100000000001</v>
      </c>
      <c r="V1535">
        <v>45.324719999999999</v>
      </c>
    </row>
    <row r="1536" spans="1:22" x14ac:dyDescent="0.35">
      <c r="A1536" t="s">
        <v>22</v>
      </c>
      <c r="B1536">
        <v>2019</v>
      </c>
      <c r="C1536" t="b">
        <v>1</v>
      </c>
      <c r="D1536" t="s">
        <v>48</v>
      </c>
      <c r="E1536" t="s">
        <v>177</v>
      </c>
      <c r="F1536" t="s">
        <v>25</v>
      </c>
      <c r="G1536" t="s">
        <v>48</v>
      </c>
      <c r="H1536" t="s">
        <v>36</v>
      </c>
      <c r="I1536" t="s">
        <v>27</v>
      </c>
      <c r="J1536" t="s">
        <v>70</v>
      </c>
      <c r="K1536" t="s">
        <v>29</v>
      </c>
      <c r="L1536" t="b">
        <v>1</v>
      </c>
      <c r="M1536" t="s">
        <v>30</v>
      </c>
      <c r="N1536" t="s">
        <v>177</v>
      </c>
      <c r="O1536">
        <v>2.7</v>
      </c>
      <c r="P1536">
        <v>16</v>
      </c>
      <c r="Q1536">
        <v>43.2</v>
      </c>
      <c r="R1536">
        <v>943</v>
      </c>
      <c r="S1536">
        <v>943</v>
      </c>
      <c r="T1536">
        <v>9.4300000000000004E-4</v>
      </c>
      <c r="U1536">
        <v>9.4300000000000004E-4</v>
      </c>
      <c r="V1536">
        <v>4.3200000000000002E-2</v>
      </c>
    </row>
    <row r="1537" spans="1:22" x14ac:dyDescent="0.35">
      <c r="A1537" t="s">
        <v>22</v>
      </c>
      <c r="B1537">
        <v>2019</v>
      </c>
      <c r="C1537" t="b">
        <v>1</v>
      </c>
      <c r="D1537" t="s">
        <v>48</v>
      </c>
      <c r="E1537" t="s">
        <v>177</v>
      </c>
      <c r="F1537" t="s">
        <v>25</v>
      </c>
      <c r="G1537" t="s">
        <v>48</v>
      </c>
      <c r="H1537" t="s">
        <v>36</v>
      </c>
      <c r="I1537" t="s">
        <v>83</v>
      </c>
      <c r="J1537" t="s">
        <v>112</v>
      </c>
      <c r="K1537" t="s">
        <v>54</v>
      </c>
      <c r="L1537" t="b">
        <v>1</v>
      </c>
      <c r="M1537" t="s">
        <v>30</v>
      </c>
      <c r="N1537" t="s">
        <v>177</v>
      </c>
      <c r="O1537">
        <v>2.08</v>
      </c>
      <c r="P1537">
        <v>850</v>
      </c>
      <c r="Q1537">
        <v>1768</v>
      </c>
      <c r="R1537">
        <v>2543</v>
      </c>
      <c r="S1537">
        <v>2543</v>
      </c>
      <c r="T1537">
        <v>2.5430000000000001E-3</v>
      </c>
      <c r="U1537">
        <v>2.5430000000000001E-3</v>
      </c>
      <c r="V1537">
        <v>1.768</v>
      </c>
    </row>
    <row r="1538" spans="1:22" x14ac:dyDescent="0.35">
      <c r="A1538" t="s">
        <v>22</v>
      </c>
      <c r="B1538">
        <v>2019</v>
      </c>
      <c r="C1538" t="b">
        <v>1</v>
      </c>
      <c r="D1538" t="s">
        <v>48</v>
      </c>
      <c r="E1538" t="s">
        <v>177</v>
      </c>
      <c r="F1538" t="s">
        <v>25</v>
      </c>
      <c r="G1538" t="s">
        <v>48</v>
      </c>
      <c r="H1538" t="s">
        <v>36</v>
      </c>
      <c r="I1538" t="s">
        <v>83</v>
      </c>
      <c r="J1538" t="s">
        <v>33</v>
      </c>
      <c r="K1538" t="s">
        <v>33</v>
      </c>
      <c r="L1538" t="b">
        <v>1</v>
      </c>
      <c r="M1538" t="s">
        <v>30</v>
      </c>
      <c r="N1538" t="s">
        <v>177</v>
      </c>
      <c r="O1538">
        <v>3.31</v>
      </c>
      <c r="P1538">
        <v>7430</v>
      </c>
      <c r="Q1538">
        <v>24593.3</v>
      </c>
      <c r="R1538">
        <v>51271</v>
      </c>
      <c r="S1538">
        <v>51271</v>
      </c>
      <c r="T1538">
        <v>5.1270999999999997E-2</v>
      </c>
      <c r="U1538">
        <v>5.1270999999999997E-2</v>
      </c>
      <c r="V1538">
        <v>24.593299999999999</v>
      </c>
    </row>
    <row r="1539" spans="1:22" x14ac:dyDescent="0.35">
      <c r="A1539" t="s">
        <v>22</v>
      </c>
      <c r="B1539">
        <v>2019</v>
      </c>
      <c r="C1539" t="b">
        <v>1</v>
      </c>
      <c r="D1539" t="s">
        <v>48</v>
      </c>
      <c r="E1539" t="s">
        <v>177</v>
      </c>
      <c r="F1539" t="s">
        <v>25</v>
      </c>
      <c r="G1539" t="s">
        <v>48</v>
      </c>
      <c r="H1539" t="s">
        <v>50</v>
      </c>
      <c r="I1539" t="s">
        <v>27</v>
      </c>
      <c r="J1539" t="s">
        <v>108</v>
      </c>
      <c r="K1539" t="s">
        <v>52</v>
      </c>
      <c r="L1539" t="b">
        <v>1</v>
      </c>
      <c r="M1539" t="s">
        <v>30</v>
      </c>
      <c r="N1539" t="s">
        <v>177</v>
      </c>
      <c r="O1539">
        <v>0</v>
      </c>
      <c r="P1539">
        <v>132</v>
      </c>
      <c r="Q1539">
        <v>0</v>
      </c>
      <c r="R1539">
        <v>1045</v>
      </c>
      <c r="S1539">
        <v>1045</v>
      </c>
      <c r="T1539">
        <v>1.0449999999999999E-3</v>
      </c>
      <c r="U1539">
        <v>1.0449999999999999E-3</v>
      </c>
      <c r="V1539">
        <v>0</v>
      </c>
    </row>
    <row r="1540" spans="1:22" x14ac:dyDescent="0.35">
      <c r="A1540" t="s">
        <v>22</v>
      </c>
      <c r="B1540">
        <v>2019</v>
      </c>
      <c r="C1540" t="b">
        <v>1</v>
      </c>
      <c r="D1540" t="s">
        <v>48</v>
      </c>
      <c r="E1540" t="s">
        <v>177</v>
      </c>
      <c r="F1540" t="s">
        <v>25</v>
      </c>
      <c r="G1540" t="s">
        <v>48</v>
      </c>
      <c r="H1540" t="s">
        <v>50</v>
      </c>
      <c r="I1540" t="s">
        <v>100</v>
      </c>
      <c r="J1540" t="s">
        <v>76</v>
      </c>
      <c r="K1540" t="s">
        <v>32</v>
      </c>
      <c r="L1540" t="b">
        <v>1</v>
      </c>
      <c r="M1540" t="s">
        <v>30</v>
      </c>
      <c r="N1540" t="s">
        <v>177</v>
      </c>
      <c r="O1540">
        <v>3.65</v>
      </c>
      <c r="P1540">
        <v>80</v>
      </c>
      <c r="Q1540">
        <v>292</v>
      </c>
      <c r="R1540">
        <v>405</v>
      </c>
      <c r="S1540">
        <v>405</v>
      </c>
      <c r="T1540">
        <v>4.0499999999999998E-4</v>
      </c>
      <c r="U1540">
        <v>4.0499999999999998E-4</v>
      </c>
      <c r="V1540">
        <v>0.29199999999999998</v>
      </c>
    </row>
    <row r="1541" spans="1:22" x14ac:dyDescent="0.35">
      <c r="A1541" t="s">
        <v>22</v>
      </c>
      <c r="B1541">
        <v>2019</v>
      </c>
      <c r="C1541" t="b">
        <v>1</v>
      </c>
      <c r="D1541" t="s">
        <v>48</v>
      </c>
      <c r="E1541" t="s">
        <v>177</v>
      </c>
      <c r="F1541" t="s">
        <v>25</v>
      </c>
      <c r="G1541" t="s">
        <v>48</v>
      </c>
      <c r="H1541" t="s">
        <v>50</v>
      </c>
      <c r="I1541" t="s">
        <v>37</v>
      </c>
      <c r="J1541" t="s">
        <v>84</v>
      </c>
      <c r="K1541" t="s">
        <v>67</v>
      </c>
      <c r="L1541" t="b">
        <v>1</v>
      </c>
      <c r="M1541" t="s">
        <v>30</v>
      </c>
      <c r="N1541" t="s">
        <v>177</v>
      </c>
      <c r="O1541">
        <v>2.0099999999999998</v>
      </c>
      <c r="P1541">
        <v>37</v>
      </c>
      <c r="Q1541">
        <v>74.37</v>
      </c>
      <c r="R1541">
        <v>328</v>
      </c>
      <c r="S1541">
        <v>328</v>
      </c>
      <c r="T1541">
        <v>3.28E-4</v>
      </c>
      <c r="U1541">
        <v>3.28E-4</v>
      </c>
      <c r="V1541">
        <v>7.4370000000000006E-2</v>
      </c>
    </row>
    <row r="1542" spans="1:22" x14ac:dyDescent="0.35">
      <c r="A1542" t="s">
        <v>22</v>
      </c>
      <c r="B1542">
        <v>2019</v>
      </c>
      <c r="C1542" t="b">
        <v>1</v>
      </c>
      <c r="D1542" t="s">
        <v>48</v>
      </c>
      <c r="E1542" t="s">
        <v>177</v>
      </c>
      <c r="F1542" t="s">
        <v>25</v>
      </c>
      <c r="G1542" t="s">
        <v>48</v>
      </c>
      <c r="H1542" t="s">
        <v>50</v>
      </c>
      <c r="I1542" t="s">
        <v>27</v>
      </c>
      <c r="J1542" t="s">
        <v>33</v>
      </c>
      <c r="K1542" t="s">
        <v>33</v>
      </c>
      <c r="L1542" t="b">
        <v>1</v>
      </c>
      <c r="M1542" t="s">
        <v>30</v>
      </c>
      <c r="N1542" t="s">
        <v>177</v>
      </c>
      <c r="O1542">
        <v>0</v>
      </c>
      <c r="P1542">
        <v>81</v>
      </c>
      <c r="Q1542">
        <v>0</v>
      </c>
      <c r="R1542">
        <v>580</v>
      </c>
      <c r="S1542">
        <v>580</v>
      </c>
      <c r="T1542">
        <v>5.8E-4</v>
      </c>
      <c r="U1542">
        <v>5.8E-4</v>
      </c>
      <c r="V1542">
        <v>0</v>
      </c>
    </row>
    <row r="1543" spans="1:22" x14ac:dyDescent="0.35">
      <c r="A1543" t="s">
        <v>22</v>
      </c>
      <c r="B1543">
        <v>2019</v>
      </c>
      <c r="C1543" t="b">
        <v>1</v>
      </c>
      <c r="D1543" t="s">
        <v>48</v>
      </c>
      <c r="E1543" t="s">
        <v>177</v>
      </c>
      <c r="F1543" t="s">
        <v>25</v>
      </c>
      <c r="G1543" t="s">
        <v>48</v>
      </c>
      <c r="H1543" t="s">
        <v>40</v>
      </c>
      <c r="I1543" t="s">
        <v>27</v>
      </c>
      <c r="J1543" t="s">
        <v>51</v>
      </c>
      <c r="K1543" t="s">
        <v>52</v>
      </c>
      <c r="L1543" t="b">
        <v>1</v>
      </c>
      <c r="M1543" t="s">
        <v>30</v>
      </c>
      <c r="N1543" t="s">
        <v>177</v>
      </c>
      <c r="O1543">
        <v>2.5</v>
      </c>
      <c r="P1543">
        <v>67</v>
      </c>
      <c r="Q1543">
        <v>167.5</v>
      </c>
      <c r="R1543">
        <v>217</v>
      </c>
      <c r="S1543">
        <v>217</v>
      </c>
      <c r="T1543">
        <v>2.1699999999999999E-4</v>
      </c>
      <c r="U1543">
        <v>2.1699999999999999E-4</v>
      </c>
      <c r="V1543">
        <v>0.16750000000000001</v>
      </c>
    </row>
    <row r="1544" spans="1:22" x14ac:dyDescent="0.35">
      <c r="A1544" t="s">
        <v>22</v>
      </c>
      <c r="B1544">
        <v>2019</v>
      </c>
      <c r="C1544" t="b">
        <v>1</v>
      </c>
      <c r="D1544" t="s">
        <v>48</v>
      </c>
      <c r="E1544" t="s">
        <v>177</v>
      </c>
      <c r="F1544" t="s">
        <v>25</v>
      </c>
      <c r="G1544" t="s">
        <v>48</v>
      </c>
      <c r="H1544" t="s">
        <v>40</v>
      </c>
      <c r="I1544" t="s">
        <v>36</v>
      </c>
      <c r="J1544" t="s">
        <v>76</v>
      </c>
      <c r="K1544" t="s">
        <v>32</v>
      </c>
      <c r="L1544" t="b">
        <v>1</v>
      </c>
      <c r="M1544" t="s">
        <v>30</v>
      </c>
      <c r="N1544" t="s">
        <v>177</v>
      </c>
      <c r="O1544">
        <v>3.45</v>
      </c>
      <c r="P1544">
        <v>3263</v>
      </c>
      <c r="Q1544">
        <v>11257.35</v>
      </c>
      <c r="R1544">
        <v>16882</v>
      </c>
      <c r="S1544">
        <v>16882</v>
      </c>
      <c r="T1544">
        <v>1.6882000000000001E-2</v>
      </c>
      <c r="U1544">
        <v>1.6882000000000001E-2</v>
      </c>
      <c r="V1544">
        <v>11.257350000000001</v>
      </c>
    </row>
    <row r="1545" spans="1:22" x14ac:dyDescent="0.35">
      <c r="A1545" t="s">
        <v>22</v>
      </c>
      <c r="B1545">
        <v>2019</v>
      </c>
      <c r="C1545" t="b">
        <v>1</v>
      </c>
      <c r="D1545" t="s">
        <v>48</v>
      </c>
      <c r="E1545" t="s">
        <v>177</v>
      </c>
      <c r="F1545" t="s">
        <v>25</v>
      </c>
      <c r="G1545" t="s">
        <v>48</v>
      </c>
      <c r="H1545" t="s">
        <v>40</v>
      </c>
      <c r="I1545" t="s">
        <v>27</v>
      </c>
      <c r="J1545" t="s">
        <v>86</v>
      </c>
      <c r="K1545" t="s">
        <v>32</v>
      </c>
      <c r="L1545" t="b">
        <v>1</v>
      </c>
      <c r="M1545" t="s">
        <v>30</v>
      </c>
      <c r="N1545" t="s">
        <v>177</v>
      </c>
      <c r="O1545">
        <v>2.95</v>
      </c>
      <c r="P1545">
        <v>58206</v>
      </c>
      <c r="Q1545">
        <v>171707.7</v>
      </c>
      <c r="R1545">
        <v>143108</v>
      </c>
      <c r="S1545">
        <v>143108</v>
      </c>
      <c r="T1545">
        <v>0.14310800000000001</v>
      </c>
      <c r="U1545">
        <v>0.14310800000000001</v>
      </c>
      <c r="V1545">
        <v>171.70769999999999</v>
      </c>
    </row>
    <row r="1546" spans="1:22" x14ac:dyDescent="0.35">
      <c r="A1546" t="s">
        <v>22</v>
      </c>
      <c r="B1546">
        <v>2019</v>
      </c>
      <c r="C1546" t="b">
        <v>1</v>
      </c>
      <c r="D1546" t="s">
        <v>48</v>
      </c>
      <c r="E1546" t="s">
        <v>177</v>
      </c>
      <c r="F1546" t="s">
        <v>25</v>
      </c>
      <c r="G1546" t="s">
        <v>48</v>
      </c>
      <c r="H1546" t="s">
        <v>40</v>
      </c>
      <c r="I1546" t="s">
        <v>27</v>
      </c>
      <c r="J1546" t="s">
        <v>76</v>
      </c>
      <c r="K1546" t="s">
        <v>32</v>
      </c>
      <c r="L1546" t="b">
        <v>1</v>
      </c>
      <c r="M1546" t="s">
        <v>30</v>
      </c>
      <c r="N1546" t="s">
        <v>177</v>
      </c>
      <c r="O1546">
        <v>2.85</v>
      </c>
      <c r="P1546">
        <v>671</v>
      </c>
      <c r="Q1546">
        <v>1912.35</v>
      </c>
      <c r="R1546">
        <v>6010</v>
      </c>
      <c r="S1546">
        <v>6010</v>
      </c>
      <c r="T1546">
        <v>6.0099999999999997E-3</v>
      </c>
      <c r="U1546">
        <v>6.0099999999999997E-3</v>
      </c>
      <c r="V1546">
        <v>1.91235</v>
      </c>
    </row>
    <row r="1547" spans="1:22" x14ac:dyDescent="0.35">
      <c r="A1547" t="s">
        <v>22</v>
      </c>
      <c r="B1547">
        <v>2019</v>
      </c>
      <c r="C1547" t="b">
        <v>1</v>
      </c>
      <c r="D1547" t="s">
        <v>48</v>
      </c>
      <c r="E1547" t="s">
        <v>177</v>
      </c>
      <c r="F1547" t="s">
        <v>25</v>
      </c>
      <c r="G1547" t="s">
        <v>48</v>
      </c>
      <c r="H1547" t="s">
        <v>40</v>
      </c>
      <c r="I1547" t="s">
        <v>27</v>
      </c>
      <c r="J1547" t="s">
        <v>130</v>
      </c>
      <c r="K1547" t="s">
        <v>78</v>
      </c>
      <c r="L1547" t="b">
        <v>1</v>
      </c>
      <c r="M1547" t="s">
        <v>30</v>
      </c>
      <c r="N1547" t="s">
        <v>177</v>
      </c>
      <c r="O1547">
        <v>3</v>
      </c>
      <c r="P1547">
        <v>15</v>
      </c>
      <c r="Q1547">
        <v>45</v>
      </c>
      <c r="R1547">
        <v>211</v>
      </c>
      <c r="S1547">
        <v>211</v>
      </c>
      <c r="T1547">
        <v>2.1100000000000001E-4</v>
      </c>
      <c r="U1547">
        <v>2.1100000000000001E-4</v>
      </c>
      <c r="V1547">
        <v>4.4999999999999998E-2</v>
      </c>
    </row>
    <row r="1548" spans="1:22" x14ac:dyDescent="0.35">
      <c r="A1548" t="s">
        <v>22</v>
      </c>
      <c r="B1548">
        <v>2019</v>
      </c>
      <c r="C1548" t="b">
        <v>1</v>
      </c>
      <c r="D1548" t="s">
        <v>48</v>
      </c>
      <c r="E1548" t="s">
        <v>177</v>
      </c>
      <c r="F1548" t="s">
        <v>25</v>
      </c>
      <c r="G1548" t="s">
        <v>48</v>
      </c>
      <c r="H1548" t="s">
        <v>40</v>
      </c>
      <c r="I1548" t="s">
        <v>35</v>
      </c>
      <c r="J1548" t="s">
        <v>33</v>
      </c>
      <c r="K1548" t="s">
        <v>33</v>
      </c>
      <c r="L1548" t="b">
        <v>1</v>
      </c>
      <c r="M1548" t="s">
        <v>30</v>
      </c>
      <c r="N1548" t="s">
        <v>177</v>
      </c>
      <c r="O1548">
        <v>2.77</v>
      </c>
      <c r="P1548">
        <v>119144</v>
      </c>
      <c r="Q1548">
        <v>330028.88</v>
      </c>
      <c r="R1548">
        <v>692440</v>
      </c>
      <c r="S1548">
        <v>692440</v>
      </c>
      <c r="T1548">
        <v>0.69244000000000006</v>
      </c>
      <c r="U1548">
        <v>0.69244000000000006</v>
      </c>
      <c r="V1548">
        <v>330.02888000000002</v>
      </c>
    </row>
    <row r="1549" spans="1:22" x14ac:dyDescent="0.35">
      <c r="A1549" t="s">
        <v>22</v>
      </c>
      <c r="B1549">
        <v>2019</v>
      </c>
      <c r="C1549" t="b">
        <v>1</v>
      </c>
      <c r="D1549" t="s">
        <v>48</v>
      </c>
      <c r="E1549" t="s">
        <v>177</v>
      </c>
      <c r="F1549" t="s">
        <v>25</v>
      </c>
      <c r="G1549" t="s">
        <v>48</v>
      </c>
      <c r="H1549" t="s">
        <v>40</v>
      </c>
      <c r="I1549" t="s">
        <v>27</v>
      </c>
      <c r="J1549" t="s">
        <v>33</v>
      </c>
      <c r="K1549" t="s">
        <v>33</v>
      </c>
      <c r="L1549" t="b">
        <v>1</v>
      </c>
      <c r="M1549" t="s">
        <v>30</v>
      </c>
      <c r="N1549" t="s">
        <v>177</v>
      </c>
      <c r="O1549">
        <v>2.65</v>
      </c>
      <c r="P1549">
        <v>1000</v>
      </c>
      <c r="Q1549">
        <v>2650</v>
      </c>
      <c r="R1549">
        <v>8242</v>
      </c>
      <c r="S1549">
        <v>8242</v>
      </c>
      <c r="T1549">
        <v>8.2419999999999993E-3</v>
      </c>
      <c r="U1549">
        <v>8.2419999999999993E-3</v>
      </c>
      <c r="V1549">
        <v>2.65</v>
      </c>
    </row>
    <row r="1550" spans="1:22" x14ac:dyDescent="0.35">
      <c r="A1550" t="s">
        <v>22</v>
      </c>
      <c r="B1550">
        <v>2019</v>
      </c>
      <c r="C1550" t="b">
        <v>1</v>
      </c>
      <c r="D1550" t="s">
        <v>48</v>
      </c>
      <c r="E1550" t="s">
        <v>177</v>
      </c>
      <c r="F1550" t="s">
        <v>25</v>
      </c>
      <c r="G1550" t="s">
        <v>48</v>
      </c>
      <c r="H1550" t="s">
        <v>40</v>
      </c>
      <c r="I1550" t="s">
        <v>27</v>
      </c>
      <c r="J1550" t="s">
        <v>33</v>
      </c>
      <c r="K1550" t="s">
        <v>33</v>
      </c>
      <c r="L1550" t="b">
        <v>1</v>
      </c>
      <c r="M1550" t="s">
        <v>30</v>
      </c>
      <c r="N1550" t="s">
        <v>177</v>
      </c>
      <c r="O1550">
        <v>1.64</v>
      </c>
      <c r="P1550">
        <v>1458</v>
      </c>
      <c r="Q1550">
        <v>2391.12</v>
      </c>
      <c r="R1550">
        <v>5191</v>
      </c>
      <c r="S1550">
        <v>5191</v>
      </c>
      <c r="T1550">
        <v>5.1910000000000003E-3</v>
      </c>
      <c r="U1550">
        <v>5.1910000000000003E-3</v>
      </c>
      <c r="V1550">
        <v>2.3911199999999999</v>
      </c>
    </row>
    <row r="1551" spans="1:22" x14ac:dyDescent="0.35">
      <c r="A1551" t="s">
        <v>22</v>
      </c>
      <c r="B1551">
        <v>2019</v>
      </c>
      <c r="C1551" t="b">
        <v>1</v>
      </c>
      <c r="D1551" t="s">
        <v>48</v>
      </c>
      <c r="E1551" t="s">
        <v>177</v>
      </c>
      <c r="F1551" t="s">
        <v>25</v>
      </c>
      <c r="G1551" t="s">
        <v>48</v>
      </c>
      <c r="H1551" t="s">
        <v>65</v>
      </c>
      <c r="I1551" t="s">
        <v>36</v>
      </c>
      <c r="J1551" t="s">
        <v>66</v>
      </c>
      <c r="K1551" t="s">
        <v>67</v>
      </c>
      <c r="L1551" t="b">
        <v>1</v>
      </c>
      <c r="M1551" t="s">
        <v>30</v>
      </c>
      <c r="N1551" t="s">
        <v>177</v>
      </c>
      <c r="O1551">
        <v>0</v>
      </c>
      <c r="P1551">
        <v>2578</v>
      </c>
      <c r="Q1551">
        <v>0</v>
      </c>
      <c r="R1551">
        <v>24488</v>
      </c>
      <c r="S1551">
        <v>24488</v>
      </c>
      <c r="T1551">
        <v>2.4487999999999999E-2</v>
      </c>
      <c r="U1551">
        <v>2.4487999999999999E-2</v>
      </c>
      <c r="V1551">
        <v>0</v>
      </c>
    </row>
    <row r="1552" spans="1:22" x14ac:dyDescent="0.35">
      <c r="A1552" t="s">
        <v>22</v>
      </c>
      <c r="B1552">
        <v>2019</v>
      </c>
      <c r="C1552" t="b">
        <v>1</v>
      </c>
      <c r="D1552" t="s">
        <v>48</v>
      </c>
      <c r="E1552" t="s">
        <v>177</v>
      </c>
      <c r="F1552" t="s">
        <v>25</v>
      </c>
      <c r="G1552" t="s">
        <v>48</v>
      </c>
      <c r="H1552" t="s">
        <v>26</v>
      </c>
      <c r="I1552" t="s">
        <v>27</v>
      </c>
      <c r="J1552" t="s">
        <v>44</v>
      </c>
      <c r="K1552" t="s">
        <v>45</v>
      </c>
      <c r="L1552" t="b">
        <v>1</v>
      </c>
      <c r="M1552" t="s">
        <v>30</v>
      </c>
      <c r="N1552" t="s">
        <v>177</v>
      </c>
      <c r="O1552">
        <v>1.3</v>
      </c>
      <c r="P1552">
        <v>2</v>
      </c>
      <c r="Q1552">
        <v>2.6</v>
      </c>
      <c r="R1552">
        <v>36</v>
      </c>
      <c r="S1552">
        <v>36</v>
      </c>
      <c r="T1552" s="1">
        <v>3.6000000000000001E-5</v>
      </c>
      <c r="U1552" s="1">
        <v>3.6000000000000001E-5</v>
      </c>
      <c r="V1552">
        <v>2.5999999999999999E-3</v>
      </c>
    </row>
    <row r="1553" spans="1:22" x14ac:dyDescent="0.35">
      <c r="A1553" t="s">
        <v>22</v>
      </c>
      <c r="B1553">
        <v>2019</v>
      </c>
      <c r="C1553" t="b">
        <v>1</v>
      </c>
      <c r="D1553" t="s">
        <v>48</v>
      </c>
      <c r="E1553" t="s">
        <v>177</v>
      </c>
      <c r="F1553" t="s">
        <v>25</v>
      </c>
      <c r="G1553" t="s">
        <v>48</v>
      </c>
      <c r="H1553" t="s">
        <v>36</v>
      </c>
      <c r="I1553" t="s">
        <v>37</v>
      </c>
      <c r="J1553" t="s">
        <v>57</v>
      </c>
      <c r="K1553" t="s">
        <v>29</v>
      </c>
      <c r="L1553" t="b">
        <v>1</v>
      </c>
      <c r="M1553" t="s">
        <v>30</v>
      </c>
      <c r="N1553" t="s">
        <v>177</v>
      </c>
      <c r="O1553">
        <v>1.8</v>
      </c>
      <c r="P1553">
        <v>4</v>
      </c>
      <c r="Q1553">
        <v>7.2</v>
      </c>
      <c r="R1553">
        <v>14</v>
      </c>
      <c r="S1553">
        <v>14</v>
      </c>
      <c r="T1553" s="1">
        <v>1.4E-5</v>
      </c>
      <c r="U1553" s="1">
        <v>1.4E-5</v>
      </c>
      <c r="V1553">
        <v>7.1999999999999998E-3</v>
      </c>
    </row>
    <row r="1554" spans="1:22" x14ac:dyDescent="0.35">
      <c r="A1554" t="s">
        <v>22</v>
      </c>
      <c r="B1554">
        <v>2019</v>
      </c>
      <c r="C1554" t="b">
        <v>1</v>
      </c>
      <c r="D1554" t="s">
        <v>48</v>
      </c>
      <c r="E1554" t="s">
        <v>177</v>
      </c>
      <c r="F1554" t="s">
        <v>25</v>
      </c>
      <c r="G1554" t="s">
        <v>48</v>
      </c>
      <c r="H1554" t="s">
        <v>36</v>
      </c>
      <c r="I1554" t="s">
        <v>37</v>
      </c>
      <c r="J1554" t="s">
        <v>103</v>
      </c>
      <c r="K1554" t="s">
        <v>39</v>
      </c>
      <c r="L1554" t="b">
        <v>1</v>
      </c>
      <c r="M1554" t="s">
        <v>30</v>
      </c>
      <c r="N1554" t="s">
        <v>177</v>
      </c>
      <c r="O1554">
        <v>1</v>
      </c>
      <c r="P1554">
        <v>16</v>
      </c>
      <c r="Q1554">
        <v>16</v>
      </c>
      <c r="R1554">
        <v>1987</v>
      </c>
      <c r="S1554">
        <v>1987</v>
      </c>
      <c r="T1554">
        <v>1.9870000000000001E-3</v>
      </c>
      <c r="U1554">
        <v>1.9870000000000001E-3</v>
      </c>
      <c r="V1554">
        <v>1.6E-2</v>
      </c>
    </row>
    <row r="1555" spans="1:22" x14ac:dyDescent="0.35">
      <c r="A1555" t="s">
        <v>22</v>
      </c>
      <c r="B1555">
        <v>2019</v>
      </c>
      <c r="C1555" t="b">
        <v>1</v>
      </c>
      <c r="D1555" t="s">
        <v>48</v>
      </c>
      <c r="E1555" t="s">
        <v>177</v>
      </c>
      <c r="F1555" t="s">
        <v>25</v>
      </c>
      <c r="G1555" t="s">
        <v>48</v>
      </c>
      <c r="H1555" t="s">
        <v>36</v>
      </c>
      <c r="I1555" t="s">
        <v>37</v>
      </c>
      <c r="J1555" t="s">
        <v>43</v>
      </c>
      <c r="K1555" t="s">
        <v>39</v>
      </c>
      <c r="L1555" t="b">
        <v>1</v>
      </c>
      <c r="M1555" t="s">
        <v>30</v>
      </c>
      <c r="N1555" t="s">
        <v>177</v>
      </c>
      <c r="O1555">
        <v>1</v>
      </c>
      <c r="P1555">
        <v>37153</v>
      </c>
      <c r="Q1555">
        <v>37153</v>
      </c>
      <c r="R1555">
        <v>392058</v>
      </c>
      <c r="S1555">
        <v>392058</v>
      </c>
      <c r="T1555">
        <v>0.39205800000000002</v>
      </c>
      <c r="U1555">
        <v>0.39205800000000002</v>
      </c>
      <c r="V1555">
        <v>37.152999999999999</v>
      </c>
    </row>
    <row r="1556" spans="1:22" x14ac:dyDescent="0.35">
      <c r="A1556" t="s">
        <v>22</v>
      </c>
      <c r="B1556">
        <v>2019</v>
      </c>
      <c r="C1556" t="b">
        <v>1</v>
      </c>
      <c r="D1556" t="s">
        <v>48</v>
      </c>
      <c r="E1556" t="s">
        <v>177</v>
      </c>
      <c r="F1556" t="s">
        <v>25</v>
      </c>
      <c r="G1556" t="s">
        <v>48</v>
      </c>
      <c r="H1556" t="s">
        <v>36</v>
      </c>
      <c r="I1556" t="s">
        <v>37</v>
      </c>
      <c r="J1556" t="s">
        <v>81</v>
      </c>
      <c r="K1556" t="s">
        <v>39</v>
      </c>
      <c r="L1556" t="b">
        <v>1</v>
      </c>
      <c r="M1556" t="s">
        <v>30</v>
      </c>
      <c r="N1556" t="s">
        <v>177</v>
      </c>
      <c r="O1556">
        <v>2.61</v>
      </c>
      <c r="P1556">
        <v>20</v>
      </c>
      <c r="Q1556">
        <v>52.2</v>
      </c>
      <c r="R1556">
        <v>202</v>
      </c>
      <c r="S1556">
        <v>202</v>
      </c>
      <c r="T1556">
        <v>2.02E-4</v>
      </c>
      <c r="U1556">
        <v>2.02E-4</v>
      </c>
      <c r="V1556">
        <v>5.2200000000000003E-2</v>
      </c>
    </row>
    <row r="1557" spans="1:22" x14ac:dyDescent="0.35">
      <c r="A1557" t="s">
        <v>22</v>
      </c>
      <c r="B1557">
        <v>2019</v>
      </c>
      <c r="C1557" t="b">
        <v>1</v>
      </c>
      <c r="D1557" t="s">
        <v>48</v>
      </c>
      <c r="E1557" t="s">
        <v>177</v>
      </c>
      <c r="F1557" t="s">
        <v>25</v>
      </c>
      <c r="G1557" t="s">
        <v>48</v>
      </c>
      <c r="H1557" t="s">
        <v>36</v>
      </c>
      <c r="I1557" t="s">
        <v>83</v>
      </c>
      <c r="J1557" t="s">
        <v>44</v>
      </c>
      <c r="K1557" t="s">
        <v>45</v>
      </c>
      <c r="L1557" t="b">
        <v>1</v>
      </c>
      <c r="M1557" t="s">
        <v>30</v>
      </c>
      <c r="N1557" t="s">
        <v>177</v>
      </c>
      <c r="O1557">
        <v>2.1</v>
      </c>
      <c r="P1557">
        <v>527</v>
      </c>
      <c r="Q1557">
        <v>1106.7</v>
      </c>
      <c r="R1557">
        <v>8113</v>
      </c>
      <c r="S1557">
        <v>8113</v>
      </c>
      <c r="T1557">
        <v>8.1130000000000004E-3</v>
      </c>
      <c r="U1557">
        <v>8.1130000000000004E-3</v>
      </c>
      <c r="V1557">
        <v>1.1067</v>
      </c>
    </row>
    <row r="1558" spans="1:22" x14ac:dyDescent="0.35">
      <c r="A1558" t="s">
        <v>22</v>
      </c>
      <c r="B1558">
        <v>2019</v>
      </c>
      <c r="C1558" t="b">
        <v>1</v>
      </c>
      <c r="D1558" t="s">
        <v>48</v>
      </c>
      <c r="E1558" t="s">
        <v>177</v>
      </c>
      <c r="F1558" t="s">
        <v>25</v>
      </c>
      <c r="G1558" t="s">
        <v>48</v>
      </c>
      <c r="H1558" t="s">
        <v>50</v>
      </c>
      <c r="I1558" t="s">
        <v>37</v>
      </c>
      <c r="J1558" t="s">
        <v>92</v>
      </c>
      <c r="K1558" t="s">
        <v>52</v>
      </c>
      <c r="L1558" t="b">
        <v>1</v>
      </c>
      <c r="M1558" t="s">
        <v>30</v>
      </c>
      <c r="N1558" t="s">
        <v>177</v>
      </c>
      <c r="O1558">
        <v>2.08</v>
      </c>
      <c r="P1558">
        <v>31073</v>
      </c>
      <c r="Q1558">
        <v>64631.839999999997</v>
      </c>
      <c r="R1558">
        <v>194068</v>
      </c>
      <c r="S1558">
        <v>194068</v>
      </c>
      <c r="T1558">
        <v>0.19406799999999999</v>
      </c>
      <c r="U1558">
        <v>0.19406799999999999</v>
      </c>
      <c r="V1558">
        <v>64.631839999999997</v>
      </c>
    </row>
    <row r="1559" spans="1:22" x14ac:dyDescent="0.35">
      <c r="A1559" t="s">
        <v>22</v>
      </c>
      <c r="B1559">
        <v>2019</v>
      </c>
      <c r="C1559" t="b">
        <v>1</v>
      </c>
      <c r="D1559" t="s">
        <v>48</v>
      </c>
      <c r="E1559" t="s">
        <v>177</v>
      </c>
      <c r="F1559" t="s">
        <v>25</v>
      </c>
      <c r="G1559" t="s">
        <v>48</v>
      </c>
      <c r="H1559" t="s">
        <v>50</v>
      </c>
      <c r="I1559" t="s">
        <v>37</v>
      </c>
      <c r="J1559" t="s">
        <v>135</v>
      </c>
      <c r="K1559" t="s">
        <v>52</v>
      </c>
      <c r="L1559" t="b">
        <v>1</v>
      </c>
      <c r="M1559" t="s">
        <v>30</v>
      </c>
      <c r="N1559" t="s">
        <v>177</v>
      </c>
      <c r="O1559">
        <v>2.08</v>
      </c>
      <c r="P1559">
        <v>2572</v>
      </c>
      <c r="Q1559">
        <v>5349.76</v>
      </c>
      <c r="R1559">
        <v>27568</v>
      </c>
      <c r="S1559">
        <v>27568</v>
      </c>
      <c r="T1559">
        <v>2.7567999999999999E-2</v>
      </c>
      <c r="U1559">
        <v>2.7567999999999999E-2</v>
      </c>
      <c r="V1559">
        <v>5.3497599999999998</v>
      </c>
    </row>
    <row r="1560" spans="1:22" x14ac:dyDescent="0.35">
      <c r="A1560" t="s">
        <v>22</v>
      </c>
      <c r="B1560">
        <v>2019</v>
      </c>
      <c r="C1560" t="b">
        <v>1</v>
      </c>
      <c r="D1560" t="s">
        <v>48</v>
      </c>
      <c r="E1560" t="s">
        <v>177</v>
      </c>
      <c r="F1560" t="s">
        <v>25</v>
      </c>
      <c r="G1560" t="s">
        <v>48</v>
      </c>
      <c r="H1560" t="s">
        <v>50</v>
      </c>
      <c r="I1560" t="s">
        <v>37</v>
      </c>
      <c r="J1560" t="s">
        <v>135</v>
      </c>
      <c r="K1560" t="s">
        <v>52</v>
      </c>
      <c r="L1560" t="b">
        <v>1</v>
      </c>
      <c r="M1560" t="s">
        <v>30</v>
      </c>
      <c r="N1560" t="s">
        <v>177</v>
      </c>
      <c r="O1560">
        <v>2.08</v>
      </c>
      <c r="P1560">
        <v>168169</v>
      </c>
      <c r="Q1560">
        <v>349791.52</v>
      </c>
      <c r="R1560">
        <v>1474473</v>
      </c>
      <c r="S1560">
        <v>1474473</v>
      </c>
      <c r="T1560">
        <v>1.4744729999999999</v>
      </c>
      <c r="U1560">
        <v>1.4744729999999999</v>
      </c>
      <c r="V1560">
        <v>349.79151999999999</v>
      </c>
    </row>
    <row r="1561" spans="1:22" x14ac:dyDescent="0.35">
      <c r="A1561" t="s">
        <v>22</v>
      </c>
      <c r="B1561">
        <v>2019</v>
      </c>
      <c r="C1561" t="b">
        <v>1</v>
      </c>
      <c r="D1561" t="s">
        <v>48</v>
      </c>
      <c r="E1561" t="s">
        <v>177</v>
      </c>
      <c r="F1561" t="s">
        <v>25</v>
      </c>
      <c r="G1561" t="s">
        <v>48</v>
      </c>
      <c r="H1561" t="s">
        <v>50</v>
      </c>
      <c r="I1561" t="s">
        <v>37</v>
      </c>
      <c r="J1561" t="s">
        <v>51</v>
      </c>
      <c r="K1561" t="s">
        <v>52</v>
      </c>
      <c r="L1561" t="b">
        <v>1</v>
      </c>
      <c r="M1561" t="s">
        <v>30</v>
      </c>
      <c r="N1561" t="s">
        <v>177</v>
      </c>
      <c r="O1561">
        <v>2.08</v>
      </c>
      <c r="P1561">
        <v>4693</v>
      </c>
      <c r="Q1561">
        <v>9761.44</v>
      </c>
      <c r="R1561">
        <v>46915</v>
      </c>
      <c r="S1561">
        <v>46915</v>
      </c>
      <c r="T1561">
        <v>4.6914999999999998E-2</v>
      </c>
      <c r="U1561">
        <v>4.6914999999999998E-2</v>
      </c>
      <c r="V1561">
        <v>9.7614400000000003</v>
      </c>
    </row>
    <row r="1562" spans="1:22" x14ac:dyDescent="0.35">
      <c r="A1562" t="s">
        <v>22</v>
      </c>
      <c r="B1562">
        <v>2019</v>
      </c>
      <c r="C1562" t="b">
        <v>1</v>
      </c>
      <c r="D1562" t="s">
        <v>48</v>
      </c>
      <c r="E1562" t="s">
        <v>177</v>
      </c>
      <c r="F1562" t="s">
        <v>25</v>
      </c>
      <c r="G1562" t="s">
        <v>48</v>
      </c>
      <c r="H1562" t="s">
        <v>50</v>
      </c>
      <c r="I1562" t="s">
        <v>37</v>
      </c>
      <c r="J1562" t="s">
        <v>51</v>
      </c>
      <c r="K1562" t="s">
        <v>52</v>
      </c>
      <c r="L1562" t="b">
        <v>1</v>
      </c>
      <c r="M1562" t="s">
        <v>30</v>
      </c>
      <c r="N1562" t="s">
        <v>177</v>
      </c>
      <c r="O1562">
        <v>2.08</v>
      </c>
      <c r="P1562">
        <v>11579</v>
      </c>
      <c r="Q1562">
        <v>24084.32</v>
      </c>
      <c r="R1562">
        <v>64033</v>
      </c>
      <c r="S1562">
        <v>64033</v>
      </c>
      <c r="T1562">
        <v>6.4033000000000007E-2</v>
      </c>
      <c r="U1562">
        <v>6.4033000000000007E-2</v>
      </c>
      <c r="V1562">
        <v>24.084320000000002</v>
      </c>
    </row>
    <row r="1563" spans="1:22" x14ac:dyDescent="0.35">
      <c r="A1563" t="s">
        <v>22</v>
      </c>
      <c r="B1563">
        <v>2019</v>
      </c>
      <c r="C1563" t="b">
        <v>1</v>
      </c>
      <c r="D1563" t="s">
        <v>48</v>
      </c>
      <c r="E1563" t="s">
        <v>177</v>
      </c>
      <c r="F1563" t="s">
        <v>25</v>
      </c>
      <c r="G1563" t="s">
        <v>48</v>
      </c>
      <c r="H1563" t="s">
        <v>50</v>
      </c>
      <c r="I1563" t="s">
        <v>37</v>
      </c>
      <c r="J1563" t="s">
        <v>51</v>
      </c>
      <c r="K1563" t="s">
        <v>52</v>
      </c>
      <c r="L1563" t="b">
        <v>1</v>
      </c>
      <c r="M1563" t="s">
        <v>30</v>
      </c>
      <c r="N1563" t="s">
        <v>177</v>
      </c>
      <c r="O1563">
        <v>2.08</v>
      </c>
      <c r="P1563">
        <v>3049</v>
      </c>
      <c r="Q1563">
        <v>6341.92</v>
      </c>
      <c r="R1563">
        <v>20033</v>
      </c>
      <c r="S1563">
        <v>20033</v>
      </c>
      <c r="T1563">
        <v>2.0032999999999999E-2</v>
      </c>
      <c r="U1563">
        <v>2.0032999999999999E-2</v>
      </c>
      <c r="V1563">
        <v>6.34192</v>
      </c>
    </row>
    <row r="1564" spans="1:22" x14ac:dyDescent="0.35">
      <c r="A1564" t="s">
        <v>22</v>
      </c>
      <c r="B1564">
        <v>2019</v>
      </c>
      <c r="C1564" t="b">
        <v>1</v>
      </c>
      <c r="D1564" t="s">
        <v>48</v>
      </c>
      <c r="E1564" t="s">
        <v>177</v>
      </c>
      <c r="F1564" t="s">
        <v>25</v>
      </c>
      <c r="G1564" t="s">
        <v>48</v>
      </c>
      <c r="H1564" t="s">
        <v>50</v>
      </c>
      <c r="I1564" t="s">
        <v>37</v>
      </c>
      <c r="J1564" t="s">
        <v>91</v>
      </c>
      <c r="K1564" t="s">
        <v>54</v>
      </c>
      <c r="L1564" t="b">
        <v>1</v>
      </c>
      <c r="M1564" t="s">
        <v>30</v>
      </c>
      <c r="N1564" t="s">
        <v>177</v>
      </c>
      <c r="O1564">
        <v>2.09</v>
      </c>
      <c r="P1564">
        <v>1043</v>
      </c>
      <c r="Q1564">
        <v>2179.87</v>
      </c>
      <c r="R1564">
        <v>6596</v>
      </c>
      <c r="S1564">
        <v>6596</v>
      </c>
      <c r="T1564">
        <v>6.5960000000000003E-3</v>
      </c>
      <c r="U1564">
        <v>6.5960000000000003E-3</v>
      </c>
      <c r="V1564">
        <v>2.1798700000000002</v>
      </c>
    </row>
    <row r="1565" spans="1:22" x14ac:dyDescent="0.35">
      <c r="A1565" t="s">
        <v>22</v>
      </c>
      <c r="B1565">
        <v>2019</v>
      </c>
      <c r="C1565" t="b">
        <v>1</v>
      </c>
      <c r="D1565" t="s">
        <v>48</v>
      </c>
      <c r="E1565" t="s">
        <v>177</v>
      </c>
      <c r="F1565" t="s">
        <v>25</v>
      </c>
      <c r="G1565" t="s">
        <v>48</v>
      </c>
      <c r="H1565" t="s">
        <v>50</v>
      </c>
      <c r="I1565" t="s">
        <v>37</v>
      </c>
      <c r="J1565" t="s">
        <v>91</v>
      </c>
      <c r="K1565" t="s">
        <v>54</v>
      </c>
      <c r="L1565" t="b">
        <v>1</v>
      </c>
      <c r="M1565" t="s">
        <v>30</v>
      </c>
      <c r="N1565" t="s">
        <v>177</v>
      </c>
      <c r="O1565">
        <v>2.09</v>
      </c>
      <c r="P1565">
        <v>209</v>
      </c>
      <c r="Q1565">
        <v>436.81</v>
      </c>
      <c r="R1565">
        <v>2033</v>
      </c>
      <c r="S1565">
        <v>2033</v>
      </c>
      <c r="T1565">
        <v>2.0330000000000001E-3</v>
      </c>
      <c r="U1565">
        <v>2.0330000000000001E-3</v>
      </c>
      <c r="V1565">
        <v>0.43680999999999998</v>
      </c>
    </row>
    <row r="1566" spans="1:22" x14ac:dyDescent="0.35">
      <c r="A1566" t="s">
        <v>22</v>
      </c>
      <c r="B1566">
        <v>2019</v>
      </c>
      <c r="C1566" t="b">
        <v>1</v>
      </c>
      <c r="D1566" t="s">
        <v>48</v>
      </c>
      <c r="E1566" t="s">
        <v>177</v>
      </c>
      <c r="F1566" t="s">
        <v>25</v>
      </c>
      <c r="G1566" t="s">
        <v>48</v>
      </c>
      <c r="H1566" t="s">
        <v>50</v>
      </c>
      <c r="I1566" t="s">
        <v>37</v>
      </c>
      <c r="J1566" t="s">
        <v>53</v>
      </c>
      <c r="K1566" t="s">
        <v>54</v>
      </c>
      <c r="L1566" t="b">
        <v>1</v>
      </c>
      <c r="M1566" t="s">
        <v>30</v>
      </c>
      <c r="N1566" t="s">
        <v>177</v>
      </c>
      <c r="O1566">
        <v>1.87</v>
      </c>
      <c r="P1566">
        <v>258</v>
      </c>
      <c r="Q1566">
        <v>482.46</v>
      </c>
      <c r="R1566">
        <v>1375</v>
      </c>
      <c r="S1566">
        <v>1375</v>
      </c>
      <c r="T1566">
        <v>1.3749999999999999E-3</v>
      </c>
      <c r="U1566">
        <v>1.3749999999999999E-3</v>
      </c>
      <c r="V1566">
        <v>0.48246</v>
      </c>
    </row>
    <row r="1567" spans="1:22" x14ac:dyDescent="0.35">
      <c r="A1567" t="s">
        <v>22</v>
      </c>
      <c r="B1567">
        <v>2019</v>
      </c>
      <c r="C1567" t="b">
        <v>1</v>
      </c>
      <c r="D1567" t="s">
        <v>48</v>
      </c>
      <c r="E1567" t="s">
        <v>177</v>
      </c>
      <c r="F1567" t="s">
        <v>25</v>
      </c>
      <c r="G1567" t="s">
        <v>48</v>
      </c>
      <c r="H1567" t="s">
        <v>50</v>
      </c>
      <c r="I1567" t="s">
        <v>37</v>
      </c>
      <c r="J1567" t="s">
        <v>115</v>
      </c>
      <c r="K1567" t="s">
        <v>54</v>
      </c>
      <c r="L1567" t="b">
        <v>1</v>
      </c>
      <c r="M1567" t="s">
        <v>30</v>
      </c>
      <c r="N1567" t="s">
        <v>177</v>
      </c>
      <c r="O1567">
        <v>2</v>
      </c>
      <c r="P1567">
        <v>74093</v>
      </c>
      <c r="Q1567">
        <v>148186</v>
      </c>
      <c r="R1567">
        <v>666520</v>
      </c>
      <c r="S1567">
        <v>666520</v>
      </c>
      <c r="T1567">
        <v>0.66652</v>
      </c>
      <c r="U1567">
        <v>0.66652</v>
      </c>
      <c r="V1567">
        <v>148.18600000000001</v>
      </c>
    </row>
    <row r="1568" spans="1:22" x14ac:dyDescent="0.35">
      <c r="A1568" t="s">
        <v>22</v>
      </c>
      <c r="B1568">
        <v>2019</v>
      </c>
      <c r="C1568" t="b">
        <v>1</v>
      </c>
      <c r="D1568" t="s">
        <v>48</v>
      </c>
      <c r="E1568" t="s">
        <v>177</v>
      </c>
      <c r="F1568" t="s">
        <v>25</v>
      </c>
      <c r="G1568" t="s">
        <v>48</v>
      </c>
      <c r="H1568" t="s">
        <v>50</v>
      </c>
      <c r="I1568" t="s">
        <v>37</v>
      </c>
      <c r="J1568" t="s">
        <v>115</v>
      </c>
      <c r="K1568" t="s">
        <v>54</v>
      </c>
      <c r="L1568" t="b">
        <v>1</v>
      </c>
      <c r="M1568" t="s">
        <v>30</v>
      </c>
      <c r="N1568" t="s">
        <v>177</v>
      </c>
      <c r="O1568">
        <v>1.33</v>
      </c>
      <c r="P1568">
        <v>53175</v>
      </c>
      <c r="Q1568">
        <v>70722.75</v>
      </c>
      <c r="R1568">
        <v>372344</v>
      </c>
      <c r="S1568">
        <v>372344</v>
      </c>
      <c r="T1568">
        <v>0.37234400000000001</v>
      </c>
      <c r="U1568">
        <v>0.37234400000000001</v>
      </c>
      <c r="V1568">
        <v>70.722750000000005</v>
      </c>
    </row>
    <row r="1569" spans="1:22" x14ac:dyDescent="0.35">
      <c r="A1569" t="s">
        <v>22</v>
      </c>
      <c r="B1569">
        <v>2019</v>
      </c>
      <c r="C1569" t="b">
        <v>1</v>
      </c>
      <c r="D1569" t="s">
        <v>48</v>
      </c>
      <c r="E1569" t="s">
        <v>177</v>
      </c>
      <c r="F1569" t="s">
        <v>25</v>
      </c>
      <c r="G1569" t="s">
        <v>48</v>
      </c>
      <c r="H1569" t="s">
        <v>50</v>
      </c>
      <c r="I1569" t="s">
        <v>37</v>
      </c>
      <c r="J1569" t="s">
        <v>33</v>
      </c>
      <c r="K1569" t="s">
        <v>33</v>
      </c>
      <c r="L1569" t="b">
        <v>1</v>
      </c>
      <c r="M1569" t="s">
        <v>30</v>
      </c>
      <c r="N1569" t="s">
        <v>177</v>
      </c>
      <c r="O1569">
        <v>1.7</v>
      </c>
      <c r="P1569">
        <v>1663</v>
      </c>
      <c r="Q1569">
        <v>2827.1</v>
      </c>
      <c r="R1569">
        <v>12229</v>
      </c>
      <c r="S1569">
        <v>12229</v>
      </c>
      <c r="T1569">
        <v>1.2229E-2</v>
      </c>
      <c r="U1569">
        <v>1.2229E-2</v>
      </c>
      <c r="V1569">
        <v>2.8271000000000002</v>
      </c>
    </row>
    <row r="1570" spans="1:22" x14ac:dyDescent="0.35">
      <c r="A1570" t="s">
        <v>22</v>
      </c>
      <c r="B1570">
        <v>2019</v>
      </c>
      <c r="C1570" t="b">
        <v>1</v>
      </c>
      <c r="D1570" t="s">
        <v>48</v>
      </c>
      <c r="E1570" t="s">
        <v>177</v>
      </c>
      <c r="F1570" t="s">
        <v>25</v>
      </c>
      <c r="G1570" t="s">
        <v>48</v>
      </c>
      <c r="H1570" t="s">
        <v>50</v>
      </c>
      <c r="I1570" t="s">
        <v>37</v>
      </c>
      <c r="J1570" t="s">
        <v>44</v>
      </c>
      <c r="K1570" t="s">
        <v>45</v>
      </c>
      <c r="L1570" t="b">
        <v>1</v>
      </c>
      <c r="M1570" t="s">
        <v>30</v>
      </c>
      <c r="N1570" t="s">
        <v>177</v>
      </c>
      <c r="O1570">
        <v>1.52</v>
      </c>
      <c r="P1570">
        <v>15826</v>
      </c>
      <c r="Q1570">
        <v>24055.52</v>
      </c>
      <c r="R1570">
        <v>35508</v>
      </c>
      <c r="S1570">
        <v>35508</v>
      </c>
      <c r="T1570">
        <v>3.5507999999999998E-2</v>
      </c>
      <c r="U1570">
        <v>3.5507999999999998E-2</v>
      </c>
      <c r="V1570">
        <v>24.055520000000001</v>
      </c>
    </row>
    <row r="1571" spans="1:22" x14ac:dyDescent="0.35">
      <c r="A1571" t="s">
        <v>22</v>
      </c>
      <c r="B1571">
        <v>2019</v>
      </c>
      <c r="C1571" t="b">
        <v>1</v>
      </c>
      <c r="D1571" t="s">
        <v>48</v>
      </c>
      <c r="E1571" t="s">
        <v>177</v>
      </c>
      <c r="F1571" t="s">
        <v>25</v>
      </c>
      <c r="G1571" t="s">
        <v>48</v>
      </c>
      <c r="H1571" t="s">
        <v>50</v>
      </c>
      <c r="I1571" t="s">
        <v>37</v>
      </c>
      <c r="J1571" t="s">
        <v>33</v>
      </c>
      <c r="K1571" t="s">
        <v>33</v>
      </c>
      <c r="L1571" t="b">
        <v>1</v>
      </c>
      <c r="M1571" t="s">
        <v>30</v>
      </c>
      <c r="N1571" t="s">
        <v>177</v>
      </c>
      <c r="O1571">
        <v>1.84</v>
      </c>
      <c r="P1571">
        <v>130443</v>
      </c>
      <c r="Q1571">
        <v>240015.12</v>
      </c>
      <c r="R1571">
        <v>813321</v>
      </c>
      <c r="S1571">
        <v>813321</v>
      </c>
      <c r="T1571">
        <v>0.81332099999999996</v>
      </c>
      <c r="U1571">
        <v>0.81332099999999996</v>
      </c>
      <c r="V1571">
        <v>240.01512</v>
      </c>
    </row>
    <row r="1572" spans="1:22" x14ac:dyDescent="0.35">
      <c r="A1572" t="s">
        <v>22</v>
      </c>
      <c r="B1572">
        <v>2019</v>
      </c>
      <c r="C1572" t="b">
        <v>1</v>
      </c>
      <c r="D1572" t="s">
        <v>48</v>
      </c>
      <c r="E1572" t="s">
        <v>177</v>
      </c>
      <c r="F1572" t="s">
        <v>25</v>
      </c>
      <c r="G1572" t="s">
        <v>48</v>
      </c>
      <c r="H1572" t="s">
        <v>50</v>
      </c>
      <c r="I1572" t="s">
        <v>37</v>
      </c>
      <c r="J1572" t="s">
        <v>33</v>
      </c>
      <c r="K1572" t="s">
        <v>33</v>
      </c>
      <c r="L1572" t="b">
        <v>1</v>
      </c>
      <c r="M1572" t="s">
        <v>30</v>
      </c>
      <c r="N1572" t="s">
        <v>177</v>
      </c>
      <c r="O1572">
        <v>1.64</v>
      </c>
      <c r="P1572">
        <v>95</v>
      </c>
      <c r="Q1572">
        <v>155.80000000000001</v>
      </c>
      <c r="R1572">
        <v>523</v>
      </c>
      <c r="S1572">
        <v>523</v>
      </c>
      <c r="T1572">
        <v>5.2300000000000003E-4</v>
      </c>
      <c r="U1572">
        <v>5.2300000000000003E-4</v>
      </c>
      <c r="V1572">
        <v>0.15579999999999999</v>
      </c>
    </row>
    <row r="1573" spans="1:22" x14ac:dyDescent="0.35">
      <c r="A1573" t="s">
        <v>22</v>
      </c>
      <c r="B1573">
        <v>2019</v>
      </c>
      <c r="C1573" t="b">
        <v>1</v>
      </c>
      <c r="D1573" t="s">
        <v>48</v>
      </c>
      <c r="E1573" t="s">
        <v>177</v>
      </c>
      <c r="F1573" t="s">
        <v>25</v>
      </c>
      <c r="G1573" t="s">
        <v>48</v>
      </c>
      <c r="H1573" t="s">
        <v>40</v>
      </c>
      <c r="I1573" t="s">
        <v>37</v>
      </c>
      <c r="J1573" t="s">
        <v>92</v>
      </c>
      <c r="K1573" t="s">
        <v>52</v>
      </c>
      <c r="L1573" t="b">
        <v>1</v>
      </c>
      <c r="M1573" t="s">
        <v>30</v>
      </c>
      <c r="N1573" t="s">
        <v>177</v>
      </c>
      <c r="O1573">
        <v>2.38</v>
      </c>
      <c r="P1573">
        <v>9385</v>
      </c>
      <c r="Q1573">
        <v>22336.3</v>
      </c>
      <c r="R1573">
        <v>41982</v>
      </c>
      <c r="S1573">
        <v>41982</v>
      </c>
      <c r="T1573">
        <v>4.1981999999999998E-2</v>
      </c>
      <c r="U1573">
        <v>4.1981999999999998E-2</v>
      </c>
      <c r="V1573">
        <v>22.336300000000001</v>
      </c>
    </row>
    <row r="1574" spans="1:22" x14ac:dyDescent="0.35">
      <c r="A1574" t="s">
        <v>22</v>
      </c>
      <c r="B1574">
        <v>2019</v>
      </c>
      <c r="C1574" t="b">
        <v>1</v>
      </c>
      <c r="D1574" t="s">
        <v>48</v>
      </c>
      <c r="E1574" t="s">
        <v>177</v>
      </c>
      <c r="F1574" t="s">
        <v>25</v>
      </c>
      <c r="G1574" t="s">
        <v>48</v>
      </c>
      <c r="H1574" t="s">
        <v>40</v>
      </c>
      <c r="I1574" t="s">
        <v>37</v>
      </c>
      <c r="J1574" t="s">
        <v>112</v>
      </c>
      <c r="K1574" t="s">
        <v>54</v>
      </c>
      <c r="L1574" t="b">
        <v>1</v>
      </c>
      <c r="M1574" t="s">
        <v>30</v>
      </c>
      <c r="N1574" t="s">
        <v>177</v>
      </c>
      <c r="O1574">
        <v>1.87</v>
      </c>
      <c r="P1574">
        <v>1506</v>
      </c>
      <c r="Q1574">
        <v>2816.22</v>
      </c>
      <c r="R1574">
        <v>2246</v>
      </c>
      <c r="S1574">
        <v>2246</v>
      </c>
      <c r="T1574">
        <v>2.2460000000000002E-3</v>
      </c>
      <c r="U1574">
        <v>2.2460000000000002E-3</v>
      </c>
      <c r="V1574">
        <v>2.8162199999999999</v>
      </c>
    </row>
    <row r="1575" spans="1:22" x14ac:dyDescent="0.35">
      <c r="A1575" t="s">
        <v>22</v>
      </c>
      <c r="B1575">
        <v>2019</v>
      </c>
      <c r="C1575" t="b">
        <v>1</v>
      </c>
      <c r="D1575" t="s">
        <v>48</v>
      </c>
      <c r="E1575" t="s">
        <v>177</v>
      </c>
      <c r="F1575" t="s">
        <v>25</v>
      </c>
      <c r="G1575" t="s">
        <v>48</v>
      </c>
      <c r="H1575" t="s">
        <v>40</v>
      </c>
      <c r="I1575" t="s">
        <v>35</v>
      </c>
      <c r="J1575" t="s">
        <v>44</v>
      </c>
      <c r="K1575" t="s">
        <v>45</v>
      </c>
      <c r="L1575" t="b">
        <v>1</v>
      </c>
      <c r="M1575" t="s">
        <v>30</v>
      </c>
      <c r="N1575" t="s">
        <v>177</v>
      </c>
      <c r="O1575">
        <v>1.6</v>
      </c>
      <c r="P1575">
        <v>55718</v>
      </c>
      <c r="Q1575">
        <v>89148.800000000003</v>
      </c>
      <c r="R1575">
        <v>137176</v>
      </c>
      <c r="S1575">
        <v>137176</v>
      </c>
      <c r="T1575">
        <v>0.13717599999999999</v>
      </c>
      <c r="U1575">
        <v>0.13717599999999999</v>
      </c>
      <c r="V1575">
        <v>89.148799999999994</v>
      </c>
    </row>
    <row r="1576" spans="1:22" x14ac:dyDescent="0.35">
      <c r="A1576" t="s">
        <v>22</v>
      </c>
      <c r="B1576">
        <v>2019</v>
      </c>
      <c r="C1576" t="b">
        <v>1</v>
      </c>
      <c r="D1576" t="s">
        <v>48</v>
      </c>
      <c r="E1576" t="s">
        <v>177</v>
      </c>
      <c r="F1576" t="s">
        <v>25</v>
      </c>
      <c r="G1576" t="s">
        <v>48</v>
      </c>
      <c r="H1576" t="s">
        <v>40</v>
      </c>
      <c r="I1576" t="s">
        <v>35</v>
      </c>
      <c r="J1576" t="s">
        <v>58</v>
      </c>
      <c r="K1576" t="s">
        <v>59</v>
      </c>
      <c r="L1576" t="b">
        <v>1</v>
      </c>
      <c r="M1576" t="s">
        <v>30</v>
      </c>
      <c r="N1576" t="s">
        <v>177</v>
      </c>
      <c r="O1576">
        <v>2.48</v>
      </c>
      <c r="P1576">
        <v>3739</v>
      </c>
      <c r="Q1576">
        <v>9272.7199999999993</v>
      </c>
      <c r="R1576">
        <v>17297</v>
      </c>
      <c r="S1576">
        <v>17297</v>
      </c>
      <c r="T1576">
        <v>1.7297E-2</v>
      </c>
      <c r="U1576">
        <v>1.7297E-2</v>
      </c>
      <c r="V1576">
        <v>9.2727199999999996</v>
      </c>
    </row>
    <row r="1577" spans="1:22" x14ac:dyDescent="0.35">
      <c r="A1577" t="s">
        <v>22</v>
      </c>
      <c r="B1577">
        <v>2019</v>
      </c>
      <c r="C1577" t="b">
        <v>1</v>
      </c>
      <c r="D1577" t="s">
        <v>48</v>
      </c>
      <c r="E1577" t="s">
        <v>177</v>
      </c>
      <c r="F1577" t="s">
        <v>25</v>
      </c>
      <c r="G1577" t="s">
        <v>48</v>
      </c>
      <c r="H1577" t="s">
        <v>40</v>
      </c>
      <c r="I1577" t="s">
        <v>27</v>
      </c>
      <c r="J1577" t="s">
        <v>44</v>
      </c>
      <c r="K1577" t="s">
        <v>45</v>
      </c>
      <c r="L1577" t="b">
        <v>1</v>
      </c>
      <c r="M1577" t="s">
        <v>30</v>
      </c>
      <c r="N1577" t="s">
        <v>177</v>
      </c>
      <c r="O1577">
        <v>1.8</v>
      </c>
      <c r="P1577">
        <v>5</v>
      </c>
      <c r="Q1577">
        <v>9</v>
      </c>
      <c r="R1577">
        <v>3</v>
      </c>
      <c r="S1577">
        <v>3</v>
      </c>
      <c r="T1577" s="1">
        <v>3.0000000000000001E-6</v>
      </c>
      <c r="U1577" s="1">
        <v>3.0000000000000001E-6</v>
      </c>
      <c r="V1577">
        <v>8.9999999999999993E-3</v>
      </c>
    </row>
    <row r="1578" spans="1:22" x14ac:dyDescent="0.35">
      <c r="A1578" t="s">
        <v>22</v>
      </c>
      <c r="B1578">
        <v>2019</v>
      </c>
      <c r="C1578" t="b">
        <v>1</v>
      </c>
      <c r="D1578" t="s">
        <v>48</v>
      </c>
      <c r="E1578" t="s">
        <v>177</v>
      </c>
      <c r="F1578" t="s">
        <v>25</v>
      </c>
      <c r="G1578" t="s">
        <v>48</v>
      </c>
      <c r="H1578" t="s">
        <v>65</v>
      </c>
      <c r="I1578" t="s">
        <v>37</v>
      </c>
      <c r="J1578" t="s">
        <v>66</v>
      </c>
      <c r="K1578" t="s">
        <v>67</v>
      </c>
      <c r="L1578" t="b">
        <v>1</v>
      </c>
      <c r="M1578" t="s">
        <v>30</v>
      </c>
      <c r="N1578" t="s">
        <v>177</v>
      </c>
      <c r="O1578">
        <v>0</v>
      </c>
      <c r="P1578">
        <v>1341</v>
      </c>
      <c r="Q1578">
        <v>0</v>
      </c>
      <c r="R1578">
        <v>33656</v>
      </c>
      <c r="S1578">
        <v>33656</v>
      </c>
      <c r="T1578">
        <v>3.3655999999999998E-2</v>
      </c>
      <c r="U1578">
        <v>3.3655999999999998E-2</v>
      </c>
      <c r="V1578">
        <v>0</v>
      </c>
    </row>
    <row r="1579" spans="1:22" x14ac:dyDescent="0.35">
      <c r="A1579" t="s">
        <v>22</v>
      </c>
      <c r="B1579">
        <v>2019</v>
      </c>
      <c r="C1579" t="b">
        <v>1</v>
      </c>
      <c r="D1579" t="s">
        <v>48</v>
      </c>
      <c r="E1579" t="s">
        <v>177</v>
      </c>
      <c r="F1579" t="s">
        <v>25</v>
      </c>
      <c r="G1579" t="s">
        <v>48</v>
      </c>
      <c r="H1579" t="s">
        <v>65</v>
      </c>
      <c r="I1579" t="s">
        <v>37</v>
      </c>
      <c r="J1579" t="s">
        <v>66</v>
      </c>
      <c r="K1579" t="s">
        <v>67</v>
      </c>
      <c r="L1579" t="b">
        <v>1</v>
      </c>
      <c r="M1579" t="s">
        <v>30</v>
      </c>
      <c r="N1579" t="s">
        <v>177</v>
      </c>
      <c r="O1579">
        <v>0</v>
      </c>
      <c r="P1579">
        <v>1988</v>
      </c>
      <c r="Q1579">
        <v>0</v>
      </c>
      <c r="R1579">
        <v>174095</v>
      </c>
      <c r="S1579">
        <v>174095</v>
      </c>
      <c r="T1579">
        <v>0.174095</v>
      </c>
      <c r="U1579">
        <v>0.174095</v>
      </c>
      <c r="V1579">
        <v>0</v>
      </c>
    </row>
    <row r="1580" spans="1:22" x14ac:dyDescent="0.35">
      <c r="A1580" t="s">
        <v>22</v>
      </c>
      <c r="B1580">
        <v>2019</v>
      </c>
      <c r="C1580" t="b">
        <v>1</v>
      </c>
      <c r="D1580" t="s">
        <v>48</v>
      </c>
      <c r="E1580" t="s">
        <v>177</v>
      </c>
      <c r="F1580" t="s">
        <v>25</v>
      </c>
      <c r="G1580" t="s">
        <v>48</v>
      </c>
      <c r="H1580" t="s">
        <v>26</v>
      </c>
      <c r="I1580" t="s">
        <v>36</v>
      </c>
      <c r="J1580" t="s">
        <v>57</v>
      </c>
      <c r="K1580" t="s">
        <v>29</v>
      </c>
      <c r="L1580" t="b">
        <v>1</v>
      </c>
      <c r="M1580" t="s">
        <v>30</v>
      </c>
      <c r="N1580" t="s">
        <v>177</v>
      </c>
      <c r="O1580">
        <v>1</v>
      </c>
      <c r="P1580">
        <v>143</v>
      </c>
      <c r="Q1580">
        <v>143</v>
      </c>
      <c r="R1580">
        <v>540</v>
      </c>
      <c r="S1580">
        <v>540</v>
      </c>
      <c r="T1580">
        <v>5.4000000000000001E-4</v>
      </c>
      <c r="U1580">
        <v>5.4000000000000001E-4</v>
      </c>
      <c r="V1580">
        <v>0.14299999999999999</v>
      </c>
    </row>
    <row r="1581" spans="1:22" x14ac:dyDescent="0.35">
      <c r="A1581" t="s">
        <v>22</v>
      </c>
      <c r="B1581">
        <v>2019</v>
      </c>
      <c r="C1581" t="b">
        <v>1</v>
      </c>
      <c r="D1581" t="s">
        <v>48</v>
      </c>
      <c r="E1581" t="s">
        <v>177</v>
      </c>
      <c r="F1581" t="s">
        <v>25</v>
      </c>
      <c r="G1581" t="s">
        <v>48</v>
      </c>
      <c r="H1581" t="s">
        <v>26</v>
      </c>
      <c r="I1581" t="s">
        <v>36</v>
      </c>
      <c r="J1581" t="s">
        <v>72</v>
      </c>
      <c r="K1581" t="s">
        <v>29</v>
      </c>
      <c r="L1581" t="b">
        <v>1</v>
      </c>
      <c r="M1581" t="s">
        <v>30</v>
      </c>
      <c r="N1581" t="s">
        <v>177</v>
      </c>
      <c r="O1581">
        <v>1.1499999999999999</v>
      </c>
      <c r="P1581">
        <v>990</v>
      </c>
      <c r="Q1581">
        <v>1138.5</v>
      </c>
      <c r="R1581">
        <v>9884</v>
      </c>
      <c r="S1581">
        <v>9884</v>
      </c>
      <c r="T1581">
        <v>9.8840000000000004E-3</v>
      </c>
      <c r="U1581">
        <v>9.8840000000000004E-3</v>
      </c>
      <c r="V1581">
        <v>1.1385000000000001</v>
      </c>
    </row>
    <row r="1582" spans="1:22" x14ac:dyDescent="0.35">
      <c r="A1582" t="s">
        <v>22</v>
      </c>
      <c r="B1582">
        <v>2019</v>
      </c>
      <c r="C1582" t="b">
        <v>1</v>
      </c>
      <c r="D1582" t="s">
        <v>48</v>
      </c>
      <c r="E1582" t="s">
        <v>177</v>
      </c>
      <c r="F1582" t="s">
        <v>25</v>
      </c>
      <c r="G1582" t="s">
        <v>48</v>
      </c>
      <c r="H1582" t="s">
        <v>26</v>
      </c>
      <c r="I1582" t="s">
        <v>36</v>
      </c>
      <c r="J1582" t="s">
        <v>94</v>
      </c>
      <c r="K1582" t="s">
        <v>47</v>
      </c>
      <c r="L1582" t="b">
        <v>1</v>
      </c>
      <c r="M1582" t="s">
        <v>30</v>
      </c>
      <c r="N1582" t="s">
        <v>177</v>
      </c>
      <c r="O1582">
        <v>1.25</v>
      </c>
      <c r="P1582">
        <v>114</v>
      </c>
      <c r="Q1582">
        <v>142.5</v>
      </c>
      <c r="R1582">
        <v>84</v>
      </c>
      <c r="S1582">
        <v>84</v>
      </c>
      <c r="T1582" s="1">
        <v>8.3999999999999995E-5</v>
      </c>
      <c r="U1582" s="1">
        <v>8.3999999999999995E-5</v>
      </c>
      <c r="V1582">
        <v>0.14249999999999999</v>
      </c>
    </row>
    <row r="1583" spans="1:22" x14ac:dyDescent="0.35">
      <c r="A1583" t="s">
        <v>22</v>
      </c>
      <c r="B1583">
        <v>2019</v>
      </c>
      <c r="C1583" t="b">
        <v>1</v>
      </c>
      <c r="D1583" t="s">
        <v>48</v>
      </c>
      <c r="E1583" t="s">
        <v>177</v>
      </c>
      <c r="F1583" t="s">
        <v>25</v>
      </c>
      <c r="G1583" t="s">
        <v>48</v>
      </c>
      <c r="H1583" t="s">
        <v>26</v>
      </c>
      <c r="I1583" t="s">
        <v>36</v>
      </c>
      <c r="J1583" t="s">
        <v>79</v>
      </c>
      <c r="K1583" t="s">
        <v>47</v>
      </c>
      <c r="L1583" t="b">
        <v>1</v>
      </c>
      <c r="M1583" t="s">
        <v>30</v>
      </c>
      <c r="N1583" t="s">
        <v>177</v>
      </c>
      <c r="O1583">
        <v>1.33</v>
      </c>
      <c r="P1583">
        <v>7171</v>
      </c>
      <c r="Q1583">
        <v>9537.43</v>
      </c>
      <c r="R1583">
        <v>40687</v>
      </c>
      <c r="S1583">
        <v>40687</v>
      </c>
      <c r="T1583">
        <v>4.0687000000000001E-2</v>
      </c>
      <c r="U1583">
        <v>4.0687000000000001E-2</v>
      </c>
      <c r="V1583">
        <v>9.5374300000000005</v>
      </c>
    </row>
    <row r="1584" spans="1:22" x14ac:dyDescent="0.35">
      <c r="A1584" t="s">
        <v>22</v>
      </c>
      <c r="B1584">
        <v>2019</v>
      </c>
      <c r="C1584" t="b">
        <v>1</v>
      </c>
      <c r="D1584" t="s">
        <v>48</v>
      </c>
      <c r="E1584" t="s">
        <v>177</v>
      </c>
      <c r="F1584" t="s">
        <v>25</v>
      </c>
      <c r="G1584" t="s">
        <v>48</v>
      </c>
      <c r="H1584" t="s">
        <v>26</v>
      </c>
      <c r="I1584" t="s">
        <v>36</v>
      </c>
      <c r="J1584" t="s">
        <v>46</v>
      </c>
      <c r="K1584" t="s">
        <v>47</v>
      </c>
      <c r="L1584" t="b">
        <v>1</v>
      </c>
      <c r="M1584" t="s">
        <v>30</v>
      </c>
      <c r="N1584" t="s">
        <v>177</v>
      </c>
      <c r="O1584">
        <v>1.28</v>
      </c>
      <c r="P1584">
        <v>33</v>
      </c>
      <c r="Q1584">
        <v>42.24</v>
      </c>
      <c r="R1584">
        <v>428</v>
      </c>
      <c r="S1584">
        <v>428</v>
      </c>
      <c r="T1584">
        <v>4.28E-4</v>
      </c>
      <c r="U1584">
        <v>4.28E-4</v>
      </c>
      <c r="V1584">
        <v>4.224E-2</v>
      </c>
    </row>
    <row r="1585" spans="1:22" x14ac:dyDescent="0.35">
      <c r="A1585" t="s">
        <v>22</v>
      </c>
      <c r="B1585">
        <v>2019</v>
      </c>
      <c r="C1585" t="b">
        <v>1</v>
      </c>
      <c r="D1585" t="s">
        <v>48</v>
      </c>
      <c r="E1585" t="s">
        <v>177</v>
      </c>
      <c r="F1585" t="s">
        <v>25</v>
      </c>
      <c r="G1585" t="s">
        <v>48</v>
      </c>
      <c r="H1585" t="s">
        <v>26</v>
      </c>
      <c r="I1585" t="s">
        <v>36</v>
      </c>
      <c r="J1585" t="s">
        <v>93</v>
      </c>
      <c r="K1585" t="s">
        <v>47</v>
      </c>
      <c r="L1585" t="b">
        <v>1</v>
      </c>
      <c r="M1585" t="s">
        <v>30</v>
      </c>
      <c r="N1585" t="s">
        <v>177</v>
      </c>
      <c r="O1585">
        <v>1.33</v>
      </c>
      <c r="P1585">
        <v>7</v>
      </c>
      <c r="Q1585">
        <v>9.31</v>
      </c>
      <c r="R1585">
        <v>28</v>
      </c>
      <c r="S1585">
        <v>28</v>
      </c>
      <c r="T1585" s="1">
        <v>2.8E-5</v>
      </c>
      <c r="U1585" s="1">
        <v>2.8E-5</v>
      </c>
      <c r="V1585">
        <v>9.3100000000000006E-3</v>
      </c>
    </row>
    <row r="1586" spans="1:22" x14ac:dyDescent="0.35">
      <c r="A1586" t="s">
        <v>22</v>
      </c>
      <c r="B1586">
        <v>2019</v>
      </c>
      <c r="C1586" t="b">
        <v>1</v>
      </c>
      <c r="D1586" t="s">
        <v>48</v>
      </c>
      <c r="E1586" t="s">
        <v>177</v>
      </c>
      <c r="F1586" t="s">
        <v>25</v>
      </c>
      <c r="G1586" t="s">
        <v>48</v>
      </c>
      <c r="H1586" t="s">
        <v>26</v>
      </c>
      <c r="I1586" t="s">
        <v>36</v>
      </c>
      <c r="J1586" t="s">
        <v>103</v>
      </c>
      <c r="K1586" t="s">
        <v>39</v>
      </c>
      <c r="L1586" t="b">
        <v>1</v>
      </c>
      <c r="M1586" t="s">
        <v>30</v>
      </c>
      <c r="N1586" t="s">
        <v>177</v>
      </c>
      <c r="O1586">
        <v>1</v>
      </c>
      <c r="P1586">
        <v>4</v>
      </c>
      <c r="Q1586">
        <v>4</v>
      </c>
      <c r="R1586">
        <v>258</v>
      </c>
      <c r="S1586">
        <v>258</v>
      </c>
      <c r="T1586">
        <v>2.5799999999999998E-4</v>
      </c>
      <c r="U1586">
        <v>2.5799999999999998E-4</v>
      </c>
      <c r="V1586">
        <v>4.0000000000000001E-3</v>
      </c>
    </row>
    <row r="1587" spans="1:22" x14ac:dyDescent="0.35">
      <c r="A1587" t="s">
        <v>22</v>
      </c>
      <c r="B1587">
        <v>2019</v>
      </c>
      <c r="C1587" t="b">
        <v>1</v>
      </c>
      <c r="D1587" t="s">
        <v>48</v>
      </c>
      <c r="E1587" t="s">
        <v>177</v>
      </c>
      <c r="F1587" t="s">
        <v>25</v>
      </c>
      <c r="G1587" t="s">
        <v>48</v>
      </c>
      <c r="H1587" t="s">
        <v>26</v>
      </c>
      <c r="I1587" t="s">
        <v>36</v>
      </c>
      <c r="J1587" t="s">
        <v>80</v>
      </c>
      <c r="K1587" t="s">
        <v>39</v>
      </c>
      <c r="L1587" t="b">
        <v>1</v>
      </c>
      <c r="M1587" t="s">
        <v>30</v>
      </c>
      <c r="N1587" t="s">
        <v>177</v>
      </c>
      <c r="O1587">
        <v>6.22</v>
      </c>
      <c r="P1587">
        <v>633</v>
      </c>
      <c r="Q1587">
        <v>3937.26</v>
      </c>
      <c r="R1587">
        <v>37007</v>
      </c>
      <c r="S1587">
        <v>37007</v>
      </c>
      <c r="T1587">
        <v>3.7006999999999998E-2</v>
      </c>
      <c r="U1587">
        <v>3.7006999999999998E-2</v>
      </c>
      <c r="V1587">
        <v>3.9372600000000002</v>
      </c>
    </row>
    <row r="1588" spans="1:22" x14ac:dyDescent="0.35">
      <c r="A1588" t="s">
        <v>22</v>
      </c>
      <c r="B1588">
        <v>2019</v>
      </c>
      <c r="C1588" t="b">
        <v>1</v>
      </c>
      <c r="D1588" t="s">
        <v>48</v>
      </c>
      <c r="E1588" t="s">
        <v>177</v>
      </c>
      <c r="F1588" t="s">
        <v>25</v>
      </c>
      <c r="G1588" t="s">
        <v>48</v>
      </c>
      <c r="H1588" t="s">
        <v>26</v>
      </c>
      <c r="I1588" t="s">
        <v>36</v>
      </c>
      <c r="J1588" t="s">
        <v>136</v>
      </c>
      <c r="K1588" t="s">
        <v>39</v>
      </c>
      <c r="L1588" t="b">
        <v>1</v>
      </c>
      <c r="M1588" t="s">
        <v>30</v>
      </c>
      <c r="N1588" t="s">
        <v>177</v>
      </c>
      <c r="O1588">
        <v>4.5</v>
      </c>
      <c r="P1588">
        <v>989</v>
      </c>
      <c r="Q1588">
        <v>4450.5</v>
      </c>
      <c r="R1588">
        <v>4298</v>
      </c>
      <c r="S1588">
        <v>4298</v>
      </c>
      <c r="T1588">
        <v>4.2979999999999997E-3</v>
      </c>
      <c r="U1588">
        <v>4.2979999999999997E-3</v>
      </c>
      <c r="V1588">
        <v>4.4504999999999999</v>
      </c>
    </row>
    <row r="1589" spans="1:22" x14ac:dyDescent="0.35">
      <c r="A1589" t="s">
        <v>22</v>
      </c>
      <c r="B1589">
        <v>2019</v>
      </c>
      <c r="C1589" t="b">
        <v>1</v>
      </c>
      <c r="D1589" t="s">
        <v>48</v>
      </c>
      <c r="E1589" t="s">
        <v>177</v>
      </c>
      <c r="F1589" t="s">
        <v>25</v>
      </c>
      <c r="G1589" t="s">
        <v>48</v>
      </c>
      <c r="H1589" t="s">
        <v>26</v>
      </c>
      <c r="I1589" t="s">
        <v>36</v>
      </c>
      <c r="J1589" t="s">
        <v>82</v>
      </c>
      <c r="K1589" t="s">
        <v>39</v>
      </c>
      <c r="L1589" t="b">
        <v>1</v>
      </c>
      <c r="M1589" t="s">
        <v>30</v>
      </c>
      <c r="N1589" t="s">
        <v>177</v>
      </c>
      <c r="O1589">
        <v>1.36</v>
      </c>
      <c r="P1589">
        <v>294</v>
      </c>
      <c r="Q1589">
        <v>399.84</v>
      </c>
      <c r="R1589">
        <v>1150</v>
      </c>
      <c r="S1589">
        <v>1150</v>
      </c>
      <c r="T1589">
        <v>1.15E-3</v>
      </c>
      <c r="U1589">
        <v>1.15E-3</v>
      </c>
      <c r="V1589">
        <v>0.39983999999999997</v>
      </c>
    </row>
    <row r="1590" spans="1:22" x14ac:dyDescent="0.35">
      <c r="A1590" t="s">
        <v>22</v>
      </c>
      <c r="B1590">
        <v>2019</v>
      </c>
      <c r="C1590" t="b">
        <v>1</v>
      </c>
      <c r="D1590" t="s">
        <v>48</v>
      </c>
      <c r="E1590" t="s">
        <v>177</v>
      </c>
      <c r="F1590" t="s">
        <v>25</v>
      </c>
      <c r="G1590" t="s">
        <v>48</v>
      </c>
      <c r="H1590" t="s">
        <v>26</v>
      </c>
      <c r="I1590" t="s">
        <v>27</v>
      </c>
      <c r="J1590" t="s">
        <v>116</v>
      </c>
      <c r="K1590" t="s">
        <v>29</v>
      </c>
      <c r="L1590" t="b">
        <v>1</v>
      </c>
      <c r="M1590" t="s">
        <v>30</v>
      </c>
      <c r="N1590" t="s">
        <v>177</v>
      </c>
      <c r="O1590">
        <v>2.4</v>
      </c>
      <c r="P1590">
        <v>1164</v>
      </c>
      <c r="Q1590">
        <v>2793.6</v>
      </c>
      <c r="R1590">
        <v>15284</v>
      </c>
      <c r="S1590">
        <v>15284</v>
      </c>
      <c r="T1590">
        <v>1.5284000000000001E-2</v>
      </c>
      <c r="U1590">
        <v>1.5284000000000001E-2</v>
      </c>
      <c r="V1590">
        <v>2.7936000000000001</v>
      </c>
    </row>
    <row r="1591" spans="1:22" x14ac:dyDescent="0.35">
      <c r="A1591" t="s">
        <v>22</v>
      </c>
      <c r="B1591">
        <v>2019</v>
      </c>
      <c r="C1591" t="b">
        <v>1</v>
      </c>
      <c r="D1591" t="s">
        <v>48</v>
      </c>
      <c r="E1591" t="s">
        <v>177</v>
      </c>
      <c r="F1591" t="s">
        <v>25</v>
      </c>
      <c r="G1591" t="s">
        <v>48</v>
      </c>
      <c r="H1591" t="s">
        <v>26</v>
      </c>
      <c r="I1591" t="s">
        <v>27</v>
      </c>
      <c r="J1591" t="s">
        <v>46</v>
      </c>
      <c r="K1591" t="s">
        <v>47</v>
      </c>
      <c r="L1591" t="b">
        <v>1</v>
      </c>
      <c r="M1591" t="s">
        <v>30</v>
      </c>
      <c r="N1591" t="s">
        <v>177</v>
      </c>
      <c r="O1591">
        <v>1.28</v>
      </c>
      <c r="P1591">
        <v>2197</v>
      </c>
      <c r="Q1591">
        <v>2812.16</v>
      </c>
      <c r="R1591">
        <v>16222</v>
      </c>
      <c r="S1591">
        <v>16222</v>
      </c>
      <c r="T1591">
        <v>1.6222E-2</v>
      </c>
      <c r="U1591">
        <v>1.6222E-2</v>
      </c>
      <c r="V1591">
        <v>2.81216</v>
      </c>
    </row>
    <row r="1592" spans="1:22" x14ac:dyDescent="0.35">
      <c r="A1592" t="s">
        <v>22</v>
      </c>
      <c r="B1592">
        <v>2019</v>
      </c>
      <c r="C1592" t="b">
        <v>1</v>
      </c>
      <c r="D1592" t="s">
        <v>48</v>
      </c>
      <c r="E1592" t="s">
        <v>177</v>
      </c>
      <c r="F1592" t="s">
        <v>25</v>
      </c>
      <c r="G1592" t="s">
        <v>48</v>
      </c>
      <c r="H1592" t="s">
        <v>26</v>
      </c>
      <c r="I1592" t="s">
        <v>27</v>
      </c>
      <c r="J1592" t="s">
        <v>93</v>
      </c>
      <c r="K1592" t="s">
        <v>47</v>
      </c>
      <c r="L1592" t="b">
        <v>1</v>
      </c>
      <c r="M1592" t="s">
        <v>30</v>
      </c>
      <c r="N1592" t="s">
        <v>177</v>
      </c>
      <c r="O1592">
        <v>1.68</v>
      </c>
      <c r="P1592">
        <v>12</v>
      </c>
      <c r="Q1592">
        <v>20.16</v>
      </c>
      <c r="R1592">
        <v>1</v>
      </c>
      <c r="S1592">
        <v>1</v>
      </c>
      <c r="T1592" s="1">
        <v>9.9999999999999995E-7</v>
      </c>
      <c r="U1592" s="1">
        <v>9.9999999999999995E-7</v>
      </c>
      <c r="V1592">
        <v>2.0160000000000001E-2</v>
      </c>
    </row>
    <row r="1593" spans="1:22" x14ac:dyDescent="0.35">
      <c r="A1593" t="s">
        <v>22</v>
      </c>
      <c r="B1593">
        <v>2019</v>
      </c>
      <c r="C1593" t="b">
        <v>1</v>
      </c>
      <c r="D1593" t="s">
        <v>48</v>
      </c>
      <c r="E1593" t="s">
        <v>177</v>
      </c>
      <c r="F1593" t="s">
        <v>25</v>
      </c>
      <c r="G1593" t="s">
        <v>48</v>
      </c>
      <c r="H1593" t="s">
        <v>26</v>
      </c>
      <c r="I1593" t="s">
        <v>27</v>
      </c>
      <c r="J1593" t="s">
        <v>81</v>
      </c>
      <c r="K1593" t="s">
        <v>39</v>
      </c>
      <c r="L1593" t="b">
        <v>1</v>
      </c>
      <c r="M1593" t="s">
        <v>30</v>
      </c>
      <c r="N1593" t="s">
        <v>177</v>
      </c>
      <c r="O1593">
        <v>4.5</v>
      </c>
      <c r="P1593">
        <v>38</v>
      </c>
      <c r="Q1593">
        <v>171</v>
      </c>
      <c r="R1593">
        <v>160</v>
      </c>
      <c r="S1593">
        <v>160</v>
      </c>
      <c r="T1593">
        <v>1.6000000000000001E-4</v>
      </c>
      <c r="U1593">
        <v>1.6000000000000001E-4</v>
      </c>
      <c r="V1593">
        <v>0.17100000000000001</v>
      </c>
    </row>
    <row r="1594" spans="1:22" x14ac:dyDescent="0.35">
      <c r="A1594" t="s">
        <v>22</v>
      </c>
      <c r="B1594">
        <v>2019</v>
      </c>
      <c r="C1594" t="b">
        <v>1</v>
      </c>
      <c r="D1594" t="s">
        <v>48</v>
      </c>
      <c r="E1594" t="s">
        <v>177</v>
      </c>
      <c r="F1594" t="s">
        <v>25</v>
      </c>
      <c r="G1594" t="s">
        <v>48</v>
      </c>
      <c r="H1594" t="s">
        <v>26</v>
      </c>
      <c r="I1594" t="s">
        <v>27</v>
      </c>
      <c r="J1594" t="s">
        <v>82</v>
      </c>
      <c r="K1594" t="s">
        <v>39</v>
      </c>
      <c r="L1594" t="b">
        <v>1</v>
      </c>
      <c r="M1594" t="s">
        <v>30</v>
      </c>
      <c r="N1594" t="s">
        <v>177</v>
      </c>
      <c r="O1594">
        <v>5.56</v>
      </c>
      <c r="P1594">
        <v>141</v>
      </c>
      <c r="Q1594">
        <v>783.96</v>
      </c>
      <c r="R1594">
        <v>935</v>
      </c>
      <c r="S1594">
        <v>935</v>
      </c>
      <c r="T1594">
        <v>9.3499999999999996E-4</v>
      </c>
      <c r="U1594">
        <v>9.3499999999999996E-4</v>
      </c>
      <c r="V1594">
        <v>0.78395999999999999</v>
      </c>
    </row>
    <row r="1595" spans="1:22" x14ac:dyDescent="0.35">
      <c r="A1595" t="s">
        <v>22</v>
      </c>
      <c r="B1595">
        <v>2019</v>
      </c>
      <c r="C1595" t="b">
        <v>1</v>
      </c>
      <c r="D1595" t="s">
        <v>48</v>
      </c>
      <c r="E1595" t="s">
        <v>177</v>
      </c>
      <c r="F1595" t="s">
        <v>25</v>
      </c>
      <c r="G1595" t="s">
        <v>48</v>
      </c>
      <c r="H1595" t="s">
        <v>26</v>
      </c>
      <c r="I1595" t="s">
        <v>35</v>
      </c>
      <c r="J1595" t="s">
        <v>51</v>
      </c>
      <c r="K1595" t="s">
        <v>52</v>
      </c>
      <c r="L1595" t="b">
        <v>1</v>
      </c>
      <c r="M1595" t="s">
        <v>30</v>
      </c>
      <c r="N1595" t="s">
        <v>177</v>
      </c>
      <c r="O1595">
        <v>1.1399999999999999</v>
      </c>
      <c r="P1595">
        <v>10</v>
      </c>
      <c r="Q1595">
        <v>11.4</v>
      </c>
      <c r="R1595">
        <v>96</v>
      </c>
      <c r="S1595">
        <v>96</v>
      </c>
      <c r="T1595" s="1">
        <v>9.6000000000000002E-5</v>
      </c>
      <c r="U1595" s="1">
        <v>9.6000000000000002E-5</v>
      </c>
      <c r="V1595">
        <v>1.14E-2</v>
      </c>
    </row>
    <row r="1596" spans="1:22" x14ac:dyDescent="0.35">
      <c r="A1596" t="s">
        <v>22</v>
      </c>
      <c r="B1596">
        <v>2019</v>
      </c>
      <c r="C1596" t="b">
        <v>1</v>
      </c>
      <c r="D1596" t="s">
        <v>48</v>
      </c>
      <c r="E1596" t="s">
        <v>177</v>
      </c>
      <c r="F1596" t="s">
        <v>25</v>
      </c>
      <c r="G1596" t="s">
        <v>48</v>
      </c>
      <c r="H1596" t="s">
        <v>26</v>
      </c>
      <c r="I1596" t="s">
        <v>100</v>
      </c>
      <c r="J1596" t="s">
        <v>115</v>
      </c>
      <c r="K1596" t="s">
        <v>54</v>
      </c>
      <c r="L1596" t="b">
        <v>1</v>
      </c>
      <c r="M1596" t="s">
        <v>30</v>
      </c>
      <c r="N1596" t="s">
        <v>177</v>
      </c>
      <c r="O1596">
        <v>3.33</v>
      </c>
      <c r="P1596">
        <v>2022</v>
      </c>
      <c r="Q1596">
        <v>6733.26</v>
      </c>
      <c r="R1596">
        <v>14511</v>
      </c>
      <c r="S1596">
        <v>14511</v>
      </c>
      <c r="T1596">
        <v>1.4511E-2</v>
      </c>
      <c r="U1596">
        <v>1.4511E-2</v>
      </c>
      <c r="V1596">
        <v>6.7332599999999996</v>
      </c>
    </row>
    <row r="1597" spans="1:22" x14ac:dyDescent="0.35">
      <c r="A1597" t="s">
        <v>22</v>
      </c>
      <c r="B1597">
        <v>2019</v>
      </c>
      <c r="C1597" t="b">
        <v>1</v>
      </c>
      <c r="D1597" t="s">
        <v>48</v>
      </c>
      <c r="E1597" t="s">
        <v>177</v>
      </c>
      <c r="F1597" t="s">
        <v>25</v>
      </c>
      <c r="G1597" t="s">
        <v>48</v>
      </c>
      <c r="H1597" t="s">
        <v>36</v>
      </c>
      <c r="I1597" t="s">
        <v>35</v>
      </c>
      <c r="J1597" t="s">
        <v>60</v>
      </c>
      <c r="K1597" t="s">
        <v>29</v>
      </c>
      <c r="L1597" t="b">
        <v>1</v>
      </c>
      <c r="M1597" t="s">
        <v>30</v>
      </c>
      <c r="N1597" t="s">
        <v>177</v>
      </c>
      <c r="O1597">
        <v>1</v>
      </c>
      <c r="P1597">
        <v>6</v>
      </c>
      <c r="Q1597">
        <v>6</v>
      </c>
      <c r="R1597">
        <v>150</v>
      </c>
      <c r="S1597">
        <v>150</v>
      </c>
      <c r="T1597">
        <v>1.4999999999999999E-4</v>
      </c>
      <c r="U1597">
        <v>1.4999999999999999E-4</v>
      </c>
      <c r="V1597">
        <v>6.0000000000000001E-3</v>
      </c>
    </row>
    <row r="1598" spans="1:22" x14ac:dyDescent="0.35">
      <c r="A1598" t="s">
        <v>22</v>
      </c>
      <c r="B1598">
        <v>2019</v>
      </c>
      <c r="C1598" t="b">
        <v>1</v>
      </c>
      <c r="D1598" t="s">
        <v>48</v>
      </c>
      <c r="E1598" t="s">
        <v>177</v>
      </c>
      <c r="F1598" t="s">
        <v>25</v>
      </c>
      <c r="G1598" t="s">
        <v>48</v>
      </c>
      <c r="H1598" t="s">
        <v>26</v>
      </c>
      <c r="I1598" t="s">
        <v>110</v>
      </c>
      <c r="J1598" t="s">
        <v>115</v>
      </c>
      <c r="K1598" t="s">
        <v>54</v>
      </c>
      <c r="L1598" t="b">
        <v>1</v>
      </c>
      <c r="M1598" t="s">
        <v>30</v>
      </c>
      <c r="N1598" t="s">
        <v>177</v>
      </c>
      <c r="O1598">
        <v>1.33</v>
      </c>
      <c r="P1598">
        <v>3673</v>
      </c>
      <c r="Q1598">
        <v>4885.09</v>
      </c>
      <c r="R1598">
        <v>42112</v>
      </c>
      <c r="S1598">
        <v>42112</v>
      </c>
      <c r="T1598">
        <v>4.2111999999999997E-2</v>
      </c>
      <c r="U1598">
        <v>4.2111999999999997E-2</v>
      </c>
      <c r="V1598">
        <v>4.8850899999999999</v>
      </c>
    </row>
    <row r="1599" spans="1:22" x14ac:dyDescent="0.35">
      <c r="A1599" t="s">
        <v>22</v>
      </c>
      <c r="B1599">
        <v>2019</v>
      </c>
      <c r="C1599" t="b">
        <v>1</v>
      </c>
      <c r="D1599" t="s">
        <v>23</v>
      </c>
      <c r="E1599" t="s">
        <v>178</v>
      </c>
      <c r="F1599" t="s">
        <v>25</v>
      </c>
      <c r="G1599" t="s">
        <v>23</v>
      </c>
      <c r="H1599" t="s">
        <v>50</v>
      </c>
      <c r="I1599" t="s">
        <v>37</v>
      </c>
      <c r="J1599" t="s">
        <v>135</v>
      </c>
      <c r="K1599" t="s">
        <v>52</v>
      </c>
      <c r="L1599" t="b">
        <v>1</v>
      </c>
      <c r="M1599" t="s">
        <v>30</v>
      </c>
      <c r="N1599" t="s">
        <v>178</v>
      </c>
      <c r="O1599">
        <v>2.08</v>
      </c>
      <c r="P1599">
        <v>131206</v>
      </c>
      <c r="Q1599">
        <v>272908.48</v>
      </c>
      <c r="R1599">
        <v>558408</v>
      </c>
      <c r="S1599">
        <v>558408</v>
      </c>
      <c r="T1599">
        <v>0.55840800000000002</v>
      </c>
      <c r="U1599">
        <v>0.55840800000000002</v>
      </c>
      <c r="V1599">
        <v>272.90848</v>
      </c>
    </row>
    <row r="1600" spans="1:22" x14ac:dyDescent="0.35">
      <c r="A1600" t="s">
        <v>22</v>
      </c>
      <c r="B1600">
        <v>2019</v>
      </c>
      <c r="C1600" t="b">
        <v>1</v>
      </c>
      <c r="D1600" t="s">
        <v>23</v>
      </c>
      <c r="E1600" t="s">
        <v>178</v>
      </c>
      <c r="F1600" t="s">
        <v>25</v>
      </c>
      <c r="G1600" t="s">
        <v>23</v>
      </c>
      <c r="H1600" t="s">
        <v>50</v>
      </c>
      <c r="I1600" t="s">
        <v>37</v>
      </c>
      <c r="J1600" t="s">
        <v>135</v>
      </c>
      <c r="K1600" t="s">
        <v>52</v>
      </c>
      <c r="L1600" t="b">
        <v>1</v>
      </c>
      <c r="M1600" t="s">
        <v>30</v>
      </c>
      <c r="N1600" t="s">
        <v>178</v>
      </c>
      <c r="O1600">
        <v>2.08</v>
      </c>
      <c r="P1600">
        <v>53760</v>
      </c>
      <c r="Q1600">
        <v>111820.8</v>
      </c>
      <c r="R1600">
        <v>168496</v>
      </c>
      <c r="S1600">
        <v>168496</v>
      </c>
      <c r="T1600">
        <v>0.16849600000000001</v>
      </c>
      <c r="U1600">
        <v>0.16849600000000001</v>
      </c>
      <c r="V1600">
        <v>111.82080000000001</v>
      </c>
    </row>
    <row r="1601" spans="1:22" x14ac:dyDescent="0.35">
      <c r="A1601" t="s">
        <v>22</v>
      </c>
      <c r="B1601">
        <v>2019</v>
      </c>
      <c r="C1601" t="b">
        <v>1</v>
      </c>
      <c r="D1601" t="s">
        <v>23</v>
      </c>
      <c r="E1601" t="s">
        <v>178</v>
      </c>
      <c r="F1601" t="s">
        <v>25</v>
      </c>
      <c r="G1601" t="s">
        <v>23</v>
      </c>
      <c r="H1601" t="s">
        <v>50</v>
      </c>
      <c r="I1601" t="s">
        <v>37</v>
      </c>
      <c r="J1601" t="s">
        <v>135</v>
      </c>
      <c r="K1601" t="s">
        <v>52</v>
      </c>
      <c r="L1601" t="b">
        <v>1</v>
      </c>
      <c r="M1601" t="s">
        <v>30</v>
      </c>
      <c r="N1601" t="s">
        <v>178</v>
      </c>
      <c r="O1601">
        <v>2.08</v>
      </c>
      <c r="P1601">
        <v>129839</v>
      </c>
      <c r="Q1601">
        <v>270065.12</v>
      </c>
      <c r="R1601">
        <v>550308</v>
      </c>
      <c r="S1601">
        <v>550308</v>
      </c>
      <c r="T1601">
        <v>0.55030800000000002</v>
      </c>
      <c r="U1601">
        <v>0.55030800000000002</v>
      </c>
      <c r="V1601">
        <v>270.06511999999998</v>
      </c>
    </row>
    <row r="1602" spans="1:22" x14ac:dyDescent="0.35">
      <c r="A1602" t="s">
        <v>22</v>
      </c>
      <c r="B1602">
        <v>2019</v>
      </c>
      <c r="C1602" t="b">
        <v>1</v>
      </c>
      <c r="D1602" t="s">
        <v>23</v>
      </c>
      <c r="E1602" t="s">
        <v>179</v>
      </c>
      <c r="F1602" t="s">
        <v>25</v>
      </c>
      <c r="G1602" t="s">
        <v>23</v>
      </c>
      <c r="H1602" t="s">
        <v>26</v>
      </c>
      <c r="I1602" t="s">
        <v>35</v>
      </c>
      <c r="J1602" t="s">
        <v>33</v>
      </c>
      <c r="K1602" t="s">
        <v>33</v>
      </c>
      <c r="L1602" t="b">
        <v>1</v>
      </c>
      <c r="M1602" t="s">
        <v>30</v>
      </c>
      <c r="N1602" t="s">
        <v>179</v>
      </c>
      <c r="O1602">
        <v>1.17</v>
      </c>
      <c r="P1602">
        <v>75</v>
      </c>
      <c r="Q1602">
        <v>87.75</v>
      </c>
      <c r="R1602">
        <v>880</v>
      </c>
      <c r="S1602">
        <v>880</v>
      </c>
      <c r="T1602">
        <v>8.8000000000000003E-4</v>
      </c>
      <c r="U1602">
        <v>8.8000000000000003E-4</v>
      </c>
      <c r="V1602">
        <v>8.7749999999999995E-2</v>
      </c>
    </row>
    <row r="1603" spans="1:22" x14ac:dyDescent="0.35">
      <c r="A1603" t="s">
        <v>22</v>
      </c>
      <c r="B1603">
        <v>2019</v>
      </c>
      <c r="C1603" t="b">
        <v>1</v>
      </c>
      <c r="D1603" t="s">
        <v>23</v>
      </c>
      <c r="E1603" t="s">
        <v>179</v>
      </c>
      <c r="F1603" t="s">
        <v>25</v>
      </c>
      <c r="G1603" t="s">
        <v>23</v>
      </c>
      <c r="H1603" t="s">
        <v>36</v>
      </c>
      <c r="I1603" t="s">
        <v>37</v>
      </c>
      <c r="J1603" t="s">
        <v>28</v>
      </c>
      <c r="K1603" t="s">
        <v>29</v>
      </c>
      <c r="L1603" t="b">
        <v>1</v>
      </c>
      <c r="M1603" t="s">
        <v>30</v>
      </c>
      <c r="N1603" t="s">
        <v>179</v>
      </c>
      <c r="O1603">
        <v>1.66</v>
      </c>
      <c r="P1603">
        <v>99</v>
      </c>
      <c r="Q1603">
        <v>164.34</v>
      </c>
      <c r="R1603">
        <v>3010</v>
      </c>
      <c r="S1603">
        <v>3010</v>
      </c>
      <c r="T1603">
        <v>3.0100000000000001E-3</v>
      </c>
      <c r="U1603">
        <v>3.0100000000000001E-3</v>
      </c>
      <c r="V1603">
        <v>0.16434000000000001</v>
      </c>
    </row>
    <row r="1604" spans="1:22" x14ac:dyDescent="0.35">
      <c r="A1604" t="s">
        <v>22</v>
      </c>
      <c r="B1604">
        <v>2019</v>
      </c>
      <c r="C1604" t="b">
        <v>1</v>
      </c>
      <c r="D1604" t="s">
        <v>23</v>
      </c>
      <c r="E1604" t="s">
        <v>179</v>
      </c>
      <c r="F1604" t="s">
        <v>25</v>
      </c>
      <c r="G1604" t="s">
        <v>23</v>
      </c>
      <c r="H1604" t="s">
        <v>40</v>
      </c>
      <c r="I1604" t="s">
        <v>35</v>
      </c>
      <c r="J1604" t="s">
        <v>33</v>
      </c>
      <c r="K1604" t="s">
        <v>33</v>
      </c>
      <c r="L1604" t="b">
        <v>1</v>
      </c>
      <c r="M1604" t="s">
        <v>30</v>
      </c>
      <c r="N1604" t="s">
        <v>179</v>
      </c>
      <c r="O1604">
        <v>2.77</v>
      </c>
      <c r="P1604">
        <v>68229</v>
      </c>
      <c r="Q1604">
        <v>188994.33</v>
      </c>
      <c r="R1604">
        <v>1187911</v>
      </c>
      <c r="S1604">
        <v>1187911</v>
      </c>
      <c r="T1604">
        <v>1.1879109999999999</v>
      </c>
      <c r="U1604">
        <v>1.1879109999999999</v>
      </c>
      <c r="V1604">
        <v>188.99432999999999</v>
      </c>
    </row>
    <row r="1605" spans="1:22" x14ac:dyDescent="0.35">
      <c r="A1605" t="s">
        <v>22</v>
      </c>
      <c r="B1605">
        <v>2019</v>
      </c>
      <c r="C1605" t="b">
        <v>1</v>
      </c>
      <c r="D1605" t="s">
        <v>23</v>
      </c>
      <c r="E1605" t="s">
        <v>179</v>
      </c>
      <c r="F1605" t="s">
        <v>25</v>
      </c>
      <c r="G1605" t="s">
        <v>23</v>
      </c>
      <c r="H1605" t="s">
        <v>40</v>
      </c>
      <c r="I1605" t="s">
        <v>27</v>
      </c>
      <c r="J1605" t="s">
        <v>33</v>
      </c>
      <c r="K1605" t="s">
        <v>33</v>
      </c>
      <c r="L1605" t="b">
        <v>1</v>
      </c>
      <c r="M1605" t="s">
        <v>30</v>
      </c>
      <c r="N1605" t="s">
        <v>179</v>
      </c>
      <c r="O1605">
        <v>1.64</v>
      </c>
      <c r="P1605">
        <v>55</v>
      </c>
      <c r="Q1605">
        <v>90.2</v>
      </c>
      <c r="R1605">
        <v>4825</v>
      </c>
      <c r="S1605">
        <v>4825</v>
      </c>
      <c r="T1605">
        <v>4.8250000000000003E-3</v>
      </c>
      <c r="U1605">
        <v>4.8250000000000003E-3</v>
      </c>
      <c r="V1605">
        <v>9.0200000000000002E-2</v>
      </c>
    </row>
    <row r="1606" spans="1:22" x14ac:dyDescent="0.35">
      <c r="A1606" t="s">
        <v>22</v>
      </c>
      <c r="B1606">
        <v>2019</v>
      </c>
      <c r="C1606" t="b">
        <v>1</v>
      </c>
      <c r="D1606" t="s">
        <v>23</v>
      </c>
      <c r="E1606" t="s">
        <v>179</v>
      </c>
      <c r="F1606" t="s">
        <v>25</v>
      </c>
      <c r="G1606" t="s">
        <v>23</v>
      </c>
      <c r="H1606" t="s">
        <v>26</v>
      </c>
      <c r="I1606" t="s">
        <v>35</v>
      </c>
      <c r="J1606" t="s">
        <v>41</v>
      </c>
      <c r="K1606" t="s">
        <v>42</v>
      </c>
      <c r="L1606" t="b">
        <v>1</v>
      </c>
      <c r="M1606" t="s">
        <v>30</v>
      </c>
      <c r="N1606" t="s">
        <v>179</v>
      </c>
      <c r="O1606">
        <v>0</v>
      </c>
      <c r="P1606">
        <v>51838</v>
      </c>
      <c r="Q1606">
        <v>0</v>
      </c>
      <c r="R1606">
        <v>2034926</v>
      </c>
      <c r="S1606">
        <v>2034926</v>
      </c>
      <c r="T1606">
        <v>2.034926</v>
      </c>
      <c r="U1606">
        <v>2.034926</v>
      </c>
      <c r="V1606">
        <v>0</v>
      </c>
    </row>
    <row r="1607" spans="1:22" x14ac:dyDescent="0.35">
      <c r="A1607" t="s">
        <v>22</v>
      </c>
      <c r="B1607">
        <v>2019</v>
      </c>
      <c r="C1607" t="b">
        <v>1</v>
      </c>
      <c r="D1607" t="s">
        <v>23</v>
      </c>
      <c r="E1607" t="s">
        <v>179</v>
      </c>
      <c r="F1607" t="s">
        <v>25</v>
      </c>
      <c r="G1607" t="s">
        <v>23</v>
      </c>
      <c r="H1607" t="s">
        <v>26</v>
      </c>
      <c r="I1607" t="s">
        <v>35</v>
      </c>
      <c r="J1607" t="s">
        <v>41</v>
      </c>
      <c r="K1607" t="s">
        <v>42</v>
      </c>
      <c r="L1607" t="b">
        <v>1</v>
      </c>
      <c r="M1607" t="s">
        <v>30</v>
      </c>
      <c r="N1607" t="s">
        <v>179</v>
      </c>
      <c r="O1607">
        <v>0</v>
      </c>
      <c r="P1607">
        <v>133</v>
      </c>
      <c r="Q1607">
        <v>0</v>
      </c>
      <c r="R1607">
        <v>3896</v>
      </c>
      <c r="S1607">
        <v>3896</v>
      </c>
      <c r="T1607">
        <v>3.8960000000000002E-3</v>
      </c>
      <c r="U1607">
        <v>3.8960000000000002E-3</v>
      </c>
      <c r="V1607">
        <v>0</v>
      </c>
    </row>
    <row r="1608" spans="1:22" x14ac:dyDescent="0.35">
      <c r="A1608" t="s">
        <v>22</v>
      </c>
      <c r="B1608">
        <v>2019</v>
      </c>
      <c r="C1608" t="b">
        <v>1</v>
      </c>
      <c r="D1608" t="s">
        <v>23</v>
      </c>
      <c r="E1608" t="s">
        <v>179</v>
      </c>
      <c r="F1608" t="s">
        <v>25</v>
      </c>
      <c r="G1608" t="s">
        <v>23</v>
      </c>
      <c r="H1608" t="s">
        <v>50</v>
      </c>
      <c r="I1608" t="s">
        <v>37</v>
      </c>
      <c r="J1608" t="s">
        <v>33</v>
      </c>
      <c r="K1608" t="s">
        <v>33</v>
      </c>
      <c r="L1608" t="b">
        <v>1</v>
      </c>
      <c r="M1608" t="s">
        <v>30</v>
      </c>
      <c r="N1608" t="s">
        <v>179</v>
      </c>
      <c r="O1608">
        <v>1.64</v>
      </c>
      <c r="P1608">
        <v>111</v>
      </c>
      <c r="Q1608">
        <v>182.04</v>
      </c>
      <c r="R1608">
        <v>5909</v>
      </c>
      <c r="S1608">
        <v>5909</v>
      </c>
      <c r="T1608">
        <v>5.9090000000000002E-3</v>
      </c>
      <c r="U1608">
        <v>5.9090000000000002E-3</v>
      </c>
      <c r="V1608">
        <v>0.18204000000000001</v>
      </c>
    </row>
    <row r="1609" spans="1:22" x14ac:dyDescent="0.35">
      <c r="A1609" t="s">
        <v>22</v>
      </c>
      <c r="B1609">
        <v>2019</v>
      </c>
      <c r="C1609" t="b">
        <v>1</v>
      </c>
      <c r="D1609" t="s">
        <v>23</v>
      </c>
      <c r="E1609" t="s">
        <v>180</v>
      </c>
      <c r="F1609" t="s">
        <v>25</v>
      </c>
      <c r="G1609" t="s">
        <v>23</v>
      </c>
      <c r="H1609" t="s">
        <v>26</v>
      </c>
      <c r="I1609" t="s">
        <v>35</v>
      </c>
      <c r="J1609" t="s">
        <v>41</v>
      </c>
      <c r="K1609" t="s">
        <v>42</v>
      </c>
      <c r="L1609" t="b">
        <v>1</v>
      </c>
      <c r="M1609" t="s">
        <v>30</v>
      </c>
      <c r="N1609" t="s">
        <v>180</v>
      </c>
      <c r="O1609">
        <v>0</v>
      </c>
      <c r="P1609">
        <v>18545</v>
      </c>
      <c r="Q1609">
        <v>0</v>
      </c>
      <c r="R1609">
        <v>191194</v>
      </c>
      <c r="S1609">
        <v>191194</v>
      </c>
      <c r="T1609">
        <v>0.191194</v>
      </c>
      <c r="U1609">
        <v>0.191194</v>
      </c>
      <c r="V1609">
        <v>0</v>
      </c>
    </row>
    <row r="1610" spans="1:22" x14ac:dyDescent="0.35">
      <c r="A1610" t="s">
        <v>22</v>
      </c>
      <c r="B1610">
        <v>2019</v>
      </c>
      <c r="C1610" t="b">
        <v>1</v>
      </c>
      <c r="D1610" t="s">
        <v>23</v>
      </c>
      <c r="E1610" t="s">
        <v>180</v>
      </c>
      <c r="F1610" t="s">
        <v>25</v>
      </c>
      <c r="G1610" t="s">
        <v>23</v>
      </c>
      <c r="H1610" t="s">
        <v>26</v>
      </c>
      <c r="I1610" t="s">
        <v>35</v>
      </c>
      <c r="J1610" t="s">
        <v>41</v>
      </c>
      <c r="K1610" t="s">
        <v>42</v>
      </c>
      <c r="L1610" t="b">
        <v>1</v>
      </c>
      <c r="M1610" t="s">
        <v>30</v>
      </c>
      <c r="N1610" t="s">
        <v>180</v>
      </c>
      <c r="O1610">
        <v>0</v>
      </c>
      <c r="P1610">
        <v>775</v>
      </c>
      <c r="Q1610">
        <v>0</v>
      </c>
      <c r="R1610">
        <v>7473</v>
      </c>
      <c r="S1610">
        <v>7473</v>
      </c>
      <c r="T1610">
        <v>7.4729999999999996E-3</v>
      </c>
      <c r="U1610">
        <v>7.4729999999999996E-3</v>
      </c>
      <c r="V1610">
        <v>0</v>
      </c>
    </row>
    <row r="1611" spans="1:22" x14ac:dyDescent="0.35">
      <c r="A1611" t="s">
        <v>22</v>
      </c>
      <c r="B1611">
        <v>2019</v>
      </c>
      <c r="C1611" t="b">
        <v>1</v>
      </c>
      <c r="D1611" t="s">
        <v>23</v>
      </c>
      <c r="E1611" t="s">
        <v>180</v>
      </c>
      <c r="F1611" t="s">
        <v>25</v>
      </c>
      <c r="G1611" t="s">
        <v>23</v>
      </c>
      <c r="H1611" t="s">
        <v>36</v>
      </c>
      <c r="I1611" t="s">
        <v>35</v>
      </c>
      <c r="J1611" t="s">
        <v>43</v>
      </c>
      <c r="K1611" t="s">
        <v>39</v>
      </c>
      <c r="L1611" t="b">
        <v>1</v>
      </c>
      <c r="M1611" t="s">
        <v>30</v>
      </c>
      <c r="N1611" t="s">
        <v>180</v>
      </c>
      <c r="O1611">
        <v>1</v>
      </c>
      <c r="P1611">
        <v>115</v>
      </c>
      <c r="Q1611">
        <v>115</v>
      </c>
      <c r="R1611">
        <v>1007</v>
      </c>
      <c r="S1611">
        <v>1007</v>
      </c>
      <c r="T1611">
        <v>1.0070000000000001E-3</v>
      </c>
      <c r="U1611">
        <v>1.0070000000000001E-3</v>
      </c>
      <c r="V1611">
        <v>0.115</v>
      </c>
    </row>
    <row r="1612" spans="1:22" x14ac:dyDescent="0.35">
      <c r="A1612" t="s">
        <v>22</v>
      </c>
      <c r="B1612">
        <v>2019</v>
      </c>
      <c r="C1612" t="b">
        <v>1</v>
      </c>
      <c r="D1612" t="s">
        <v>23</v>
      </c>
      <c r="E1612" t="s">
        <v>180</v>
      </c>
      <c r="F1612" t="s">
        <v>25</v>
      </c>
      <c r="G1612" t="s">
        <v>23</v>
      </c>
      <c r="H1612" t="s">
        <v>36</v>
      </c>
      <c r="I1612" t="s">
        <v>36</v>
      </c>
      <c r="J1612" t="s">
        <v>60</v>
      </c>
      <c r="K1612" t="s">
        <v>29</v>
      </c>
      <c r="L1612" t="b">
        <v>1</v>
      </c>
      <c r="M1612" t="s">
        <v>30</v>
      </c>
      <c r="N1612" t="s">
        <v>180</v>
      </c>
      <c r="O1612">
        <v>1</v>
      </c>
      <c r="P1612">
        <v>1287</v>
      </c>
      <c r="Q1612">
        <v>1287</v>
      </c>
      <c r="R1612">
        <v>11283</v>
      </c>
      <c r="S1612">
        <v>11283</v>
      </c>
      <c r="T1612">
        <v>1.1283E-2</v>
      </c>
      <c r="U1612">
        <v>1.1283E-2</v>
      </c>
      <c r="V1612">
        <v>1.2869999999999999</v>
      </c>
    </row>
    <row r="1613" spans="1:22" x14ac:dyDescent="0.35">
      <c r="A1613" t="s">
        <v>22</v>
      </c>
      <c r="B1613">
        <v>2019</v>
      </c>
      <c r="C1613" t="b">
        <v>1</v>
      </c>
      <c r="D1613" t="s">
        <v>48</v>
      </c>
      <c r="E1613" t="s">
        <v>181</v>
      </c>
      <c r="F1613" t="s">
        <v>25</v>
      </c>
      <c r="G1613" t="s">
        <v>48</v>
      </c>
      <c r="H1613" t="s">
        <v>26</v>
      </c>
      <c r="I1613" t="s">
        <v>27</v>
      </c>
      <c r="J1613" t="s">
        <v>144</v>
      </c>
      <c r="K1613" t="s">
        <v>54</v>
      </c>
      <c r="L1613" t="b">
        <v>1</v>
      </c>
      <c r="M1613" t="s">
        <v>30</v>
      </c>
      <c r="N1613" t="s">
        <v>181</v>
      </c>
      <c r="O1613">
        <v>1</v>
      </c>
      <c r="P1613">
        <v>101500</v>
      </c>
      <c r="Q1613">
        <v>101500</v>
      </c>
      <c r="R1613">
        <v>84035</v>
      </c>
      <c r="S1613">
        <v>84035</v>
      </c>
      <c r="T1613">
        <v>8.4034999999999999E-2</v>
      </c>
      <c r="U1613">
        <v>8.4034999999999999E-2</v>
      </c>
      <c r="V1613">
        <v>101.5</v>
      </c>
    </row>
    <row r="1614" spans="1:22" x14ac:dyDescent="0.35">
      <c r="A1614" t="s">
        <v>22</v>
      </c>
      <c r="B1614">
        <v>2019</v>
      </c>
      <c r="C1614" t="b">
        <v>1</v>
      </c>
      <c r="D1614" t="s">
        <v>48</v>
      </c>
      <c r="E1614" t="s">
        <v>181</v>
      </c>
      <c r="F1614" t="s">
        <v>25</v>
      </c>
      <c r="G1614" t="s">
        <v>48</v>
      </c>
      <c r="H1614" t="s">
        <v>26</v>
      </c>
      <c r="I1614" t="s">
        <v>35</v>
      </c>
      <c r="J1614" t="s">
        <v>75</v>
      </c>
      <c r="K1614" t="s">
        <v>33</v>
      </c>
      <c r="L1614" t="b">
        <v>1</v>
      </c>
      <c r="M1614" t="s">
        <v>30</v>
      </c>
      <c r="N1614" t="s">
        <v>181</v>
      </c>
      <c r="O1614">
        <v>1.17</v>
      </c>
      <c r="P1614">
        <v>2818</v>
      </c>
      <c r="Q1614">
        <v>3297.06</v>
      </c>
      <c r="R1614">
        <v>5889</v>
      </c>
      <c r="S1614">
        <v>5889</v>
      </c>
      <c r="T1614">
        <v>5.8890000000000001E-3</v>
      </c>
      <c r="U1614">
        <v>5.8890000000000001E-3</v>
      </c>
      <c r="V1614">
        <v>3.2970600000000001</v>
      </c>
    </row>
    <row r="1615" spans="1:22" x14ac:dyDescent="0.35">
      <c r="A1615" t="s">
        <v>22</v>
      </c>
      <c r="B1615">
        <v>2019</v>
      </c>
      <c r="C1615" t="b">
        <v>1</v>
      </c>
      <c r="D1615" t="s">
        <v>48</v>
      </c>
      <c r="E1615" t="s">
        <v>181</v>
      </c>
      <c r="F1615" t="s">
        <v>25</v>
      </c>
      <c r="G1615" t="s">
        <v>48</v>
      </c>
      <c r="H1615" t="s">
        <v>36</v>
      </c>
      <c r="I1615" t="s">
        <v>37</v>
      </c>
      <c r="J1615" t="s">
        <v>28</v>
      </c>
      <c r="K1615" t="s">
        <v>29</v>
      </c>
      <c r="L1615" t="b">
        <v>1</v>
      </c>
      <c r="M1615" t="s">
        <v>30</v>
      </c>
      <c r="N1615" t="s">
        <v>181</v>
      </c>
      <c r="O1615">
        <v>1.66</v>
      </c>
      <c r="P1615">
        <v>41600</v>
      </c>
      <c r="Q1615">
        <v>69056</v>
      </c>
      <c r="R1615">
        <v>282880</v>
      </c>
      <c r="S1615">
        <v>282880</v>
      </c>
      <c r="T1615">
        <v>0.28288000000000002</v>
      </c>
      <c r="U1615">
        <v>0.28288000000000002</v>
      </c>
      <c r="V1615">
        <v>69.055999999999997</v>
      </c>
    </row>
    <row r="1616" spans="1:22" x14ac:dyDescent="0.35">
      <c r="A1616" t="s">
        <v>22</v>
      </c>
      <c r="B1616">
        <v>2019</v>
      </c>
      <c r="C1616" t="b">
        <v>1</v>
      </c>
      <c r="D1616" t="s">
        <v>48</v>
      </c>
      <c r="E1616" t="s">
        <v>181</v>
      </c>
      <c r="F1616" t="s">
        <v>25</v>
      </c>
      <c r="G1616" t="s">
        <v>48</v>
      </c>
      <c r="H1616" t="s">
        <v>36</v>
      </c>
      <c r="I1616" t="s">
        <v>37</v>
      </c>
      <c r="J1616" t="s">
        <v>79</v>
      </c>
      <c r="K1616" t="s">
        <v>47</v>
      </c>
      <c r="L1616" t="b">
        <v>1</v>
      </c>
      <c r="M1616" t="s">
        <v>30</v>
      </c>
      <c r="N1616" t="s">
        <v>181</v>
      </c>
      <c r="O1616">
        <v>1.36</v>
      </c>
      <c r="P1616">
        <v>1435</v>
      </c>
      <c r="Q1616">
        <v>1951.6</v>
      </c>
      <c r="R1616">
        <v>20201</v>
      </c>
      <c r="S1616">
        <v>20201</v>
      </c>
      <c r="T1616">
        <v>2.0201E-2</v>
      </c>
      <c r="U1616">
        <v>2.0201E-2</v>
      </c>
      <c r="V1616">
        <v>1.9516</v>
      </c>
    </row>
    <row r="1617" spans="1:22" x14ac:dyDescent="0.35">
      <c r="A1617" t="s">
        <v>22</v>
      </c>
      <c r="B1617">
        <v>2019</v>
      </c>
      <c r="C1617" t="b">
        <v>1</v>
      </c>
      <c r="D1617" t="s">
        <v>48</v>
      </c>
      <c r="E1617" t="s">
        <v>181</v>
      </c>
      <c r="F1617" t="s">
        <v>25</v>
      </c>
      <c r="G1617" t="s">
        <v>48</v>
      </c>
      <c r="H1617" t="s">
        <v>36</v>
      </c>
      <c r="I1617" t="s">
        <v>83</v>
      </c>
      <c r="J1617" t="s">
        <v>112</v>
      </c>
      <c r="K1617" t="s">
        <v>54</v>
      </c>
      <c r="L1617" t="b">
        <v>1</v>
      </c>
      <c r="M1617" t="s">
        <v>30</v>
      </c>
      <c r="N1617" t="s">
        <v>181</v>
      </c>
      <c r="O1617">
        <v>2.08</v>
      </c>
      <c r="P1617">
        <v>5446</v>
      </c>
      <c r="Q1617">
        <v>11327.68</v>
      </c>
      <c r="R1617">
        <v>19637</v>
      </c>
      <c r="S1617">
        <v>19637</v>
      </c>
      <c r="T1617">
        <v>1.9637000000000002E-2</v>
      </c>
      <c r="U1617">
        <v>1.9637000000000002E-2</v>
      </c>
      <c r="V1617">
        <v>11.327680000000001</v>
      </c>
    </row>
    <row r="1618" spans="1:22" x14ac:dyDescent="0.35">
      <c r="A1618" t="s">
        <v>22</v>
      </c>
      <c r="B1618">
        <v>2019</v>
      </c>
      <c r="C1618" t="b">
        <v>1</v>
      </c>
      <c r="D1618" t="s">
        <v>48</v>
      </c>
      <c r="E1618" t="s">
        <v>181</v>
      </c>
      <c r="F1618" t="s">
        <v>25</v>
      </c>
      <c r="G1618" t="s">
        <v>48</v>
      </c>
      <c r="H1618" t="s">
        <v>36</v>
      </c>
      <c r="I1618" t="s">
        <v>83</v>
      </c>
      <c r="J1618" t="s">
        <v>98</v>
      </c>
      <c r="K1618" t="s">
        <v>54</v>
      </c>
      <c r="L1618" t="b">
        <v>1</v>
      </c>
      <c r="M1618" t="s">
        <v>30</v>
      </c>
      <c r="N1618" t="s">
        <v>181</v>
      </c>
      <c r="O1618">
        <v>1.81</v>
      </c>
      <c r="P1618">
        <v>11143</v>
      </c>
      <c r="Q1618">
        <v>20168.830000000002</v>
      </c>
      <c r="R1618">
        <v>26446</v>
      </c>
      <c r="S1618">
        <v>26446</v>
      </c>
      <c r="T1618">
        <v>2.6446000000000001E-2</v>
      </c>
      <c r="U1618">
        <v>2.6446000000000001E-2</v>
      </c>
      <c r="V1618">
        <v>20.16883</v>
      </c>
    </row>
    <row r="1619" spans="1:22" x14ac:dyDescent="0.35">
      <c r="A1619" t="s">
        <v>22</v>
      </c>
      <c r="B1619">
        <v>2019</v>
      </c>
      <c r="C1619" t="b">
        <v>1</v>
      </c>
      <c r="D1619" t="s">
        <v>48</v>
      </c>
      <c r="E1619" t="s">
        <v>181</v>
      </c>
      <c r="F1619" t="s">
        <v>25</v>
      </c>
      <c r="G1619" t="s">
        <v>48</v>
      </c>
      <c r="H1619" t="s">
        <v>50</v>
      </c>
      <c r="I1619" t="s">
        <v>27</v>
      </c>
      <c r="J1619" t="s">
        <v>106</v>
      </c>
      <c r="K1619" t="s">
        <v>32</v>
      </c>
      <c r="L1619" t="b">
        <v>1</v>
      </c>
      <c r="M1619" t="s">
        <v>30</v>
      </c>
      <c r="N1619" t="s">
        <v>181</v>
      </c>
      <c r="O1619">
        <v>0</v>
      </c>
      <c r="P1619">
        <v>5240</v>
      </c>
      <c r="Q1619">
        <v>0</v>
      </c>
      <c r="R1619">
        <v>9167</v>
      </c>
      <c r="S1619">
        <v>9167</v>
      </c>
      <c r="T1619">
        <v>9.1669999999999998E-3</v>
      </c>
      <c r="U1619">
        <v>9.1669999999999998E-3</v>
      </c>
      <c r="V1619">
        <v>0</v>
      </c>
    </row>
    <row r="1620" spans="1:22" x14ac:dyDescent="0.35">
      <c r="A1620" t="s">
        <v>22</v>
      </c>
      <c r="B1620">
        <v>2019</v>
      </c>
      <c r="C1620" t="b">
        <v>1</v>
      </c>
      <c r="D1620" t="s">
        <v>48</v>
      </c>
      <c r="E1620" t="s">
        <v>181</v>
      </c>
      <c r="F1620" t="s">
        <v>25</v>
      </c>
      <c r="G1620" t="s">
        <v>48</v>
      </c>
      <c r="H1620" t="s">
        <v>50</v>
      </c>
      <c r="I1620" t="s">
        <v>27</v>
      </c>
      <c r="J1620" t="s">
        <v>76</v>
      </c>
      <c r="K1620" t="s">
        <v>32</v>
      </c>
      <c r="L1620" t="b">
        <v>1</v>
      </c>
      <c r="M1620" t="s">
        <v>30</v>
      </c>
      <c r="N1620" t="s">
        <v>181</v>
      </c>
      <c r="O1620">
        <v>0</v>
      </c>
      <c r="P1620">
        <v>130240</v>
      </c>
      <c r="Q1620">
        <v>0</v>
      </c>
      <c r="R1620">
        <v>229058</v>
      </c>
      <c r="S1620">
        <v>229058</v>
      </c>
      <c r="T1620">
        <v>0.22905800000000001</v>
      </c>
      <c r="U1620">
        <v>0.22905800000000001</v>
      </c>
      <c r="V1620">
        <v>0</v>
      </c>
    </row>
    <row r="1621" spans="1:22" x14ac:dyDescent="0.35">
      <c r="A1621" t="s">
        <v>22</v>
      </c>
      <c r="B1621">
        <v>2019</v>
      </c>
      <c r="C1621" t="b">
        <v>1</v>
      </c>
      <c r="D1621" t="s">
        <v>48</v>
      </c>
      <c r="E1621" t="s">
        <v>181</v>
      </c>
      <c r="F1621" t="s">
        <v>25</v>
      </c>
      <c r="G1621" t="s">
        <v>48</v>
      </c>
      <c r="H1621" t="s">
        <v>50</v>
      </c>
      <c r="I1621" t="s">
        <v>37</v>
      </c>
      <c r="J1621" t="s">
        <v>84</v>
      </c>
      <c r="K1621" t="s">
        <v>67</v>
      </c>
      <c r="L1621" t="b">
        <v>1</v>
      </c>
      <c r="M1621" t="s">
        <v>30</v>
      </c>
      <c r="N1621" t="s">
        <v>181</v>
      </c>
      <c r="O1621">
        <v>2.0099999999999998</v>
      </c>
      <c r="P1621">
        <v>2143</v>
      </c>
      <c r="Q1621">
        <v>4307.43</v>
      </c>
      <c r="R1621">
        <v>2870</v>
      </c>
      <c r="S1621">
        <v>2870</v>
      </c>
      <c r="T1621">
        <v>2.8700000000000002E-3</v>
      </c>
      <c r="U1621">
        <v>2.8700000000000002E-3</v>
      </c>
      <c r="V1621">
        <v>4.3074300000000001</v>
      </c>
    </row>
    <row r="1622" spans="1:22" x14ac:dyDescent="0.35">
      <c r="A1622" t="s">
        <v>22</v>
      </c>
      <c r="B1622">
        <v>2019</v>
      </c>
      <c r="C1622" t="b">
        <v>1</v>
      </c>
      <c r="D1622" t="s">
        <v>48</v>
      </c>
      <c r="E1622" t="s">
        <v>181</v>
      </c>
      <c r="F1622" t="s">
        <v>25</v>
      </c>
      <c r="G1622" t="s">
        <v>48</v>
      </c>
      <c r="H1622" t="s">
        <v>40</v>
      </c>
      <c r="I1622" t="s">
        <v>27</v>
      </c>
      <c r="J1622" t="s">
        <v>112</v>
      </c>
      <c r="K1622" t="s">
        <v>54</v>
      </c>
      <c r="L1622" t="b">
        <v>1</v>
      </c>
      <c r="M1622" t="s">
        <v>30</v>
      </c>
      <c r="N1622" t="s">
        <v>181</v>
      </c>
      <c r="O1622">
        <v>2.6</v>
      </c>
      <c r="P1622">
        <v>42960</v>
      </c>
      <c r="Q1622">
        <v>111696</v>
      </c>
      <c r="R1622">
        <v>98006</v>
      </c>
      <c r="S1622">
        <v>98006</v>
      </c>
      <c r="T1622">
        <v>9.8005999999999996E-2</v>
      </c>
      <c r="U1622">
        <v>9.8005999999999996E-2</v>
      </c>
      <c r="V1622">
        <v>111.696</v>
      </c>
    </row>
    <row r="1623" spans="1:22" x14ac:dyDescent="0.35">
      <c r="A1623" t="s">
        <v>22</v>
      </c>
      <c r="B1623">
        <v>2019</v>
      </c>
      <c r="C1623" t="b">
        <v>1</v>
      </c>
      <c r="D1623" t="s">
        <v>48</v>
      </c>
      <c r="E1623" t="s">
        <v>181</v>
      </c>
      <c r="F1623" t="s">
        <v>25</v>
      </c>
      <c r="G1623" t="s">
        <v>48</v>
      </c>
      <c r="H1623" t="s">
        <v>40</v>
      </c>
      <c r="I1623" t="s">
        <v>27</v>
      </c>
      <c r="J1623" t="s">
        <v>98</v>
      </c>
      <c r="K1623" t="s">
        <v>54</v>
      </c>
      <c r="L1623" t="b">
        <v>1</v>
      </c>
      <c r="M1623" t="s">
        <v>30</v>
      </c>
      <c r="N1623" t="s">
        <v>181</v>
      </c>
      <c r="O1623">
        <v>1.64</v>
      </c>
      <c r="P1623">
        <v>10741</v>
      </c>
      <c r="Q1623">
        <v>17615.240000000002</v>
      </c>
      <c r="R1623">
        <v>42246</v>
      </c>
      <c r="S1623">
        <v>42246</v>
      </c>
      <c r="T1623">
        <v>4.2245999999999999E-2</v>
      </c>
      <c r="U1623">
        <v>4.2245999999999999E-2</v>
      </c>
      <c r="V1623">
        <v>17.61524</v>
      </c>
    </row>
    <row r="1624" spans="1:22" x14ac:dyDescent="0.35">
      <c r="A1624" t="s">
        <v>22</v>
      </c>
      <c r="B1624">
        <v>2019</v>
      </c>
      <c r="C1624" t="b">
        <v>1</v>
      </c>
      <c r="D1624" t="s">
        <v>48</v>
      </c>
      <c r="E1624" t="s">
        <v>181</v>
      </c>
      <c r="F1624" t="s">
        <v>25</v>
      </c>
      <c r="G1624" t="s">
        <v>48</v>
      </c>
      <c r="H1624" t="s">
        <v>40</v>
      </c>
      <c r="I1624" t="s">
        <v>36</v>
      </c>
      <c r="J1624" t="s">
        <v>111</v>
      </c>
      <c r="K1624" t="s">
        <v>32</v>
      </c>
      <c r="L1624" t="b">
        <v>1</v>
      </c>
      <c r="M1624" t="s">
        <v>30</v>
      </c>
      <c r="N1624" t="s">
        <v>181</v>
      </c>
      <c r="O1624">
        <v>3.76</v>
      </c>
      <c r="P1624">
        <v>96</v>
      </c>
      <c r="Q1624">
        <v>360.96</v>
      </c>
      <c r="R1624">
        <v>1477</v>
      </c>
      <c r="S1624">
        <v>1477</v>
      </c>
      <c r="T1624">
        <v>1.477E-3</v>
      </c>
      <c r="U1624">
        <v>1.477E-3</v>
      </c>
      <c r="V1624">
        <v>0.36096</v>
      </c>
    </row>
    <row r="1625" spans="1:22" x14ac:dyDescent="0.35">
      <c r="A1625" t="s">
        <v>22</v>
      </c>
      <c r="B1625">
        <v>2019</v>
      </c>
      <c r="C1625" t="b">
        <v>1</v>
      </c>
      <c r="D1625" t="s">
        <v>48</v>
      </c>
      <c r="E1625" t="s">
        <v>181</v>
      </c>
      <c r="F1625" t="s">
        <v>25</v>
      </c>
      <c r="G1625" t="s">
        <v>48</v>
      </c>
      <c r="H1625" t="s">
        <v>40</v>
      </c>
      <c r="I1625" t="s">
        <v>27</v>
      </c>
      <c r="J1625" t="s">
        <v>106</v>
      </c>
      <c r="K1625" t="s">
        <v>32</v>
      </c>
      <c r="L1625" t="b">
        <v>1</v>
      </c>
      <c r="M1625" t="s">
        <v>30</v>
      </c>
      <c r="N1625" t="s">
        <v>181</v>
      </c>
      <c r="O1625">
        <v>3.06</v>
      </c>
      <c r="P1625">
        <v>5853</v>
      </c>
      <c r="Q1625">
        <v>17910.18</v>
      </c>
      <c r="R1625">
        <v>27957</v>
      </c>
      <c r="S1625">
        <v>27957</v>
      </c>
      <c r="T1625">
        <v>2.7956999999999999E-2</v>
      </c>
      <c r="U1625">
        <v>2.7956999999999999E-2</v>
      </c>
      <c r="V1625">
        <v>17.91018</v>
      </c>
    </row>
    <row r="1626" spans="1:22" x14ac:dyDescent="0.35">
      <c r="A1626" t="s">
        <v>22</v>
      </c>
      <c r="B1626">
        <v>2019</v>
      </c>
      <c r="C1626" t="b">
        <v>1</v>
      </c>
      <c r="D1626" t="s">
        <v>48</v>
      </c>
      <c r="E1626" t="s">
        <v>181</v>
      </c>
      <c r="F1626" t="s">
        <v>25</v>
      </c>
      <c r="G1626" t="s">
        <v>48</v>
      </c>
      <c r="H1626" t="s">
        <v>40</v>
      </c>
      <c r="I1626" t="s">
        <v>27</v>
      </c>
      <c r="J1626" t="s">
        <v>76</v>
      </c>
      <c r="K1626" t="s">
        <v>32</v>
      </c>
      <c r="L1626" t="b">
        <v>1</v>
      </c>
      <c r="M1626" t="s">
        <v>30</v>
      </c>
      <c r="N1626" t="s">
        <v>181</v>
      </c>
      <c r="O1626">
        <v>2.85</v>
      </c>
      <c r="P1626">
        <v>803853</v>
      </c>
      <c r="Q1626">
        <v>2290981.0499999998</v>
      </c>
      <c r="R1626">
        <v>4424542</v>
      </c>
      <c r="S1626">
        <v>4424542</v>
      </c>
      <c r="T1626">
        <v>4.4245419999999998</v>
      </c>
      <c r="U1626">
        <v>4.4245419999999998</v>
      </c>
      <c r="V1626">
        <v>2290.9810499999999</v>
      </c>
    </row>
    <row r="1627" spans="1:22" x14ac:dyDescent="0.35">
      <c r="A1627" t="s">
        <v>22</v>
      </c>
      <c r="B1627">
        <v>2019</v>
      </c>
      <c r="C1627" t="b">
        <v>1</v>
      </c>
      <c r="D1627" t="s">
        <v>48</v>
      </c>
      <c r="E1627" t="s">
        <v>181</v>
      </c>
      <c r="F1627" t="s">
        <v>25</v>
      </c>
      <c r="G1627" t="s">
        <v>48</v>
      </c>
      <c r="H1627" t="s">
        <v>26</v>
      </c>
      <c r="I1627" t="s">
        <v>27</v>
      </c>
      <c r="J1627" t="s">
        <v>64</v>
      </c>
      <c r="K1627" t="s">
        <v>59</v>
      </c>
      <c r="L1627" t="b">
        <v>1</v>
      </c>
      <c r="M1627" t="s">
        <v>30</v>
      </c>
      <c r="N1627" t="s">
        <v>181</v>
      </c>
      <c r="O1627">
        <v>1</v>
      </c>
      <c r="P1627">
        <v>5133</v>
      </c>
      <c r="Q1627">
        <v>5133</v>
      </c>
      <c r="R1627">
        <v>19705</v>
      </c>
      <c r="S1627">
        <v>19705</v>
      </c>
      <c r="T1627">
        <v>1.9705E-2</v>
      </c>
      <c r="U1627">
        <v>1.9705E-2</v>
      </c>
      <c r="V1627">
        <v>5.133</v>
      </c>
    </row>
    <row r="1628" spans="1:22" x14ac:dyDescent="0.35">
      <c r="A1628" t="s">
        <v>22</v>
      </c>
      <c r="B1628">
        <v>2019</v>
      </c>
      <c r="C1628" t="b">
        <v>1</v>
      </c>
      <c r="D1628" t="s">
        <v>48</v>
      </c>
      <c r="E1628" t="s">
        <v>181</v>
      </c>
      <c r="F1628" t="s">
        <v>25</v>
      </c>
      <c r="G1628" t="s">
        <v>48</v>
      </c>
      <c r="H1628" t="s">
        <v>50</v>
      </c>
      <c r="I1628" t="s">
        <v>37</v>
      </c>
      <c r="J1628" t="s">
        <v>135</v>
      </c>
      <c r="K1628" t="s">
        <v>52</v>
      </c>
      <c r="L1628" t="b">
        <v>1</v>
      </c>
      <c r="M1628" t="s">
        <v>30</v>
      </c>
      <c r="N1628" t="s">
        <v>181</v>
      </c>
      <c r="O1628">
        <v>2.08</v>
      </c>
      <c r="P1628">
        <v>79743</v>
      </c>
      <c r="Q1628">
        <v>165865.44</v>
      </c>
      <c r="R1628">
        <v>449819</v>
      </c>
      <c r="S1628">
        <v>449819</v>
      </c>
      <c r="T1628">
        <v>0.44981900000000002</v>
      </c>
      <c r="U1628">
        <v>0.44981900000000002</v>
      </c>
      <c r="V1628">
        <v>165.86544000000001</v>
      </c>
    </row>
    <row r="1629" spans="1:22" x14ac:dyDescent="0.35">
      <c r="A1629" t="s">
        <v>22</v>
      </c>
      <c r="B1629">
        <v>2019</v>
      </c>
      <c r="C1629" t="b">
        <v>1</v>
      </c>
      <c r="D1629" t="s">
        <v>48</v>
      </c>
      <c r="E1629" t="s">
        <v>181</v>
      </c>
      <c r="F1629" t="s">
        <v>25</v>
      </c>
      <c r="G1629" t="s">
        <v>48</v>
      </c>
      <c r="H1629" t="s">
        <v>50</v>
      </c>
      <c r="I1629" t="s">
        <v>37</v>
      </c>
      <c r="J1629" t="s">
        <v>135</v>
      </c>
      <c r="K1629" t="s">
        <v>52</v>
      </c>
      <c r="L1629" t="b">
        <v>1</v>
      </c>
      <c r="M1629" t="s">
        <v>30</v>
      </c>
      <c r="N1629" t="s">
        <v>181</v>
      </c>
      <c r="O1629">
        <v>2.08</v>
      </c>
      <c r="P1629">
        <v>109536</v>
      </c>
      <c r="Q1629">
        <v>227834.88</v>
      </c>
      <c r="R1629">
        <v>711328</v>
      </c>
      <c r="S1629">
        <v>711328</v>
      </c>
      <c r="T1629">
        <v>0.71132799999999996</v>
      </c>
      <c r="U1629">
        <v>0.71132799999999996</v>
      </c>
      <c r="V1629">
        <v>227.83488</v>
      </c>
    </row>
    <row r="1630" spans="1:22" x14ac:dyDescent="0.35">
      <c r="A1630" t="s">
        <v>22</v>
      </c>
      <c r="B1630">
        <v>2019</v>
      </c>
      <c r="C1630" t="b">
        <v>1</v>
      </c>
      <c r="D1630" t="s">
        <v>48</v>
      </c>
      <c r="E1630" t="s">
        <v>181</v>
      </c>
      <c r="F1630" t="s">
        <v>25</v>
      </c>
      <c r="G1630" t="s">
        <v>48</v>
      </c>
      <c r="H1630" t="s">
        <v>50</v>
      </c>
      <c r="I1630" t="s">
        <v>37</v>
      </c>
      <c r="J1630" t="s">
        <v>51</v>
      </c>
      <c r="K1630" t="s">
        <v>52</v>
      </c>
      <c r="L1630" t="b">
        <v>1</v>
      </c>
      <c r="M1630" t="s">
        <v>30</v>
      </c>
      <c r="N1630" t="s">
        <v>181</v>
      </c>
      <c r="O1630">
        <v>2.08</v>
      </c>
      <c r="P1630">
        <v>1319</v>
      </c>
      <c r="Q1630">
        <v>2743.52</v>
      </c>
      <c r="R1630">
        <v>2363</v>
      </c>
      <c r="S1630">
        <v>2363</v>
      </c>
      <c r="T1630">
        <v>2.3630000000000001E-3</v>
      </c>
      <c r="U1630">
        <v>2.3630000000000001E-3</v>
      </c>
      <c r="V1630">
        <v>2.7435200000000002</v>
      </c>
    </row>
    <row r="1631" spans="1:22" x14ac:dyDescent="0.35">
      <c r="A1631" t="s">
        <v>22</v>
      </c>
      <c r="B1631">
        <v>2019</v>
      </c>
      <c r="C1631" t="b">
        <v>1</v>
      </c>
      <c r="D1631" t="s">
        <v>48</v>
      </c>
      <c r="E1631" t="s">
        <v>181</v>
      </c>
      <c r="F1631" t="s">
        <v>25</v>
      </c>
      <c r="G1631" t="s">
        <v>48</v>
      </c>
      <c r="H1631" t="s">
        <v>50</v>
      </c>
      <c r="I1631" t="s">
        <v>37</v>
      </c>
      <c r="J1631" t="s">
        <v>91</v>
      </c>
      <c r="K1631" t="s">
        <v>54</v>
      </c>
      <c r="L1631" t="b">
        <v>1</v>
      </c>
      <c r="M1631" t="s">
        <v>30</v>
      </c>
      <c r="N1631" t="s">
        <v>181</v>
      </c>
      <c r="O1631">
        <v>2.09</v>
      </c>
      <c r="P1631">
        <v>19147</v>
      </c>
      <c r="Q1631">
        <v>40017.230000000003</v>
      </c>
      <c r="R1631">
        <v>108323</v>
      </c>
      <c r="S1631">
        <v>108323</v>
      </c>
      <c r="T1631">
        <v>0.108323</v>
      </c>
      <c r="U1631">
        <v>0.108323</v>
      </c>
      <c r="V1631">
        <v>40.017229999999998</v>
      </c>
    </row>
    <row r="1632" spans="1:22" x14ac:dyDescent="0.35">
      <c r="A1632" t="s">
        <v>22</v>
      </c>
      <c r="B1632">
        <v>2019</v>
      </c>
      <c r="C1632" t="b">
        <v>1</v>
      </c>
      <c r="D1632" t="s">
        <v>48</v>
      </c>
      <c r="E1632" t="s">
        <v>181</v>
      </c>
      <c r="F1632" t="s">
        <v>25</v>
      </c>
      <c r="G1632" t="s">
        <v>48</v>
      </c>
      <c r="H1632" t="s">
        <v>50</v>
      </c>
      <c r="I1632" t="s">
        <v>37</v>
      </c>
      <c r="J1632" t="s">
        <v>91</v>
      </c>
      <c r="K1632" t="s">
        <v>54</v>
      </c>
      <c r="L1632" t="b">
        <v>1</v>
      </c>
      <c r="M1632" t="s">
        <v>30</v>
      </c>
      <c r="N1632" t="s">
        <v>181</v>
      </c>
      <c r="O1632">
        <v>2.09</v>
      </c>
      <c r="P1632">
        <v>231</v>
      </c>
      <c r="Q1632">
        <v>482.79</v>
      </c>
      <c r="R1632">
        <v>1109</v>
      </c>
      <c r="S1632">
        <v>1109</v>
      </c>
      <c r="T1632">
        <v>1.109E-3</v>
      </c>
      <c r="U1632">
        <v>1.109E-3</v>
      </c>
      <c r="V1632">
        <v>0.48279</v>
      </c>
    </row>
    <row r="1633" spans="1:22" x14ac:dyDescent="0.35">
      <c r="A1633" t="s">
        <v>22</v>
      </c>
      <c r="B1633">
        <v>2019</v>
      </c>
      <c r="C1633" t="b">
        <v>1</v>
      </c>
      <c r="D1633" t="s">
        <v>48</v>
      </c>
      <c r="E1633" t="s">
        <v>181</v>
      </c>
      <c r="F1633" t="s">
        <v>25</v>
      </c>
      <c r="G1633" t="s">
        <v>48</v>
      </c>
      <c r="H1633" t="s">
        <v>50</v>
      </c>
      <c r="I1633" t="s">
        <v>37</v>
      </c>
      <c r="J1633" t="s">
        <v>53</v>
      </c>
      <c r="K1633" t="s">
        <v>54</v>
      </c>
      <c r="L1633" t="b">
        <v>1</v>
      </c>
      <c r="M1633" t="s">
        <v>30</v>
      </c>
      <c r="N1633" t="s">
        <v>181</v>
      </c>
      <c r="O1633">
        <v>1.87</v>
      </c>
      <c r="P1633">
        <v>130722</v>
      </c>
      <c r="Q1633">
        <v>244450.14</v>
      </c>
      <c r="R1633">
        <v>490080</v>
      </c>
      <c r="S1633">
        <v>490080</v>
      </c>
      <c r="T1633">
        <v>0.49008000000000002</v>
      </c>
      <c r="U1633">
        <v>0.49008000000000002</v>
      </c>
      <c r="V1633">
        <v>244.45014</v>
      </c>
    </row>
    <row r="1634" spans="1:22" x14ac:dyDescent="0.35">
      <c r="A1634" t="s">
        <v>22</v>
      </c>
      <c r="B1634">
        <v>2019</v>
      </c>
      <c r="C1634" t="b">
        <v>1</v>
      </c>
      <c r="D1634" t="s">
        <v>48</v>
      </c>
      <c r="E1634" t="s">
        <v>181</v>
      </c>
      <c r="F1634" t="s">
        <v>25</v>
      </c>
      <c r="G1634" t="s">
        <v>48</v>
      </c>
      <c r="H1634" t="s">
        <v>50</v>
      </c>
      <c r="I1634" t="s">
        <v>37</v>
      </c>
      <c r="J1634" t="s">
        <v>112</v>
      </c>
      <c r="K1634" t="s">
        <v>54</v>
      </c>
      <c r="L1634" t="b">
        <v>1</v>
      </c>
      <c r="M1634" t="s">
        <v>30</v>
      </c>
      <c r="N1634" t="s">
        <v>181</v>
      </c>
      <c r="O1634">
        <v>1.7</v>
      </c>
      <c r="P1634">
        <v>4972</v>
      </c>
      <c r="Q1634">
        <v>8452.4</v>
      </c>
      <c r="R1634">
        <v>18017</v>
      </c>
      <c r="S1634">
        <v>18017</v>
      </c>
      <c r="T1634">
        <v>1.8016999999999998E-2</v>
      </c>
      <c r="U1634">
        <v>1.8016999999999998E-2</v>
      </c>
      <c r="V1634">
        <v>8.4524000000000008</v>
      </c>
    </row>
    <row r="1635" spans="1:22" x14ac:dyDescent="0.35">
      <c r="A1635" t="s">
        <v>22</v>
      </c>
      <c r="B1635">
        <v>2019</v>
      </c>
      <c r="C1635" t="b">
        <v>1</v>
      </c>
      <c r="D1635" t="s">
        <v>48</v>
      </c>
      <c r="E1635" t="s">
        <v>181</v>
      </c>
      <c r="F1635" t="s">
        <v>25</v>
      </c>
      <c r="G1635" t="s">
        <v>48</v>
      </c>
      <c r="H1635" t="s">
        <v>50</v>
      </c>
      <c r="I1635" t="s">
        <v>37</v>
      </c>
      <c r="J1635" t="s">
        <v>98</v>
      </c>
      <c r="K1635" t="s">
        <v>54</v>
      </c>
      <c r="L1635" t="b">
        <v>1</v>
      </c>
      <c r="M1635" t="s">
        <v>30</v>
      </c>
      <c r="N1635" t="s">
        <v>181</v>
      </c>
      <c r="O1635">
        <v>1.33</v>
      </c>
      <c r="P1635">
        <v>48221</v>
      </c>
      <c r="Q1635">
        <v>64133.93</v>
      </c>
      <c r="R1635">
        <v>191931</v>
      </c>
      <c r="S1635">
        <v>191931</v>
      </c>
      <c r="T1635">
        <v>0.19193099999999999</v>
      </c>
      <c r="U1635">
        <v>0.19193099999999999</v>
      </c>
      <c r="V1635">
        <v>64.133930000000007</v>
      </c>
    </row>
    <row r="1636" spans="1:22" x14ac:dyDescent="0.35">
      <c r="A1636" t="s">
        <v>22</v>
      </c>
      <c r="B1636">
        <v>2019</v>
      </c>
      <c r="C1636" t="b">
        <v>1</v>
      </c>
      <c r="D1636" t="s">
        <v>48</v>
      </c>
      <c r="E1636" t="s">
        <v>181</v>
      </c>
      <c r="F1636" t="s">
        <v>25</v>
      </c>
      <c r="G1636" t="s">
        <v>48</v>
      </c>
      <c r="H1636" t="s">
        <v>50</v>
      </c>
      <c r="I1636" t="s">
        <v>37</v>
      </c>
      <c r="J1636" t="s">
        <v>33</v>
      </c>
      <c r="K1636" t="s">
        <v>33</v>
      </c>
      <c r="L1636" t="b">
        <v>1</v>
      </c>
      <c r="M1636" t="s">
        <v>30</v>
      </c>
      <c r="N1636" t="s">
        <v>181</v>
      </c>
      <c r="O1636">
        <v>1.7</v>
      </c>
      <c r="P1636">
        <v>40020</v>
      </c>
      <c r="Q1636">
        <v>68034</v>
      </c>
      <c r="R1636">
        <v>112364</v>
      </c>
      <c r="S1636">
        <v>112364</v>
      </c>
      <c r="T1636">
        <v>0.11236400000000001</v>
      </c>
      <c r="U1636">
        <v>0.11236400000000001</v>
      </c>
      <c r="V1636">
        <v>68.034000000000006</v>
      </c>
    </row>
    <row r="1637" spans="1:22" x14ac:dyDescent="0.35">
      <c r="A1637" t="s">
        <v>22</v>
      </c>
      <c r="B1637">
        <v>2019</v>
      </c>
      <c r="C1637" t="b">
        <v>1</v>
      </c>
      <c r="D1637" t="s">
        <v>48</v>
      </c>
      <c r="E1637" t="s">
        <v>181</v>
      </c>
      <c r="F1637" t="s">
        <v>25</v>
      </c>
      <c r="G1637" t="s">
        <v>48</v>
      </c>
      <c r="H1637" t="s">
        <v>50</v>
      </c>
      <c r="I1637" t="s">
        <v>37</v>
      </c>
      <c r="J1637" t="s">
        <v>33</v>
      </c>
      <c r="K1637" t="s">
        <v>33</v>
      </c>
      <c r="L1637" t="b">
        <v>1</v>
      </c>
      <c r="M1637" t="s">
        <v>30</v>
      </c>
      <c r="N1637" t="s">
        <v>181</v>
      </c>
      <c r="O1637">
        <v>1.84</v>
      </c>
      <c r="P1637">
        <v>4756</v>
      </c>
      <c r="Q1637">
        <v>8751.0400000000009</v>
      </c>
      <c r="R1637">
        <v>25850</v>
      </c>
      <c r="S1637">
        <v>25850</v>
      </c>
      <c r="T1637">
        <v>2.5850000000000001E-2</v>
      </c>
      <c r="U1637">
        <v>2.5850000000000001E-2</v>
      </c>
      <c r="V1637">
        <v>8.7510399999999997</v>
      </c>
    </row>
    <row r="1638" spans="1:22" x14ac:dyDescent="0.35">
      <c r="A1638" t="s">
        <v>22</v>
      </c>
      <c r="B1638">
        <v>2019</v>
      </c>
      <c r="C1638" t="b">
        <v>1</v>
      </c>
      <c r="D1638" t="s">
        <v>48</v>
      </c>
      <c r="E1638" t="s">
        <v>181</v>
      </c>
      <c r="F1638" t="s">
        <v>25</v>
      </c>
      <c r="G1638" t="s">
        <v>48</v>
      </c>
      <c r="H1638" t="s">
        <v>50</v>
      </c>
      <c r="I1638" t="s">
        <v>37</v>
      </c>
      <c r="J1638" t="s">
        <v>33</v>
      </c>
      <c r="K1638" t="s">
        <v>33</v>
      </c>
      <c r="L1638" t="b">
        <v>1</v>
      </c>
      <c r="M1638" t="s">
        <v>30</v>
      </c>
      <c r="N1638" t="s">
        <v>181</v>
      </c>
      <c r="O1638">
        <v>1.64</v>
      </c>
      <c r="P1638">
        <v>504</v>
      </c>
      <c r="Q1638">
        <v>826.56</v>
      </c>
      <c r="R1638">
        <v>2486</v>
      </c>
      <c r="S1638">
        <v>2486</v>
      </c>
      <c r="T1638">
        <v>2.4859999999999999E-3</v>
      </c>
      <c r="U1638">
        <v>2.4859999999999999E-3</v>
      </c>
      <c r="V1638">
        <v>0.82655999999999996</v>
      </c>
    </row>
    <row r="1639" spans="1:22" x14ac:dyDescent="0.35">
      <c r="A1639" t="s">
        <v>22</v>
      </c>
      <c r="B1639">
        <v>2019</v>
      </c>
      <c r="C1639" t="b">
        <v>1</v>
      </c>
      <c r="D1639" t="s">
        <v>48</v>
      </c>
      <c r="E1639" t="s">
        <v>181</v>
      </c>
      <c r="F1639" t="s">
        <v>25</v>
      </c>
      <c r="G1639" t="s">
        <v>48</v>
      </c>
      <c r="H1639" t="s">
        <v>50</v>
      </c>
      <c r="I1639" t="s">
        <v>37</v>
      </c>
      <c r="J1639" t="s">
        <v>89</v>
      </c>
      <c r="K1639" t="s">
        <v>59</v>
      </c>
      <c r="L1639" t="b">
        <v>1</v>
      </c>
      <c r="M1639" t="s">
        <v>30</v>
      </c>
      <c r="N1639" t="s">
        <v>181</v>
      </c>
      <c r="O1639">
        <v>1.64</v>
      </c>
      <c r="P1639">
        <v>1192</v>
      </c>
      <c r="Q1639">
        <v>1954.88</v>
      </c>
      <c r="R1639">
        <v>3224</v>
      </c>
      <c r="S1639">
        <v>3224</v>
      </c>
      <c r="T1639">
        <v>3.2239999999999999E-3</v>
      </c>
      <c r="U1639">
        <v>3.2239999999999999E-3</v>
      </c>
      <c r="V1639">
        <v>1.95488</v>
      </c>
    </row>
    <row r="1640" spans="1:22" x14ac:dyDescent="0.35">
      <c r="A1640" t="s">
        <v>22</v>
      </c>
      <c r="B1640">
        <v>2019</v>
      </c>
      <c r="C1640" t="b">
        <v>1</v>
      </c>
      <c r="D1640" t="s">
        <v>48</v>
      </c>
      <c r="E1640" t="s">
        <v>181</v>
      </c>
      <c r="F1640" t="s">
        <v>25</v>
      </c>
      <c r="G1640" t="s">
        <v>48</v>
      </c>
      <c r="H1640" t="s">
        <v>40</v>
      </c>
      <c r="I1640" t="s">
        <v>37</v>
      </c>
      <c r="J1640" t="s">
        <v>112</v>
      </c>
      <c r="K1640" t="s">
        <v>54</v>
      </c>
      <c r="L1640" t="b">
        <v>1</v>
      </c>
      <c r="M1640" t="s">
        <v>30</v>
      </c>
      <c r="N1640" t="s">
        <v>181</v>
      </c>
      <c r="O1640">
        <v>1.87</v>
      </c>
      <c r="P1640">
        <v>1354513</v>
      </c>
      <c r="Q1640">
        <v>2532939.31</v>
      </c>
      <c r="R1640">
        <v>6525316</v>
      </c>
      <c r="S1640">
        <v>6525316</v>
      </c>
      <c r="T1640">
        <v>6.5253160000000001</v>
      </c>
      <c r="U1640">
        <v>6.5253160000000001</v>
      </c>
      <c r="V1640">
        <v>2532.9393100000002</v>
      </c>
    </row>
    <row r="1641" spans="1:22" x14ac:dyDescent="0.35">
      <c r="A1641" t="s">
        <v>22</v>
      </c>
      <c r="B1641">
        <v>2019</v>
      </c>
      <c r="C1641" t="b">
        <v>1</v>
      </c>
      <c r="D1641" t="s">
        <v>48</v>
      </c>
      <c r="E1641" t="s">
        <v>181</v>
      </c>
      <c r="F1641" t="s">
        <v>25</v>
      </c>
      <c r="G1641" t="s">
        <v>48</v>
      </c>
      <c r="H1641" t="s">
        <v>65</v>
      </c>
      <c r="I1641" t="s">
        <v>36</v>
      </c>
      <c r="J1641" t="s">
        <v>101</v>
      </c>
      <c r="K1641" t="s">
        <v>67</v>
      </c>
      <c r="L1641" t="b">
        <v>1</v>
      </c>
      <c r="M1641" t="s">
        <v>30</v>
      </c>
      <c r="N1641" t="s">
        <v>181</v>
      </c>
      <c r="O1641">
        <v>0</v>
      </c>
      <c r="P1641">
        <v>620</v>
      </c>
      <c r="Q1641">
        <v>0</v>
      </c>
      <c r="R1641">
        <v>2292</v>
      </c>
      <c r="S1641">
        <v>2292</v>
      </c>
      <c r="T1641">
        <v>2.2920000000000002E-3</v>
      </c>
      <c r="U1641">
        <v>2.2920000000000002E-3</v>
      </c>
      <c r="V1641">
        <v>0</v>
      </c>
    </row>
    <row r="1642" spans="1:22" x14ac:dyDescent="0.35">
      <c r="A1642" t="s">
        <v>22</v>
      </c>
      <c r="B1642">
        <v>2019</v>
      </c>
      <c r="C1642" t="b">
        <v>1</v>
      </c>
      <c r="D1642" t="s">
        <v>48</v>
      </c>
      <c r="E1642" t="s">
        <v>181</v>
      </c>
      <c r="F1642" t="s">
        <v>25</v>
      </c>
      <c r="G1642" t="s">
        <v>48</v>
      </c>
      <c r="H1642" t="s">
        <v>65</v>
      </c>
      <c r="I1642" t="s">
        <v>37</v>
      </c>
      <c r="J1642" t="s">
        <v>66</v>
      </c>
      <c r="K1642" t="s">
        <v>67</v>
      </c>
      <c r="L1642" t="b">
        <v>1</v>
      </c>
      <c r="M1642" t="s">
        <v>30</v>
      </c>
      <c r="N1642" t="s">
        <v>181</v>
      </c>
      <c r="O1642">
        <v>0</v>
      </c>
      <c r="P1642">
        <v>1685</v>
      </c>
      <c r="Q1642">
        <v>0</v>
      </c>
      <c r="R1642">
        <v>15347</v>
      </c>
      <c r="S1642">
        <v>15347</v>
      </c>
      <c r="T1642">
        <v>1.5347E-2</v>
      </c>
      <c r="U1642">
        <v>1.5347E-2</v>
      </c>
      <c r="V1642">
        <v>0</v>
      </c>
    </row>
    <row r="1643" spans="1:22" x14ac:dyDescent="0.35">
      <c r="A1643" t="s">
        <v>22</v>
      </c>
      <c r="B1643">
        <v>2019</v>
      </c>
      <c r="C1643" t="b">
        <v>1</v>
      </c>
      <c r="D1643" t="s">
        <v>48</v>
      </c>
      <c r="E1643" t="s">
        <v>181</v>
      </c>
      <c r="F1643" t="s">
        <v>25</v>
      </c>
      <c r="G1643" t="s">
        <v>48</v>
      </c>
      <c r="H1643" t="s">
        <v>65</v>
      </c>
      <c r="I1643" t="s">
        <v>37</v>
      </c>
      <c r="J1643" t="s">
        <v>66</v>
      </c>
      <c r="K1643" t="s">
        <v>67</v>
      </c>
      <c r="L1643" t="b">
        <v>1</v>
      </c>
      <c r="M1643" t="s">
        <v>30</v>
      </c>
      <c r="N1643" t="s">
        <v>181</v>
      </c>
      <c r="O1643">
        <v>0</v>
      </c>
      <c r="P1643">
        <v>743</v>
      </c>
      <c r="Q1643">
        <v>0</v>
      </c>
      <c r="R1643">
        <v>13269</v>
      </c>
      <c r="S1643">
        <v>13269</v>
      </c>
      <c r="T1643">
        <v>1.3269E-2</v>
      </c>
      <c r="U1643">
        <v>1.3269E-2</v>
      </c>
      <c r="V1643">
        <v>0</v>
      </c>
    </row>
    <row r="1644" spans="1:22" x14ac:dyDescent="0.35">
      <c r="A1644" t="s">
        <v>22</v>
      </c>
      <c r="B1644">
        <v>2019</v>
      </c>
      <c r="C1644" t="b">
        <v>1</v>
      </c>
      <c r="D1644" t="s">
        <v>48</v>
      </c>
      <c r="E1644" t="s">
        <v>181</v>
      </c>
      <c r="F1644" t="s">
        <v>25</v>
      </c>
      <c r="G1644" t="s">
        <v>48</v>
      </c>
      <c r="H1644" t="s">
        <v>26</v>
      </c>
      <c r="I1644" t="s">
        <v>100</v>
      </c>
      <c r="J1644" t="s">
        <v>115</v>
      </c>
      <c r="K1644" t="s">
        <v>54</v>
      </c>
      <c r="L1644" t="b">
        <v>1</v>
      </c>
      <c r="M1644" t="s">
        <v>30</v>
      </c>
      <c r="N1644" t="s">
        <v>181</v>
      </c>
      <c r="O1644">
        <v>3.33</v>
      </c>
      <c r="P1644">
        <v>52</v>
      </c>
      <c r="Q1644">
        <v>173.16</v>
      </c>
      <c r="R1644">
        <v>810</v>
      </c>
      <c r="S1644">
        <v>810</v>
      </c>
      <c r="T1644">
        <v>8.0999999999999996E-4</v>
      </c>
      <c r="U1644">
        <v>8.0999999999999996E-4</v>
      </c>
      <c r="V1644">
        <v>0.17316000000000001</v>
      </c>
    </row>
    <row r="1645" spans="1:22" x14ac:dyDescent="0.35">
      <c r="A1645" t="s">
        <v>22</v>
      </c>
      <c r="B1645">
        <v>2019</v>
      </c>
      <c r="C1645" t="b">
        <v>1</v>
      </c>
      <c r="D1645" t="s">
        <v>48</v>
      </c>
      <c r="E1645" t="s">
        <v>181</v>
      </c>
      <c r="F1645" t="s">
        <v>25</v>
      </c>
      <c r="G1645" t="s">
        <v>48</v>
      </c>
      <c r="H1645" t="s">
        <v>26</v>
      </c>
      <c r="I1645" t="s">
        <v>110</v>
      </c>
      <c r="J1645" t="s">
        <v>58</v>
      </c>
      <c r="K1645" t="s">
        <v>59</v>
      </c>
      <c r="L1645" t="b">
        <v>1</v>
      </c>
      <c r="M1645" t="s">
        <v>30</v>
      </c>
      <c r="N1645" t="s">
        <v>181</v>
      </c>
      <c r="O1645">
        <v>1.86</v>
      </c>
      <c r="P1645">
        <v>3697</v>
      </c>
      <c r="Q1645">
        <v>6876.42</v>
      </c>
      <c r="R1645">
        <v>12866</v>
      </c>
      <c r="S1645">
        <v>12866</v>
      </c>
      <c r="T1645">
        <v>1.2866000000000001E-2</v>
      </c>
      <c r="U1645">
        <v>1.2866000000000001E-2</v>
      </c>
      <c r="V1645">
        <v>6.8764200000000004</v>
      </c>
    </row>
    <row r="1646" spans="1:22" x14ac:dyDescent="0.35">
      <c r="A1646" t="s">
        <v>22</v>
      </c>
      <c r="B1646">
        <v>2019</v>
      </c>
      <c r="C1646" t="b">
        <v>1</v>
      </c>
      <c r="D1646" t="s">
        <v>48</v>
      </c>
      <c r="E1646" t="s">
        <v>181</v>
      </c>
      <c r="F1646" t="s">
        <v>25</v>
      </c>
      <c r="G1646" t="s">
        <v>48</v>
      </c>
      <c r="H1646" t="s">
        <v>26</v>
      </c>
      <c r="I1646" t="s">
        <v>100</v>
      </c>
      <c r="J1646" t="s">
        <v>33</v>
      </c>
      <c r="K1646" t="s">
        <v>33</v>
      </c>
      <c r="L1646" t="b">
        <v>1</v>
      </c>
      <c r="M1646" t="s">
        <v>30</v>
      </c>
      <c r="N1646" t="s">
        <v>181</v>
      </c>
      <c r="O1646">
        <v>3.19</v>
      </c>
      <c r="P1646">
        <v>1071</v>
      </c>
      <c r="Q1646">
        <v>3416.49</v>
      </c>
      <c r="R1646">
        <v>16161</v>
      </c>
      <c r="S1646">
        <v>16161</v>
      </c>
      <c r="T1646">
        <v>1.6160999999999998E-2</v>
      </c>
      <c r="U1646">
        <v>1.6160999999999998E-2</v>
      </c>
      <c r="V1646">
        <v>3.41649</v>
      </c>
    </row>
    <row r="1647" spans="1:22" x14ac:dyDescent="0.35">
      <c r="A1647" t="s">
        <v>22</v>
      </c>
      <c r="B1647">
        <v>2019</v>
      </c>
      <c r="C1647" t="b">
        <v>1</v>
      </c>
      <c r="D1647" t="s">
        <v>48</v>
      </c>
      <c r="E1647" t="s">
        <v>181</v>
      </c>
      <c r="F1647" t="s">
        <v>25</v>
      </c>
      <c r="G1647" t="s">
        <v>48</v>
      </c>
      <c r="H1647" t="s">
        <v>36</v>
      </c>
      <c r="I1647" t="s">
        <v>36</v>
      </c>
      <c r="J1647" t="s">
        <v>43</v>
      </c>
      <c r="K1647" t="s">
        <v>39</v>
      </c>
      <c r="L1647" t="b">
        <v>1</v>
      </c>
      <c r="M1647" t="s">
        <v>30</v>
      </c>
      <c r="N1647" t="s">
        <v>181</v>
      </c>
      <c r="O1647">
        <v>5</v>
      </c>
      <c r="P1647">
        <v>354</v>
      </c>
      <c r="Q1647">
        <v>1770</v>
      </c>
      <c r="R1647">
        <v>5295</v>
      </c>
      <c r="S1647">
        <v>5295</v>
      </c>
      <c r="T1647">
        <v>5.2950000000000002E-3</v>
      </c>
      <c r="U1647">
        <v>5.2950000000000002E-3</v>
      </c>
      <c r="V1647">
        <v>1.77</v>
      </c>
    </row>
    <row r="1648" spans="1:22" x14ac:dyDescent="0.35">
      <c r="A1648" t="s">
        <v>22</v>
      </c>
      <c r="B1648">
        <v>2019</v>
      </c>
      <c r="C1648" t="b">
        <v>1</v>
      </c>
      <c r="D1648" t="s">
        <v>48</v>
      </c>
      <c r="E1648" t="s">
        <v>181</v>
      </c>
      <c r="F1648" t="s">
        <v>25</v>
      </c>
      <c r="G1648" t="s">
        <v>48</v>
      </c>
      <c r="H1648" t="s">
        <v>65</v>
      </c>
      <c r="I1648" t="s">
        <v>35</v>
      </c>
      <c r="J1648" t="s">
        <v>66</v>
      </c>
      <c r="K1648" t="s">
        <v>67</v>
      </c>
      <c r="L1648" t="b">
        <v>1</v>
      </c>
      <c r="M1648" t="s">
        <v>30</v>
      </c>
      <c r="N1648" t="s">
        <v>181</v>
      </c>
      <c r="O1648">
        <v>0</v>
      </c>
      <c r="P1648">
        <v>313</v>
      </c>
      <c r="Q1648">
        <v>0</v>
      </c>
      <c r="R1648">
        <v>4121</v>
      </c>
      <c r="S1648">
        <v>4121</v>
      </c>
      <c r="T1648">
        <v>4.1209999999999997E-3</v>
      </c>
      <c r="U1648">
        <v>4.1209999999999997E-3</v>
      </c>
      <c r="V1648">
        <v>0</v>
      </c>
    </row>
    <row r="1649" spans="1:22" x14ac:dyDescent="0.35">
      <c r="A1649" t="s">
        <v>22</v>
      </c>
      <c r="B1649">
        <v>2019</v>
      </c>
      <c r="C1649" t="b">
        <v>1</v>
      </c>
      <c r="D1649" t="s">
        <v>48</v>
      </c>
      <c r="E1649" t="s">
        <v>181</v>
      </c>
      <c r="F1649" t="s">
        <v>25</v>
      </c>
      <c r="G1649" t="s">
        <v>48</v>
      </c>
      <c r="H1649" t="s">
        <v>26</v>
      </c>
      <c r="I1649" t="s">
        <v>110</v>
      </c>
      <c r="J1649" t="s">
        <v>98</v>
      </c>
      <c r="K1649" t="s">
        <v>54</v>
      </c>
      <c r="L1649" t="b">
        <v>1</v>
      </c>
      <c r="M1649" t="s">
        <v>30</v>
      </c>
      <c r="N1649" t="s">
        <v>181</v>
      </c>
      <c r="O1649">
        <v>1.46</v>
      </c>
      <c r="P1649">
        <v>15123</v>
      </c>
      <c r="Q1649">
        <v>22079.58</v>
      </c>
      <c r="R1649">
        <v>20245</v>
      </c>
      <c r="S1649">
        <v>20245</v>
      </c>
      <c r="T1649">
        <v>2.0244999999999999E-2</v>
      </c>
      <c r="U1649">
        <v>2.0244999999999999E-2</v>
      </c>
      <c r="V1649">
        <v>22.07958</v>
      </c>
    </row>
    <row r="1650" spans="1:22" x14ac:dyDescent="0.35">
      <c r="A1650" t="s">
        <v>22</v>
      </c>
      <c r="B1650">
        <v>2019</v>
      </c>
      <c r="C1650" t="b">
        <v>1</v>
      </c>
      <c r="D1650" t="s">
        <v>48</v>
      </c>
      <c r="E1650" t="s">
        <v>182</v>
      </c>
      <c r="F1650" t="s">
        <v>25</v>
      </c>
      <c r="G1650" t="s">
        <v>48</v>
      </c>
      <c r="H1650" t="s">
        <v>26</v>
      </c>
      <c r="I1650" t="s">
        <v>27</v>
      </c>
      <c r="J1650" t="s">
        <v>31</v>
      </c>
      <c r="K1650" t="s">
        <v>32</v>
      </c>
      <c r="L1650" t="b">
        <v>1</v>
      </c>
      <c r="M1650" t="s">
        <v>30</v>
      </c>
      <c r="N1650" t="s">
        <v>182</v>
      </c>
      <c r="O1650">
        <v>1.53</v>
      </c>
      <c r="P1650">
        <v>606</v>
      </c>
      <c r="Q1650">
        <v>927.18</v>
      </c>
      <c r="R1650">
        <v>3244</v>
      </c>
      <c r="S1650">
        <v>3244</v>
      </c>
      <c r="T1650">
        <v>3.2439999999999999E-3</v>
      </c>
      <c r="U1650">
        <v>3.2439999999999999E-3</v>
      </c>
      <c r="V1650">
        <v>0.92718</v>
      </c>
    </row>
    <row r="1651" spans="1:22" x14ac:dyDescent="0.35">
      <c r="A1651" t="s">
        <v>22</v>
      </c>
      <c r="B1651">
        <v>2019</v>
      </c>
      <c r="C1651" t="b">
        <v>1</v>
      </c>
      <c r="D1651" t="s">
        <v>48</v>
      </c>
      <c r="E1651" t="s">
        <v>182</v>
      </c>
      <c r="F1651" t="s">
        <v>25</v>
      </c>
      <c r="G1651" t="s">
        <v>48</v>
      </c>
      <c r="H1651" t="s">
        <v>36</v>
      </c>
      <c r="I1651" t="s">
        <v>83</v>
      </c>
      <c r="J1651" t="s">
        <v>112</v>
      </c>
      <c r="K1651" t="s">
        <v>54</v>
      </c>
      <c r="L1651" t="b">
        <v>1</v>
      </c>
      <c r="M1651" t="s">
        <v>30</v>
      </c>
      <c r="N1651" t="s">
        <v>182</v>
      </c>
      <c r="O1651">
        <v>2.08</v>
      </c>
      <c r="P1651">
        <v>79281</v>
      </c>
      <c r="Q1651">
        <v>164904.48000000001</v>
      </c>
      <c r="R1651">
        <v>437785</v>
      </c>
      <c r="S1651">
        <v>437785</v>
      </c>
      <c r="T1651">
        <v>0.43778499999999998</v>
      </c>
      <c r="U1651">
        <v>0.43778499999999998</v>
      </c>
      <c r="V1651">
        <v>164.90448000000001</v>
      </c>
    </row>
    <row r="1652" spans="1:22" x14ac:dyDescent="0.35">
      <c r="A1652" t="s">
        <v>22</v>
      </c>
      <c r="B1652">
        <v>2019</v>
      </c>
      <c r="C1652" t="b">
        <v>1</v>
      </c>
      <c r="D1652" t="s">
        <v>48</v>
      </c>
      <c r="E1652" t="s">
        <v>182</v>
      </c>
      <c r="F1652" t="s">
        <v>25</v>
      </c>
      <c r="G1652" t="s">
        <v>48</v>
      </c>
      <c r="H1652" t="s">
        <v>50</v>
      </c>
      <c r="I1652" t="s">
        <v>37</v>
      </c>
      <c r="J1652" t="s">
        <v>98</v>
      </c>
      <c r="K1652" t="s">
        <v>54</v>
      </c>
      <c r="L1652" t="b">
        <v>1</v>
      </c>
      <c r="M1652" t="s">
        <v>30</v>
      </c>
      <c r="N1652" t="s">
        <v>182</v>
      </c>
      <c r="O1652">
        <v>1.33</v>
      </c>
      <c r="P1652">
        <v>3835</v>
      </c>
      <c r="Q1652">
        <v>5100.55</v>
      </c>
      <c r="R1652">
        <v>14756</v>
      </c>
      <c r="S1652">
        <v>14756</v>
      </c>
      <c r="T1652">
        <v>1.4756E-2</v>
      </c>
      <c r="U1652">
        <v>1.4756E-2</v>
      </c>
      <c r="V1652">
        <v>5.1005500000000001</v>
      </c>
    </row>
    <row r="1653" spans="1:22" x14ac:dyDescent="0.35">
      <c r="A1653" t="s">
        <v>22</v>
      </c>
      <c r="B1653">
        <v>2019</v>
      </c>
      <c r="C1653" t="b">
        <v>1</v>
      </c>
      <c r="D1653" t="s">
        <v>48</v>
      </c>
      <c r="E1653" t="s">
        <v>182</v>
      </c>
      <c r="F1653" t="s">
        <v>25</v>
      </c>
      <c r="G1653" t="s">
        <v>48</v>
      </c>
      <c r="H1653" t="s">
        <v>50</v>
      </c>
      <c r="I1653" t="s">
        <v>27</v>
      </c>
      <c r="J1653" t="s">
        <v>76</v>
      </c>
      <c r="K1653" t="s">
        <v>32</v>
      </c>
      <c r="L1653" t="b">
        <v>1</v>
      </c>
      <c r="M1653" t="s">
        <v>30</v>
      </c>
      <c r="N1653" t="s">
        <v>182</v>
      </c>
      <c r="O1653">
        <v>0</v>
      </c>
      <c r="P1653">
        <v>21329</v>
      </c>
      <c r="Q1653">
        <v>0</v>
      </c>
      <c r="R1653">
        <v>27710</v>
      </c>
      <c r="S1653">
        <v>27710</v>
      </c>
      <c r="T1653">
        <v>2.7709999999999999E-2</v>
      </c>
      <c r="U1653">
        <v>2.7709999999999999E-2</v>
      </c>
      <c r="V1653">
        <v>0</v>
      </c>
    </row>
    <row r="1654" spans="1:22" x14ac:dyDescent="0.35">
      <c r="A1654" t="s">
        <v>22</v>
      </c>
      <c r="B1654">
        <v>2019</v>
      </c>
      <c r="C1654" t="b">
        <v>1</v>
      </c>
      <c r="D1654" t="s">
        <v>48</v>
      </c>
      <c r="E1654" t="s">
        <v>182</v>
      </c>
      <c r="F1654" t="s">
        <v>25</v>
      </c>
      <c r="G1654" t="s">
        <v>48</v>
      </c>
      <c r="H1654" t="s">
        <v>50</v>
      </c>
      <c r="I1654" t="s">
        <v>37</v>
      </c>
      <c r="J1654" t="s">
        <v>84</v>
      </c>
      <c r="K1654" t="s">
        <v>67</v>
      </c>
      <c r="L1654" t="b">
        <v>1</v>
      </c>
      <c r="M1654" t="s">
        <v>30</v>
      </c>
      <c r="N1654" t="s">
        <v>182</v>
      </c>
      <c r="O1654">
        <v>2.0099999999999998</v>
      </c>
      <c r="P1654">
        <v>6403437</v>
      </c>
      <c r="Q1654">
        <v>12870908.369999999</v>
      </c>
      <c r="R1654">
        <v>15839965</v>
      </c>
      <c r="S1654">
        <v>15839965</v>
      </c>
      <c r="T1654">
        <v>15.839964999999999</v>
      </c>
      <c r="U1654">
        <v>15.839964999999999</v>
      </c>
      <c r="V1654">
        <v>12870.908369999999</v>
      </c>
    </row>
    <row r="1655" spans="1:22" x14ac:dyDescent="0.35">
      <c r="A1655" t="s">
        <v>22</v>
      </c>
      <c r="B1655">
        <v>2019</v>
      </c>
      <c r="C1655" t="b">
        <v>1</v>
      </c>
      <c r="D1655" t="s">
        <v>48</v>
      </c>
      <c r="E1655" t="s">
        <v>182</v>
      </c>
      <c r="F1655" t="s">
        <v>25</v>
      </c>
      <c r="G1655" t="s">
        <v>48</v>
      </c>
      <c r="H1655" t="s">
        <v>40</v>
      </c>
      <c r="I1655" t="s">
        <v>27</v>
      </c>
      <c r="J1655" t="s">
        <v>112</v>
      </c>
      <c r="K1655" t="s">
        <v>54</v>
      </c>
      <c r="L1655" t="b">
        <v>1</v>
      </c>
      <c r="M1655" t="s">
        <v>30</v>
      </c>
      <c r="N1655" t="s">
        <v>182</v>
      </c>
      <c r="O1655">
        <v>2.6</v>
      </c>
      <c r="P1655">
        <v>25446</v>
      </c>
      <c r="Q1655">
        <v>66159.600000000006</v>
      </c>
      <c r="R1655">
        <v>81894</v>
      </c>
      <c r="S1655">
        <v>81894</v>
      </c>
      <c r="T1655">
        <v>8.1893999999999995E-2</v>
      </c>
      <c r="U1655">
        <v>8.1893999999999995E-2</v>
      </c>
      <c r="V1655">
        <v>66.159599999999998</v>
      </c>
    </row>
    <row r="1656" spans="1:22" x14ac:dyDescent="0.35">
      <c r="A1656" t="s">
        <v>22</v>
      </c>
      <c r="B1656">
        <v>2019</v>
      </c>
      <c r="C1656" t="b">
        <v>1</v>
      </c>
      <c r="D1656" t="s">
        <v>48</v>
      </c>
      <c r="E1656" t="s">
        <v>182</v>
      </c>
      <c r="F1656" t="s">
        <v>25</v>
      </c>
      <c r="G1656" t="s">
        <v>48</v>
      </c>
      <c r="H1656" t="s">
        <v>40</v>
      </c>
      <c r="I1656" t="s">
        <v>27</v>
      </c>
      <c r="J1656" t="s">
        <v>98</v>
      </c>
      <c r="K1656" t="s">
        <v>54</v>
      </c>
      <c r="L1656" t="b">
        <v>1</v>
      </c>
      <c r="M1656" t="s">
        <v>30</v>
      </c>
      <c r="N1656" t="s">
        <v>182</v>
      </c>
      <c r="O1656">
        <v>1.64</v>
      </c>
      <c r="P1656">
        <v>274014</v>
      </c>
      <c r="Q1656">
        <v>449382.96</v>
      </c>
      <c r="R1656">
        <v>869687</v>
      </c>
      <c r="S1656">
        <v>869687</v>
      </c>
      <c r="T1656">
        <v>0.86968699999999999</v>
      </c>
      <c r="U1656">
        <v>0.86968699999999999</v>
      </c>
      <c r="V1656">
        <v>449.38296000000003</v>
      </c>
    </row>
    <row r="1657" spans="1:22" x14ac:dyDescent="0.35">
      <c r="A1657" t="s">
        <v>22</v>
      </c>
      <c r="B1657">
        <v>2019</v>
      </c>
      <c r="C1657" t="b">
        <v>1</v>
      </c>
      <c r="D1657" t="s">
        <v>48</v>
      </c>
      <c r="E1657" t="s">
        <v>182</v>
      </c>
      <c r="F1657" t="s">
        <v>25</v>
      </c>
      <c r="G1657" t="s">
        <v>48</v>
      </c>
      <c r="H1657" t="s">
        <v>40</v>
      </c>
      <c r="I1657" t="s">
        <v>35</v>
      </c>
      <c r="J1657" t="s">
        <v>76</v>
      </c>
      <c r="K1657" t="s">
        <v>32</v>
      </c>
      <c r="L1657" t="b">
        <v>1</v>
      </c>
      <c r="M1657" t="s">
        <v>30</v>
      </c>
      <c r="N1657" t="s">
        <v>182</v>
      </c>
      <c r="O1657">
        <v>2.85</v>
      </c>
      <c r="P1657">
        <v>557845</v>
      </c>
      <c r="Q1657">
        <v>1589858.25</v>
      </c>
      <c r="R1657">
        <v>4442717</v>
      </c>
      <c r="S1657">
        <v>4442717</v>
      </c>
      <c r="T1657">
        <v>4.442717</v>
      </c>
      <c r="U1657">
        <v>4.442717</v>
      </c>
      <c r="V1657">
        <v>1589.85825</v>
      </c>
    </row>
    <row r="1658" spans="1:22" x14ac:dyDescent="0.35">
      <c r="A1658" t="s">
        <v>22</v>
      </c>
      <c r="B1658">
        <v>2019</v>
      </c>
      <c r="C1658" t="b">
        <v>1</v>
      </c>
      <c r="D1658" t="s">
        <v>48</v>
      </c>
      <c r="E1658" t="s">
        <v>182</v>
      </c>
      <c r="F1658" t="s">
        <v>25</v>
      </c>
      <c r="G1658" t="s">
        <v>48</v>
      </c>
      <c r="H1658" t="s">
        <v>40</v>
      </c>
      <c r="I1658" t="s">
        <v>27</v>
      </c>
      <c r="J1658" t="s">
        <v>106</v>
      </c>
      <c r="K1658" t="s">
        <v>32</v>
      </c>
      <c r="L1658" t="b">
        <v>1</v>
      </c>
      <c r="M1658" t="s">
        <v>30</v>
      </c>
      <c r="N1658" t="s">
        <v>182</v>
      </c>
      <c r="O1658">
        <v>3.06</v>
      </c>
      <c r="P1658">
        <v>5538</v>
      </c>
      <c r="Q1658">
        <v>16946.28</v>
      </c>
      <c r="R1658">
        <v>22959</v>
      </c>
      <c r="S1658">
        <v>22959</v>
      </c>
      <c r="T1658">
        <v>2.2959E-2</v>
      </c>
      <c r="U1658">
        <v>2.2959E-2</v>
      </c>
      <c r="V1658">
        <v>16.946280000000002</v>
      </c>
    </row>
    <row r="1659" spans="1:22" x14ac:dyDescent="0.35">
      <c r="A1659" t="s">
        <v>22</v>
      </c>
      <c r="B1659">
        <v>2019</v>
      </c>
      <c r="C1659" t="b">
        <v>1</v>
      </c>
      <c r="D1659" t="s">
        <v>48</v>
      </c>
      <c r="E1659" t="s">
        <v>182</v>
      </c>
      <c r="F1659" t="s">
        <v>25</v>
      </c>
      <c r="G1659" t="s">
        <v>48</v>
      </c>
      <c r="H1659" t="s">
        <v>40</v>
      </c>
      <c r="I1659" t="s">
        <v>27</v>
      </c>
      <c r="J1659" t="s">
        <v>114</v>
      </c>
      <c r="K1659" t="s">
        <v>32</v>
      </c>
      <c r="L1659" t="b">
        <v>1</v>
      </c>
      <c r="M1659" t="s">
        <v>30</v>
      </c>
      <c r="N1659" t="s">
        <v>182</v>
      </c>
      <c r="O1659">
        <v>2.5499999999999998</v>
      </c>
      <c r="P1659">
        <v>36828</v>
      </c>
      <c r="Q1659">
        <v>93911.4</v>
      </c>
      <c r="R1659">
        <v>98662</v>
      </c>
      <c r="S1659">
        <v>98662</v>
      </c>
      <c r="T1659">
        <v>9.8662E-2</v>
      </c>
      <c r="U1659">
        <v>9.8662E-2</v>
      </c>
      <c r="V1659">
        <v>93.9114</v>
      </c>
    </row>
    <row r="1660" spans="1:22" x14ac:dyDescent="0.35">
      <c r="A1660" t="s">
        <v>22</v>
      </c>
      <c r="B1660">
        <v>2019</v>
      </c>
      <c r="C1660" t="b">
        <v>1</v>
      </c>
      <c r="D1660" t="s">
        <v>48</v>
      </c>
      <c r="E1660" t="s">
        <v>182</v>
      </c>
      <c r="F1660" t="s">
        <v>25</v>
      </c>
      <c r="G1660" t="s">
        <v>48</v>
      </c>
      <c r="H1660" t="s">
        <v>40</v>
      </c>
      <c r="I1660" t="s">
        <v>27</v>
      </c>
      <c r="J1660" t="s">
        <v>76</v>
      </c>
      <c r="K1660" t="s">
        <v>32</v>
      </c>
      <c r="L1660" t="b">
        <v>1</v>
      </c>
      <c r="M1660" t="s">
        <v>30</v>
      </c>
      <c r="N1660" t="s">
        <v>182</v>
      </c>
      <c r="O1660">
        <v>2.85</v>
      </c>
      <c r="P1660">
        <v>274765</v>
      </c>
      <c r="Q1660">
        <v>783080.25</v>
      </c>
      <c r="R1660">
        <v>1632051</v>
      </c>
      <c r="S1660">
        <v>1632051</v>
      </c>
      <c r="T1660">
        <v>1.6320509999999999</v>
      </c>
      <c r="U1660">
        <v>1.6320509999999999</v>
      </c>
      <c r="V1660">
        <v>783.08024999999998</v>
      </c>
    </row>
    <row r="1661" spans="1:22" x14ac:dyDescent="0.35">
      <c r="A1661" t="s">
        <v>22</v>
      </c>
      <c r="B1661">
        <v>2019</v>
      </c>
      <c r="C1661" t="b">
        <v>1</v>
      </c>
      <c r="D1661" t="s">
        <v>48</v>
      </c>
      <c r="E1661" t="s">
        <v>182</v>
      </c>
      <c r="F1661" t="s">
        <v>25</v>
      </c>
      <c r="G1661" t="s">
        <v>48</v>
      </c>
      <c r="H1661" t="s">
        <v>40</v>
      </c>
      <c r="I1661" t="s">
        <v>27</v>
      </c>
      <c r="J1661" t="s">
        <v>33</v>
      </c>
      <c r="K1661" t="s">
        <v>33</v>
      </c>
      <c r="L1661" t="b">
        <v>1</v>
      </c>
      <c r="M1661" t="s">
        <v>30</v>
      </c>
      <c r="N1661" t="s">
        <v>182</v>
      </c>
      <c r="O1661">
        <v>1.64</v>
      </c>
      <c r="P1661">
        <v>776</v>
      </c>
      <c r="Q1661">
        <v>1272.6400000000001</v>
      </c>
      <c r="R1661">
        <v>4785</v>
      </c>
      <c r="S1661">
        <v>4785</v>
      </c>
      <c r="T1661">
        <v>4.7850000000000002E-3</v>
      </c>
      <c r="U1661">
        <v>4.7850000000000002E-3</v>
      </c>
      <c r="V1661">
        <v>1.27264</v>
      </c>
    </row>
    <row r="1662" spans="1:22" x14ac:dyDescent="0.35">
      <c r="A1662" t="s">
        <v>22</v>
      </c>
      <c r="B1662">
        <v>2019</v>
      </c>
      <c r="C1662" t="b">
        <v>1</v>
      </c>
      <c r="D1662" t="s">
        <v>48</v>
      </c>
      <c r="E1662" t="s">
        <v>182</v>
      </c>
      <c r="F1662" t="s">
        <v>25</v>
      </c>
      <c r="G1662" t="s">
        <v>48</v>
      </c>
      <c r="H1662" t="s">
        <v>65</v>
      </c>
      <c r="I1662" t="s">
        <v>36</v>
      </c>
      <c r="J1662" t="s">
        <v>101</v>
      </c>
      <c r="K1662" t="s">
        <v>67</v>
      </c>
      <c r="L1662" t="b">
        <v>1</v>
      </c>
      <c r="M1662" t="s">
        <v>30</v>
      </c>
      <c r="N1662" t="s">
        <v>182</v>
      </c>
      <c r="O1662">
        <v>0</v>
      </c>
      <c r="P1662">
        <v>1890</v>
      </c>
      <c r="Q1662">
        <v>0</v>
      </c>
      <c r="R1662">
        <v>19314</v>
      </c>
      <c r="S1662">
        <v>19314</v>
      </c>
      <c r="T1662">
        <v>1.9314000000000001E-2</v>
      </c>
      <c r="U1662">
        <v>1.9314000000000001E-2</v>
      </c>
      <c r="V1662">
        <v>0</v>
      </c>
    </row>
    <row r="1663" spans="1:22" x14ac:dyDescent="0.35">
      <c r="A1663" t="s">
        <v>22</v>
      </c>
      <c r="B1663">
        <v>2019</v>
      </c>
      <c r="C1663" t="b">
        <v>1</v>
      </c>
      <c r="D1663" t="s">
        <v>48</v>
      </c>
      <c r="E1663" t="s">
        <v>182</v>
      </c>
      <c r="F1663" t="s">
        <v>25</v>
      </c>
      <c r="G1663" t="s">
        <v>48</v>
      </c>
      <c r="H1663" t="s">
        <v>36</v>
      </c>
      <c r="I1663" t="s">
        <v>83</v>
      </c>
      <c r="J1663" t="s">
        <v>44</v>
      </c>
      <c r="K1663" t="s">
        <v>45</v>
      </c>
      <c r="L1663" t="b">
        <v>1</v>
      </c>
      <c r="M1663" t="s">
        <v>30</v>
      </c>
      <c r="N1663" t="s">
        <v>182</v>
      </c>
      <c r="O1663">
        <v>2.1</v>
      </c>
      <c r="P1663">
        <v>721358</v>
      </c>
      <c r="Q1663">
        <v>1514851.8</v>
      </c>
      <c r="R1663">
        <v>9187193</v>
      </c>
      <c r="S1663">
        <v>9187193</v>
      </c>
      <c r="T1663">
        <v>9.1871930000000006</v>
      </c>
      <c r="U1663">
        <v>9.1871930000000006</v>
      </c>
      <c r="V1663">
        <v>1514.8517999999999</v>
      </c>
    </row>
    <row r="1664" spans="1:22" x14ac:dyDescent="0.35">
      <c r="A1664" t="s">
        <v>22</v>
      </c>
      <c r="B1664">
        <v>2019</v>
      </c>
      <c r="C1664" t="b">
        <v>1</v>
      </c>
      <c r="D1664" t="s">
        <v>48</v>
      </c>
      <c r="E1664" t="s">
        <v>182</v>
      </c>
      <c r="F1664" t="s">
        <v>25</v>
      </c>
      <c r="G1664" t="s">
        <v>48</v>
      </c>
      <c r="H1664" t="s">
        <v>50</v>
      </c>
      <c r="I1664" t="s">
        <v>37</v>
      </c>
      <c r="J1664" t="s">
        <v>135</v>
      </c>
      <c r="K1664" t="s">
        <v>52</v>
      </c>
      <c r="L1664" t="b">
        <v>1</v>
      </c>
      <c r="M1664" t="s">
        <v>30</v>
      </c>
      <c r="N1664" t="s">
        <v>182</v>
      </c>
      <c r="O1664">
        <v>2.08</v>
      </c>
      <c r="P1664">
        <v>848</v>
      </c>
      <c r="Q1664">
        <v>1763.84</v>
      </c>
      <c r="R1664">
        <v>8465</v>
      </c>
      <c r="S1664">
        <v>8465</v>
      </c>
      <c r="T1664">
        <v>8.4650000000000003E-3</v>
      </c>
      <c r="U1664">
        <v>8.4650000000000003E-3</v>
      </c>
      <c r="V1664">
        <v>1.7638400000000001</v>
      </c>
    </row>
    <row r="1665" spans="1:22" x14ac:dyDescent="0.35">
      <c r="A1665" t="s">
        <v>22</v>
      </c>
      <c r="B1665">
        <v>2019</v>
      </c>
      <c r="C1665" t="b">
        <v>1</v>
      </c>
      <c r="D1665" t="s">
        <v>48</v>
      </c>
      <c r="E1665" t="s">
        <v>182</v>
      </c>
      <c r="F1665" t="s">
        <v>25</v>
      </c>
      <c r="G1665" t="s">
        <v>48</v>
      </c>
      <c r="H1665" t="s">
        <v>50</v>
      </c>
      <c r="I1665" t="s">
        <v>37</v>
      </c>
      <c r="J1665" t="s">
        <v>98</v>
      </c>
      <c r="K1665" t="s">
        <v>54</v>
      </c>
      <c r="L1665" t="b">
        <v>1</v>
      </c>
      <c r="M1665" t="s">
        <v>30</v>
      </c>
      <c r="N1665" t="s">
        <v>182</v>
      </c>
      <c r="O1665">
        <v>1.33</v>
      </c>
      <c r="P1665">
        <v>27752</v>
      </c>
      <c r="Q1665">
        <v>36910.160000000003</v>
      </c>
      <c r="R1665">
        <v>88971</v>
      </c>
      <c r="S1665">
        <v>88971</v>
      </c>
      <c r="T1665">
        <v>8.8970999999999995E-2</v>
      </c>
      <c r="U1665">
        <v>8.8970999999999995E-2</v>
      </c>
      <c r="V1665">
        <v>36.910159999999998</v>
      </c>
    </row>
    <row r="1666" spans="1:22" x14ac:dyDescent="0.35">
      <c r="A1666" t="s">
        <v>22</v>
      </c>
      <c r="B1666">
        <v>2019</v>
      </c>
      <c r="C1666" t="b">
        <v>1</v>
      </c>
      <c r="D1666" t="s">
        <v>48</v>
      </c>
      <c r="E1666" t="s">
        <v>182</v>
      </c>
      <c r="F1666" t="s">
        <v>25</v>
      </c>
      <c r="G1666" t="s">
        <v>48</v>
      </c>
      <c r="H1666" t="s">
        <v>50</v>
      </c>
      <c r="I1666" t="s">
        <v>37</v>
      </c>
      <c r="J1666" t="s">
        <v>33</v>
      </c>
      <c r="K1666" t="s">
        <v>33</v>
      </c>
      <c r="L1666" t="b">
        <v>1</v>
      </c>
      <c r="M1666" t="s">
        <v>30</v>
      </c>
      <c r="N1666" t="s">
        <v>182</v>
      </c>
      <c r="O1666">
        <v>1.7</v>
      </c>
      <c r="P1666">
        <v>12924</v>
      </c>
      <c r="Q1666">
        <v>21970.799999999999</v>
      </c>
      <c r="R1666">
        <v>27060</v>
      </c>
      <c r="S1666">
        <v>27060</v>
      </c>
      <c r="T1666">
        <v>2.7060000000000001E-2</v>
      </c>
      <c r="U1666">
        <v>2.7060000000000001E-2</v>
      </c>
      <c r="V1666">
        <v>21.970800000000001</v>
      </c>
    </row>
    <row r="1667" spans="1:22" x14ac:dyDescent="0.35">
      <c r="A1667" t="s">
        <v>22</v>
      </c>
      <c r="B1667">
        <v>2019</v>
      </c>
      <c r="C1667" t="b">
        <v>1</v>
      </c>
      <c r="D1667" t="s">
        <v>48</v>
      </c>
      <c r="E1667" t="s">
        <v>182</v>
      </c>
      <c r="F1667" t="s">
        <v>25</v>
      </c>
      <c r="G1667" t="s">
        <v>48</v>
      </c>
      <c r="H1667" t="s">
        <v>50</v>
      </c>
      <c r="I1667" t="s">
        <v>37</v>
      </c>
      <c r="J1667" t="s">
        <v>44</v>
      </c>
      <c r="K1667" t="s">
        <v>45</v>
      </c>
      <c r="L1667" t="b">
        <v>1</v>
      </c>
      <c r="M1667" t="s">
        <v>30</v>
      </c>
      <c r="N1667" t="s">
        <v>182</v>
      </c>
      <c r="O1667">
        <v>1.52</v>
      </c>
      <c r="P1667">
        <v>72744</v>
      </c>
      <c r="Q1667">
        <v>110570.88</v>
      </c>
      <c r="R1667">
        <v>736920</v>
      </c>
      <c r="S1667">
        <v>736920</v>
      </c>
      <c r="T1667">
        <v>0.73692000000000002</v>
      </c>
      <c r="U1667">
        <v>0.73692000000000002</v>
      </c>
      <c r="V1667">
        <v>110.57088</v>
      </c>
    </row>
    <row r="1668" spans="1:22" x14ac:dyDescent="0.35">
      <c r="A1668" t="s">
        <v>22</v>
      </c>
      <c r="B1668">
        <v>2019</v>
      </c>
      <c r="C1668" t="b">
        <v>1</v>
      </c>
      <c r="D1668" t="s">
        <v>48</v>
      </c>
      <c r="E1668" t="s">
        <v>182</v>
      </c>
      <c r="F1668" t="s">
        <v>25</v>
      </c>
      <c r="G1668" t="s">
        <v>48</v>
      </c>
      <c r="H1668" t="s">
        <v>50</v>
      </c>
      <c r="I1668" t="s">
        <v>37</v>
      </c>
      <c r="J1668" t="s">
        <v>33</v>
      </c>
      <c r="K1668" t="s">
        <v>33</v>
      </c>
      <c r="L1668" t="b">
        <v>1</v>
      </c>
      <c r="M1668" t="s">
        <v>30</v>
      </c>
      <c r="N1668" t="s">
        <v>182</v>
      </c>
      <c r="O1668">
        <v>1.84</v>
      </c>
      <c r="P1668">
        <v>981</v>
      </c>
      <c r="Q1668">
        <v>1805.04</v>
      </c>
      <c r="R1668">
        <v>4778</v>
      </c>
      <c r="S1668">
        <v>4778</v>
      </c>
      <c r="T1668">
        <v>4.7780000000000001E-3</v>
      </c>
      <c r="U1668">
        <v>4.7780000000000001E-3</v>
      </c>
      <c r="V1668">
        <v>1.80504</v>
      </c>
    </row>
    <row r="1669" spans="1:22" x14ac:dyDescent="0.35">
      <c r="A1669" t="s">
        <v>22</v>
      </c>
      <c r="B1669">
        <v>2019</v>
      </c>
      <c r="C1669" t="b">
        <v>1</v>
      </c>
      <c r="D1669" t="s">
        <v>48</v>
      </c>
      <c r="E1669" t="s">
        <v>182</v>
      </c>
      <c r="F1669" t="s">
        <v>25</v>
      </c>
      <c r="G1669" t="s">
        <v>48</v>
      </c>
      <c r="H1669" t="s">
        <v>40</v>
      </c>
      <c r="I1669" t="s">
        <v>35</v>
      </c>
      <c r="J1669" t="s">
        <v>44</v>
      </c>
      <c r="K1669" t="s">
        <v>45</v>
      </c>
      <c r="L1669" t="b">
        <v>1</v>
      </c>
      <c r="M1669" t="s">
        <v>30</v>
      </c>
      <c r="N1669" t="s">
        <v>182</v>
      </c>
      <c r="O1669">
        <v>1.6</v>
      </c>
      <c r="P1669">
        <v>576340</v>
      </c>
      <c r="Q1669">
        <v>922144</v>
      </c>
      <c r="R1669">
        <v>573319</v>
      </c>
      <c r="S1669">
        <v>573319</v>
      </c>
      <c r="T1669">
        <v>0.57331900000000002</v>
      </c>
      <c r="U1669">
        <v>0.57331900000000002</v>
      </c>
      <c r="V1669">
        <v>922.14400000000001</v>
      </c>
    </row>
    <row r="1670" spans="1:22" x14ac:dyDescent="0.35">
      <c r="A1670" t="s">
        <v>22</v>
      </c>
      <c r="B1670">
        <v>2019</v>
      </c>
      <c r="C1670" t="b">
        <v>1</v>
      </c>
      <c r="D1670" t="s">
        <v>48</v>
      </c>
      <c r="E1670" t="s">
        <v>182</v>
      </c>
      <c r="F1670" t="s">
        <v>25</v>
      </c>
      <c r="G1670" t="s">
        <v>48</v>
      </c>
      <c r="H1670" t="s">
        <v>65</v>
      </c>
      <c r="I1670" t="s">
        <v>36</v>
      </c>
      <c r="J1670" t="s">
        <v>101</v>
      </c>
      <c r="K1670" t="s">
        <v>67</v>
      </c>
      <c r="L1670" t="b">
        <v>1</v>
      </c>
      <c r="M1670" t="s">
        <v>30</v>
      </c>
      <c r="N1670" t="s">
        <v>182</v>
      </c>
      <c r="O1670">
        <v>0</v>
      </c>
      <c r="P1670">
        <v>15700</v>
      </c>
      <c r="Q1670">
        <v>0</v>
      </c>
      <c r="R1670">
        <v>74023</v>
      </c>
      <c r="S1670">
        <v>74023</v>
      </c>
      <c r="T1670">
        <v>7.4023000000000005E-2</v>
      </c>
      <c r="U1670">
        <v>7.4023000000000005E-2</v>
      </c>
      <c r="V1670">
        <v>0</v>
      </c>
    </row>
    <row r="1671" spans="1:22" x14ac:dyDescent="0.35">
      <c r="A1671" t="s">
        <v>22</v>
      </c>
      <c r="B1671">
        <v>2019</v>
      </c>
      <c r="C1671" t="b">
        <v>1</v>
      </c>
      <c r="D1671" t="s">
        <v>48</v>
      </c>
      <c r="E1671" t="s">
        <v>182</v>
      </c>
      <c r="F1671" t="s">
        <v>25</v>
      </c>
      <c r="G1671" t="s">
        <v>48</v>
      </c>
      <c r="H1671" t="s">
        <v>26</v>
      </c>
      <c r="I1671" t="s">
        <v>110</v>
      </c>
      <c r="J1671" t="s">
        <v>58</v>
      </c>
      <c r="K1671" t="s">
        <v>59</v>
      </c>
      <c r="L1671" t="b">
        <v>1</v>
      </c>
      <c r="M1671" t="s">
        <v>30</v>
      </c>
      <c r="N1671" t="s">
        <v>182</v>
      </c>
      <c r="O1671">
        <v>1.86</v>
      </c>
      <c r="P1671">
        <v>23346</v>
      </c>
      <c r="Q1671">
        <v>43423.56</v>
      </c>
      <c r="R1671">
        <v>81384</v>
      </c>
      <c r="S1671">
        <v>81384</v>
      </c>
      <c r="T1671">
        <v>8.1383999999999998E-2</v>
      </c>
      <c r="U1671">
        <v>8.1383999999999998E-2</v>
      </c>
      <c r="V1671">
        <v>43.423560000000002</v>
      </c>
    </row>
    <row r="1672" spans="1:22" x14ac:dyDescent="0.35">
      <c r="A1672" t="s">
        <v>22</v>
      </c>
      <c r="B1672">
        <v>2019</v>
      </c>
      <c r="C1672" t="b">
        <v>1</v>
      </c>
      <c r="D1672" t="s">
        <v>48</v>
      </c>
      <c r="E1672" t="s">
        <v>182</v>
      </c>
      <c r="F1672" t="s">
        <v>25</v>
      </c>
      <c r="G1672" t="s">
        <v>48</v>
      </c>
      <c r="H1672" t="s">
        <v>26</v>
      </c>
      <c r="I1672" t="s">
        <v>100</v>
      </c>
      <c r="J1672" t="s">
        <v>58</v>
      </c>
      <c r="K1672" t="s">
        <v>59</v>
      </c>
      <c r="L1672" t="b">
        <v>1</v>
      </c>
      <c r="M1672" t="s">
        <v>30</v>
      </c>
      <c r="N1672" t="s">
        <v>182</v>
      </c>
      <c r="O1672">
        <v>2.57</v>
      </c>
      <c r="P1672">
        <v>11771</v>
      </c>
      <c r="Q1672">
        <v>30251.47</v>
      </c>
      <c r="R1672">
        <v>62369</v>
      </c>
      <c r="S1672">
        <v>62369</v>
      </c>
      <c r="T1672">
        <v>6.2369000000000001E-2</v>
      </c>
      <c r="U1672">
        <v>6.2369000000000001E-2</v>
      </c>
      <c r="V1672">
        <v>30.251470000000001</v>
      </c>
    </row>
    <row r="1673" spans="1:22" x14ac:dyDescent="0.35">
      <c r="A1673" t="s">
        <v>22</v>
      </c>
      <c r="B1673">
        <v>2019</v>
      </c>
      <c r="C1673" t="b">
        <v>1</v>
      </c>
      <c r="D1673" t="s">
        <v>48</v>
      </c>
      <c r="E1673" t="s">
        <v>183</v>
      </c>
      <c r="F1673" t="s">
        <v>25</v>
      </c>
      <c r="G1673" t="s">
        <v>48</v>
      </c>
      <c r="H1673" t="s">
        <v>40</v>
      </c>
      <c r="I1673" t="s">
        <v>37</v>
      </c>
      <c r="J1673" t="s">
        <v>112</v>
      </c>
      <c r="K1673" t="s">
        <v>54</v>
      </c>
      <c r="L1673" t="b">
        <v>1</v>
      </c>
      <c r="M1673" t="s">
        <v>30</v>
      </c>
      <c r="N1673" t="s">
        <v>183</v>
      </c>
      <c r="O1673">
        <v>1.87</v>
      </c>
      <c r="P1673">
        <v>1080</v>
      </c>
      <c r="Q1673">
        <v>2019.6</v>
      </c>
      <c r="R1673">
        <v>5227</v>
      </c>
      <c r="S1673">
        <v>5227</v>
      </c>
      <c r="T1673">
        <v>5.2269999999999999E-3</v>
      </c>
      <c r="U1673">
        <v>5.2269999999999999E-3</v>
      </c>
      <c r="V1673">
        <v>2.0196000000000001</v>
      </c>
    </row>
    <row r="1674" spans="1:22" x14ac:dyDescent="0.35">
      <c r="A1674" t="s">
        <v>22</v>
      </c>
      <c r="B1674">
        <v>2019</v>
      </c>
      <c r="C1674" t="b">
        <v>1</v>
      </c>
      <c r="D1674" t="s">
        <v>23</v>
      </c>
      <c r="E1674" t="s">
        <v>184</v>
      </c>
      <c r="F1674" t="s">
        <v>25</v>
      </c>
      <c r="G1674" t="s">
        <v>23</v>
      </c>
      <c r="H1674" t="s">
        <v>26</v>
      </c>
      <c r="I1674" t="s">
        <v>35</v>
      </c>
      <c r="J1674" t="s">
        <v>41</v>
      </c>
      <c r="K1674" t="s">
        <v>42</v>
      </c>
      <c r="L1674" t="b">
        <v>1</v>
      </c>
      <c r="M1674" t="s">
        <v>30</v>
      </c>
      <c r="N1674" t="s">
        <v>184</v>
      </c>
      <c r="O1674">
        <v>0</v>
      </c>
      <c r="P1674">
        <v>1639</v>
      </c>
      <c r="Q1674">
        <v>0</v>
      </c>
      <c r="R1674">
        <v>39741</v>
      </c>
      <c r="S1674">
        <v>39741</v>
      </c>
      <c r="T1674">
        <v>3.9740999999999999E-2</v>
      </c>
      <c r="U1674">
        <v>3.9740999999999999E-2</v>
      </c>
      <c r="V1674">
        <v>0</v>
      </c>
    </row>
    <row r="1675" spans="1:22" x14ac:dyDescent="0.35">
      <c r="A1675" t="s">
        <v>22</v>
      </c>
      <c r="B1675">
        <v>2019</v>
      </c>
      <c r="C1675" t="b">
        <v>1</v>
      </c>
      <c r="D1675" t="s">
        <v>23</v>
      </c>
      <c r="E1675" t="s">
        <v>184</v>
      </c>
      <c r="F1675" t="s">
        <v>25</v>
      </c>
      <c r="G1675" t="s">
        <v>23</v>
      </c>
      <c r="H1675" t="s">
        <v>26</v>
      </c>
      <c r="I1675" t="s">
        <v>35</v>
      </c>
      <c r="J1675" t="s">
        <v>41</v>
      </c>
      <c r="K1675" t="s">
        <v>42</v>
      </c>
      <c r="L1675" t="b">
        <v>1</v>
      </c>
      <c r="M1675" t="s">
        <v>30</v>
      </c>
      <c r="N1675" t="s">
        <v>184</v>
      </c>
      <c r="O1675">
        <v>0</v>
      </c>
      <c r="P1675">
        <v>600</v>
      </c>
      <c r="Q1675">
        <v>0</v>
      </c>
      <c r="R1675">
        <v>7106</v>
      </c>
      <c r="S1675">
        <v>7106</v>
      </c>
      <c r="T1675">
        <v>7.1060000000000003E-3</v>
      </c>
      <c r="U1675">
        <v>7.1060000000000003E-3</v>
      </c>
      <c r="V1675">
        <v>0</v>
      </c>
    </row>
    <row r="1676" spans="1:22" x14ac:dyDescent="0.35">
      <c r="A1676" t="s">
        <v>22</v>
      </c>
      <c r="B1676">
        <v>2019</v>
      </c>
      <c r="C1676" t="b">
        <v>1</v>
      </c>
      <c r="D1676" t="s">
        <v>23</v>
      </c>
      <c r="E1676" t="s">
        <v>184</v>
      </c>
      <c r="F1676" t="s">
        <v>25</v>
      </c>
      <c r="G1676" t="s">
        <v>23</v>
      </c>
      <c r="H1676" t="s">
        <v>36</v>
      </c>
      <c r="I1676" t="s">
        <v>35</v>
      </c>
      <c r="J1676" t="s">
        <v>43</v>
      </c>
      <c r="K1676" t="s">
        <v>39</v>
      </c>
      <c r="L1676" t="b">
        <v>1</v>
      </c>
      <c r="M1676" t="s">
        <v>30</v>
      </c>
      <c r="N1676" t="s">
        <v>184</v>
      </c>
      <c r="O1676">
        <v>1</v>
      </c>
      <c r="P1676">
        <v>600</v>
      </c>
      <c r="Q1676">
        <v>600</v>
      </c>
      <c r="R1676">
        <v>6292</v>
      </c>
      <c r="S1676">
        <v>6292</v>
      </c>
      <c r="T1676">
        <v>6.2919999999999998E-3</v>
      </c>
      <c r="U1676">
        <v>6.2919999999999998E-3</v>
      </c>
      <c r="V1676">
        <v>0.6</v>
      </c>
    </row>
    <row r="1677" spans="1:22" x14ac:dyDescent="0.35">
      <c r="A1677" t="s">
        <v>22</v>
      </c>
      <c r="B1677">
        <v>2019</v>
      </c>
      <c r="C1677" t="b">
        <v>1</v>
      </c>
      <c r="D1677" t="s">
        <v>23</v>
      </c>
      <c r="E1677" t="s">
        <v>184</v>
      </c>
      <c r="F1677" t="s">
        <v>25</v>
      </c>
      <c r="G1677" t="s">
        <v>23</v>
      </c>
      <c r="H1677" t="s">
        <v>36</v>
      </c>
      <c r="I1677" t="s">
        <v>35</v>
      </c>
      <c r="J1677" t="s">
        <v>43</v>
      </c>
      <c r="K1677" t="s">
        <v>39</v>
      </c>
      <c r="L1677" t="b">
        <v>1</v>
      </c>
      <c r="M1677" t="s">
        <v>30</v>
      </c>
      <c r="N1677" t="s">
        <v>184</v>
      </c>
      <c r="O1677">
        <v>1</v>
      </c>
      <c r="P1677">
        <v>38</v>
      </c>
      <c r="Q1677">
        <v>38</v>
      </c>
      <c r="R1677">
        <v>1018</v>
      </c>
      <c r="S1677">
        <v>1018</v>
      </c>
      <c r="T1677">
        <v>1.018E-3</v>
      </c>
      <c r="U1677">
        <v>1.018E-3</v>
      </c>
      <c r="V1677">
        <v>3.7999999999999999E-2</v>
      </c>
    </row>
    <row r="1678" spans="1:22" x14ac:dyDescent="0.35">
      <c r="A1678" t="s">
        <v>22</v>
      </c>
      <c r="B1678">
        <v>2019</v>
      </c>
      <c r="C1678" t="b">
        <v>1</v>
      </c>
      <c r="D1678" t="s">
        <v>23</v>
      </c>
      <c r="E1678" t="s">
        <v>184</v>
      </c>
      <c r="F1678" t="s">
        <v>25</v>
      </c>
      <c r="G1678" t="s">
        <v>23</v>
      </c>
      <c r="H1678" t="s">
        <v>50</v>
      </c>
      <c r="I1678" t="s">
        <v>37</v>
      </c>
      <c r="J1678" t="s">
        <v>135</v>
      </c>
      <c r="K1678" t="s">
        <v>52</v>
      </c>
      <c r="L1678" t="b">
        <v>1</v>
      </c>
      <c r="M1678" t="s">
        <v>30</v>
      </c>
      <c r="N1678" t="s">
        <v>184</v>
      </c>
      <c r="O1678">
        <v>2.08</v>
      </c>
      <c r="P1678">
        <v>107796</v>
      </c>
      <c r="Q1678">
        <v>224215.67999999999</v>
      </c>
      <c r="R1678">
        <v>411332</v>
      </c>
      <c r="S1678">
        <v>411332</v>
      </c>
      <c r="T1678">
        <v>0.41133199999999998</v>
      </c>
      <c r="U1678">
        <v>0.41133199999999998</v>
      </c>
      <c r="V1678">
        <v>224.21567999999999</v>
      </c>
    </row>
    <row r="1679" spans="1:22" x14ac:dyDescent="0.35">
      <c r="A1679" t="s">
        <v>22</v>
      </c>
      <c r="B1679">
        <v>2019</v>
      </c>
      <c r="C1679" t="b">
        <v>1</v>
      </c>
      <c r="D1679" t="s">
        <v>23</v>
      </c>
      <c r="E1679" t="s">
        <v>184</v>
      </c>
      <c r="F1679" t="s">
        <v>25</v>
      </c>
      <c r="G1679" t="s">
        <v>23</v>
      </c>
      <c r="H1679" t="s">
        <v>50</v>
      </c>
      <c r="I1679" t="s">
        <v>37</v>
      </c>
      <c r="J1679" t="s">
        <v>51</v>
      </c>
      <c r="K1679" t="s">
        <v>52</v>
      </c>
      <c r="L1679" t="b">
        <v>1</v>
      </c>
      <c r="M1679" t="s">
        <v>30</v>
      </c>
      <c r="N1679" t="s">
        <v>184</v>
      </c>
      <c r="O1679">
        <v>2.08</v>
      </c>
      <c r="P1679">
        <v>19872</v>
      </c>
      <c r="Q1679">
        <v>41333.760000000002</v>
      </c>
      <c r="R1679">
        <v>63145</v>
      </c>
      <c r="S1679">
        <v>63145</v>
      </c>
      <c r="T1679">
        <v>6.3145000000000007E-2</v>
      </c>
      <c r="U1679">
        <v>6.3145000000000007E-2</v>
      </c>
      <c r="V1679">
        <v>41.333759999999998</v>
      </c>
    </row>
    <row r="1680" spans="1:22" x14ac:dyDescent="0.35">
      <c r="A1680" t="s">
        <v>22</v>
      </c>
      <c r="B1680">
        <v>2019</v>
      </c>
      <c r="C1680" t="b">
        <v>1</v>
      </c>
      <c r="D1680" t="s">
        <v>23</v>
      </c>
      <c r="E1680" t="s">
        <v>184</v>
      </c>
      <c r="F1680" t="s">
        <v>25</v>
      </c>
      <c r="G1680" t="s">
        <v>23</v>
      </c>
      <c r="H1680" t="s">
        <v>26</v>
      </c>
      <c r="I1680" t="s">
        <v>35</v>
      </c>
      <c r="J1680" t="s">
        <v>28</v>
      </c>
      <c r="K1680" t="s">
        <v>29</v>
      </c>
      <c r="L1680" t="b">
        <v>1</v>
      </c>
      <c r="M1680" t="s">
        <v>30</v>
      </c>
      <c r="N1680" t="s">
        <v>184</v>
      </c>
      <c r="O1680">
        <v>1.1499999999999999</v>
      </c>
      <c r="P1680">
        <v>72</v>
      </c>
      <c r="Q1680">
        <v>82.8</v>
      </c>
      <c r="R1680">
        <v>1102</v>
      </c>
      <c r="S1680">
        <v>1102</v>
      </c>
      <c r="T1680">
        <v>1.1019999999999999E-3</v>
      </c>
      <c r="U1680">
        <v>1.1019999999999999E-3</v>
      </c>
      <c r="V1680">
        <v>8.2799999999999999E-2</v>
      </c>
    </row>
    <row r="1681" spans="1:22" x14ac:dyDescent="0.35">
      <c r="A1681" t="s">
        <v>22</v>
      </c>
      <c r="B1681">
        <v>2019</v>
      </c>
      <c r="C1681" t="b">
        <v>1</v>
      </c>
      <c r="D1681" t="s">
        <v>23</v>
      </c>
      <c r="E1681" t="s">
        <v>185</v>
      </c>
      <c r="F1681" t="s">
        <v>25</v>
      </c>
      <c r="G1681" t="s">
        <v>23</v>
      </c>
      <c r="H1681" t="s">
        <v>26</v>
      </c>
      <c r="I1681" t="s">
        <v>35</v>
      </c>
      <c r="J1681" t="s">
        <v>41</v>
      </c>
      <c r="K1681" t="s">
        <v>42</v>
      </c>
      <c r="L1681" t="b">
        <v>1</v>
      </c>
      <c r="M1681" t="s">
        <v>30</v>
      </c>
      <c r="N1681" t="s">
        <v>185</v>
      </c>
      <c r="O1681">
        <v>0</v>
      </c>
      <c r="P1681">
        <v>555</v>
      </c>
      <c r="Q1681">
        <v>0</v>
      </c>
      <c r="R1681">
        <v>6311</v>
      </c>
      <c r="S1681">
        <v>6311</v>
      </c>
      <c r="T1681">
        <v>6.3109999999999998E-3</v>
      </c>
      <c r="U1681">
        <v>6.3109999999999998E-3</v>
      </c>
      <c r="V1681">
        <v>0</v>
      </c>
    </row>
    <row r="1682" spans="1:22" x14ac:dyDescent="0.35">
      <c r="A1682" t="s">
        <v>22</v>
      </c>
      <c r="B1682">
        <v>2019</v>
      </c>
      <c r="C1682" t="b">
        <v>1</v>
      </c>
      <c r="D1682" t="s">
        <v>23</v>
      </c>
      <c r="E1682" t="s">
        <v>186</v>
      </c>
      <c r="F1682" t="s">
        <v>25</v>
      </c>
      <c r="G1682" t="s">
        <v>23</v>
      </c>
      <c r="H1682" t="s">
        <v>36</v>
      </c>
      <c r="I1682" t="s">
        <v>37</v>
      </c>
      <c r="J1682" t="s">
        <v>28</v>
      </c>
      <c r="K1682" t="s">
        <v>29</v>
      </c>
      <c r="L1682" t="b">
        <v>1</v>
      </c>
      <c r="M1682" t="s">
        <v>30</v>
      </c>
      <c r="N1682" t="s">
        <v>186</v>
      </c>
      <c r="O1682">
        <v>1.66</v>
      </c>
      <c r="P1682">
        <v>59937</v>
      </c>
      <c r="Q1682">
        <v>99495.42</v>
      </c>
      <c r="R1682">
        <v>532804</v>
      </c>
      <c r="S1682">
        <v>532804</v>
      </c>
      <c r="T1682">
        <v>0.53280400000000006</v>
      </c>
      <c r="U1682">
        <v>0.53280400000000006</v>
      </c>
      <c r="V1682">
        <v>99.495419999999996</v>
      </c>
    </row>
    <row r="1683" spans="1:22" x14ac:dyDescent="0.35">
      <c r="A1683" t="s">
        <v>22</v>
      </c>
      <c r="B1683">
        <v>2019</v>
      </c>
      <c r="C1683" t="b">
        <v>1</v>
      </c>
      <c r="D1683" t="s">
        <v>23</v>
      </c>
      <c r="E1683" t="s">
        <v>186</v>
      </c>
      <c r="F1683" t="s">
        <v>25</v>
      </c>
      <c r="G1683" t="s">
        <v>23</v>
      </c>
      <c r="H1683" t="s">
        <v>36</v>
      </c>
      <c r="I1683" t="s">
        <v>37</v>
      </c>
      <c r="J1683" t="s">
        <v>79</v>
      </c>
      <c r="K1683" t="s">
        <v>47</v>
      </c>
      <c r="L1683" t="b">
        <v>1</v>
      </c>
      <c r="M1683" t="s">
        <v>30</v>
      </c>
      <c r="N1683" t="s">
        <v>186</v>
      </c>
      <c r="O1683">
        <v>1.36</v>
      </c>
      <c r="P1683">
        <v>1078168</v>
      </c>
      <c r="Q1683">
        <v>1466308.48</v>
      </c>
      <c r="R1683">
        <v>4161510</v>
      </c>
      <c r="S1683">
        <v>4161510</v>
      </c>
      <c r="T1683">
        <v>4.1615099999999998</v>
      </c>
      <c r="U1683">
        <v>4.1615099999999998</v>
      </c>
      <c r="V1683">
        <v>1466.3084799999999</v>
      </c>
    </row>
    <row r="1684" spans="1:22" x14ac:dyDescent="0.35">
      <c r="A1684" t="s">
        <v>22</v>
      </c>
      <c r="B1684">
        <v>2019</v>
      </c>
      <c r="C1684" t="b">
        <v>1</v>
      </c>
      <c r="D1684" t="s">
        <v>23</v>
      </c>
      <c r="E1684" t="s">
        <v>186</v>
      </c>
      <c r="F1684" t="s">
        <v>25</v>
      </c>
      <c r="G1684" t="s">
        <v>23</v>
      </c>
      <c r="H1684" t="s">
        <v>36</v>
      </c>
      <c r="I1684" t="s">
        <v>37</v>
      </c>
      <c r="J1684" t="s">
        <v>79</v>
      </c>
      <c r="K1684" t="s">
        <v>47</v>
      </c>
      <c r="L1684" t="b">
        <v>1</v>
      </c>
      <c r="M1684" t="s">
        <v>30</v>
      </c>
      <c r="N1684" t="s">
        <v>186</v>
      </c>
      <c r="O1684">
        <v>1.36</v>
      </c>
      <c r="P1684">
        <v>10983</v>
      </c>
      <c r="Q1684">
        <v>14936.88</v>
      </c>
      <c r="R1684">
        <v>60407</v>
      </c>
      <c r="S1684">
        <v>60407</v>
      </c>
      <c r="T1684">
        <v>6.0407000000000002E-2</v>
      </c>
      <c r="U1684">
        <v>6.0407000000000002E-2</v>
      </c>
      <c r="V1684">
        <v>14.93688</v>
      </c>
    </row>
    <row r="1685" spans="1:22" x14ac:dyDescent="0.35">
      <c r="A1685" t="s">
        <v>22</v>
      </c>
      <c r="B1685">
        <v>2019</v>
      </c>
      <c r="C1685" t="b">
        <v>1</v>
      </c>
      <c r="D1685" t="s">
        <v>23</v>
      </c>
      <c r="E1685" t="s">
        <v>186</v>
      </c>
      <c r="F1685" t="s">
        <v>25</v>
      </c>
      <c r="G1685" t="s">
        <v>23</v>
      </c>
      <c r="H1685" t="s">
        <v>36</v>
      </c>
      <c r="I1685" t="s">
        <v>37</v>
      </c>
      <c r="J1685" t="s">
        <v>79</v>
      </c>
      <c r="K1685" t="s">
        <v>47</v>
      </c>
      <c r="L1685" t="b">
        <v>1</v>
      </c>
      <c r="M1685" t="s">
        <v>30</v>
      </c>
      <c r="N1685" t="s">
        <v>186</v>
      </c>
      <c r="O1685">
        <v>1.36</v>
      </c>
      <c r="P1685">
        <v>960</v>
      </c>
      <c r="Q1685">
        <v>1305.5999999999999</v>
      </c>
      <c r="R1685">
        <v>5376</v>
      </c>
      <c r="S1685">
        <v>5376</v>
      </c>
      <c r="T1685">
        <v>5.3759999999999997E-3</v>
      </c>
      <c r="U1685">
        <v>5.3759999999999997E-3</v>
      </c>
      <c r="V1685">
        <v>1.3056000000000001</v>
      </c>
    </row>
    <row r="1686" spans="1:22" x14ac:dyDescent="0.35">
      <c r="A1686" t="s">
        <v>22</v>
      </c>
      <c r="B1686">
        <v>2019</v>
      </c>
      <c r="C1686" t="b">
        <v>1</v>
      </c>
      <c r="D1686" t="s">
        <v>23</v>
      </c>
      <c r="E1686" t="s">
        <v>186</v>
      </c>
      <c r="F1686" t="s">
        <v>25</v>
      </c>
      <c r="G1686" t="s">
        <v>23</v>
      </c>
      <c r="H1686" t="s">
        <v>50</v>
      </c>
      <c r="I1686" t="s">
        <v>37</v>
      </c>
      <c r="J1686" t="s">
        <v>84</v>
      </c>
      <c r="K1686" t="s">
        <v>67</v>
      </c>
      <c r="L1686" t="b">
        <v>1</v>
      </c>
      <c r="M1686" t="s">
        <v>30</v>
      </c>
      <c r="N1686" t="s">
        <v>186</v>
      </c>
      <c r="O1686">
        <v>2.0099999999999998</v>
      </c>
      <c r="P1686">
        <v>64115</v>
      </c>
      <c r="Q1686">
        <v>128871.15</v>
      </c>
      <c r="R1686">
        <v>140590</v>
      </c>
      <c r="S1686">
        <v>140590</v>
      </c>
      <c r="T1686">
        <v>0.14058999999999999</v>
      </c>
      <c r="U1686">
        <v>0.14058999999999999</v>
      </c>
      <c r="V1686">
        <v>128.87115</v>
      </c>
    </row>
    <row r="1687" spans="1:22" x14ac:dyDescent="0.35">
      <c r="A1687" t="s">
        <v>22</v>
      </c>
      <c r="B1687">
        <v>2019</v>
      </c>
      <c r="C1687" t="b">
        <v>1</v>
      </c>
      <c r="D1687" t="s">
        <v>23</v>
      </c>
      <c r="E1687" t="s">
        <v>186</v>
      </c>
      <c r="F1687" t="s">
        <v>25</v>
      </c>
      <c r="G1687" t="s">
        <v>23</v>
      </c>
      <c r="H1687" t="s">
        <v>50</v>
      </c>
      <c r="I1687" t="s">
        <v>37</v>
      </c>
      <c r="J1687" t="s">
        <v>84</v>
      </c>
      <c r="K1687" t="s">
        <v>67</v>
      </c>
      <c r="L1687" t="b">
        <v>1</v>
      </c>
      <c r="M1687" t="s">
        <v>30</v>
      </c>
      <c r="N1687" t="s">
        <v>186</v>
      </c>
      <c r="O1687">
        <v>2.0099999999999998</v>
      </c>
      <c r="P1687">
        <v>6000</v>
      </c>
      <c r="Q1687">
        <v>12060</v>
      </c>
      <c r="R1687">
        <v>24569</v>
      </c>
      <c r="S1687">
        <v>24569</v>
      </c>
      <c r="T1687">
        <v>2.4569000000000001E-2</v>
      </c>
      <c r="U1687">
        <v>2.4569000000000001E-2</v>
      </c>
      <c r="V1687">
        <v>12.06</v>
      </c>
    </row>
    <row r="1688" spans="1:22" x14ac:dyDescent="0.35">
      <c r="A1688" t="s">
        <v>22</v>
      </c>
      <c r="B1688">
        <v>2019</v>
      </c>
      <c r="C1688" t="b">
        <v>1</v>
      </c>
      <c r="D1688" t="s">
        <v>23</v>
      </c>
      <c r="E1688" t="s">
        <v>186</v>
      </c>
      <c r="F1688" t="s">
        <v>25</v>
      </c>
      <c r="G1688" t="s">
        <v>23</v>
      </c>
      <c r="H1688" t="s">
        <v>40</v>
      </c>
      <c r="I1688" t="s">
        <v>27</v>
      </c>
      <c r="J1688" t="s">
        <v>33</v>
      </c>
      <c r="K1688" t="s">
        <v>33</v>
      </c>
      <c r="L1688" t="b">
        <v>1</v>
      </c>
      <c r="M1688" t="s">
        <v>30</v>
      </c>
      <c r="N1688" t="s">
        <v>186</v>
      </c>
      <c r="O1688">
        <v>1.64</v>
      </c>
      <c r="P1688">
        <v>276257</v>
      </c>
      <c r="Q1688">
        <v>453061.48</v>
      </c>
      <c r="R1688">
        <v>1560962</v>
      </c>
      <c r="S1688">
        <v>1560962</v>
      </c>
      <c r="T1688">
        <v>1.560962</v>
      </c>
      <c r="U1688">
        <v>1.560962</v>
      </c>
      <c r="V1688">
        <v>453.06148000000002</v>
      </c>
    </row>
    <row r="1689" spans="1:22" x14ac:dyDescent="0.35">
      <c r="A1689" t="s">
        <v>22</v>
      </c>
      <c r="B1689">
        <v>2019</v>
      </c>
      <c r="C1689" t="b">
        <v>1</v>
      </c>
      <c r="D1689" t="s">
        <v>23</v>
      </c>
      <c r="E1689" t="s">
        <v>186</v>
      </c>
      <c r="F1689" t="s">
        <v>25</v>
      </c>
      <c r="G1689" t="s">
        <v>23</v>
      </c>
      <c r="H1689" t="s">
        <v>26</v>
      </c>
      <c r="I1689" t="s">
        <v>35</v>
      </c>
      <c r="J1689" t="s">
        <v>41</v>
      </c>
      <c r="K1689" t="s">
        <v>42</v>
      </c>
      <c r="L1689" t="b">
        <v>1</v>
      </c>
      <c r="M1689" t="s">
        <v>30</v>
      </c>
      <c r="N1689" t="s">
        <v>186</v>
      </c>
      <c r="O1689">
        <v>0</v>
      </c>
      <c r="P1689">
        <v>6049</v>
      </c>
      <c r="Q1689">
        <v>0</v>
      </c>
      <c r="R1689">
        <v>35422</v>
      </c>
      <c r="S1689">
        <v>35422</v>
      </c>
      <c r="T1689">
        <v>3.5422000000000002E-2</v>
      </c>
      <c r="U1689">
        <v>3.5422000000000002E-2</v>
      </c>
      <c r="V1689">
        <v>0</v>
      </c>
    </row>
    <row r="1690" spans="1:22" x14ac:dyDescent="0.35">
      <c r="A1690" t="s">
        <v>22</v>
      </c>
      <c r="B1690">
        <v>2019</v>
      </c>
      <c r="C1690" t="b">
        <v>1</v>
      </c>
      <c r="D1690" t="s">
        <v>23</v>
      </c>
      <c r="E1690" t="s">
        <v>186</v>
      </c>
      <c r="F1690" t="s">
        <v>25</v>
      </c>
      <c r="G1690" t="s">
        <v>23</v>
      </c>
      <c r="H1690" t="s">
        <v>26</v>
      </c>
      <c r="I1690" t="s">
        <v>35</v>
      </c>
      <c r="J1690" t="s">
        <v>41</v>
      </c>
      <c r="K1690" t="s">
        <v>42</v>
      </c>
      <c r="L1690" t="b">
        <v>1</v>
      </c>
      <c r="M1690" t="s">
        <v>30</v>
      </c>
      <c r="N1690" t="s">
        <v>186</v>
      </c>
      <c r="O1690">
        <v>0</v>
      </c>
      <c r="P1690">
        <v>5310</v>
      </c>
      <c r="Q1690">
        <v>0</v>
      </c>
      <c r="R1690">
        <v>81946</v>
      </c>
      <c r="S1690">
        <v>81946</v>
      </c>
      <c r="T1690">
        <v>8.1946000000000005E-2</v>
      </c>
      <c r="U1690">
        <v>8.1946000000000005E-2</v>
      </c>
      <c r="V1690">
        <v>0</v>
      </c>
    </row>
    <row r="1691" spans="1:22" x14ac:dyDescent="0.35">
      <c r="A1691" t="s">
        <v>22</v>
      </c>
      <c r="B1691">
        <v>2019</v>
      </c>
      <c r="C1691" t="b">
        <v>1</v>
      </c>
      <c r="D1691" t="s">
        <v>23</v>
      </c>
      <c r="E1691" t="s">
        <v>186</v>
      </c>
      <c r="F1691" t="s">
        <v>25</v>
      </c>
      <c r="G1691" t="s">
        <v>23</v>
      </c>
      <c r="H1691" t="s">
        <v>36</v>
      </c>
      <c r="I1691" t="s">
        <v>35</v>
      </c>
      <c r="J1691" t="s">
        <v>43</v>
      </c>
      <c r="K1691" t="s">
        <v>39</v>
      </c>
      <c r="L1691" t="b">
        <v>1</v>
      </c>
      <c r="M1691" t="s">
        <v>30</v>
      </c>
      <c r="N1691" t="s">
        <v>186</v>
      </c>
      <c r="O1691">
        <v>1</v>
      </c>
      <c r="P1691">
        <v>5347</v>
      </c>
      <c r="Q1691">
        <v>5347</v>
      </c>
      <c r="R1691">
        <v>42760</v>
      </c>
      <c r="S1691">
        <v>42760</v>
      </c>
      <c r="T1691">
        <v>4.2759999999999999E-2</v>
      </c>
      <c r="U1691">
        <v>4.2759999999999999E-2</v>
      </c>
      <c r="V1691">
        <v>5.3470000000000004</v>
      </c>
    </row>
    <row r="1692" spans="1:22" x14ac:dyDescent="0.35">
      <c r="A1692" t="s">
        <v>22</v>
      </c>
      <c r="B1692">
        <v>2019</v>
      </c>
      <c r="C1692" t="b">
        <v>1</v>
      </c>
      <c r="D1692" t="s">
        <v>23</v>
      </c>
      <c r="E1692" t="s">
        <v>186</v>
      </c>
      <c r="F1692" t="s">
        <v>25</v>
      </c>
      <c r="G1692" t="s">
        <v>23</v>
      </c>
      <c r="H1692" t="s">
        <v>50</v>
      </c>
      <c r="I1692" t="s">
        <v>37</v>
      </c>
      <c r="J1692" t="s">
        <v>91</v>
      </c>
      <c r="K1692" t="s">
        <v>54</v>
      </c>
      <c r="L1692" t="b">
        <v>1</v>
      </c>
      <c r="M1692" t="s">
        <v>30</v>
      </c>
      <c r="N1692" t="s">
        <v>186</v>
      </c>
      <c r="O1692">
        <v>2.09</v>
      </c>
      <c r="P1692">
        <v>3869</v>
      </c>
      <c r="Q1692">
        <v>8086.21</v>
      </c>
      <c r="R1692">
        <v>12567</v>
      </c>
      <c r="S1692">
        <v>12567</v>
      </c>
      <c r="T1692">
        <v>1.2567E-2</v>
      </c>
      <c r="U1692">
        <v>1.2567E-2</v>
      </c>
      <c r="V1692">
        <v>8.0862099999999995</v>
      </c>
    </row>
    <row r="1693" spans="1:22" x14ac:dyDescent="0.35">
      <c r="A1693" t="s">
        <v>22</v>
      </c>
      <c r="B1693">
        <v>2019</v>
      </c>
      <c r="C1693" t="b">
        <v>1</v>
      </c>
      <c r="D1693" t="s">
        <v>23</v>
      </c>
      <c r="E1693" t="s">
        <v>186</v>
      </c>
      <c r="F1693" t="s">
        <v>25</v>
      </c>
      <c r="G1693" t="s">
        <v>23</v>
      </c>
      <c r="H1693" t="s">
        <v>50</v>
      </c>
      <c r="I1693" t="s">
        <v>37</v>
      </c>
      <c r="J1693" t="s">
        <v>33</v>
      </c>
      <c r="K1693" t="s">
        <v>33</v>
      </c>
      <c r="L1693" t="b">
        <v>1</v>
      </c>
      <c r="M1693" t="s">
        <v>30</v>
      </c>
      <c r="N1693" t="s">
        <v>186</v>
      </c>
      <c r="O1693">
        <v>1.84</v>
      </c>
      <c r="P1693">
        <v>345531</v>
      </c>
      <c r="Q1693">
        <v>635777.04</v>
      </c>
      <c r="R1693">
        <v>1307229</v>
      </c>
      <c r="S1693">
        <v>1307229</v>
      </c>
      <c r="T1693">
        <v>1.307229</v>
      </c>
      <c r="U1693">
        <v>1.307229</v>
      </c>
      <c r="V1693">
        <v>635.77704000000006</v>
      </c>
    </row>
    <row r="1694" spans="1:22" x14ac:dyDescent="0.35">
      <c r="A1694" t="s">
        <v>22</v>
      </c>
      <c r="B1694">
        <v>2019</v>
      </c>
      <c r="C1694" t="b">
        <v>1</v>
      </c>
      <c r="D1694" t="s">
        <v>23</v>
      </c>
      <c r="E1694" t="s">
        <v>187</v>
      </c>
      <c r="F1694" t="s">
        <v>25</v>
      </c>
      <c r="G1694" t="s">
        <v>23</v>
      </c>
      <c r="H1694" t="s">
        <v>40</v>
      </c>
      <c r="I1694" t="s">
        <v>35</v>
      </c>
      <c r="J1694" t="s">
        <v>108</v>
      </c>
      <c r="K1694" t="s">
        <v>52</v>
      </c>
      <c r="L1694" t="b">
        <v>1</v>
      </c>
      <c r="M1694" t="s">
        <v>30</v>
      </c>
      <c r="N1694" t="s">
        <v>187</v>
      </c>
      <c r="O1694">
        <v>2.6</v>
      </c>
      <c r="P1694">
        <v>290</v>
      </c>
      <c r="Q1694">
        <v>754</v>
      </c>
      <c r="R1694">
        <v>2172</v>
      </c>
      <c r="S1694">
        <v>2172</v>
      </c>
      <c r="T1694">
        <v>2.1719999999999999E-3</v>
      </c>
      <c r="U1694">
        <v>2.1719999999999999E-3</v>
      </c>
      <c r="V1694">
        <v>0.754</v>
      </c>
    </row>
    <row r="1695" spans="1:22" x14ac:dyDescent="0.35">
      <c r="A1695" t="s">
        <v>22</v>
      </c>
      <c r="B1695">
        <v>2019</v>
      </c>
      <c r="C1695" t="b">
        <v>1</v>
      </c>
      <c r="D1695" t="s">
        <v>23</v>
      </c>
      <c r="E1695" t="s">
        <v>187</v>
      </c>
      <c r="F1695" t="s">
        <v>25</v>
      </c>
      <c r="G1695" t="s">
        <v>23</v>
      </c>
      <c r="H1695" t="s">
        <v>40</v>
      </c>
      <c r="I1695" t="s">
        <v>35</v>
      </c>
      <c r="J1695" t="s">
        <v>33</v>
      </c>
      <c r="K1695" t="s">
        <v>33</v>
      </c>
      <c r="L1695" t="b">
        <v>1</v>
      </c>
      <c r="M1695" t="s">
        <v>30</v>
      </c>
      <c r="N1695" t="s">
        <v>187</v>
      </c>
      <c r="O1695">
        <v>2.77</v>
      </c>
      <c r="P1695">
        <v>232227</v>
      </c>
      <c r="Q1695">
        <v>643268.79</v>
      </c>
      <c r="R1695">
        <v>2021136</v>
      </c>
      <c r="S1695">
        <v>2021136</v>
      </c>
      <c r="T1695">
        <v>2.0211359999999998</v>
      </c>
      <c r="U1695">
        <v>2.0211359999999998</v>
      </c>
      <c r="V1695">
        <v>643.26878999999997</v>
      </c>
    </row>
    <row r="1696" spans="1:22" x14ac:dyDescent="0.35">
      <c r="A1696" t="s">
        <v>22</v>
      </c>
      <c r="B1696">
        <v>2019</v>
      </c>
      <c r="C1696" t="b">
        <v>1</v>
      </c>
      <c r="D1696" t="s">
        <v>23</v>
      </c>
      <c r="E1696" t="s">
        <v>187</v>
      </c>
      <c r="F1696" t="s">
        <v>25</v>
      </c>
      <c r="G1696" t="s">
        <v>23</v>
      </c>
      <c r="H1696" t="s">
        <v>40</v>
      </c>
      <c r="I1696" t="s">
        <v>35</v>
      </c>
      <c r="J1696" t="s">
        <v>33</v>
      </c>
      <c r="K1696" t="s">
        <v>33</v>
      </c>
      <c r="L1696" t="b">
        <v>1</v>
      </c>
      <c r="M1696" t="s">
        <v>30</v>
      </c>
      <c r="N1696" t="s">
        <v>187</v>
      </c>
      <c r="O1696">
        <v>2.77</v>
      </c>
      <c r="P1696">
        <v>2608</v>
      </c>
      <c r="Q1696">
        <v>7224.16</v>
      </c>
      <c r="R1696">
        <v>24524</v>
      </c>
      <c r="S1696">
        <v>24524</v>
      </c>
      <c r="T1696">
        <v>2.4524000000000001E-2</v>
      </c>
      <c r="U1696">
        <v>2.4524000000000001E-2</v>
      </c>
      <c r="V1696">
        <v>7.2241600000000004</v>
      </c>
    </row>
    <row r="1697" spans="1:22" x14ac:dyDescent="0.35">
      <c r="A1697" t="s">
        <v>22</v>
      </c>
      <c r="B1697">
        <v>2019</v>
      </c>
      <c r="C1697" t="b">
        <v>1</v>
      </c>
      <c r="D1697" t="s">
        <v>23</v>
      </c>
      <c r="E1697" t="s">
        <v>187</v>
      </c>
      <c r="F1697" t="s">
        <v>25</v>
      </c>
      <c r="G1697" t="s">
        <v>23</v>
      </c>
      <c r="H1697" t="s">
        <v>26</v>
      </c>
      <c r="I1697" t="s">
        <v>35</v>
      </c>
      <c r="J1697" t="s">
        <v>41</v>
      </c>
      <c r="K1697" t="s">
        <v>42</v>
      </c>
      <c r="L1697" t="b">
        <v>1</v>
      </c>
      <c r="M1697" t="s">
        <v>30</v>
      </c>
      <c r="N1697" t="s">
        <v>187</v>
      </c>
      <c r="O1697">
        <v>0</v>
      </c>
      <c r="P1697">
        <v>37353</v>
      </c>
      <c r="Q1697">
        <v>0</v>
      </c>
      <c r="R1697">
        <v>349402</v>
      </c>
      <c r="S1697">
        <v>349402</v>
      </c>
      <c r="T1697">
        <v>0.34940199999999999</v>
      </c>
      <c r="U1697">
        <v>0.34940199999999999</v>
      </c>
      <c r="V1697">
        <v>0</v>
      </c>
    </row>
    <row r="1698" spans="1:22" x14ac:dyDescent="0.35">
      <c r="A1698" t="s">
        <v>22</v>
      </c>
      <c r="B1698">
        <v>2019</v>
      </c>
      <c r="C1698" t="b">
        <v>1</v>
      </c>
      <c r="D1698" t="s">
        <v>23</v>
      </c>
      <c r="E1698" t="s">
        <v>187</v>
      </c>
      <c r="F1698" t="s">
        <v>25</v>
      </c>
      <c r="G1698" t="s">
        <v>23</v>
      </c>
      <c r="H1698" t="s">
        <v>26</v>
      </c>
      <c r="I1698" t="s">
        <v>35</v>
      </c>
      <c r="J1698" t="s">
        <v>41</v>
      </c>
      <c r="K1698" t="s">
        <v>42</v>
      </c>
      <c r="L1698" t="b">
        <v>1</v>
      </c>
      <c r="M1698" t="s">
        <v>30</v>
      </c>
      <c r="N1698" t="s">
        <v>187</v>
      </c>
      <c r="O1698">
        <v>0</v>
      </c>
      <c r="P1698">
        <v>232</v>
      </c>
      <c r="Q1698">
        <v>0</v>
      </c>
      <c r="R1698">
        <v>4640</v>
      </c>
      <c r="S1698">
        <v>4640</v>
      </c>
      <c r="T1698">
        <v>4.64E-3</v>
      </c>
      <c r="U1698">
        <v>4.64E-3</v>
      </c>
      <c r="V1698">
        <v>0</v>
      </c>
    </row>
    <row r="1699" spans="1:22" x14ac:dyDescent="0.35">
      <c r="A1699" t="s">
        <v>22</v>
      </c>
      <c r="B1699">
        <v>2019</v>
      </c>
      <c r="C1699" t="b">
        <v>1</v>
      </c>
      <c r="D1699" t="s">
        <v>23</v>
      </c>
      <c r="E1699" t="s">
        <v>187</v>
      </c>
      <c r="F1699" t="s">
        <v>25</v>
      </c>
      <c r="G1699" t="s">
        <v>23</v>
      </c>
      <c r="H1699" t="s">
        <v>50</v>
      </c>
      <c r="I1699" t="s">
        <v>37</v>
      </c>
      <c r="J1699" t="s">
        <v>92</v>
      </c>
      <c r="K1699" t="s">
        <v>52</v>
      </c>
      <c r="L1699" t="b">
        <v>1</v>
      </c>
      <c r="M1699" t="s">
        <v>30</v>
      </c>
      <c r="N1699" t="s">
        <v>187</v>
      </c>
      <c r="O1699">
        <v>2.08</v>
      </c>
      <c r="P1699">
        <v>7266</v>
      </c>
      <c r="Q1699">
        <v>15113.28</v>
      </c>
      <c r="R1699">
        <v>29139</v>
      </c>
      <c r="S1699">
        <v>29139</v>
      </c>
      <c r="T1699">
        <v>2.9139000000000002E-2</v>
      </c>
      <c r="U1699">
        <v>2.9139000000000002E-2</v>
      </c>
      <c r="V1699">
        <v>15.11328</v>
      </c>
    </row>
    <row r="1700" spans="1:22" x14ac:dyDescent="0.35">
      <c r="A1700" t="s">
        <v>22</v>
      </c>
      <c r="B1700">
        <v>2019</v>
      </c>
      <c r="C1700" t="b">
        <v>1</v>
      </c>
      <c r="D1700" t="s">
        <v>23</v>
      </c>
      <c r="E1700" t="s">
        <v>187</v>
      </c>
      <c r="F1700" t="s">
        <v>25</v>
      </c>
      <c r="G1700" t="s">
        <v>23</v>
      </c>
      <c r="H1700" t="s">
        <v>50</v>
      </c>
      <c r="I1700" t="s">
        <v>37</v>
      </c>
      <c r="J1700" t="s">
        <v>135</v>
      </c>
      <c r="K1700" t="s">
        <v>52</v>
      </c>
      <c r="L1700" t="b">
        <v>1</v>
      </c>
      <c r="M1700" t="s">
        <v>30</v>
      </c>
      <c r="N1700" t="s">
        <v>187</v>
      </c>
      <c r="O1700">
        <v>2.08</v>
      </c>
      <c r="P1700">
        <v>681739</v>
      </c>
      <c r="Q1700">
        <v>1418017.12</v>
      </c>
      <c r="R1700">
        <v>2717754</v>
      </c>
      <c r="S1700">
        <v>2717754</v>
      </c>
      <c r="T1700">
        <v>2.7177539999999998</v>
      </c>
      <c r="U1700">
        <v>2.7177539999999998</v>
      </c>
      <c r="V1700">
        <v>1418.01712</v>
      </c>
    </row>
    <row r="1701" spans="1:22" x14ac:dyDescent="0.35">
      <c r="A1701" t="s">
        <v>22</v>
      </c>
      <c r="B1701">
        <v>2019</v>
      </c>
      <c r="C1701" t="b">
        <v>1</v>
      </c>
      <c r="D1701" t="s">
        <v>23</v>
      </c>
      <c r="E1701" t="s">
        <v>187</v>
      </c>
      <c r="F1701" t="s">
        <v>25</v>
      </c>
      <c r="G1701" t="s">
        <v>23</v>
      </c>
      <c r="H1701" t="s">
        <v>50</v>
      </c>
      <c r="I1701" t="s">
        <v>37</v>
      </c>
      <c r="J1701" t="s">
        <v>135</v>
      </c>
      <c r="K1701" t="s">
        <v>52</v>
      </c>
      <c r="L1701" t="b">
        <v>1</v>
      </c>
      <c r="M1701" t="s">
        <v>30</v>
      </c>
      <c r="N1701" t="s">
        <v>187</v>
      </c>
      <c r="O1701">
        <v>2.08</v>
      </c>
      <c r="P1701">
        <v>493995</v>
      </c>
      <c r="Q1701">
        <v>1027509.6</v>
      </c>
      <c r="R1701">
        <v>1909989</v>
      </c>
      <c r="S1701">
        <v>1909989</v>
      </c>
      <c r="T1701">
        <v>1.9099889999999999</v>
      </c>
      <c r="U1701">
        <v>1.9099889999999999</v>
      </c>
      <c r="V1701">
        <v>1027.5096000000001</v>
      </c>
    </row>
    <row r="1702" spans="1:22" x14ac:dyDescent="0.35">
      <c r="A1702" t="s">
        <v>22</v>
      </c>
      <c r="B1702">
        <v>2019</v>
      </c>
      <c r="C1702" t="b">
        <v>1</v>
      </c>
      <c r="D1702" t="s">
        <v>23</v>
      </c>
      <c r="E1702" t="s">
        <v>187</v>
      </c>
      <c r="F1702" t="s">
        <v>25</v>
      </c>
      <c r="G1702" t="s">
        <v>23</v>
      </c>
      <c r="H1702" t="s">
        <v>50</v>
      </c>
      <c r="I1702" t="s">
        <v>37</v>
      </c>
      <c r="J1702" t="s">
        <v>135</v>
      </c>
      <c r="K1702" t="s">
        <v>52</v>
      </c>
      <c r="L1702" t="b">
        <v>1</v>
      </c>
      <c r="M1702" t="s">
        <v>30</v>
      </c>
      <c r="N1702" t="s">
        <v>187</v>
      </c>
      <c r="O1702">
        <v>2.08</v>
      </c>
      <c r="P1702">
        <v>240480</v>
      </c>
      <c r="Q1702">
        <v>500198.40000000002</v>
      </c>
      <c r="R1702">
        <v>903829</v>
      </c>
      <c r="S1702">
        <v>903829</v>
      </c>
      <c r="T1702">
        <v>0.90382899999999999</v>
      </c>
      <c r="U1702">
        <v>0.90382899999999999</v>
      </c>
      <c r="V1702">
        <v>500.19839999999999</v>
      </c>
    </row>
    <row r="1703" spans="1:22" x14ac:dyDescent="0.35">
      <c r="A1703" t="s">
        <v>22</v>
      </c>
      <c r="B1703">
        <v>2019</v>
      </c>
      <c r="C1703" t="b">
        <v>1</v>
      </c>
      <c r="D1703" t="s">
        <v>23</v>
      </c>
      <c r="E1703" t="s">
        <v>187</v>
      </c>
      <c r="F1703" t="s">
        <v>25</v>
      </c>
      <c r="G1703" t="s">
        <v>23</v>
      </c>
      <c r="H1703" t="s">
        <v>50</v>
      </c>
      <c r="I1703" t="s">
        <v>37</v>
      </c>
      <c r="J1703" t="s">
        <v>135</v>
      </c>
      <c r="K1703" t="s">
        <v>52</v>
      </c>
      <c r="L1703" t="b">
        <v>1</v>
      </c>
      <c r="M1703" t="s">
        <v>30</v>
      </c>
      <c r="N1703" t="s">
        <v>187</v>
      </c>
      <c r="O1703">
        <v>2.08</v>
      </c>
      <c r="P1703">
        <v>172176</v>
      </c>
      <c r="Q1703">
        <v>358126.08000000002</v>
      </c>
      <c r="R1703">
        <v>783278</v>
      </c>
      <c r="S1703">
        <v>783278</v>
      </c>
      <c r="T1703">
        <v>0.78327800000000003</v>
      </c>
      <c r="U1703">
        <v>0.78327800000000003</v>
      </c>
      <c r="V1703">
        <v>358.12608</v>
      </c>
    </row>
    <row r="1704" spans="1:22" x14ac:dyDescent="0.35">
      <c r="A1704" t="s">
        <v>22</v>
      </c>
      <c r="B1704">
        <v>2019</v>
      </c>
      <c r="C1704" t="b">
        <v>1</v>
      </c>
      <c r="D1704" t="s">
        <v>23</v>
      </c>
      <c r="E1704" t="s">
        <v>187</v>
      </c>
      <c r="F1704" t="s">
        <v>25</v>
      </c>
      <c r="G1704" t="s">
        <v>23</v>
      </c>
      <c r="H1704" t="s">
        <v>50</v>
      </c>
      <c r="I1704" t="s">
        <v>37</v>
      </c>
      <c r="J1704" t="s">
        <v>135</v>
      </c>
      <c r="K1704" t="s">
        <v>52</v>
      </c>
      <c r="L1704" t="b">
        <v>1</v>
      </c>
      <c r="M1704" t="s">
        <v>30</v>
      </c>
      <c r="N1704" t="s">
        <v>187</v>
      </c>
      <c r="O1704">
        <v>2.08</v>
      </c>
      <c r="P1704">
        <v>103200</v>
      </c>
      <c r="Q1704">
        <v>214656</v>
      </c>
      <c r="R1704">
        <v>472128</v>
      </c>
      <c r="S1704">
        <v>472128</v>
      </c>
      <c r="T1704">
        <v>0.47212799999999999</v>
      </c>
      <c r="U1704">
        <v>0.47212799999999999</v>
      </c>
      <c r="V1704">
        <v>214.65600000000001</v>
      </c>
    </row>
    <row r="1705" spans="1:22" x14ac:dyDescent="0.35">
      <c r="A1705" t="s">
        <v>22</v>
      </c>
      <c r="B1705">
        <v>2019</v>
      </c>
      <c r="C1705" t="b">
        <v>1</v>
      </c>
      <c r="D1705" t="s">
        <v>23</v>
      </c>
      <c r="E1705" t="s">
        <v>187</v>
      </c>
      <c r="F1705" t="s">
        <v>25</v>
      </c>
      <c r="G1705" t="s">
        <v>23</v>
      </c>
      <c r="H1705" t="s">
        <v>26</v>
      </c>
      <c r="I1705" t="s">
        <v>35</v>
      </c>
      <c r="J1705" t="s">
        <v>92</v>
      </c>
      <c r="K1705" t="s">
        <v>52</v>
      </c>
      <c r="L1705" t="b">
        <v>1</v>
      </c>
      <c r="M1705" t="s">
        <v>30</v>
      </c>
      <c r="N1705" t="s">
        <v>187</v>
      </c>
      <c r="O1705">
        <v>1.1299999999999999</v>
      </c>
      <c r="P1705">
        <v>32956</v>
      </c>
      <c r="Q1705">
        <v>37240.28</v>
      </c>
      <c r="R1705">
        <v>188795</v>
      </c>
      <c r="S1705">
        <v>188795</v>
      </c>
      <c r="T1705">
        <v>0.18879499999999999</v>
      </c>
      <c r="U1705">
        <v>0.18879499999999999</v>
      </c>
      <c r="V1705">
        <v>37.240279999999998</v>
      </c>
    </row>
    <row r="1706" spans="1:22" x14ac:dyDescent="0.35">
      <c r="A1706" t="s">
        <v>22</v>
      </c>
      <c r="B1706">
        <v>2019</v>
      </c>
      <c r="C1706" t="b">
        <v>1</v>
      </c>
      <c r="D1706" t="s">
        <v>23</v>
      </c>
      <c r="E1706" t="s">
        <v>187</v>
      </c>
      <c r="F1706" t="s">
        <v>25</v>
      </c>
      <c r="G1706" t="s">
        <v>23</v>
      </c>
      <c r="H1706" t="s">
        <v>26</v>
      </c>
      <c r="I1706" t="s">
        <v>35</v>
      </c>
      <c r="J1706" t="s">
        <v>92</v>
      </c>
      <c r="K1706" t="s">
        <v>52</v>
      </c>
      <c r="L1706" t="b">
        <v>1</v>
      </c>
      <c r="M1706" t="s">
        <v>30</v>
      </c>
      <c r="N1706" t="s">
        <v>187</v>
      </c>
      <c r="O1706">
        <v>1.1299999999999999</v>
      </c>
      <c r="P1706">
        <v>527</v>
      </c>
      <c r="Q1706">
        <v>595.51</v>
      </c>
      <c r="R1706">
        <v>2907</v>
      </c>
      <c r="S1706">
        <v>2907</v>
      </c>
      <c r="T1706">
        <v>2.9069999999999999E-3</v>
      </c>
      <c r="U1706">
        <v>2.9069999999999999E-3</v>
      </c>
      <c r="V1706">
        <v>0.59550999999999998</v>
      </c>
    </row>
    <row r="1707" spans="1:22" x14ac:dyDescent="0.35">
      <c r="A1707" t="s">
        <v>22</v>
      </c>
      <c r="B1707">
        <v>2019</v>
      </c>
      <c r="C1707" t="b">
        <v>1</v>
      </c>
      <c r="D1707" t="s">
        <v>48</v>
      </c>
      <c r="E1707" t="s">
        <v>188</v>
      </c>
      <c r="F1707" t="s">
        <v>25</v>
      </c>
      <c r="G1707" t="s">
        <v>48</v>
      </c>
      <c r="H1707" t="s">
        <v>36</v>
      </c>
      <c r="I1707" t="s">
        <v>37</v>
      </c>
      <c r="J1707" t="s">
        <v>79</v>
      </c>
      <c r="K1707" t="s">
        <v>47</v>
      </c>
      <c r="L1707" t="b">
        <v>1</v>
      </c>
      <c r="M1707" t="s">
        <v>30</v>
      </c>
      <c r="N1707" t="s">
        <v>188</v>
      </c>
      <c r="O1707">
        <v>1.36</v>
      </c>
      <c r="P1707">
        <v>28</v>
      </c>
      <c r="Q1707">
        <v>38.08</v>
      </c>
      <c r="R1707">
        <v>255</v>
      </c>
      <c r="S1707">
        <v>255</v>
      </c>
      <c r="T1707">
        <v>2.5500000000000002E-4</v>
      </c>
      <c r="U1707">
        <v>2.5500000000000002E-4</v>
      </c>
      <c r="V1707">
        <v>3.8080000000000003E-2</v>
      </c>
    </row>
    <row r="1708" spans="1:22" x14ac:dyDescent="0.35">
      <c r="A1708" t="s">
        <v>22</v>
      </c>
      <c r="B1708">
        <v>2019</v>
      </c>
      <c r="C1708" t="b">
        <v>1</v>
      </c>
      <c r="D1708" t="s">
        <v>48</v>
      </c>
      <c r="E1708" t="s">
        <v>188</v>
      </c>
      <c r="F1708" t="s">
        <v>25</v>
      </c>
      <c r="G1708" t="s">
        <v>48</v>
      </c>
      <c r="H1708" t="s">
        <v>36</v>
      </c>
      <c r="I1708" t="s">
        <v>37</v>
      </c>
      <c r="J1708" t="s">
        <v>80</v>
      </c>
      <c r="K1708" t="s">
        <v>39</v>
      </c>
      <c r="L1708" t="b">
        <v>1</v>
      </c>
      <c r="M1708" t="s">
        <v>30</v>
      </c>
      <c r="N1708" t="s">
        <v>188</v>
      </c>
      <c r="O1708">
        <v>6.83</v>
      </c>
      <c r="P1708">
        <v>11</v>
      </c>
      <c r="Q1708">
        <v>75.13</v>
      </c>
      <c r="R1708">
        <v>174</v>
      </c>
      <c r="S1708">
        <v>174</v>
      </c>
      <c r="T1708">
        <v>1.74E-4</v>
      </c>
      <c r="U1708">
        <v>1.74E-4</v>
      </c>
      <c r="V1708">
        <v>7.5130000000000002E-2</v>
      </c>
    </row>
    <row r="1709" spans="1:22" x14ac:dyDescent="0.35">
      <c r="A1709" t="s">
        <v>22</v>
      </c>
      <c r="B1709">
        <v>2019</v>
      </c>
      <c r="C1709" t="b">
        <v>1</v>
      </c>
      <c r="D1709" t="s">
        <v>48</v>
      </c>
      <c r="E1709" t="s">
        <v>188</v>
      </c>
      <c r="F1709" t="s">
        <v>25</v>
      </c>
      <c r="G1709" t="s">
        <v>48</v>
      </c>
      <c r="H1709" t="s">
        <v>36</v>
      </c>
      <c r="I1709" t="s">
        <v>37</v>
      </c>
      <c r="J1709" t="s">
        <v>152</v>
      </c>
      <c r="K1709" t="s">
        <v>39</v>
      </c>
      <c r="L1709" t="b">
        <v>1</v>
      </c>
      <c r="M1709" t="s">
        <v>30</v>
      </c>
      <c r="N1709" t="s">
        <v>188</v>
      </c>
      <c r="O1709">
        <v>1.36</v>
      </c>
      <c r="P1709">
        <v>235</v>
      </c>
      <c r="Q1709">
        <v>319.60000000000002</v>
      </c>
      <c r="R1709">
        <v>3300</v>
      </c>
      <c r="S1709">
        <v>3300</v>
      </c>
      <c r="T1709">
        <v>3.3E-3</v>
      </c>
      <c r="U1709">
        <v>3.3E-3</v>
      </c>
      <c r="V1709">
        <v>0.3196</v>
      </c>
    </row>
    <row r="1710" spans="1:22" x14ac:dyDescent="0.35">
      <c r="A1710" t="s">
        <v>22</v>
      </c>
      <c r="B1710">
        <v>2019</v>
      </c>
      <c r="C1710" t="b">
        <v>1</v>
      </c>
      <c r="D1710" t="s">
        <v>48</v>
      </c>
      <c r="E1710" t="s">
        <v>188</v>
      </c>
      <c r="F1710" t="s">
        <v>25</v>
      </c>
      <c r="G1710" t="s">
        <v>48</v>
      </c>
      <c r="H1710" t="s">
        <v>50</v>
      </c>
      <c r="I1710" t="s">
        <v>37</v>
      </c>
      <c r="J1710" t="s">
        <v>76</v>
      </c>
      <c r="K1710" t="s">
        <v>32</v>
      </c>
      <c r="L1710" t="b">
        <v>1</v>
      </c>
      <c r="M1710" t="s">
        <v>30</v>
      </c>
      <c r="N1710" t="s">
        <v>188</v>
      </c>
      <c r="O1710">
        <v>1.71</v>
      </c>
      <c r="P1710">
        <v>19</v>
      </c>
      <c r="Q1710">
        <v>32.49</v>
      </c>
      <c r="R1710">
        <v>250</v>
      </c>
      <c r="S1710">
        <v>250</v>
      </c>
      <c r="T1710">
        <v>2.5000000000000001E-4</v>
      </c>
      <c r="U1710">
        <v>2.5000000000000001E-4</v>
      </c>
      <c r="V1710">
        <v>3.2489999999999998E-2</v>
      </c>
    </row>
    <row r="1711" spans="1:22" x14ac:dyDescent="0.35">
      <c r="A1711" t="s">
        <v>22</v>
      </c>
      <c r="B1711">
        <v>2019</v>
      </c>
      <c r="C1711" t="b">
        <v>1</v>
      </c>
      <c r="D1711" t="s">
        <v>48</v>
      </c>
      <c r="E1711" t="s">
        <v>188</v>
      </c>
      <c r="F1711" t="s">
        <v>25</v>
      </c>
      <c r="G1711" t="s">
        <v>48</v>
      </c>
      <c r="H1711" t="s">
        <v>36</v>
      </c>
      <c r="I1711" t="s">
        <v>37</v>
      </c>
      <c r="J1711" t="s">
        <v>57</v>
      </c>
      <c r="K1711" t="s">
        <v>29</v>
      </c>
      <c r="L1711" t="b">
        <v>1</v>
      </c>
      <c r="M1711" t="s">
        <v>30</v>
      </c>
      <c r="N1711" t="s">
        <v>188</v>
      </c>
      <c r="O1711">
        <v>1.8</v>
      </c>
      <c r="P1711">
        <v>494</v>
      </c>
      <c r="Q1711">
        <v>889.2</v>
      </c>
      <c r="R1711">
        <v>7654</v>
      </c>
      <c r="S1711">
        <v>7654</v>
      </c>
      <c r="T1711">
        <v>7.6540000000000002E-3</v>
      </c>
      <c r="U1711">
        <v>7.6540000000000002E-3</v>
      </c>
      <c r="V1711">
        <v>0.88919999999999999</v>
      </c>
    </row>
    <row r="1712" spans="1:22" x14ac:dyDescent="0.35">
      <c r="A1712" t="s">
        <v>22</v>
      </c>
      <c r="B1712">
        <v>2019</v>
      </c>
      <c r="C1712" t="b">
        <v>1</v>
      </c>
      <c r="D1712" t="s">
        <v>48</v>
      </c>
      <c r="E1712" t="s">
        <v>188</v>
      </c>
      <c r="F1712" t="s">
        <v>25</v>
      </c>
      <c r="G1712" t="s">
        <v>48</v>
      </c>
      <c r="H1712" t="s">
        <v>36</v>
      </c>
      <c r="I1712" t="s">
        <v>37</v>
      </c>
      <c r="J1712" t="s">
        <v>81</v>
      </c>
      <c r="K1712" t="s">
        <v>39</v>
      </c>
      <c r="L1712" t="b">
        <v>1</v>
      </c>
      <c r="M1712" t="s">
        <v>30</v>
      </c>
      <c r="N1712" t="s">
        <v>188</v>
      </c>
      <c r="O1712">
        <v>2.61</v>
      </c>
      <c r="P1712">
        <v>74</v>
      </c>
      <c r="Q1712">
        <v>193.14</v>
      </c>
      <c r="R1712">
        <v>1071</v>
      </c>
      <c r="S1712">
        <v>1071</v>
      </c>
      <c r="T1712">
        <v>1.0709999999999999E-3</v>
      </c>
      <c r="U1712">
        <v>1.0709999999999999E-3</v>
      </c>
      <c r="V1712">
        <v>0.19314000000000001</v>
      </c>
    </row>
    <row r="1713" spans="1:22" x14ac:dyDescent="0.35">
      <c r="A1713" t="s">
        <v>22</v>
      </c>
      <c r="B1713">
        <v>2019</v>
      </c>
      <c r="C1713" t="b">
        <v>1</v>
      </c>
      <c r="D1713" t="s">
        <v>48</v>
      </c>
      <c r="E1713" t="s">
        <v>188</v>
      </c>
      <c r="F1713" t="s">
        <v>25</v>
      </c>
      <c r="G1713" t="s">
        <v>48</v>
      </c>
      <c r="H1713" t="s">
        <v>50</v>
      </c>
      <c r="I1713" t="s">
        <v>37</v>
      </c>
      <c r="J1713" t="s">
        <v>135</v>
      </c>
      <c r="K1713" t="s">
        <v>52</v>
      </c>
      <c r="L1713" t="b">
        <v>1</v>
      </c>
      <c r="M1713" t="s">
        <v>30</v>
      </c>
      <c r="N1713" t="s">
        <v>188</v>
      </c>
      <c r="O1713">
        <v>2.08</v>
      </c>
      <c r="P1713">
        <v>847</v>
      </c>
      <c r="Q1713">
        <v>1761.76</v>
      </c>
      <c r="R1713">
        <v>6555</v>
      </c>
      <c r="S1713">
        <v>6555</v>
      </c>
      <c r="T1713">
        <v>6.5550000000000001E-3</v>
      </c>
      <c r="U1713">
        <v>6.5550000000000001E-3</v>
      </c>
      <c r="V1713">
        <v>1.76176</v>
      </c>
    </row>
    <row r="1714" spans="1:22" x14ac:dyDescent="0.35">
      <c r="A1714" t="s">
        <v>22</v>
      </c>
      <c r="B1714">
        <v>2019</v>
      </c>
      <c r="C1714" t="b">
        <v>1</v>
      </c>
      <c r="D1714" t="s">
        <v>48</v>
      </c>
      <c r="E1714" t="s">
        <v>188</v>
      </c>
      <c r="F1714" t="s">
        <v>25</v>
      </c>
      <c r="G1714" t="s">
        <v>48</v>
      </c>
      <c r="H1714" t="s">
        <v>50</v>
      </c>
      <c r="I1714" t="s">
        <v>37</v>
      </c>
      <c r="J1714" t="s">
        <v>135</v>
      </c>
      <c r="K1714" t="s">
        <v>52</v>
      </c>
      <c r="L1714" t="b">
        <v>1</v>
      </c>
      <c r="M1714" t="s">
        <v>30</v>
      </c>
      <c r="N1714" t="s">
        <v>188</v>
      </c>
      <c r="O1714">
        <v>2.08</v>
      </c>
      <c r="P1714">
        <v>602</v>
      </c>
      <c r="Q1714">
        <v>1252.1600000000001</v>
      </c>
      <c r="R1714">
        <v>5170</v>
      </c>
      <c r="S1714">
        <v>5170</v>
      </c>
      <c r="T1714">
        <v>5.1700000000000001E-3</v>
      </c>
      <c r="U1714">
        <v>5.1700000000000001E-3</v>
      </c>
      <c r="V1714">
        <v>1.2521599999999999</v>
      </c>
    </row>
    <row r="1715" spans="1:22" x14ac:dyDescent="0.35">
      <c r="A1715" t="s">
        <v>22</v>
      </c>
      <c r="B1715">
        <v>2019</v>
      </c>
      <c r="C1715" t="b">
        <v>1</v>
      </c>
      <c r="D1715" t="s">
        <v>48</v>
      </c>
      <c r="E1715" t="s">
        <v>188</v>
      </c>
      <c r="F1715" t="s">
        <v>25</v>
      </c>
      <c r="G1715" t="s">
        <v>48</v>
      </c>
      <c r="H1715" t="s">
        <v>50</v>
      </c>
      <c r="I1715" t="s">
        <v>37</v>
      </c>
      <c r="J1715" t="s">
        <v>91</v>
      </c>
      <c r="K1715" t="s">
        <v>54</v>
      </c>
      <c r="L1715" t="b">
        <v>1</v>
      </c>
      <c r="M1715" t="s">
        <v>30</v>
      </c>
      <c r="N1715" t="s">
        <v>188</v>
      </c>
      <c r="O1715">
        <v>2.09</v>
      </c>
      <c r="P1715">
        <v>1201</v>
      </c>
      <c r="Q1715">
        <v>2510.09</v>
      </c>
      <c r="R1715">
        <v>10192</v>
      </c>
      <c r="S1715">
        <v>10192</v>
      </c>
      <c r="T1715">
        <v>1.0192E-2</v>
      </c>
      <c r="U1715">
        <v>1.0192E-2</v>
      </c>
      <c r="V1715">
        <v>2.5100899999999999</v>
      </c>
    </row>
    <row r="1716" spans="1:22" x14ac:dyDescent="0.35">
      <c r="A1716" t="s">
        <v>22</v>
      </c>
      <c r="B1716">
        <v>2019</v>
      </c>
      <c r="C1716" t="b">
        <v>1</v>
      </c>
      <c r="D1716" t="s">
        <v>48</v>
      </c>
      <c r="E1716" t="s">
        <v>188</v>
      </c>
      <c r="F1716" t="s">
        <v>25</v>
      </c>
      <c r="G1716" t="s">
        <v>48</v>
      </c>
      <c r="H1716" t="s">
        <v>50</v>
      </c>
      <c r="I1716" t="s">
        <v>37</v>
      </c>
      <c r="J1716" t="s">
        <v>91</v>
      </c>
      <c r="K1716" t="s">
        <v>54</v>
      </c>
      <c r="L1716" t="b">
        <v>1</v>
      </c>
      <c r="M1716" t="s">
        <v>30</v>
      </c>
      <c r="N1716" t="s">
        <v>188</v>
      </c>
      <c r="O1716">
        <v>2.09</v>
      </c>
      <c r="P1716">
        <v>2128</v>
      </c>
      <c r="Q1716">
        <v>4447.5200000000004</v>
      </c>
      <c r="R1716">
        <v>15627</v>
      </c>
      <c r="S1716">
        <v>15627</v>
      </c>
      <c r="T1716">
        <v>1.5626999999999999E-2</v>
      </c>
      <c r="U1716">
        <v>1.5626999999999999E-2</v>
      </c>
      <c r="V1716">
        <v>4.4475199999999999</v>
      </c>
    </row>
    <row r="1717" spans="1:22" x14ac:dyDescent="0.35">
      <c r="A1717" t="s">
        <v>22</v>
      </c>
      <c r="B1717">
        <v>2019</v>
      </c>
      <c r="C1717" t="b">
        <v>1</v>
      </c>
      <c r="D1717" t="s">
        <v>48</v>
      </c>
      <c r="E1717" t="s">
        <v>188</v>
      </c>
      <c r="F1717" t="s">
        <v>25</v>
      </c>
      <c r="G1717" t="s">
        <v>48</v>
      </c>
      <c r="H1717" t="s">
        <v>50</v>
      </c>
      <c r="I1717" t="s">
        <v>37</v>
      </c>
      <c r="J1717" t="s">
        <v>53</v>
      </c>
      <c r="K1717" t="s">
        <v>54</v>
      </c>
      <c r="L1717" t="b">
        <v>1</v>
      </c>
      <c r="M1717" t="s">
        <v>30</v>
      </c>
      <c r="N1717" t="s">
        <v>188</v>
      </c>
      <c r="O1717">
        <v>1.87</v>
      </c>
      <c r="P1717">
        <v>247</v>
      </c>
      <c r="Q1717">
        <v>461.89</v>
      </c>
      <c r="R1717">
        <v>2404</v>
      </c>
      <c r="S1717">
        <v>2404</v>
      </c>
      <c r="T1717">
        <v>2.4039999999999999E-3</v>
      </c>
      <c r="U1717">
        <v>2.4039999999999999E-3</v>
      </c>
      <c r="V1717">
        <v>0.46189000000000002</v>
      </c>
    </row>
    <row r="1718" spans="1:22" x14ac:dyDescent="0.35">
      <c r="A1718" t="s">
        <v>22</v>
      </c>
      <c r="B1718">
        <v>2019</v>
      </c>
      <c r="C1718" t="b">
        <v>1</v>
      </c>
      <c r="D1718" t="s">
        <v>48</v>
      </c>
      <c r="E1718" t="s">
        <v>188</v>
      </c>
      <c r="F1718" t="s">
        <v>25</v>
      </c>
      <c r="G1718" t="s">
        <v>48</v>
      </c>
      <c r="H1718" t="s">
        <v>50</v>
      </c>
      <c r="I1718" t="s">
        <v>37</v>
      </c>
      <c r="J1718" t="s">
        <v>98</v>
      </c>
      <c r="K1718" t="s">
        <v>54</v>
      </c>
      <c r="L1718" t="b">
        <v>1</v>
      </c>
      <c r="M1718" t="s">
        <v>30</v>
      </c>
      <c r="N1718" t="s">
        <v>188</v>
      </c>
      <c r="O1718">
        <v>1.33</v>
      </c>
      <c r="P1718">
        <v>808</v>
      </c>
      <c r="Q1718">
        <v>1074.6400000000001</v>
      </c>
      <c r="R1718">
        <v>6421</v>
      </c>
      <c r="S1718">
        <v>6421</v>
      </c>
      <c r="T1718">
        <v>6.4209999999999996E-3</v>
      </c>
      <c r="U1718">
        <v>6.4209999999999996E-3</v>
      </c>
      <c r="V1718">
        <v>1.07464</v>
      </c>
    </row>
    <row r="1719" spans="1:22" x14ac:dyDescent="0.35">
      <c r="A1719" t="s">
        <v>22</v>
      </c>
      <c r="B1719">
        <v>2019</v>
      </c>
      <c r="C1719" t="b">
        <v>1</v>
      </c>
      <c r="D1719" t="s">
        <v>48</v>
      </c>
      <c r="E1719" t="s">
        <v>188</v>
      </c>
      <c r="F1719" t="s">
        <v>25</v>
      </c>
      <c r="G1719" t="s">
        <v>48</v>
      </c>
      <c r="H1719" t="s">
        <v>50</v>
      </c>
      <c r="I1719" t="s">
        <v>37</v>
      </c>
      <c r="J1719" t="s">
        <v>115</v>
      </c>
      <c r="K1719" t="s">
        <v>54</v>
      </c>
      <c r="L1719" t="b">
        <v>1</v>
      </c>
      <c r="M1719" t="s">
        <v>30</v>
      </c>
      <c r="N1719" t="s">
        <v>188</v>
      </c>
      <c r="O1719">
        <v>2</v>
      </c>
      <c r="P1719">
        <v>388</v>
      </c>
      <c r="Q1719">
        <v>776</v>
      </c>
      <c r="R1719">
        <v>7609</v>
      </c>
      <c r="S1719">
        <v>7609</v>
      </c>
      <c r="T1719">
        <v>7.6090000000000003E-3</v>
      </c>
      <c r="U1719">
        <v>7.6090000000000003E-3</v>
      </c>
      <c r="V1719">
        <v>0.77600000000000002</v>
      </c>
    </row>
    <row r="1720" spans="1:22" x14ac:dyDescent="0.35">
      <c r="A1720" t="s">
        <v>22</v>
      </c>
      <c r="B1720">
        <v>2019</v>
      </c>
      <c r="C1720" t="b">
        <v>1</v>
      </c>
      <c r="D1720" t="s">
        <v>48</v>
      </c>
      <c r="E1720" t="s">
        <v>188</v>
      </c>
      <c r="F1720" t="s">
        <v>25</v>
      </c>
      <c r="G1720" t="s">
        <v>48</v>
      </c>
      <c r="H1720" t="s">
        <v>50</v>
      </c>
      <c r="I1720" t="s">
        <v>37</v>
      </c>
      <c r="J1720" t="s">
        <v>44</v>
      </c>
      <c r="K1720" t="s">
        <v>45</v>
      </c>
      <c r="L1720" t="b">
        <v>1</v>
      </c>
      <c r="M1720" t="s">
        <v>30</v>
      </c>
      <c r="N1720" t="s">
        <v>188</v>
      </c>
      <c r="O1720">
        <v>1.52</v>
      </c>
      <c r="P1720">
        <v>4703</v>
      </c>
      <c r="Q1720">
        <v>7148.56</v>
      </c>
      <c r="R1720">
        <v>53481</v>
      </c>
      <c r="S1720">
        <v>53481</v>
      </c>
      <c r="T1720">
        <v>5.3481000000000001E-2</v>
      </c>
      <c r="U1720">
        <v>5.3481000000000001E-2</v>
      </c>
      <c r="V1720">
        <v>7.1485599999999998</v>
      </c>
    </row>
    <row r="1721" spans="1:22" x14ac:dyDescent="0.35">
      <c r="A1721" t="s">
        <v>22</v>
      </c>
      <c r="B1721">
        <v>2019</v>
      </c>
      <c r="C1721" t="b">
        <v>1</v>
      </c>
      <c r="D1721" t="s">
        <v>48</v>
      </c>
      <c r="E1721" t="s">
        <v>188</v>
      </c>
      <c r="F1721" t="s">
        <v>25</v>
      </c>
      <c r="G1721" t="s">
        <v>48</v>
      </c>
      <c r="H1721" t="s">
        <v>50</v>
      </c>
      <c r="I1721" t="s">
        <v>37</v>
      </c>
      <c r="J1721" t="s">
        <v>44</v>
      </c>
      <c r="K1721" t="s">
        <v>45</v>
      </c>
      <c r="L1721" t="b">
        <v>1</v>
      </c>
      <c r="M1721" t="s">
        <v>30</v>
      </c>
      <c r="N1721" t="s">
        <v>188</v>
      </c>
      <c r="O1721">
        <v>1.52</v>
      </c>
      <c r="P1721">
        <v>389</v>
      </c>
      <c r="Q1721">
        <v>591.28</v>
      </c>
      <c r="R1721">
        <v>2618</v>
      </c>
      <c r="S1721">
        <v>2618</v>
      </c>
      <c r="T1721">
        <v>2.6180000000000001E-3</v>
      </c>
      <c r="U1721">
        <v>2.6180000000000001E-3</v>
      </c>
      <c r="V1721">
        <v>0.59128000000000003</v>
      </c>
    </row>
    <row r="1722" spans="1:22" x14ac:dyDescent="0.35">
      <c r="A1722" t="s">
        <v>22</v>
      </c>
      <c r="B1722">
        <v>2019</v>
      </c>
      <c r="C1722" t="b">
        <v>1</v>
      </c>
      <c r="D1722" t="s">
        <v>48</v>
      </c>
      <c r="E1722" t="s">
        <v>188</v>
      </c>
      <c r="F1722" t="s">
        <v>25</v>
      </c>
      <c r="G1722" t="s">
        <v>48</v>
      </c>
      <c r="H1722" t="s">
        <v>50</v>
      </c>
      <c r="I1722" t="s">
        <v>37</v>
      </c>
      <c r="J1722" t="s">
        <v>89</v>
      </c>
      <c r="K1722" t="s">
        <v>59</v>
      </c>
      <c r="L1722" t="b">
        <v>1</v>
      </c>
      <c r="M1722" t="s">
        <v>30</v>
      </c>
      <c r="N1722" t="s">
        <v>188</v>
      </c>
      <c r="O1722">
        <v>1.64</v>
      </c>
      <c r="P1722">
        <v>560</v>
      </c>
      <c r="Q1722">
        <v>918.4</v>
      </c>
      <c r="R1722">
        <v>11542</v>
      </c>
      <c r="S1722">
        <v>11542</v>
      </c>
      <c r="T1722">
        <v>1.1542E-2</v>
      </c>
      <c r="U1722">
        <v>1.1542E-2</v>
      </c>
      <c r="V1722">
        <v>0.91839999999999999</v>
      </c>
    </row>
    <row r="1723" spans="1:22" x14ac:dyDescent="0.35">
      <c r="A1723" t="s">
        <v>22</v>
      </c>
      <c r="B1723">
        <v>2019</v>
      </c>
      <c r="C1723" t="b">
        <v>1</v>
      </c>
      <c r="D1723" t="s">
        <v>48</v>
      </c>
      <c r="E1723" t="s">
        <v>188</v>
      </c>
      <c r="F1723" t="s">
        <v>25</v>
      </c>
      <c r="G1723" t="s">
        <v>48</v>
      </c>
      <c r="H1723" t="s">
        <v>40</v>
      </c>
      <c r="I1723" t="s">
        <v>37</v>
      </c>
      <c r="J1723" t="s">
        <v>112</v>
      </c>
      <c r="K1723" t="s">
        <v>54</v>
      </c>
      <c r="L1723" t="b">
        <v>1</v>
      </c>
      <c r="M1723" t="s">
        <v>30</v>
      </c>
      <c r="N1723" t="s">
        <v>188</v>
      </c>
      <c r="O1723">
        <v>1.87</v>
      </c>
      <c r="P1723">
        <v>1474</v>
      </c>
      <c r="Q1723">
        <v>2756.38</v>
      </c>
      <c r="R1723">
        <v>11910</v>
      </c>
      <c r="S1723">
        <v>11910</v>
      </c>
      <c r="T1723">
        <v>1.191E-2</v>
      </c>
      <c r="U1723">
        <v>1.191E-2</v>
      </c>
      <c r="V1723">
        <v>2.7563800000000001</v>
      </c>
    </row>
    <row r="1724" spans="1:22" x14ac:dyDescent="0.35">
      <c r="A1724" t="s">
        <v>22</v>
      </c>
      <c r="B1724">
        <v>2019</v>
      </c>
      <c r="C1724" t="b">
        <v>1</v>
      </c>
      <c r="D1724" t="s">
        <v>23</v>
      </c>
      <c r="E1724" t="s">
        <v>189</v>
      </c>
      <c r="F1724" t="s">
        <v>25</v>
      </c>
      <c r="G1724" t="s">
        <v>23</v>
      </c>
      <c r="H1724" t="s">
        <v>36</v>
      </c>
      <c r="I1724" t="s">
        <v>35</v>
      </c>
      <c r="J1724" t="s">
        <v>43</v>
      </c>
      <c r="K1724" t="s">
        <v>39</v>
      </c>
      <c r="L1724" t="b">
        <v>1</v>
      </c>
      <c r="M1724" t="s">
        <v>30</v>
      </c>
      <c r="N1724" t="s">
        <v>189</v>
      </c>
      <c r="O1724">
        <v>1</v>
      </c>
      <c r="P1724">
        <v>520</v>
      </c>
      <c r="Q1724">
        <v>520</v>
      </c>
      <c r="R1724">
        <v>6660</v>
      </c>
      <c r="S1724">
        <v>6660</v>
      </c>
      <c r="T1724">
        <v>6.6600000000000001E-3</v>
      </c>
      <c r="U1724">
        <v>6.6600000000000001E-3</v>
      </c>
      <c r="V1724">
        <v>0.52</v>
      </c>
    </row>
    <row r="1725" spans="1:22" x14ac:dyDescent="0.35">
      <c r="A1725" t="s">
        <v>22</v>
      </c>
      <c r="B1725">
        <v>2019</v>
      </c>
      <c r="C1725" t="b">
        <v>1</v>
      </c>
      <c r="D1725" t="s">
        <v>23</v>
      </c>
      <c r="E1725" t="s">
        <v>190</v>
      </c>
      <c r="F1725" t="s">
        <v>25</v>
      </c>
      <c r="G1725" t="s">
        <v>23</v>
      </c>
      <c r="H1725" t="s">
        <v>26</v>
      </c>
      <c r="I1725" t="s">
        <v>27</v>
      </c>
      <c r="J1725" t="s">
        <v>156</v>
      </c>
      <c r="K1725" t="s">
        <v>33</v>
      </c>
      <c r="L1725" t="b">
        <v>1</v>
      </c>
      <c r="M1725" t="s">
        <v>30</v>
      </c>
      <c r="N1725" t="s">
        <v>190</v>
      </c>
      <c r="O1725">
        <v>1.1599999999999999</v>
      </c>
      <c r="P1725">
        <v>23160</v>
      </c>
      <c r="Q1725">
        <v>26865.599999999999</v>
      </c>
      <c r="R1725">
        <v>40844</v>
      </c>
      <c r="S1725">
        <v>40844</v>
      </c>
      <c r="T1725">
        <v>4.0843999999999998E-2</v>
      </c>
      <c r="U1725">
        <v>4.0843999999999998E-2</v>
      </c>
      <c r="V1725">
        <v>26.865600000000001</v>
      </c>
    </row>
    <row r="1726" spans="1:22" x14ac:dyDescent="0.35">
      <c r="A1726" t="s">
        <v>22</v>
      </c>
      <c r="B1726">
        <v>2019</v>
      </c>
      <c r="C1726" t="b">
        <v>1</v>
      </c>
      <c r="D1726" t="s">
        <v>23</v>
      </c>
      <c r="E1726" t="s">
        <v>190</v>
      </c>
      <c r="F1726" t="s">
        <v>25</v>
      </c>
      <c r="G1726" t="s">
        <v>23</v>
      </c>
      <c r="H1726" t="s">
        <v>26</v>
      </c>
      <c r="I1726" t="s">
        <v>27</v>
      </c>
      <c r="J1726" t="s">
        <v>33</v>
      </c>
      <c r="K1726" t="s">
        <v>33</v>
      </c>
      <c r="L1726" t="b">
        <v>1</v>
      </c>
      <c r="M1726" t="s">
        <v>30</v>
      </c>
      <c r="N1726" t="s">
        <v>190</v>
      </c>
      <c r="O1726">
        <v>1.33</v>
      </c>
      <c r="P1726">
        <v>22260</v>
      </c>
      <c r="Q1726">
        <v>29605.8</v>
      </c>
      <c r="R1726">
        <v>32572</v>
      </c>
      <c r="S1726">
        <v>32572</v>
      </c>
      <c r="T1726">
        <v>3.2571999999999997E-2</v>
      </c>
      <c r="U1726">
        <v>3.2571999999999997E-2</v>
      </c>
      <c r="V1726">
        <v>29.605799999999999</v>
      </c>
    </row>
    <row r="1727" spans="1:22" x14ac:dyDescent="0.35">
      <c r="A1727" t="s">
        <v>22</v>
      </c>
      <c r="B1727">
        <v>2019</v>
      </c>
      <c r="C1727" t="b">
        <v>1</v>
      </c>
      <c r="D1727" t="s">
        <v>23</v>
      </c>
      <c r="E1727" t="s">
        <v>191</v>
      </c>
      <c r="F1727" t="s">
        <v>25</v>
      </c>
      <c r="G1727" t="s">
        <v>23</v>
      </c>
      <c r="H1727" t="s">
        <v>26</v>
      </c>
      <c r="I1727" t="s">
        <v>110</v>
      </c>
      <c r="J1727" t="s">
        <v>33</v>
      </c>
      <c r="K1727" t="s">
        <v>33</v>
      </c>
      <c r="L1727" t="b">
        <v>1</v>
      </c>
      <c r="M1727" t="s">
        <v>30</v>
      </c>
      <c r="N1727" t="s">
        <v>191</v>
      </c>
      <c r="O1727">
        <v>1.86</v>
      </c>
      <c r="P1727">
        <v>1120</v>
      </c>
      <c r="Q1727">
        <v>2083.1999999999998</v>
      </c>
      <c r="R1727">
        <v>4659</v>
      </c>
      <c r="S1727">
        <v>4659</v>
      </c>
      <c r="T1727">
        <v>4.6589999999999999E-3</v>
      </c>
      <c r="U1727">
        <v>4.6589999999999999E-3</v>
      </c>
      <c r="V1727">
        <v>2.0832000000000002</v>
      </c>
    </row>
    <row r="1728" spans="1:22" x14ac:dyDescent="0.35">
      <c r="A1728" t="s">
        <v>22</v>
      </c>
      <c r="B1728">
        <v>2019</v>
      </c>
      <c r="C1728" t="b">
        <v>1</v>
      </c>
      <c r="D1728" t="s">
        <v>23</v>
      </c>
      <c r="E1728" t="s">
        <v>191</v>
      </c>
      <c r="F1728" t="s">
        <v>25</v>
      </c>
      <c r="G1728" t="s">
        <v>23</v>
      </c>
      <c r="H1728" t="s">
        <v>26</v>
      </c>
      <c r="I1728" t="s">
        <v>35</v>
      </c>
      <c r="J1728" t="s">
        <v>33</v>
      </c>
      <c r="K1728" t="s">
        <v>33</v>
      </c>
      <c r="L1728" t="b">
        <v>1</v>
      </c>
      <c r="M1728" t="s">
        <v>30</v>
      </c>
      <c r="N1728" t="s">
        <v>191</v>
      </c>
      <c r="O1728">
        <v>1.17</v>
      </c>
      <c r="P1728">
        <v>56115</v>
      </c>
      <c r="Q1728">
        <v>65654.55</v>
      </c>
      <c r="R1728">
        <v>353310</v>
      </c>
      <c r="S1728">
        <v>353310</v>
      </c>
      <c r="T1728">
        <v>0.35331000000000001</v>
      </c>
      <c r="U1728">
        <v>0.35331000000000001</v>
      </c>
      <c r="V1728">
        <v>65.65455</v>
      </c>
    </row>
    <row r="1729" spans="1:22" x14ac:dyDescent="0.35">
      <c r="A1729" t="s">
        <v>22</v>
      </c>
      <c r="B1729">
        <v>2019</v>
      </c>
      <c r="C1729" t="b">
        <v>1</v>
      </c>
      <c r="D1729" t="s">
        <v>23</v>
      </c>
      <c r="E1729" t="s">
        <v>191</v>
      </c>
      <c r="F1729" t="s">
        <v>25</v>
      </c>
      <c r="G1729" t="s">
        <v>23</v>
      </c>
      <c r="H1729" t="s">
        <v>26</v>
      </c>
      <c r="I1729" t="s">
        <v>35</v>
      </c>
      <c r="J1729" t="s">
        <v>33</v>
      </c>
      <c r="K1729" t="s">
        <v>33</v>
      </c>
      <c r="L1729" t="b">
        <v>1</v>
      </c>
      <c r="M1729" t="s">
        <v>30</v>
      </c>
      <c r="N1729" t="s">
        <v>191</v>
      </c>
      <c r="O1729">
        <v>1.17</v>
      </c>
      <c r="P1729">
        <v>3655</v>
      </c>
      <c r="Q1729">
        <v>4276.3500000000004</v>
      </c>
      <c r="R1729">
        <v>24348</v>
      </c>
      <c r="S1729">
        <v>24348</v>
      </c>
      <c r="T1729">
        <v>2.4348000000000002E-2</v>
      </c>
      <c r="U1729">
        <v>2.4348000000000002E-2</v>
      </c>
      <c r="V1729">
        <v>4.2763499999999999</v>
      </c>
    </row>
    <row r="1730" spans="1:22" x14ac:dyDescent="0.35">
      <c r="A1730" t="s">
        <v>22</v>
      </c>
      <c r="B1730">
        <v>2019</v>
      </c>
      <c r="C1730" t="b">
        <v>1</v>
      </c>
      <c r="D1730" t="s">
        <v>23</v>
      </c>
      <c r="E1730" t="s">
        <v>191</v>
      </c>
      <c r="F1730" t="s">
        <v>25</v>
      </c>
      <c r="G1730" t="s">
        <v>23</v>
      </c>
      <c r="H1730" t="s">
        <v>50</v>
      </c>
      <c r="I1730" t="s">
        <v>35</v>
      </c>
      <c r="J1730" t="s">
        <v>98</v>
      </c>
      <c r="K1730" t="s">
        <v>54</v>
      </c>
      <c r="L1730" t="b">
        <v>1</v>
      </c>
      <c r="M1730" t="s">
        <v>30</v>
      </c>
      <c r="N1730" t="s">
        <v>191</v>
      </c>
      <c r="O1730">
        <v>1.92</v>
      </c>
      <c r="P1730">
        <v>108</v>
      </c>
      <c r="Q1730">
        <v>207.36</v>
      </c>
      <c r="R1730">
        <v>1496</v>
      </c>
      <c r="S1730">
        <v>1496</v>
      </c>
      <c r="T1730">
        <v>1.4959999999999999E-3</v>
      </c>
      <c r="U1730">
        <v>1.4959999999999999E-3</v>
      </c>
      <c r="V1730">
        <v>0.20735999999999999</v>
      </c>
    </row>
    <row r="1731" spans="1:22" x14ac:dyDescent="0.35">
      <c r="A1731" t="s">
        <v>22</v>
      </c>
      <c r="B1731">
        <v>2019</v>
      </c>
      <c r="C1731" t="b">
        <v>1</v>
      </c>
      <c r="D1731" t="s">
        <v>23</v>
      </c>
      <c r="E1731" t="s">
        <v>191</v>
      </c>
      <c r="F1731" t="s">
        <v>25</v>
      </c>
      <c r="G1731" t="s">
        <v>23</v>
      </c>
      <c r="H1731" t="s">
        <v>40</v>
      </c>
      <c r="I1731" t="s">
        <v>27</v>
      </c>
      <c r="J1731" t="s">
        <v>51</v>
      </c>
      <c r="K1731" t="s">
        <v>52</v>
      </c>
      <c r="L1731" t="b">
        <v>1</v>
      </c>
      <c r="M1731" t="s">
        <v>30</v>
      </c>
      <c r="N1731" t="s">
        <v>191</v>
      </c>
      <c r="O1731">
        <v>2.5</v>
      </c>
      <c r="P1731">
        <v>14768</v>
      </c>
      <c r="Q1731">
        <v>36920</v>
      </c>
      <c r="R1731">
        <v>119007</v>
      </c>
      <c r="S1731">
        <v>119007</v>
      </c>
      <c r="T1731">
        <v>0.119007</v>
      </c>
      <c r="U1731">
        <v>0.119007</v>
      </c>
      <c r="V1731">
        <v>36.92</v>
      </c>
    </row>
    <row r="1732" spans="1:22" x14ac:dyDescent="0.35">
      <c r="A1732" t="s">
        <v>22</v>
      </c>
      <c r="B1732">
        <v>2019</v>
      </c>
      <c r="C1732" t="b">
        <v>1</v>
      </c>
      <c r="D1732" t="s">
        <v>23</v>
      </c>
      <c r="E1732" t="s">
        <v>191</v>
      </c>
      <c r="F1732" t="s">
        <v>25</v>
      </c>
      <c r="G1732" t="s">
        <v>23</v>
      </c>
      <c r="H1732" t="s">
        <v>40</v>
      </c>
      <c r="I1732" t="s">
        <v>27</v>
      </c>
      <c r="J1732" t="s">
        <v>51</v>
      </c>
      <c r="K1732" t="s">
        <v>52</v>
      </c>
      <c r="L1732" t="b">
        <v>1</v>
      </c>
      <c r="M1732" t="s">
        <v>30</v>
      </c>
      <c r="N1732" t="s">
        <v>191</v>
      </c>
      <c r="O1732">
        <v>2.5</v>
      </c>
      <c r="P1732">
        <v>14223</v>
      </c>
      <c r="Q1732">
        <v>35557.5</v>
      </c>
      <c r="R1732">
        <v>112909</v>
      </c>
      <c r="S1732">
        <v>112909</v>
      </c>
      <c r="T1732">
        <v>0.112909</v>
      </c>
      <c r="U1732">
        <v>0.112909</v>
      </c>
      <c r="V1732">
        <v>35.557499999999997</v>
      </c>
    </row>
    <row r="1733" spans="1:22" x14ac:dyDescent="0.35">
      <c r="A1733" t="s">
        <v>22</v>
      </c>
      <c r="B1733">
        <v>2019</v>
      </c>
      <c r="C1733" t="b">
        <v>1</v>
      </c>
      <c r="D1733" t="s">
        <v>23</v>
      </c>
      <c r="E1733" t="s">
        <v>191</v>
      </c>
      <c r="F1733" t="s">
        <v>25</v>
      </c>
      <c r="G1733" t="s">
        <v>23</v>
      </c>
      <c r="H1733" t="s">
        <v>40</v>
      </c>
      <c r="I1733" t="s">
        <v>35</v>
      </c>
      <c r="J1733" t="s">
        <v>33</v>
      </c>
      <c r="K1733" t="s">
        <v>33</v>
      </c>
      <c r="L1733" t="b">
        <v>1</v>
      </c>
      <c r="M1733" t="s">
        <v>30</v>
      </c>
      <c r="N1733" t="s">
        <v>191</v>
      </c>
      <c r="O1733">
        <v>2.77</v>
      </c>
      <c r="P1733">
        <v>108</v>
      </c>
      <c r="Q1733">
        <v>299.16000000000003</v>
      </c>
      <c r="R1733">
        <v>1494</v>
      </c>
      <c r="S1733">
        <v>1494</v>
      </c>
      <c r="T1733">
        <v>1.4940000000000001E-3</v>
      </c>
      <c r="U1733">
        <v>1.4940000000000001E-3</v>
      </c>
      <c r="V1733">
        <v>0.29915999999999998</v>
      </c>
    </row>
    <row r="1734" spans="1:22" x14ac:dyDescent="0.35">
      <c r="A1734" t="s">
        <v>22</v>
      </c>
      <c r="B1734">
        <v>2019</v>
      </c>
      <c r="C1734" t="b">
        <v>1</v>
      </c>
      <c r="D1734" t="s">
        <v>23</v>
      </c>
      <c r="E1734" t="s">
        <v>191</v>
      </c>
      <c r="F1734" t="s">
        <v>25</v>
      </c>
      <c r="G1734" t="s">
        <v>23</v>
      </c>
      <c r="H1734" t="s">
        <v>26</v>
      </c>
      <c r="I1734" t="s">
        <v>35</v>
      </c>
      <c r="J1734" t="s">
        <v>41</v>
      </c>
      <c r="K1734" t="s">
        <v>42</v>
      </c>
      <c r="L1734" t="b">
        <v>1</v>
      </c>
      <c r="M1734" t="s">
        <v>30</v>
      </c>
      <c r="N1734" t="s">
        <v>191</v>
      </c>
      <c r="O1734">
        <v>0</v>
      </c>
      <c r="P1734">
        <v>310</v>
      </c>
      <c r="Q1734">
        <v>0</v>
      </c>
      <c r="R1734">
        <v>5053</v>
      </c>
      <c r="S1734">
        <v>5053</v>
      </c>
      <c r="T1734">
        <v>5.0530000000000002E-3</v>
      </c>
      <c r="U1734">
        <v>5.0530000000000002E-3</v>
      </c>
      <c r="V1734">
        <v>0</v>
      </c>
    </row>
    <row r="1735" spans="1:22" x14ac:dyDescent="0.35">
      <c r="A1735" t="s">
        <v>22</v>
      </c>
      <c r="B1735">
        <v>2019</v>
      </c>
      <c r="C1735" t="b">
        <v>1</v>
      </c>
      <c r="D1735" t="s">
        <v>23</v>
      </c>
      <c r="E1735" t="s">
        <v>191</v>
      </c>
      <c r="F1735" t="s">
        <v>25</v>
      </c>
      <c r="G1735" t="s">
        <v>23</v>
      </c>
      <c r="H1735" t="s">
        <v>50</v>
      </c>
      <c r="I1735" t="s">
        <v>37</v>
      </c>
      <c r="J1735" t="s">
        <v>92</v>
      </c>
      <c r="K1735" t="s">
        <v>52</v>
      </c>
      <c r="L1735" t="b">
        <v>1</v>
      </c>
      <c r="M1735" t="s">
        <v>30</v>
      </c>
      <c r="N1735" t="s">
        <v>191</v>
      </c>
      <c r="O1735">
        <v>2.08</v>
      </c>
      <c r="P1735">
        <v>195361</v>
      </c>
      <c r="Q1735">
        <v>406350.88</v>
      </c>
      <c r="R1735">
        <v>749633</v>
      </c>
      <c r="S1735">
        <v>749633</v>
      </c>
      <c r="T1735">
        <v>0.74963299999999999</v>
      </c>
      <c r="U1735">
        <v>0.74963299999999999</v>
      </c>
      <c r="V1735">
        <v>406.35088000000002</v>
      </c>
    </row>
    <row r="1736" spans="1:22" x14ac:dyDescent="0.35">
      <c r="A1736" t="s">
        <v>22</v>
      </c>
      <c r="B1736">
        <v>2019</v>
      </c>
      <c r="C1736" t="b">
        <v>1</v>
      </c>
      <c r="D1736" t="s">
        <v>23</v>
      </c>
      <c r="E1736" t="s">
        <v>191</v>
      </c>
      <c r="F1736" t="s">
        <v>25</v>
      </c>
      <c r="G1736" t="s">
        <v>23</v>
      </c>
      <c r="H1736" t="s">
        <v>50</v>
      </c>
      <c r="I1736" t="s">
        <v>37</v>
      </c>
      <c r="J1736" t="s">
        <v>92</v>
      </c>
      <c r="K1736" t="s">
        <v>52</v>
      </c>
      <c r="L1736" t="b">
        <v>1</v>
      </c>
      <c r="M1736" t="s">
        <v>30</v>
      </c>
      <c r="N1736" t="s">
        <v>191</v>
      </c>
      <c r="O1736">
        <v>2.08</v>
      </c>
      <c r="P1736">
        <v>8770</v>
      </c>
      <c r="Q1736">
        <v>18241.599999999999</v>
      </c>
      <c r="R1736">
        <v>31704</v>
      </c>
      <c r="S1736">
        <v>31704</v>
      </c>
      <c r="T1736">
        <v>3.1704000000000003E-2</v>
      </c>
      <c r="U1736">
        <v>3.1704000000000003E-2</v>
      </c>
      <c r="V1736">
        <v>18.241599999999998</v>
      </c>
    </row>
    <row r="1737" spans="1:22" x14ac:dyDescent="0.35">
      <c r="A1737" t="s">
        <v>22</v>
      </c>
      <c r="B1737">
        <v>2019</v>
      </c>
      <c r="C1737" t="b">
        <v>1</v>
      </c>
      <c r="D1737" t="s">
        <v>23</v>
      </c>
      <c r="E1737" t="s">
        <v>191</v>
      </c>
      <c r="F1737" t="s">
        <v>25</v>
      </c>
      <c r="G1737" t="s">
        <v>23</v>
      </c>
      <c r="H1737" t="s">
        <v>50</v>
      </c>
      <c r="I1737" t="s">
        <v>37</v>
      </c>
      <c r="J1737" t="s">
        <v>92</v>
      </c>
      <c r="K1737" t="s">
        <v>52</v>
      </c>
      <c r="L1737" t="b">
        <v>1</v>
      </c>
      <c r="M1737" t="s">
        <v>30</v>
      </c>
      <c r="N1737" t="s">
        <v>191</v>
      </c>
      <c r="O1737">
        <v>2.08</v>
      </c>
      <c r="P1737">
        <v>52484</v>
      </c>
      <c r="Q1737">
        <v>109166.72</v>
      </c>
      <c r="R1737">
        <v>193405</v>
      </c>
      <c r="S1737">
        <v>193405</v>
      </c>
      <c r="T1737">
        <v>0.19340499999999999</v>
      </c>
      <c r="U1737">
        <v>0.19340499999999999</v>
      </c>
      <c r="V1737">
        <v>109.16672</v>
      </c>
    </row>
    <row r="1738" spans="1:22" x14ac:dyDescent="0.35">
      <c r="A1738" t="s">
        <v>22</v>
      </c>
      <c r="B1738">
        <v>2019</v>
      </c>
      <c r="C1738" t="b">
        <v>1</v>
      </c>
      <c r="D1738" t="s">
        <v>23</v>
      </c>
      <c r="E1738" t="s">
        <v>191</v>
      </c>
      <c r="F1738" t="s">
        <v>25</v>
      </c>
      <c r="G1738" t="s">
        <v>23</v>
      </c>
      <c r="H1738" t="s">
        <v>50</v>
      </c>
      <c r="I1738" t="s">
        <v>37</v>
      </c>
      <c r="J1738" t="s">
        <v>135</v>
      </c>
      <c r="K1738" t="s">
        <v>52</v>
      </c>
      <c r="L1738" t="b">
        <v>1</v>
      </c>
      <c r="M1738" t="s">
        <v>30</v>
      </c>
      <c r="N1738" t="s">
        <v>191</v>
      </c>
      <c r="O1738">
        <v>2.08</v>
      </c>
      <c r="P1738">
        <v>10456854</v>
      </c>
      <c r="Q1738">
        <v>21750256.32</v>
      </c>
      <c r="R1738">
        <v>37786124</v>
      </c>
      <c r="S1738">
        <v>37786124</v>
      </c>
      <c r="T1738">
        <v>37.786124000000001</v>
      </c>
      <c r="U1738">
        <v>37.786124000000001</v>
      </c>
      <c r="V1738">
        <v>21750.25632</v>
      </c>
    </row>
    <row r="1739" spans="1:22" x14ac:dyDescent="0.35">
      <c r="A1739" t="s">
        <v>22</v>
      </c>
      <c r="B1739">
        <v>2019</v>
      </c>
      <c r="C1739" t="b">
        <v>1</v>
      </c>
      <c r="D1739" t="s">
        <v>23</v>
      </c>
      <c r="E1739" t="s">
        <v>191</v>
      </c>
      <c r="F1739" t="s">
        <v>25</v>
      </c>
      <c r="G1739" t="s">
        <v>23</v>
      </c>
      <c r="H1739" t="s">
        <v>50</v>
      </c>
      <c r="I1739" t="s">
        <v>37</v>
      </c>
      <c r="J1739" t="s">
        <v>135</v>
      </c>
      <c r="K1739" t="s">
        <v>52</v>
      </c>
      <c r="L1739" t="b">
        <v>1</v>
      </c>
      <c r="M1739" t="s">
        <v>30</v>
      </c>
      <c r="N1739" t="s">
        <v>191</v>
      </c>
      <c r="O1739">
        <v>2.08</v>
      </c>
      <c r="P1739">
        <v>314964</v>
      </c>
      <c r="Q1739">
        <v>655125.12</v>
      </c>
      <c r="R1739">
        <v>1161426</v>
      </c>
      <c r="S1739">
        <v>1161426</v>
      </c>
      <c r="T1739">
        <v>1.1614260000000001</v>
      </c>
      <c r="U1739">
        <v>1.1614260000000001</v>
      </c>
      <c r="V1739">
        <v>655.12512000000004</v>
      </c>
    </row>
    <row r="1740" spans="1:22" x14ac:dyDescent="0.35">
      <c r="A1740" t="s">
        <v>22</v>
      </c>
      <c r="B1740">
        <v>2019</v>
      </c>
      <c r="C1740" t="b">
        <v>1</v>
      </c>
      <c r="D1740" t="s">
        <v>23</v>
      </c>
      <c r="E1740" t="s">
        <v>191</v>
      </c>
      <c r="F1740" t="s">
        <v>25</v>
      </c>
      <c r="G1740" t="s">
        <v>23</v>
      </c>
      <c r="H1740" t="s">
        <v>50</v>
      </c>
      <c r="I1740" t="s">
        <v>37</v>
      </c>
      <c r="J1740" t="s">
        <v>135</v>
      </c>
      <c r="K1740" t="s">
        <v>52</v>
      </c>
      <c r="L1740" t="b">
        <v>1</v>
      </c>
      <c r="M1740" t="s">
        <v>30</v>
      </c>
      <c r="N1740" t="s">
        <v>191</v>
      </c>
      <c r="O1740">
        <v>2.08</v>
      </c>
      <c r="P1740">
        <v>196007</v>
      </c>
      <c r="Q1740">
        <v>407694.56</v>
      </c>
      <c r="R1740">
        <v>866214</v>
      </c>
      <c r="S1740">
        <v>866214</v>
      </c>
      <c r="T1740">
        <v>0.86621400000000004</v>
      </c>
      <c r="U1740">
        <v>0.86621400000000004</v>
      </c>
      <c r="V1740">
        <v>407.69456000000002</v>
      </c>
    </row>
    <row r="1741" spans="1:22" x14ac:dyDescent="0.35">
      <c r="A1741" t="s">
        <v>22</v>
      </c>
      <c r="B1741">
        <v>2019</v>
      </c>
      <c r="C1741" t="b">
        <v>1</v>
      </c>
      <c r="D1741" t="s">
        <v>23</v>
      </c>
      <c r="E1741" t="s">
        <v>191</v>
      </c>
      <c r="F1741" t="s">
        <v>25</v>
      </c>
      <c r="G1741" t="s">
        <v>23</v>
      </c>
      <c r="H1741" t="s">
        <v>50</v>
      </c>
      <c r="I1741" t="s">
        <v>37</v>
      </c>
      <c r="J1741" t="s">
        <v>135</v>
      </c>
      <c r="K1741" t="s">
        <v>52</v>
      </c>
      <c r="L1741" t="b">
        <v>1</v>
      </c>
      <c r="M1741" t="s">
        <v>30</v>
      </c>
      <c r="N1741" t="s">
        <v>191</v>
      </c>
      <c r="O1741">
        <v>2.08</v>
      </c>
      <c r="P1741">
        <v>3245700</v>
      </c>
      <c r="Q1741">
        <v>6751056</v>
      </c>
      <c r="R1741">
        <v>12462302</v>
      </c>
      <c r="S1741">
        <v>12462302</v>
      </c>
      <c r="T1741">
        <v>12.462301999999999</v>
      </c>
      <c r="U1741">
        <v>12.462301999999999</v>
      </c>
      <c r="V1741">
        <v>6751.0559999999996</v>
      </c>
    </row>
    <row r="1742" spans="1:22" x14ac:dyDescent="0.35">
      <c r="A1742" t="s">
        <v>22</v>
      </c>
      <c r="B1742">
        <v>2019</v>
      </c>
      <c r="C1742" t="b">
        <v>1</v>
      </c>
      <c r="D1742" t="s">
        <v>23</v>
      </c>
      <c r="E1742" t="s">
        <v>191</v>
      </c>
      <c r="F1742" t="s">
        <v>25</v>
      </c>
      <c r="G1742" t="s">
        <v>23</v>
      </c>
      <c r="H1742" t="s">
        <v>50</v>
      </c>
      <c r="I1742" t="s">
        <v>37</v>
      </c>
      <c r="J1742" t="s">
        <v>135</v>
      </c>
      <c r="K1742" t="s">
        <v>52</v>
      </c>
      <c r="L1742" t="b">
        <v>1</v>
      </c>
      <c r="M1742" t="s">
        <v>30</v>
      </c>
      <c r="N1742" t="s">
        <v>191</v>
      </c>
      <c r="O1742">
        <v>2.08</v>
      </c>
      <c r="P1742">
        <v>35052</v>
      </c>
      <c r="Q1742">
        <v>72908.160000000003</v>
      </c>
      <c r="R1742">
        <v>175349</v>
      </c>
      <c r="S1742">
        <v>175349</v>
      </c>
      <c r="T1742">
        <v>0.175349</v>
      </c>
      <c r="U1742">
        <v>0.175349</v>
      </c>
      <c r="V1742">
        <v>72.908159999999995</v>
      </c>
    </row>
    <row r="1743" spans="1:22" x14ac:dyDescent="0.35">
      <c r="A1743" t="s">
        <v>22</v>
      </c>
      <c r="B1743">
        <v>2019</v>
      </c>
      <c r="C1743" t="b">
        <v>1</v>
      </c>
      <c r="D1743" t="s">
        <v>23</v>
      </c>
      <c r="E1743" t="s">
        <v>191</v>
      </c>
      <c r="F1743" t="s">
        <v>25</v>
      </c>
      <c r="G1743" t="s">
        <v>23</v>
      </c>
      <c r="H1743" t="s">
        <v>50</v>
      </c>
      <c r="I1743" t="s">
        <v>37</v>
      </c>
      <c r="J1743" t="s">
        <v>51</v>
      </c>
      <c r="K1743" t="s">
        <v>52</v>
      </c>
      <c r="L1743" t="b">
        <v>1</v>
      </c>
      <c r="M1743" t="s">
        <v>30</v>
      </c>
      <c r="N1743" t="s">
        <v>191</v>
      </c>
      <c r="O1743">
        <v>2.08</v>
      </c>
      <c r="P1743">
        <v>832394</v>
      </c>
      <c r="Q1743">
        <v>1731379.52</v>
      </c>
      <c r="R1743">
        <v>1687805</v>
      </c>
      <c r="S1743">
        <v>1687805</v>
      </c>
      <c r="T1743">
        <v>1.687805</v>
      </c>
      <c r="U1743">
        <v>1.687805</v>
      </c>
      <c r="V1743">
        <v>1731.37952</v>
      </c>
    </row>
    <row r="1744" spans="1:22" x14ac:dyDescent="0.35">
      <c r="A1744" t="s">
        <v>22</v>
      </c>
      <c r="B1744">
        <v>2019</v>
      </c>
      <c r="C1744" t="b">
        <v>1</v>
      </c>
      <c r="D1744" t="s">
        <v>23</v>
      </c>
      <c r="E1744" t="s">
        <v>191</v>
      </c>
      <c r="F1744" t="s">
        <v>25</v>
      </c>
      <c r="G1744" t="s">
        <v>23</v>
      </c>
      <c r="H1744" t="s">
        <v>50</v>
      </c>
      <c r="I1744" t="s">
        <v>37</v>
      </c>
      <c r="J1744" t="s">
        <v>51</v>
      </c>
      <c r="K1744" t="s">
        <v>52</v>
      </c>
      <c r="L1744" t="b">
        <v>1</v>
      </c>
      <c r="M1744" t="s">
        <v>30</v>
      </c>
      <c r="N1744" t="s">
        <v>191</v>
      </c>
      <c r="O1744">
        <v>2.08</v>
      </c>
      <c r="P1744">
        <v>16095</v>
      </c>
      <c r="Q1744">
        <v>33477.599999999999</v>
      </c>
      <c r="R1744">
        <v>32319</v>
      </c>
      <c r="S1744">
        <v>32319</v>
      </c>
      <c r="T1744">
        <v>3.2319000000000001E-2</v>
      </c>
      <c r="U1744">
        <v>3.2319000000000001E-2</v>
      </c>
      <c r="V1744">
        <v>33.477600000000002</v>
      </c>
    </row>
    <row r="1745" spans="1:22" x14ac:dyDescent="0.35">
      <c r="A1745" t="s">
        <v>22</v>
      </c>
      <c r="B1745">
        <v>2019</v>
      </c>
      <c r="C1745" t="b">
        <v>1</v>
      </c>
      <c r="D1745" t="s">
        <v>23</v>
      </c>
      <c r="E1745" t="s">
        <v>191</v>
      </c>
      <c r="F1745" t="s">
        <v>25</v>
      </c>
      <c r="G1745" t="s">
        <v>23</v>
      </c>
      <c r="H1745" t="s">
        <v>50</v>
      </c>
      <c r="I1745" t="s">
        <v>37</v>
      </c>
      <c r="J1745" t="s">
        <v>51</v>
      </c>
      <c r="K1745" t="s">
        <v>52</v>
      </c>
      <c r="L1745" t="b">
        <v>1</v>
      </c>
      <c r="M1745" t="s">
        <v>30</v>
      </c>
      <c r="N1745" t="s">
        <v>191</v>
      </c>
      <c r="O1745">
        <v>2.08</v>
      </c>
      <c r="P1745">
        <v>15091</v>
      </c>
      <c r="Q1745">
        <v>31389.279999999999</v>
      </c>
      <c r="R1745">
        <v>30119</v>
      </c>
      <c r="S1745">
        <v>30119</v>
      </c>
      <c r="T1745">
        <v>3.0119E-2</v>
      </c>
      <c r="U1745">
        <v>3.0119E-2</v>
      </c>
      <c r="V1745">
        <v>31.389279999999999</v>
      </c>
    </row>
    <row r="1746" spans="1:22" x14ac:dyDescent="0.35">
      <c r="A1746" t="s">
        <v>22</v>
      </c>
      <c r="B1746">
        <v>2019</v>
      </c>
      <c r="C1746" t="b">
        <v>1</v>
      </c>
      <c r="D1746" t="s">
        <v>23</v>
      </c>
      <c r="E1746" t="s">
        <v>191</v>
      </c>
      <c r="F1746" t="s">
        <v>25</v>
      </c>
      <c r="G1746" t="s">
        <v>23</v>
      </c>
      <c r="H1746" t="s">
        <v>50</v>
      </c>
      <c r="I1746" t="s">
        <v>37</v>
      </c>
      <c r="J1746" t="s">
        <v>51</v>
      </c>
      <c r="K1746" t="s">
        <v>52</v>
      </c>
      <c r="L1746" t="b">
        <v>1</v>
      </c>
      <c r="M1746" t="s">
        <v>30</v>
      </c>
      <c r="N1746" t="s">
        <v>191</v>
      </c>
      <c r="O1746">
        <v>2.08</v>
      </c>
      <c r="P1746">
        <v>17612</v>
      </c>
      <c r="Q1746">
        <v>36632.959999999999</v>
      </c>
      <c r="R1746">
        <v>61477</v>
      </c>
      <c r="S1746">
        <v>61477</v>
      </c>
      <c r="T1746">
        <v>6.1476999999999997E-2</v>
      </c>
      <c r="U1746">
        <v>6.1476999999999997E-2</v>
      </c>
      <c r="V1746">
        <v>36.632959999999997</v>
      </c>
    </row>
    <row r="1747" spans="1:22" x14ac:dyDescent="0.35">
      <c r="A1747" t="s">
        <v>22</v>
      </c>
      <c r="B1747">
        <v>2019</v>
      </c>
      <c r="C1747" t="b">
        <v>1</v>
      </c>
      <c r="D1747" t="s">
        <v>23</v>
      </c>
      <c r="E1747" t="s">
        <v>191</v>
      </c>
      <c r="F1747" t="s">
        <v>25</v>
      </c>
      <c r="G1747" t="s">
        <v>23</v>
      </c>
      <c r="H1747" t="s">
        <v>50</v>
      </c>
      <c r="I1747" t="s">
        <v>37</v>
      </c>
      <c r="J1747" t="s">
        <v>51</v>
      </c>
      <c r="K1747" t="s">
        <v>52</v>
      </c>
      <c r="L1747" t="b">
        <v>1</v>
      </c>
      <c r="M1747" t="s">
        <v>30</v>
      </c>
      <c r="N1747" t="s">
        <v>191</v>
      </c>
      <c r="O1747">
        <v>2.08</v>
      </c>
      <c r="P1747">
        <v>599</v>
      </c>
      <c r="Q1747">
        <v>1245.92</v>
      </c>
      <c r="R1747">
        <v>2145</v>
      </c>
      <c r="S1747">
        <v>2145</v>
      </c>
      <c r="T1747">
        <v>2.1450000000000002E-3</v>
      </c>
      <c r="U1747">
        <v>2.1450000000000002E-3</v>
      </c>
      <c r="V1747">
        <v>1.2459199999999999</v>
      </c>
    </row>
    <row r="1748" spans="1:22" x14ac:dyDescent="0.35">
      <c r="A1748" t="s">
        <v>22</v>
      </c>
      <c r="B1748">
        <v>2019</v>
      </c>
      <c r="C1748" t="b">
        <v>1</v>
      </c>
      <c r="D1748" t="s">
        <v>23</v>
      </c>
      <c r="E1748" t="s">
        <v>192</v>
      </c>
      <c r="F1748" t="s">
        <v>25</v>
      </c>
      <c r="G1748" t="s">
        <v>23</v>
      </c>
      <c r="H1748" t="s">
        <v>26</v>
      </c>
      <c r="I1748" t="s">
        <v>27</v>
      </c>
      <c r="J1748" t="s">
        <v>56</v>
      </c>
      <c r="K1748" t="s">
        <v>29</v>
      </c>
      <c r="L1748" t="b">
        <v>1</v>
      </c>
      <c r="M1748" t="s">
        <v>30</v>
      </c>
      <c r="N1748" t="s">
        <v>192</v>
      </c>
      <c r="O1748">
        <v>1.21</v>
      </c>
      <c r="P1748">
        <v>62880</v>
      </c>
      <c r="Q1748">
        <v>76084.800000000003</v>
      </c>
      <c r="R1748">
        <v>448011</v>
      </c>
      <c r="S1748">
        <v>448011</v>
      </c>
      <c r="T1748">
        <v>0.44801099999999999</v>
      </c>
      <c r="U1748">
        <v>0.44801099999999999</v>
      </c>
      <c r="V1748">
        <v>76.084800000000001</v>
      </c>
    </row>
    <row r="1749" spans="1:22" x14ac:dyDescent="0.35">
      <c r="A1749" t="s">
        <v>22</v>
      </c>
      <c r="B1749">
        <v>2019</v>
      </c>
      <c r="C1749" t="b">
        <v>1</v>
      </c>
      <c r="D1749" t="s">
        <v>23</v>
      </c>
      <c r="E1749" t="s">
        <v>192</v>
      </c>
      <c r="F1749" t="s">
        <v>25</v>
      </c>
      <c r="G1749" t="s">
        <v>23</v>
      </c>
      <c r="H1749" t="s">
        <v>26</v>
      </c>
      <c r="I1749" t="s">
        <v>27</v>
      </c>
      <c r="J1749" t="s">
        <v>111</v>
      </c>
      <c r="K1749" t="s">
        <v>32</v>
      </c>
      <c r="L1749" t="b">
        <v>1</v>
      </c>
      <c r="M1749" t="s">
        <v>30</v>
      </c>
      <c r="N1749" t="s">
        <v>192</v>
      </c>
      <c r="O1749">
        <v>1.33</v>
      </c>
      <c r="P1749">
        <v>101955</v>
      </c>
      <c r="Q1749">
        <v>135600.15</v>
      </c>
      <c r="R1749">
        <v>157500</v>
      </c>
      <c r="S1749">
        <v>157500</v>
      </c>
      <c r="T1749">
        <v>0.1575</v>
      </c>
      <c r="U1749">
        <v>0.1575</v>
      </c>
      <c r="V1749">
        <v>135.60015000000001</v>
      </c>
    </row>
    <row r="1750" spans="1:22" x14ac:dyDescent="0.35">
      <c r="A1750" t="s">
        <v>22</v>
      </c>
      <c r="B1750">
        <v>2019</v>
      </c>
      <c r="C1750" t="b">
        <v>1</v>
      </c>
      <c r="D1750" t="s">
        <v>23</v>
      </c>
      <c r="E1750" t="s">
        <v>192</v>
      </c>
      <c r="F1750" t="s">
        <v>25</v>
      </c>
      <c r="G1750" t="s">
        <v>23</v>
      </c>
      <c r="H1750" t="s">
        <v>26</v>
      </c>
      <c r="I1750" t="s">
        <v>27</v>
      </c>
      <c r="J1750" t="s">
        <v>31</v>
      </c>
      <c r="K1750" t="s">
        <v>32</v>
      </c>
      <c r="L1750" t="b">
        <v>1</v>
      </c>
      <c r="M1750" t="s">
        <v>30</v>
      </c>
      <c r="N1750" t="s">
        <v>192</v>
      </c>
      <c r="O1750">
        <v>1.5</v>
      </c>
      <c r="P1750">
        <v>25500</v>
      </c>
      <c r="Q1750">
        <v>38250</v>
      </c>
      <c r="R1750">
        <v>36336</v>
      </c>
      <c r="S1750">
        <v>36336</v>
      </c>
      <c r="T1750">
        <v>3.6336E-2</v>
      </c>
      <c r="U1750">
        <v>3.6336E-2</v>
      </c>
      <c r="V1750">
        <v>38.25</v>
      </c>
    </row>
    <row r="1751" spans="1:22" x14ac:dyDescent="0.35">
      <c r="A1751" t="s">
        <v>22</v>
      </c>
      <c r="B1751">
        <v>2019</v>
      </c>
      <c r="C1751" t="b">
        <v>1</v>
      </c>
      <c r="D1751" t="s">
        <v>23</v>
      </c>
      <c r="E1751" t="s">
        <v>192</v>
      </c>
      <c r="F1751" t="s">
        <v>25</v>
      </c>
      <c r="G1751" t="s">
        <v>23</v>
      </c>
      <c r="H1751" t="s">
        <v>26</v>
      </c>
      <c r="I1751" t="s">
        <v>35</v>
      </c>
      <c r="J1751" t="s">
        <v>33</v>
      </c>
      <c r="K1751" t="s">
        <v>33</v>
      </c>
      <c r="L1751" t="b">
        <v>1</v>
      </c>
      <c r="M1751" t="s">
        <v>30</v>
      </c>
      <c r="N1751" t="s">
        <v>192</v>
      </c>
      <c r="O1751">
        <v>1.17</v>
      </c>
      <c r="P1751">
        <v>68548</v>
      </c>
      <c r="Q1751">
        <v>80201.16</v>
      </c>
      <c r="R1751">
        <v>544417</v>
      </c>
      <c r="S1751">
        <v>544417</v>
      </c>
      <c r="T1751">
        <v>0.54441700000000004</v>
      </c>
      <c r="U1751">
        <v>0.54441700000000004</v>
      </c>
      <c r="V1751">
        <v>80.201160000000002</v>
      </c>
    </row>
    <row r="1752" spans="1:22" x14ac:dyDescent="0.35">
      <c r="A1752" t="s">
        <v>22</v>
      </c>
      <c r="B1752">
        <v>2019</v>
      </c>
      <c r="C1752" t="b">
        <v>1</v>
      </c>
      <c r="D1752" t="s">
        <v>23</v>
      </c>
      <c r="E1752" t="s">
        <v>192</v>
      </c>
      <c r="F1752" t="s">
        <v>25</v>
      </c>
      <c r="G1752" t="s">
        <v>23</v>
      </c>
      <c r="H1752" t="s">
        <v>26</v>
      </c>
      <c r="I1752" t="s">
        <v>35</v>
      </c>
      <c r="J1752" t="s">
        <v>33</v>
      </c>
      <c r="K1752" t="s">
        <v>33</v>
      </c>
      <c r="L1752" t="b">
        <v>1</v>
      </c>
      <c r="M1752" t="s">
        <v>30</v>
      </c>
      <c r="N1752" t="s">
        <v>192</v>
      </c>
      <c r="O1752">
        <v>1.17</v>
      </c>
      <c r="P1752">
        <v>10560</v>
      </c>
      <c r="Q1752">
        <v>12355.2</v>
      </c>
      <c r="R1752">
        <v>87939</v>
      </c>
      <c r="S1752">
        <v>87939</v>
      </c>
      <c r="T1752">
        <v>8.7939000000000003E-2</v>
      </c>
      <c r="U1752">
        <v>8.7939000000000003E-2</v>
      </c>
      <c r="V1752">
        <v>12.3552</v>
      </c>
    </row>
    <row r="1753" spans="1:22" x14ac:dyDescent="0.35">
      <c r="A1753" t="s">
        <v>22</v>
      </c>
      <c r="B1753">
        <v>2019</v>
      </c>
      <c r="C1753" t="b">
        <v>1</v>
      </c>
      <c r="D1753" t="s">
        <v>23</v>
      </c>
      <c r="E1753" t="s">
        <v>192</v>
      </c>
      <c r="F1753" t="s">
        <v>25</v>
      </c>
      <c r="G1753" t="s">
        <v>23</v>
      </c>
      <c r="H1753" t="s">
        <v>26</v>
      </c>
      <c r="I1753" t="s">
        <v>27</v>
      </c>
      <c r="J1753" t="s">
        <v>33</v>
      </c>
      <c r="K1753" t="s">
        <v>33</v>
      </c>
      <c r="L1753" t="b">
        <v>1</v>
      </c>
      <c r="M1753" t="s">
        <v>30</v>
      </c>
      <c r="N1753" t="s">
        <v>192</v>
      </c>
      <c r="O1753">
        <v>1.33</v>
      </c>
      <c r="P1753">
        <v>19000</v>
      </c>
      <c r="Q1753">
        <v>25270</v>
      </c>
      <c r="R1753">
        <v>110330</v>
      </c>
      <c r="S1753">
        <v>110330</v>
      </c>
      <c r="T1753">
        <v>0.11033</v>
      </c>
      <c r="U1753">
        <v>0.11033</v>
      </c>
      <c r="V1753">
        <v>25.27</v>
      </c>
    </row>
    <row r="1754" spans="1:22" x14ac:dyDescent="0.35">
      <c r="A1754" t="s">
        <v>22</v>
      </c>
      <c r="B1754">
        <v>2019</v>
      </c>
      <c r="C1754" t="b">
        <v>1</v>
      </c>
      <c r="D1754" t="s">
        <v>23</v>
      </c>
      <c r="E1754" t="s">
        <v>192</v>
      </c>
      <c r="F1754" t="s">
        <v>25</v>
      </c>
      <c r="G1754" t="s">
        <v>23</v>
      </c>
      <c r="H1754" t="s">
        <v>40</v>
      </c>
      <c r="I1754" t="s">
        <v>35</v>
      </c>
      <c r="J1754" t="s">
        <v>62</v>
      </c>
      <c r="K1754" t="s">
        <v>59</v>
      </c>
      <c r="L1754" t="b">
        <v>1</v>
      </c>
      <c r="M1754" t="s">
        <v>30</v>
      </c>
      <c r="N1754" t="s">
        <v>192</v>
      </c>
      <c r="O1754">
        <v>2.48</v>
      </c>
      <c r="P1754">
        <v>715</v>
      </c>
      <c r="Q1754">
        <v>1773.2</v>
      </c>
      <c r="R1754">
        <v>5148</v>
      </c>
      <c r="S1754">
        <v>5148</v>
      </c>
      <c r="T1754">
        <v>5.1479999999999998E-3</v>
      </c>
      <c r="U1754">
        <v>5.1479999999999998E-3</v>
      </c>
      <c r="V1754">
        <v>1.7732000000000001</v>
      </c>
    </row>
    <row r="1755" spans="1:22" x14ac:dyDescent="0.35">
      <c r="A1755" t="s">
        <v>22</v>
      </c>
      <c r="B1755">
        <v>2019</v>
      </c>
      <c r="C1755" t="b">
        <v>1</v>
      </c>
      <c r="D1755" t="s">
        <v>23</v>
      </c>
      <c r="E1755" t="s">
        <v>192</v>
      </c>
      <c r="F1755" t="s">
        <v>25</v>
      </c>
      <c r="G1755" t="s">
        <v>23</v>
      </c>
      <c r="H1755" t="s">
        <v>26</v>
      </c>
      <c r="I1755" t="s">
        <v>27</v>
      </c>
      <c r="J1755" t="s">
        <v>112</v>
      </c>
      <c r="K1755" t="s">
        <v>54</v>
      </c>
      <c r="L1755" t="b">
        <v>1</v>
      </c>
      <c r="M1755" t="s">
        <v>30</v>
      </c>
      <c r="N1755" t="s">
        <v>192</v>
      </c>
      <c r="O1755">
        <v>1</v>
      </c>
      <c r="P1755">
        <v>23010</v>
      </c>
      <c r="Q1755">
        <v>23010</v>
      </c>
      <c r="R1755">
        <v>19378</v>
      </c>
      <c r="S1755">
        <v>19378</v>
      </c>
      <c r="T1755">
        <v>1.9377999999999999E-2</v>
      </c>
      <c r="U1755">
        <v>1.9377999999999999E-2</v>
      </c>
      <c r="V1755">
        <v>23.01</v>
      </c>
    </row>
    <row r="1756" spans="1:22" x14ac:dyDescent="0.35">
      <c r="A1756" t="s">
        <v>22</v>
      </c>
      <c r="B1756">
        <v>2019</v>
      </c>
      <c r="C1756" t="b">
        <v>1</v>
      </c>
      <c r="D1756" t="s">
        <v>23</v>
      </c>
      <c r="E1756" t="s">
        <v>193</v>
      </c>
      <c r="F1756" t="s">
        <v>25</v>
      </c>
      <c r="G1756" t="s">
        <v>23</v>
      </c>
      <c r="H1756" t="s">
        <v>36</v>
      </c>
      <c r="I1756" t="s">
        <v>35</v>
      </c>
      <c r="J1756" t="s">
        <v>43</v>
      </c>
      <c r="K1756" t="s">
        <v>39</v>
      </c>
      <c r="L1756" t="b">
        <v>1</v>
      </c>
      <c r="M1756" t="s">
        <v>30</v>
      </c>
      <c r="N1756" t="s">
        <v>193</v>
      </c>
      <c r="O1756">
        <v>1</v>
      </c>
      <c r="P1756">
        <v>639</v>
      </c>
      <c r="Q1756">
        <v>639</v>
      </c>
      <c r="R1756">
        <v>32425</v>
      </c>
      <c r="S1756">
        <v>32425</v>
      </c>
      <c r="T1756">
        <v>3.2425000000000002E-2</v>
      </c>
      <c r="U1756">
        <v>3.2425000000000002E-2</v>
      </c>
      <c r="V1756">
        <v>0.63900000000000001</v>
      </c>
    </row>
    <row r="1757" spans="1:22" x14ac:dyDescent="0.35">
      <c r="A1757" t="s">
        <v>22</v>
      </c>
      <c r="B1757">
        <v>2019</v>
      </c>
      <c r="C1757" t="b">
        <v>1</v>
      </c>
      <c r="D1757" t="s">
        <v>23</v>
      </c>
      <c r="E1757" t="s">
        <v>193</v>
      </c>
      <c r="F1757" t="s">
        <v>25</v>
      </c>
      <c r="G1757" t="s">
        <v>23</v>
      </c>
      <c r="H1757" t="s">
        <v>36</v>
      </c>
      <c r="I1757" t="s">
        <v>35</v>
      </c>
      <c r="J1757" t="s">
        <v>43</v>
      </c>
      <c r="K1757" t="s">
        <v>39</v>
      </c>
      <c r="L1757" t="b">
        <v>1</v>
      </c>
      <c r="M1757" t="s">
        <v>30</v>
      </c>
      <c r="N1757" t="s">
        <v>193</v>
      </c>
      <c r="O1757">
        <v>1</v>
      </c>
      <c r="P1757">
        <v>398</v>
      </c>
      <c r="Q1757">
        <v>398</v>
      </c>
      <c r="R1757">
        <v>16672</v>
      </c>
      <c r="S1757">
        <v>16672</v>
      </c>
      <c r="T1757">
        <v>1.6671999999999999E-2</v>
      </c>
      <c r="U1757">
        <v>1.6671999999999999E-2</v>
      </c>
      <c r="V1757">
        <v>0.39800000000000002</v>
      </c>
    </row>
    <row r="1758" spans="1:22" x14ac:dyDescent="0.35">
      <c r="A1758" t="s">
        <v>22</v>
      </c>
      <c r="B1758">
        <v>2019</v>
      </c>
      <c r="C1758" t="b">
        <v>1</v>
      </c>
      <c r="D1758" t="s">
        <v>23</v>
      </c>
      <c r="E1758" t="s">
        <v>194</v>
      </c>
      <c r="F1758" t="s">
        <v>25</v>
      </c>
      <c r="G1758" t="s">
        <v>23</v>
      </c>
      <c r="H1758" t="s">
        <v>65</v>
      </c>
      <c r="I1758" t="s">
        <v>37</v>
      </c>
      <c r="J1758" t="s">
        <v>66</v>
      </c>
      <c r="K1758" t="s">
        <v>67</v>
      </c>
      <c r="L1758" t="b">
        <v>1</v>
      </c>
      <c r="M1758" t="s">
        <v>30</v>
      </c>
      <c r="N1758" t="s">
        <v>194</v>
      </c>
      <c r="O1758">
        <v>0</v>
      </c>
      <c r="P1758">
        <v>27</v>
      </c>
      <c r="Q1758">
        <v>0</v>
      </c>
      <c r="R1758">
        <v>14869</v>
      </c>
      <c r="S1758">
        <v>14869</v>
      </c>
      <c r="T1758">
        <v>1.4869E-2</v>
      </c>
      <c r="U1758">
        <v>1.4869E-2</v>
      </c>
      <c r="V1758">
        <v>0</v>
      </c>
    </row>
    <row r="1759" spans="1:22" x14ac:dyDescent="0.35">
      <c r="A1759" t="s">
        <v>22</v>
      </c>
      <c r="B1759">
        <v>2019</v>
      </c>
      <c r="C1759" t="b">
        <v>1</v>
      </c>
      <c r="D1759" t="s">
        <v>23</v>
      </c>
      <c r="E1759" t="s">
        <v>194</v>
      </c>
      <c r="F1759" t="s">
        <v>25</v>
      </c>
      <c r="G1759" t="s">
        <v>23</v>
      </c>
      <c r="H1759" t="s">
        <v>65</v>
      </c>
      <c r="I1759" t="s">
        <v>37</v>
      </c>
      <c r="J1759" t="s">
        <v>66</v>
      </c>
      <c r="K1759" t="s">
        <v>67</v>
      </c>
      <c r="L1759" t="b">
        <v>1</v>
      </c>
      <c r="M1759" t="s">
        <v>30</v>
      </c>
      <c r="N1759" t="s">
        <v>194</v>
      </c>
      <c r="O1759">
        <v>0</v>
      </c>
      <c r="P1759">
        <v>3</v>
      </c>
      <c r="Q1759">
        <v>0</v>
      </c>
      <c r="R1759">
        <v>2104</v>
      </c>
      <c r="S1759">
        <v>2104</v>
      </c>
      <c r="T1759">
        <v>2.104E-3</v>
      </c>
      <c r="U1759">
        <v>2.104E-3</v>
      </c>
      <c r="V1759">
        <v>0</v>
      </c>
    </row>
    <row r="1760" spans="1:22" x14ac:dyDescent="0.35">
      <c r="A1760" t="s">
        <v>22</v>
      </c>
      <c r="B1760">
        <v>2019</v>
      </c>
      <c r="C1760" t="b">
        <v>1</v>
      </c>
      <c r="D1760" t="s">
        <v>195</v>
      </c>
      <c r="E1760" t="s">
        <v>195</v>
      </c>
      <c r="F1760" t="s">
        <v>25</v>
      </c>
      <c r="G1760" t="s">
        <v>195</v>
      </c>
      <c r="H1760" t="s">
        <v>50</v>
      </c>
      <c r="I1760" t="s">
        <v>37</v>
      </c>
      <c r="J1760" t="s">
        <v>91</v>
      </c>
      <c r="K1760" t="s">
        <v>54</v>
      </c>
      <c r="L1760" t="b">
        <v>1</v>
      </c>
      <c r="M1760" t="s">
        <v>30</v>
      </c>
      <c r="N1760" t="s">
        <v>195</v>
      </c>
      <c r="O1760">
        <v>2.09</v>
      </c>
      <c r="P1760">
        <v>57600</v>
      </c>
      <c r="Q1760">
        <v>120384</v>
      </c>
      <c r="R1760">
        <v>165710</v>
      </c>
      <c r="S1760">
        <v>165710</v>
      </c>
      <c r="T1760">
        <v>0.16571</v>
      </c>
      <c r="U1760">
        <v>0.16571</v>
      </c>
      <c r="V1760">
        <v>120.384</v>
      </c>
    </row>
    <row r="1761" spans="1:22" x14ac:dyDescent="0.35">
      <c r="A1761" t="s">
        <v>22</v>
      </c>
      <c r="B1761">
        <v>2019</v>
      </c>
      <c r="C1761" t="b">
        <v>1</v>
      </c>
      <c r="D1761" t="s">
        <v>23</v>
      </c>
      <c r="E1761" t="s">
        <v>196</v>
      </c>
      <c r="F1761" t="s">
        <v>25</v>
      </c>
      <c r="G1761" t="s">
        <v>23</v>
      </c>
      <c r="H1761" t="s">
        <v>26</v>
      </c>
      <c r="I1761" t="s">
        <v>35</v>
      </c>
      <c r="J1761" t="s">
        <v>156</v>
      </c>
      <c r="K1761" t="s">
        <v>33</v>
      </c>
      <c r="L1761" t="b">
        <v>1</v>
      </c>
      <c r="M1761" t="s">
        <v>30</v>
      </c>
      <c r="N1761" t="s">
        <v>196</v>
      </c>
      <c r="O1761">
        <v>1.17</v>
      </c>
      <c r="P1761">
        <v>358</v>
      </c>
      <c r="Q1761">
        <v>418.86</v>
      </c>
      <c r="R1761">
        <v>5664</v>
      </c>
      <c r="S1761">
        <v>5664</v>
      </c>
      <c r="T1761">
        <v>5.6639999999999998E-3</v>
      </c>
      <c r="U1761">
        <v>5.6639999999999998E-3</v>
      </c>
      <c r="V1761">
        <v>0.41886000000000001</v>
      </c>
    </row>
    <row r="1762" spans="1:22" x14ac:dyDescent="0.35">
      <c r="A1762" t="s">
        <v>22</v>
      </c>
      <c r="B1762">
        <v>2019</v>
      </c>
      <c r="C1762" t="b">
        <v>1</v>
      </c>
      <c r="D1762" t="s">
        <v>23</v>
      </c>
      <c r="E1762" t="s">
        <v>196</v>
      </c>
      <c r="F1762" t="s">
        <v>25</v>
      </c>
      <c r="G1762" t="s">
        <v>23</v>
      </c>
      <c r="H1762" t="s">
        <v>26</v>
      </c>
      <c r="I1762" t="s">
        <v>35</v>
      </c>
      <c r="J1762" t="s">
        <v>156</v>
      </c>
      <c r="K1762" t="s">
        <v>33</v>
      </c>
      <c r="L1762" t="b">
        <v>1</v>
      </c>
      <c r="M1762" t="s">
        <v>30</v>
      </c>
      <c r="N1762" t="s">
        <v>196</v>
      </c>
      <c r="O1762">
        <v>1</v>
      </c>
      <c r="P1762">
        <v>48</v>
      </c>
      <c r="Q1762">
        <v>48</v>
      </c>
      <c r="R1762">
        <v>904</v>
      </c>
      <c r="S1762">
        <v>904</v>
      </c>
      <c r="T1762">
        <v>9.0399999999999996E-4</v>
      </c>
      <c r="U1762">
        <v>9.0399999999999996E-4</v>
      </c>
      <c r="V1762">
        <v>4.8000000000000001E-2</v>
      </c>
    </row>
    <row r="1763" spans="1:22" x14ac:dyDescent="0.35">
      <c r="A1763" t="s">
        <v>22</v>
      </c>
      <c r="B1763">
        <v>2019</v>
      </c>
      <c r="C1763" t="b">
        <v>1</v>
      </c>
      <c r="D1763" t="s">
        <v>23</v>
      </c>
      <c r="E1763" t="s">
        <v>196</v>
      </c>
      <c r="F1763" t="s">
        <v>25</v>
      </c>
      <c r="G1763" t="s">
        <v>23</v>
      </c>
      <c r="H1763" t="s">
        <v>26</v>
      </c>
      <c r="I1763" t="s">
        <v>27</v>
      </c>
      <c r="J1763" t="s">
        <v>156</v>
      </c>
      <c r="K1763" t="s">
        <v>33</v>
      </c>
      <c r="L1763" t="b">
        <v>1</v>
      </c>
      <c r="M1763" t="s">
        <v>30</v>
      </c>
      <c r="N1763" t="s">
        <v>196</v>
      </c>
      <c r="O1763">
        <v>1.1599999999999999</v>
      </c>
      <c r="P1763">
        <v>246244</v>
      </c>
      <c r="Q1763">
        <v>285643.03999999998</v>
      </c>
      <c r="R1763">
        <v>489167</v>
      </c>
      <c r="S1763">
        <v>489167</v>
      </c>
      <c r="T1763">
        <v>0.48916700000000002</v>
      </c>
      <c r="U1763">
        <v>0.48916700000000002</v>
      </c>
      <c r="V1763">
        <v>285.64303999999998</v>
      </c>
    </row>
    <row r="1764" spans="1:22" x14ac:dyDescent="0.35">
      <c r="A1764" t="s">
        <v>22</v>
      </c>
      <c r="B1764">
        <v>2019</v>
      </c>
      <c r="C1764" t="b">
        <v>1</v>
      </c>
      <c r="D1764" t="s">
        <v>23</v>
      </c>
      <c r="E1764" t="s">
        <v>196</v>
      </c>
      <c r="F1764" t="s">
        <v>25</v>
      </c>
      <c r="G1764" t="s">
        <v>23</v>
      </c>
      <c r="H1764" t="s">
        <v>26</v>
      </c>
      <c r="I1764" t="s">
        <v>27</v>
      </c>
      <c r="J1764" t="s">
        <v>156</v>
      </c>
      <c r="K1764" t="s">
        <v>33</v>
      </c>
      <c r="L1764" t="b">
        <v>1</v>
      </c>
      <c r="M1764" t="s">
        <v>30</v>
      </c>
      <c r="N1764" t="s">
        <v>196</v>
      </c>
      <c r="O1764">
        <v>1.1599999999999999</v>
      </c>
      <c r="P1764">
        <v>213171</v>
      </c>
      <c r="Q1764">
        <v>247278.36</v>
      </c>
      <c r="R1764">
        <v>393337</v>
      </c>
      <c r="S1764">
        <v>393337</v>
      </c>
      <c r="T1764">
        <v>0.39333699999999999</v>
      </c>
      <c r="U1764">
        <v>0.39333699999999999</v>
      </c>
      <c r="V1764">
        <v>247.27835999999999</v>
      </c>
    </row>
    <row r="1765" spans="1:22" x14ac:dyDescent="0.35">
      <c r="A1765" t="s">
        <v>22</v>
      </c>
      <c r="B1765">
        <v>2019</v>
      </c>
      <c r="C1765" t="b">
        <v>1</v>
      </c>
      <c r="D1765" t="s">
        <v>23</v>
      </c>
      <c r="E1765" t="s">
        <v>196</v>
      </c>
      <c r="F1765" t="s">
        <v>25</v>
      </c>
      <c r="G1765" t="s">
        <v>23</v>
      </c>
      <c r="H1765" t="s">
        <v>26</v>
      </c>
      <c r="I1765" t="s">
        <v>27</v>
      </c>
      <c r="J1765" t="s">
        <v>156</v>
      </c>
      <c r="K1765" t="s">
        <v>33</v>
      </c>
      <c r="L1765" t="b">
        <v>1</v>
      </c>
      <c r="M1765" t="s">
        <v>30</v>
      </c>
      <c r="N1765" t="s">
        <v>196</v>
      </c>
      <c r="O1765">
        <v>1.1599999999999999</v>
      </c>
      <c r="P1765">
        <v>121206</v>
      </c>
      <c r="Q1765">
        <v>140598.96</v>
      </c>
      <c r="R1765">
        <v>188026</v>
      </c>
      <c r="S1765">
        <v>188026</v>
      </c>
      <c r="T1765">
        <v>0.188026</v>
      </c>
      <c r="U1765">
        <v>0.188026</v>
      </c>
      <c r="V1765">
        <v>140.59896000000001</v>
      </c>
    </row>
    <row r="1766" spans="1:22" x14ac:dyDescent="0.35">
      <c r="A1766" t="s">
        <v>22</v>
      </c>
      <c r="B1766">
        <v>2019</v>
      </c>
      <c r="C1766" t="b">
        <v>1</v>
      </c>
      <c r="D1766" t="s">
        <v>23</v>
      </c>
      <c r="E1766" t="s">
        <v>196</v>
      </c>
      <c r="F1766" t="s">
        <v>25</v>
      </c>
      <c r="G1766" t="s">
        <v>23</v>
      </c>
      <c r="H1766" t="s">
        <v>26</v>
      </c>
      <c r="I1766" t="s">
        <v>35</v>
      </c>
      <c r="J1766" t="s">
        <v>33</v>
      </c>
      <c r="K1766" t="s">
        <v>33</v>
      </c>
      <c r="L1766" t="b">
        <v>1</v>
      </c>
      <c r="M1766" t="s">
        <v>30</v>
      </c>
      <c r="N1766" t="s">
        <v>196</v>
      </c>
      <c r="O1766">
        <v>1.17</v>
      </c>
      <c r="P1766">
        <v>1018</v>
      </c>
      <c r="Q1766">
        <v>1191.06</v>
      </c>
      <c r="R1766">
        <v>15893</v>
      </c>
      <c r="S1766">
        <v>15893</v>
      </c>
      <c r="T1766">
        <v>1.5893000000000001E-2</v>
      </c>
      <c r="U1766">
        <v>1.5893000000000001E-2</v>
      </c>
      <c r="V1766">
        <v>1.19106</v>
      </c>
    </row>
    <row r="1767" spans="1:22" x14ac:dyDescent="0.35">
      <c r="A1767" t="s">
        <v>22</v>
      </c>
      <c r="B1767">
        <v>2019</v>
      </c>
      <c r="C1767" t="b">
        <v>1</v>
      </c>
      <c r="D1767" t="s">
        <v>23</v>
      </c>
      <c r="E1767" t="s">
        <v>196</v>
      </c>
      <c r="F1767" t="s">
        <v>25</v>
      </c>
      <c r="G1767" t="s">
        <v>23</v>
      </c>
      <c r="H1767" t="s">
        <v>26</v>
      </c>
      <c r="I1767" t="s">
        <v>27</v>
      </c>
      <c r="J1767" t="s">
        <v>33</v>
      </c>
      <c r="K1767" t="s">
        <v>33</v>
      </c>
      <c r="L1767" t="b">
        <v>1</v>
      </c>
      <c r="M1767" t="s">
        <v>30</v>
      </c>
      <c r="N1767" t="s">
        <v>196</v>
      </c>
      <c r="O1767">
        <v>1.33</v>
      </c>
      <c r="P1767">
        <v>2940</v>
      </c>
      <c r="Q1767">
        <v>3910.2</v>
      </c>
      <c r="R1767">
        <v>6251</v>
      </c>
      <c r="S1767">
        <v>6251</v>
      </c>
      <c r="T1767">
        <v>6.2509999999999996E-3</v>
      </c>
      <c r="U1767">
        <v>6.2509999999999996E-3</v>
      </c>
      <c r="V1767">
        <v>3.9102000000000001</v>
      </c>
    </row>
    <row r="1768" spans="1:22" x14ac:dyDescent="0.35">
      <c r="A1768" t="s">
        <v>22</v>
      </c>
      <c r="B1768">
        <v>2019</v>
      </c>
      <c r="C1768" t="b">
        <v>1</v>
      </c>
      <c r="D1768" t="s">
        <v>23</v>
      </c>
      <c r="E1768" t="s">
        <v>196</v>
      </c>
      <c r="F1768" t="s">
        <v>25</v>
      </c>
      <c r="G1768" t="s">
        <v>23</v>
      </c>
      <c r="H1768" t="s">
        <v>26</v>
      </c>
      <c r="I1768" t="s">
        <v>27</v>
      </c>
      <c r="J1768" t="s">
        <v>33</v>
      </c>
      <c r="K1768" t="s">
        <v>33</v>
      </c>
      <c r="L1768" t="b">
        <v>1</v>
      </c>
      <c r="M1768" t="s">
        <v>30</v>
      </c>
      <c r="N1768" t="s">
        <v>196</v>
      </c>
      <c r="O1768">
        <v>1.33</v>
      </c>
      <c r="P1768">
        <v>2500</v>
      </c>
      <c r="Q1768">
        <v>3325</v>
      </c>
      <c r="R1768">
        <v>6550</v>
      </c>
      <c r="S1768">
        <v>6550</v>
      </c>
      <c r="T1768">
        <v>6.5500000000000003E-3</v>
      </c>
      <c r="U1768">
        <v>6.5500000000000003E-3</v>
      </c>
      <c r="V1768">
        <v>3.3250000000000002</v>
      </c>
    </row>
    <row r="1769" spans="1:22" x14ac:dyDescent="0.35">
      <c r="A1769" t="s">
        <v>22</v>
      </c>
      <c r="B1769">
        <v>2019</v>
      </c>
      <c r="C1769" t="b">
        <v>1</v>
      </c>
      <c r="D1769" t="s">
        <v>23</v>
      </c>
      <c r="E1769" t="s">
        <v>196</v>
      </c>
      <c r="F1769" t="s">
        <v>25</v>
      </c>
      <c r="G1769" t="s">
        <v>23</v>
      </c>
      <c r="H1769" t="s">
        <v>50</v>
      </c>
      <c r="I1769" t="s">
        <v>37</v>
      </c>
      <c r="J1769" t="s">
        <v>91</v>
      </c>
      <c r="K1769" t="s">
        <v>54</v>
      </c>
      <c r="L1769" t="b">
        <v>1</v>
      </c>
      <c r="M1769" t="s">
        <v>30</v>
      </c>
      <c r="N1769" t="s">
        <v>196</v>
      </c>
      <c r="O1769">
        <v>2.09</v>
      </c>
      <c r="P1769">
        <v>718560</v>
      </c>
      <c r="Q1769">
        <v>1501790.4</v>
      </c>
      <c r="R1769">
        <v>2929197</v>
      </c>
      <c r="S1769">
        <v>2929197</v>
      </c>
      <c r="T1769">
        <v>2.9291969999999998</v>
      </c>
      <c r="U1769">
        <v>2.9291969999999998</v>
      </c>
      <c r="V1769">
        <v>1501.7904000000001</v>
      </c>
    </row>
    <row r="1770" spans="1:22" x14ac:dyDescent="0.35">
      <c r="A1770" t="s">
        <v>22</v>
      </c>
      <c r="B1770">
        <v>2019</v>
      </c>
      <c r="C1770" t="b">
        <v>1</v>
      </c>
      <c r="D1770" t="s">
        <v>23</v>
      </c>
      <c r="E1770" t="s">
        <v>196</v>
      </c>
      <c r="F1770" t="s">
        <v>25</v>
      </c>
      <c r="G1770" t="s">
        <v>23</v>
      </c>
      <c r="H1770" t="s">
        <v>50</v>
      </c>
      <c r="I1770" t="s">
        <v>37</v>
      </c>
      <c r="J1770" t="s">
        <v>91</v>
      </c>
      <c r="K1770" t="s">
        <v>54</v>
      </c>
      <c r="L1770" t="b">
        <v>1</v>
      </c>
      <c r="M1770" t="s">
        <v>30</v>
      </c>
      <c r="N1770" t="s">
        <v>196</v>
      </c>
      <c r="O1770">
        <v>2.09</v>
      </c>
      <c r="P1770">
        <v>4723759</v>
      </c>
      <c r="Q1770">
        <v>9872656.3100000005</v>
      </c>
      <c r="R1770">
        <v>12476676</v>
      </c>
      <c r="S1770">
        <v>12476676</v>
      </c>
      <c r="T1770">
        <v>12.476675999999999</v>
      </c>
      <c r="U1770">
        <v>12.476675999999999</v>
      </c>
      <c r="V1770">
        <v>9872.6563100000003</v>
      </c>
    </row>
    <row r="1771" spans="1:22" x14ac:dyDescent="0.35">
      <c r="A1771" t="s">
        <v>22</v>
      </c>
      <c r="B1771">
        <v>2019</v>
      </c>
      <c r="C1771" t="b">
        <v>1</v>
      </c>
      <c r="D1771" t="s">
        <v>23</v>
      </c>
      <c r="E1771" t="s">
        <v>196</v>
      </c>
      <c r="F1771" t="s">
        <v>25</v>
      </c>
      <c r="G1771" t="s">
        <v>23</v>
      </c>
      <c r="H1771" t="s">
        <v>50</v>
      </c>
      <c r="I1771" t="s">
        <v>37</v>
      </c>
      <c r="J1771" t="s">
        <v>91</v>
      </c>
      <c r="K1771" t="s">
        <v>54</v>
      </c>
      <c r="L1771" t="b">
        <v>1</v>
      </c>
      <c r="M1771" t="s">
        <v>30</v>
      </c>
      <c r="N1771" t="s">
        <v>196</v>
      </c>
      <c r="O1771">
        <v>2.09</v>
      </c>
      <c r="P1771">
        <v>2213041</v>
      </c>
      <c r="Q1771">
        <v>4625255.6900000004</v>
      </c>
      <c r="R1771">
        <v>5711336</v>
      </c>
      <c r="S1771">
        <v>5711336</v>
      </c>
      <c r="T1771">
        <v>5.7113360000000002</v>
      </c>
      <c r="U1771">
        <v>5.7113360000000002</v>
      </c>
      <c r="V1771">
        <v>4625.25569</v>
      </c>
    </row>
    <row r="1772" spans="1:22" x14ac:dyDescent="0.35">
      <c r="A1772" t="s">
        <v>22</v>
      </c>
      <c r="B1772">
        <v>2019</v>
      </c>
      <c r="C1772" t="b">
        <v>1</v>
      </c>
      <c r="D1772" t="s">
        <v>23</v>
      </c>
      <c r="E1772" t="s">
        <v>196</v>
      </c>
      <c r="F1772" t="s">
        <v>25</v>
      </c>
      <c r="G1772" t="s">
        <v>23</v>
      </c>
      <c r="H1772" t="s">
        <v>50</v>
      </c>
      <c r="I1772" t="s">
        <v>37</v>
      </c>
      <c r="J1772" t="s">
        <v>91</v>
      </c>
      <c r="K1772" t="s">
        <v>54</v>
      </c>
      <c r="L1772" t="b">
        <v>1</v>
      </c>
      <c r="M1772" t="s">
        <v>30</v>
      </c>
      <c r="N1772" t="s">
        <v>196</v>
      </c>
      <c r="O1772">
        <v>2.09</v>
      </c>
      <c r="P1772">
        <v>16272</v>
      </c>
      <c r="Q1772">
        <v>34008.480000000003</v>
      </c>
      <c r="R1772">
        <v>39339</v>
      </c>
      <c r="S1772">
        <v>39339</v>
      </c>
      <c r="T1772">
        <v>3.9338999999999999E-2</v>
      </c>
      <c r="U1772">
        <v>3.9338999999999999E-2</v>
      </c>
      <c r="V1772">
        <v>34.008479999999999</v>
      </c>
    </row>
    <row r="1773" spans="1:22" x14ac:dyDescent="0.35">
      <c r="A1773" t="s">
        <v>22</v>
      </c>
      <c r="B1773">
        <v>2019</v>
      </c>
      <c r="C1773" t="b">
        <v>1</v>
      </c>
      <c r="D1773" t="s">
        <v>23</v>
      </c>
      <c r="E1773" t="s">
        <v>196</v>
      </c>
      <c r="F1773" t="s">
        <v>25</v>
      </c>
      <c r="G1773" t="s">
        <v>23</v>
      </c>
      <c r="H1773" t="s">
        <v>50</v>
      </c>
      <c r="I1773" t="s">
        <v>37</v>
      </c>
      <c r="J1773" t="s">
        <v>91</v>
      </c>
      <c r="K1773" t="s">
        <v>54</v>
      </c>
      <c r="L1773" t="b">
        <v>1</v>
      </c>
      <c r="M1773" t="s">
        <v>30</v>
      </c>
      <c r="N1773" t="s">
        <v>196</v>
      </c>
      <c r="O1773">
        <v>2.09</v>
      </c>
      <c r="P1773">
        <v>7140</v>
      </c>
      <c r="Q1773">
        <v>14922.6</v>
      </c>
      <c r="R1773">
        <v>16957</v>
      </c>
      <c r="S1773">
        <v>16957</v>
      </c>
      <c r="T1773">
        <v>1.6957E-2</v>
      </c>
      <c r="U1773">
        <v>1.6957E-2</v>
      </c>
      <c r="V1773">
        <v>14.922599999999999</v>
      </c>
    </row>
    <row r="1774" spans="1:22" x14ac:dyDescent="0.35">
      <c r="A1774" t="s">
        <v>22</v>
      </c>
      <c r="B1774">
        <v>2019</v>
      </c>
      <c r="C1774" t="b">
        <v>1</v>
      </c>
      <c r="D1774" t="s">
        <v>23</v>
      </c>
      <c r="E1774" t="s">
        <v>196</v>
      </c>
      <c r="F1774" t="s">
        <v>25</v>
      </c>
      <c r="G1774" t="s">
        <v>23</v>
      </c>
      <c r="H1774" t="s">
        <v>50</v>
      </c>
      <c r="I1774" t="s">
        <v>37</v>
      </c>
      <c r="J1774" t="s">
        <v>115</v>
      </c>
      <c r="K1774" t="s">
        <v>54</v>
      </c>
      <c r="L1774" t="b">
        <v>1</v>
      </c>
      <c r="M1774" t="s">
        <v>30</v>
      </c>
      <c r="N1774" t="s">
        <v>196</v>
      </c>
      <c r="O1774">
        <v>2</v>
      </c>
      <c r="P1774">
        <v>130671</v>
      </c>
      <c r="Q1774">
        <v>261342</v>
      </c>
      <c r="R1774">
        <v>974148</v>
      </c>
      <c r="S1774">
        <v>974148</v>
      </c>
      <c r="T1774">
        <v>0.97414800000000001</v>
      </c>
      <c r="U1774">
        <v>0.97414800000000001</v>
      </c>
      <c r="V1774">
        <v>261.34199999999998</v>
      </c>
    </row>
    <row r="1775" spans="1:22" x14ac:dyDescent="0.35">
      <c r="A1775" t="s">
        <v>22</v>
      </c>
      <c r="B1775">
        <v>2019</v>
      </c>
      <c r="C1775" t="b">
        <v>1</v>
      </c>
      <c r="D1775" t="s">
        <v>23</v>
      </c>
      <c r="E1775" t="s">
        <v>196</v>
      </c>
      <c r="F1775" t="s">
        <v>25</v>
      </c>
      <c r="G1775" t="s">
        <v>23</v>
      </c>
      <c r="H1775" t="s">
        <v>50</v>
      </c>
      <c r="I1775" t="s">
        <v>37</v>
      </c>
      <c r="J1775" t="s">
        <v>33</v>
      </c>
      <c r="K1775" t="s">
        <v>33</v>
      </c>
      <c r="L1775" t="b">
        <v>1</v>
      </c>
      <c r="M1775" t="s">
        <v>30</v>
      </c>
      <c r="N1775" t="s">
        <v>196</v>
      </c>
      <c r="O1775">
        <v>1.84</v>
      </c>
      <c r="P1775">
        <v>54351</v>
      </c>
      <c r="Q1775">
        <v>100005.84</v>
      </c>
      <c r="R1775">
        <v>198319</v>
      </c>
      <c r="S1775">
        <v>198319</v>
      </c>
      <c r="T1775">
        <v>0.198319</v>
      </c>
      <c r="U1775">
        <v>0.198319</v>
      </c>
      <c r="V1775">
        <v>100.00584000000001</v>
      </c>
    </row>
    <row r="1776" spans="1:22" x14ac:dyDescent="0.35">
      <c r="A1776" t="s">
        <v>22</v>
      </c>
      <c r="B1776">
        <v>2019</v>
      </c>
      <c r="C1776" t="b">
        <v>1</v>
      </c>
      <c r="D1776" t="s">
        <v>23</v>
      </c>
      <c r="E1776" t="s">
        <v>196</v>
      </c>
      <c r="F1776" t="s">
        <v>25</v>
      </c>
      <c r="G1776" t="s">
        <v>23</v>
      </c>
      <c r="H1776" t="s">
        <v>50</v>
      </c>
      <c r="I1776" t="s">
        <v>37</v>
      </c>
      <c r="J1776" t="s">
        <v>33</v>
      </c>
      <c r="K1776" t="s">
        <v>33</v>
      </c>
      <c r="L1776" t="b">
        <v>1</v>
      </c>
      <c r="M1776" t="s">
        <v>30</v>
      </c>
      <c r="N1776" t="s">
        <v>196</v>
      </c>
      <c r="O1776">
        <v>1.84</v>
      </c>
      <c r="P1776">
        <v>51476</v>
      </c>
      <c r="Q1776">
        <v>94715.839999999997</v>
      </c>
      <c r="R1776">
        <v>184521</v>
      </c>
      <c r="S1776">
        <v>184521</v>
      </c>
      <c r="T1776">
        <v>0.18452099999999999</v>
      </c>
      <c r="U1776">
        <v>0.18452099999999999</v>
      </c>
      <c r="V1776">
        <v>94.71584</v>
      </c>
    </row>
    <row r="1777" spans="1:22" x14ac:dyDescent="0.35">
      <c r="A1777" t="s">
        <v>22</v>
      </c>
      <c r="B1777">
        <v>2019</v>
      </c>
      <c r="C1777" t="b">
        <v>1</v>
      </c>
      <c r="D1777" t="s">
        <v>23</v>
      </c>
      <c r="E1777" t="s">
        <v>196</v>
      </c>
      <c r="F1777" t="s">
        <v>25</v>
      </c>
      <c r="G1777" t="s">
        <v>23</v>
      </c>
      <c r="H1777" t="s">
        <v>26</v>
      </c>
      <c r="I1777" t="s">
        <v>35</v>
      </c>
      <c r="J1777" t="s">
        <v>116</v>
      </c>
      <c r="K1777" t="s">
        <v>29</v>
      </c>
      <c r="L1777" t="b">
        <v>1</v>
      </c>
      <c r="M1777" t="s">
        <v>30</v>
      </c>
      <c r="N1777" t="s">
        <v>196</v>
      </c>
      <c r="O1777">
        <v>1</v>
      </c>
      <c r="P1777">
        <v>31</v>
      </c>
      <c r="Q1777">
        <v>31</v>
      </c>
      <c r="R1777">
        <v>1134</v>
      </c>
      <c r="S1777">
        <v>1134</v>
      </c>
      <c r="T1777">
        <v>1.134E-3</v>
      </c>
      <c r="U1777">
        <v>1.134E-3</v>
      </c>
      <c r="V1777">
        <v>3.1E-2</v>
      </c>
    </row>
    <row r="1778" spans="1:22" x14ac:dyDescent="0.35">
      <c r="A1778" t="s">
        <v>22</v>
      </c>
      <c r="B1778">
        <v>2019</v>
      </c>
      <c r="C1778" t="b">
        <v>1</v>
      </c>
      <c r="D1778" t="s">
        <v>23</v>
      </c>
      <c r="E1778" t="s">
        <v>196</v>
      </c>
      <c r="F1778" t="s">
        <v>25</v>
      </c>
      <c r="G1778" t="s">
        <v>23</v>
      </c>
      <c r="H1778" t="s">
        <v>26</v>
      </c>
      <c r="I1778" t="s">
        <v>35</v>
      </c>
      <c r="J1778" t="s">
        <v>93</v>
      </c>
      <c r="K1778" t="s">
        <v>47</v>
      </c>
      <c r="L1778" t="b">
        <v>1</v>
      </c>
      <c r="M1778" t="s">
        <v>30</v>
      </c>
      <c r="N1778" t="s">
        <v>196</v>
      </c>
      <c r="O1778">
        <v>1.68</v>
      </c>
      <c r="P1778">
        <v>80</v>
      </c>
      <c r="Q1778">
        <v>134.4</v>
      </c>
      <c r="R1778">
        <v>886</v>
      </c>
      <c r="S1778">
        <v>886</v>
      </c>
      <c r="T1778">
        <v>8.8599999999999996E-4</v>
      </c>
      <c r="U1778">
        <v>8.8599999999999996E-4</v>
      </c>
      <c r="V1778">
        <v>0.13439999999999999</v>
      </c>
    </row>
    <row r="1779" spans="1:22" x14ac:dyDescent="0.35">
      <c r="A1779" t="s">
        <v>22</v>
      </c>
      <c r="B1779">
        <v>2019</v>
      </c>
      <c r="C1779" t="b">
        <v>1</v>
      </c>
      <c r="D1779" t="s">
        <v>23</v>
      </c>
      <c r="E1779" t="s">
        <v>196</v>
      </c>
      <c r="F1779" t="s">
        <v>25</v>
      </c>
      <c r="G1779" t="s">
        <v>23</v>
      </c>
      <c r="H1779" t="s">
        <v>26</v>
      </c>
      <c r="I1779" t="s">
        <v>27</v>
      </c>
      <c r="J1779" t="s">
        <v>91</v>
      </c>
      <c r="K1779" t="s">
        <v>54</v>
      </c>
      <c r="L1779" t="b">
        <v>1</v>
      </c>
      <c r="M1779" t="s">
        <v>30</v>
      </c>
      <c r="N1779" t="s">
        <v>196</v>
      </c>
      <c r="O1779">
        <v>1.61</v>
      </c>
      <c r="P1779">
        <v>1200</v>
      </c>
      <c r="Q1779">
        <v>1932</v>
      </c>
      <c r="R1779">
        <v>1357</v>
      </c>
      <c r="S1779">
        <v>1357</v>
      </c>
      <c r="T1779">
        <v>1.3569999999999999E-3</v>
      </c>
      <c r="U1779">
        <v>1.3569999999999999E-3</v>
      </c>
      <c r="V1779">
        <v>1.9319999999999999</v>
      </c>
    </row>
    <row r="1780" spans="1:22" x14ac:dyDescent="0.35">
      <c r="A1780" t="s">
        <v>22</v>
      </c>
      <c r="B1780">
        <v>2019</v>
      </c>
      <c r="C1780" t="b">
        <v>1</v>
      </c>
      <c r="D1780" t="s">
        <v>48</v>
      </c>
      <c r="E1780" t="s">
        <v>197</v>
      </c>
      <c r="F1780" t="s">
        <v>25</v>
      </c>
      <c r="G1780" t="s">
        <v>48</v>
      </c>
      <c r="H1780" t="s">
        <v>26</v>
      </c>
      <c r="I1780" t="s">
        <v>35</v>
      </c>
      <c r="J1780" t="s">
        <v>46</v>
      </c>
      <c r="K1780" t="s">
        <v>47</v>
      </c>
      <c r="L1780" t="b">
        <v>1</v>
      </c>
      <c r="M1780" t="s">
        <v>30</v>
      </c>
      <c r="N1780" t="s">
        <v>197</v>
      </c>
      <c r="O1780">
        <v>1.23</v>
      </c>
      <c r="P1780">
        <v>6649</v>
      </c>
      <c r="Q1780">
        <v>8178.27</v>
      </c>
      <c r="R1780">
        <v>81252</v>
      </c>
      <c r="S1780">
        <v>81252</v>
      </c>
      <c r="T1780">
        <v>8.1252000000000005E-2</v>
      </c>
      <c r="U1780">
        <v>8.1252000000000005E-2</v>
      </c>
      <c r="V1780">
        <v>8.1782699999999995</v>
      </c>
    </row>
    <row r="1781" spans="1:22" x14ac:dyDescent="0.35">
      <c r="A1781" t="s">
        <v>22</v>
      </c>
      <c r="B1781">
        <v>2019</v>
      </c>
      <c r="C1781" t="b">
        <v>1</v>
      </c>
      <c r="D1781" t="s">
        <v>48</v>
      </c>
      <c r="E1781" t="s">
        <v>197</v>
      </c>
      <c r="F1781" t="s">
        <v>25</v>
      </c>
      <c r="G1781" t="s">
        <v>48</v>
      </c>
      <c r="H1781" t="s">
        <v>26</v>
      </c>
      <c r="I1781" t="s">
        <v>35</v>
      </c>
      <c r="J1781" t="s">
        <v>80</v>
      </c>
      <c r="K1781" t="s">
        <v>39</v>
      </c>
      <c r="L1781" t="b">
        <v>1</v>
      </c>
      <c r="M1781" t="s">
        <v>30</v>
      </c>
      <c r="N1781" t="s">
        <v>197</v>
      </c>
      <c r="O1781">
        <v>1</v>
      </c>
      <c r="P1781">
        <v>108210</v>
      </c>
      <c r="Q1781">
        <v>108210</v>
      </c>
      <c r="R1781">
        <v>1753058</v>
      </c>
      <c r="S1781">
        <v>1753058</v>
      </c>
      <c r="T1781">
        <v>1.753058</v>
      </c>
      <c r="U1781">
        <v>1.753058</v>
      </c>
      <c r="V1781">
        <v>108.21</v>
      </c>
    </row>
    <row r="1782" spans="1:22" x14ac:dyDescent="0.35">
      <c r="A1782" t="s">
        <v>22</v>
      </c>
      <c r="B1782">
        <v>2019</v>
      </c>
      <c r="C1782" t="b">
        <v>1</v>
      </c>
      <c r="D1782" t="s">
        <v>48</v>
      </c>
      <c r="E1782" t="s">
        <v>197</v>
      </c>
      <c r="F1782" t="s">
        <v>25</v>
      </c>
      <c r="G1782" t="s">
        <v>48</v>
      </c>
      <c r="H1782" t="s">
        <v>26</v>
      </c>
      <c r="I1782" t="s">
        <v>35</v>
      </c>
      <c r="J1782" t="s">
        <v>152</v>
      </c>
      <c r="K1782" t="s">
        <v>39</v>
      </c>
      <c r="L1782" t="b">
        <v>1</v>
      </c>
      <c r="M1782" t="s">
        <v>30</v>
      </c>
      <c r="N1782" t="s">
        <v>197</v>
      </c>
      <c r="O1782">
        <v>1</v>
      </c>
      <c r="P1782">
        <v>1354</v>
      </c>
      <c r="Q1782">
        <v>1354</v>
      </c>
      <c r="R1782">
        <v>22554</v>
      </c>
      <c r="S1782">
        <v>22554</v>
      </c>
      <c r="T1782">
        <v>2.2554000000000001E-2</v>
      </c>
      <c r="U1782">
        <v>2.2554000000000001E-2</v>
      </c>
      <c r="V1782">
        <v>1.3540000000000001</v>
      </c>
    </row>
    <row r="1783" spans="1:22" x14ac:dyDescent="0.35">
      <c r="A1783" t="s">
        <v>22</v>
      </c>
      <c r="B1783">
        <v>2019</v>
      </c>
      <c r="C1783" t="b">
        <v>1</v>
      </c>
      <c r="D1783" t="s">
        <v>48</v>
      </c>
      <c r="E1783" t="s">
        <v>197</v>
      </c>
      <c r="F1783" t="s">
        <v>25</v>
      </c>
      <c r="G1783" t="s">
        <v>48</v>
      </c>
      <c r="H1783" t="s">
        <v>26</v>
      </c>
      <c r="I1783" t="s">
        <v>35</v>
      </c>
      <c r="J1783" t="s">
        <v>136</v>
      </c>
      <c r="K1783" t="s">
        <v>39</v>
      </c>
      <c r="L1783" t="b">
        <v>1</v>
      </c>
      <c r="M1783" t="s">
        <v>30</v>
      </c>
      <c r="N1783" t="s">
        <v>197</v>
      </c>
      <c r="O1783">
        <v>1</v>
      </c>
      <c r="P1783">
        <v>180502</v>
      </c>
      <c r="Q1783">
        <v>180502</v>
      </c>
      <c r="R1783">
        <v>336721</v>
      </c>
      <c r="S1783">
        <v>336721</v>
      </c>
      <c r="T1783">
        <v>0.33672099999999999</v>
      </c>
      <c r="U1783">
        <v>0.33672099999999999</v>
      </c>
      <c r="V1783">
        <v>180.50200000000001</v>
      </c>
    </row>
    <row r="1784" spans="1:22" x14ac:dyDescent="0.35">
      <c r="A1784" t="s">
        <v>22</v>
      </c>
      <c r="B1784">
        <v>2019</v>
      </c>
      <c r="C1784" t="b">
        <v>1</v>
      </c>
      <c r="D1784" t="s">
        <v>48</v>
      </c>
      <c r="E1784" t="s">
        <v>197</v>
      </c>
      <c r="F1784" t="s">
        <v>25</v>
      </c>
      <c r="G1784" t="s">
        <v>48</v>
      </c>
      <c r="H1784" t="s">
        <v>26</v>
      </c>
      <c r="I1784" t="s">
        <v>35</v>
      </c>
      <c r="J1784" t="s">
        <v>82</v>
      </c>
      <c r="K1784" t="s">
        <v>39</v>
      </c>
      <c r="L1784" t="b">
        <v>1</v>
      </c>
      <c r="M1784" t="s">
        <v>30</v>
      </c>
      <c r="N1784" t="s">
        <v>197</v>
      </c>
      <c r="O1784">
        <v>1</v>
      </c>
      <c r="P1784">
        <v>155703</v>
      </c>
      <c r="Q1784">
        <v>155703</v>
      </c>
      <c r="R1784">
        <v>488008</v>
      </c>
      <c r="S1784">
        <v>488008</v>
      </c>
      <c r="T1784">
        <v>0.488008</v>
      </c>
      <c r="U1784">
        <v>0.488008</v>
      </c>
      <c r="V1784">
        <v>155.703</v>
      </c>
    </row>
    <row r="1785" spans="1:22" x14ac:dyDescent="0.35">
      <c r="A1785" t="s">
        <v>22</v>
      </c>
      <c r="B1785">
        <v>2019</v>
      </c>
      <c r="C1785" t="b">
        <v>1</v>
      </c>
      <c r="D1785" t="s">
        <v>48</v>
      </c>
      <c r="E1785" t="s">
        <v>197</v>
      </c>
      <c r="F1785" t="s">
        <v>25</v>
      </c>
      <c r="G1785" t="s">
        <v>48</v>
      </c>
      <c r="H1785" t="s">
        <v>26</v>
      </c>
      <c r="I1785" t="s">
        <v>27</v>
      </c>
      <c r="J1785" t="s">
        <v>56</v>
      </c>
      <c r="K1785" t="s">
        <v>29</v>
      </c>
      <c r="L1785" t="b">
        <v>1</v>
      </c>
      <c r="M1785" t="s">
        <v>30</v>
      </c>
      <c r="N1785" t="s">
        <v>197</v>
      </c>
      <c r="O1785">
        <v>1.21</v>
      </c>
      <c r="P1785">
        <v>543916</v>
      </c>
      <c r="Q1785">
        <v>658138.36</v>
      </c>
      <c r="R1785">
        <v>3845975</v>
      </c>
      <c r="S1785">
        <v>3845975</v>
      </c>
      <c r="T1785">
        <v>3.8459750000000001</v>
      </c>
      <c r="U1785">
        <v>3.8459750000000001</v>
      </c>
      <c r="V1785">
        <v>658.13836000000003</v>
      </c>
    </row>
    <row r="1786" spans="1:22" x14ac:dyDescent="0.35">
      <c r="A1786" t="s">
        <v>22</v>
      </c>
      <c r="B1786">
        <v>2019</v>
      </c>
      <c r="C1786" t="b">
        <v>1</v>
      </c>
      <c r="D1786" t="s">
        <v>48</v>
      </c>
      <c r="E1786" t="s">
        <v>197</v>
      </c>
      <c r="F1786" t="s">
        <v>25</v>
      </c>
      <c r="G1786" t="s">
        <v>48</v>
      </c>
      <c r="H1786" t="s">
        <v>26</v>
      </c>
      <c r="I1786" t="s">
        <v>27</v>
      </c>
      <c r="J1786" t="s">
        <v>198</v>
      </c>
      <c r="K1786" t="s">
        <v>29</v>
      </c>
      <c r="L1786" t="b">
        <v>1</v>
      </c>
      <c r="M1786" t="s">
        <v>30</v>
      </c>
      <c r="N1786" t="s">
        <v>197</v>
      </c>
      <c r="O1786">
        <v>1</v>
      </c>
      <c r="P1786">
        <v>976</v>
      </c>
      <c r="Q1786">
        <v>976</v>
      </c>
      <c r="R1786">
        <v>18125</v>
      </c>
      <c r="S1786">
        <v>18125</v>
      </c>
      <c r="T1786">
        <v>1.8124999999999999E-2</v>
      </c>
      <c r="U1786">
        <v>1.8124999999999999E-2</v>
      </c>
      <c r="V1786">
        <v>0.97599999999999998</v>
      </c>
    </row>
    <row r="1787" spans="1:22" x14ac:dyDescent="0.35">
      <c r="A1787" t="s">
        <v>22</v>
      </c>
      <c r="B1787">
        <v>2019</v>
      </c>
      <c r="C1787" t="b">
        <v>1</v>
      </c>
      <c r="D1787" t="s">
        <v>48</v>
      </c>
      <c r="E1787" t="s">
        <v>197</v>
      </c>
      <c r="F1787" t="s">
        <v>25</v>
      </c>
      <c r="G1787" t="s">
        <v>48</v>
      </c>
      <c r="H1787" t="s">
        <v>26</v>
      </c>
      <c r="I1787" t="s">
        <v>27</v>
      </c>
      <c r="J1787" t="s">
        <v>69</v>
      </c>
      <c r="K1787" t="s">
        <v>29</v>
      </c>
      <c r="L1787" t="b">
        <v>1</v>
      </c>
      <c r="M1787" t="s">
        <v>30</v>
      </c>
      <c r="N1787" t="s">
        <v>197</v>
      </c>
      <c r="O1787">
        <v>1</v>
      </c>
      <c r="P1787">
        <v>6367</v>
      </c>
      <c r="Q1787">
        <v>6367</v>
      </c>
      <c r="R1787">
        <v>77658</v>
      </c>
      <c r="S1787">
        <v>77658</v>
      </c>
      <c r="T1787">
        <v>7.7658000000000005E-2</v>
      </c>
      <c r="U1787">
        <v>7.7658000000000005E-2</v>
      </c>
      <c r="V1787">
        <v>6.367</v>
      </c>
    </row>
    <row r="1788" spans="1:22" x14ac:dyDescent="0.35">
      <c r="A1788" t="s">
        <v>22</v>
      </c>
      <c r="B1788">
        <v>2019</v>
      </c>
      <c r="C1788" t="b">
        <v>1</v>
      </c>
      <c r="D1788" t="s">
        <v>48</v>
      </c>
      <c r="E1788" t="s">
        <v>197</v>
      </c>
      <c r="F1788" t="s">
        <v>25</v>
      </c>
      <c r="G1788" t="s">
        <v>48</v>
      </c>
      <c r="H1788" t="s">
        <v>26</v>
      </c>
      <c r="I1788" t="s">
        <v>27</v>
      </c>
      <c r="J1788" t="s">
        <v>28</v>
      </c>
      <c r="K1788" t="s">
        <v>29</v>
      </c>
      <c r="L1788" t="b">
        <v>1</v>
      </c>
      <c r="M1788" t="s">
        <v>30</v>
      </c>
      <c r="N1788" t="s">
        <v>197</v>
      </c>
      <c r="O1788">
        <v>1.38</v>
      </c>
      <c r="P1788">
        <v>49411</v>
      </c>
      <c r="Q1788">
        <v>68187.179999999993</v>
      </c>
      <c r="R1788">
        <v>540210</v>
      </c>
      <c r="S1788">
        <v>540210</v>
      </c>
      <c r="T1788">
        <v>0.54020999999999997</v>
      </c>
      <c r="U1788">
        <v>0.54020999999999997</v>
      </c>
      <c r="V1788">
        <v>68.187179999999998</v>
      </c>
    </row>
    <row r="1789" spans="1:22" x14ac:dyDescent="0.35">
      <c r="A1789" t="s">
        <v>22</v>
      </c>
      <c r="B1789">
        <v>2019</v>
      </c>
      <c r="C1789" t="b">
        <v>1</v>
      </c>
      <c r="D1789" t="s">
        <v>48</v>
      </c>
      <c r="E1789" t="s">
        <v>197</v>
      </c>
      <c r="F1789" t="s">
        <v>25</v>
      </c>
      <c r="G1789" t="s">
        <v>48</v>
      </c>
      <c r="H1789" t="s">
        <v>26</v>
      </c>
      <c r="I1789" t="s">
        <v>27</v>
      </c>
      <c r="J1789" t="s">
        <v>57</v>
      </c>
      <c r="K1789" t="s">
        <v>29</v>
      </c>
      <c r="L1789" t="b">
        <v>1</v>
      </c>
      <c r="M1789" t="s">
        <v>30</v>
      </c>
      <c r="N1789" t="s">
        <v>197</v>
      </c>
      <c r="O1789">
        <v>4</v>
      </c>
      <c r="P1789">
        <v>16732</v>
      </c>
      <c r="Q1789">
        <v>66928</v>
      </c>
      <c r="R1789">
        <v>366799</v>
      </c>
      <c r="S1789">
        <v>366799</v>
      </c>
      <c r="T1789">
        <v>0.36679899999999999</v>
      </c>
      <c r="U1789">
        <v>0.36679899999999999</v>
      </c>
      <c r="V1789">
        <v>66.927999999999997</v>
      </c>
    </row>
    <row r="1790" spans="1:22" x14ac:dyDescent="0.35">
      <c r="A1790" t="s">
        <v>22</v>
      </c>
      <c r="B1790">
        <v>2019</v>
      </c>
      <c r="C1790" t="b">
        <v>1</v>
      </c>
      <c r="D1790" t="s">
        <v>48</v>
      </c>
      <c r="E1790" t="s">
        <v>197</v>
      </c>
      <c r="F1790" t="s">
        <v>25</v>
      </c>
      <c r="G1790" t="s">
        <v>48</v>
      </c>
      <c r="H1790" t="s">
        <v>26</v>
      </c>
      <c r="I1790" t="s">
        <v>27</v>
      </c>
      <c r="J1790" t="s">
        <v>57</v>
      </c>
      <c r="K1790" t="s">
        <v>29</v>
      </c>
      <c r="L1790" t="b">
        <v>1</v>
      </c>
      <c r="M1790" t="s">
        <v>30</v>
      </c>
      <c r="N1790" t="s">
        <v>197</v>
      </c>
      <c r="O1790">
        <v>2.58</v>
      </c>
      <c r="P1790">
        <v>22093</v>
      </c>
      <c r="Q1790">
        <v>56999.94</v>
      </c>
      <c r="R1790">
        <v>542616</v>
      </c>
      <c r="S1790">
        <v>542616</v>
      </c>
      <c r="T1790">
        <v>0.54261599999999999</v>
      </c>
      <c r="U1790">
        <v>0.54261599999999999</v>
      </c>
      <c r="V1790">
        <v>56.999940000000002</v>
      </c>
    </row>
    <row r="1791" spans="1:22" x14ac:dyDescent="0.35">
      <c r="A1791" t="s">
        <v>22</v>
      </c>
      <c r="B1791">
        <v>2019</v>
      </c>
      <c r="C1791" t="b">
        <v>1</v>
      </c>
      <c r="D1791" t="s">
        <v>48</v>
      </c>
      <c r="E1791" t="s">
        <v>197</v>
      </c>
      <c r="F1791" t="s">
        <v>25</v>
      </c>
      <c r="G1791" t="s">
        <v>48</v>
      </c>
      <c r="H1791" t="s">
        <v>26</v>
      </c>
      <c r="I1791" t="s">
        <v>27</v>
      </c>
      <c r="J1791" t="s">
        <v>71</v>
      </c>
      <c r="K1791" t="s">
        <v>29</v>
      </c>
      <c r="L1791" t="b">
        <v>1</v>
      </c>
      <c r="M1791" t="s">
        <v>30</v>
      </c>
      <c r="N1791" t="s">
        <v>197</v>
      </c>
      <c r="O1791">
        <v>1.61</v>
      </c>
      <c r="P1791">
        <v>15740</v>
      </c>
      <c r="Q1791">
        <v>25341.4</v>
      </c>
      <c r="R1791">
        <v>210002</v>
      </c>
      <c r="S1791">
        <v>210002</v>
      </c>
      <c r="T1791">
        <v>0.21000199999999999</v>
      </c>
      <c r="U1791">
        <v>0.21000199999999999</v>
      </c>
      <c r="V1791">
        <v>25.3414</v>
      </c>
    </row>
    <row r="1792" spans="1:22" x14ac:dyDescent="0.35">
      <c r="A1792" t="s">
        <v>22</v>
      </c>
      <c r="B1792">
        <v>2019</v>
      </c>
      <c r="C1792" t="b">
        <v>1</v>
      </c>
      <c r="D1792" t="s">
        <v>48</v>
      </c>
      <c r="E1792" t="s">
        <v>197</v>
      </c>
      <c r="F1792" t="s">
        <v>25</v>
      </c>
      <c r="G1792" t="s">
        <v>48</v>
      </c>
      <c r="H1792" t="s">
        <v>26</v>
      </c>
      <c r="I1792" t="s">
        <v>27</v>
      </c>
      <c r="J1792" t="s">
        <v>72</v>
      </c>
      <c r="K1792" t="s">
        <v>29</v>
      </c>
      <c r="L1792" t="b">
        <v>1</v>
      </c>
      <c r="M1792" t="s">
        <v>30</v>
      </c>
      <c r="N1792" t="s">
        <v>197</v>
      </c>
      <c r="O1792">
        <v>1.18</v>
      </c>
      <c r="P1792">
        <v>2839</v>
      </c>
      <c r="Q1792">
        <v>3350.02</v>
      </c>
      <c r="R1792">
        <v>50118</v>
      </c>
      <c r="S1792">
        <v>50118</v>
      </c>
      <c r="T1792">
        <v>5.0118000000000003E-2</v>
      </c>
      <c r="U1792">
        <v>5.0118000000000003E-2</v>
      </c>
      <c r="V1792">
        <v>3.3500200000000002</v>
      </c>
    </row>
    <row r="1793" spans="1:22" x14ac:dyDescent="0.35">
      <c r="A1793" t="s">
        <v>22</v>
      </c>
      <c r="B1793">
        <v>2019</v>
      </c>
      <c r="C1793" t="b">
        <v>1</v>
      </c>
      <c r="D1793" t="s">
        <v>48</v>
      </c>
      <c r="E1793" t="s">
        <v>197</v>
      </c>
      <c r="F1793" t="s">
        <v>25</v>
      </c>
      <c r="G1793" t="s">
        <v>48</v>
      </c>
      <c r="H1793" t="s">
        <v>26</v>
      </c>
      <c r="I1793" t="s">
        <v>27</v>
      </c>
      <c r="J1793" t="s">
        <v>72</v>
      </c>
      <c r="K1793" t="s">
        <v>29</v>
      </c>
      <c r="L1793" t="b">
        <v>1</v>
      </c>
      <c r="M1793" t="s">
        <v>30</v>
      </c>
      <c r="N1793" t="s">
        <v>197</v>
      </c>
      <c r="O1793">
        <v>1.18</v>
      </c>
      <c r="P1793">
        <v>36469</v>
      </c>
      <c r="Q1793">
        <v>43033.42</v>
      </c>
      <c r="R1793">
        <v>740654</v>
      </c>
      <c r="S1793">
        <v>740654</v>
      </c>
      <c r="T1793">
        <v>0.74065400000000003</v>
      </c>
      <c r="U1793">
        <v>0.74065400000000003</v>
      </c>
      <c r="V1793">
        <v>43.03342</v>
      </c>
    </row>
    <row r="1794" spans="1:22" x14ac:dyDescent="0.35">
      <c r="A1794" t="s">
        <v>22</v>
      </c>
      <c r="B1794">
        <v>2019</v>
      </c>
      <c r="C1794" t="b">
        <v>1</v>
      </c>
      <c r="D1794" t="s">
        <v>48</v>
      </c>
      <c r="E1794" t="s">
        <v>197</v>
      </c>
      <c r="F1794" t="s">
        <v>25</v>
      </c>
      <c r="G1794" t="s">
        <v>48</v>
      </c>
      <c r="H1794" t="s">
        <v>26</v>
      </c>
      <c r="I1794" t="s">
        <v>35</v>
      </c>
      <c r="J1794" t="s">
        <v>92</v>
      </c>
      <c r="K1794" t="s">
        <v>52</v>
      </c>
      <c r="L1794" t="b">
        <v>1</v>
      </c>
      <c r="M1794" t="s">
        <v>30</v>
      </c>
      <c r="N1794" t="s">
        <v>197</v>
      </c>
      <c r="O1794">
        <v>1.1299999999999999</v>
      </c>
      <c r="P1794">
        <v>13124</v>
      </c>
      <c r="Q1794">
        <v>14830.12</v>
      </c>
      <c r="R1794">
        <v>124731</v>
      </c>
      <c r="S1794">
        <v>124731</v>
      </c>
      <c r="T1794">
        <v>0.12473099999999999</v>
      </c>
      <c r="U1794">
        <v>0.12473099999999999</v>
      </c>
      <c r="V1794">
        <v>14.830120000000001</v>
      </c>
    </row>
    <row r="1795" spans="1:22" x14ac:dyDescent="0.35">
      <c r="A1795" t="s">
        <v>22</v>
      </c>
      <c r="B1795">
        <v>2019</v>
      </c>
      <c r="C1795" t="b">
        <v>1</v>
      </c>
      <c r="D1795" t="s">
        <v>48</v>
      </c>
      <c r="E1795" t="s">
        <v>197</v>
      </c>
      <c r="F1795" t="s">
        <v>25</v>
      </c>
      <c r="G1795" t="s">
        <v>48</v>
      </c>
      <c r="H1795" t="s">
        <v>26</v>
      </c>
      <c r="I1795" t="s">
        <v>35</v>
      </c>
      <c r="J1795" t="s">
        <v>51</v>
      </c>
      <c r="K1795" t="s">
        <v>52</v>
      </c>
      <c r="L1795" t="b">
        <v>1</v>
      </c>
      <c r="M1795" t="s">
        <v>30</v>
      </c>
      <c r="N1795" t="s">
        <v>197</v>
      </c>
      <c r="O1795">
        <v>1.1599999999999999</v>
      </c>
      <c r="P1795">
        <v>3752</v>
      </c>
      <c r="Q1795">
        <v>4352.32</v>
      </c>
      <c r="R1795">
        <v>36199</v>
      </c>
      <c r="S1795">
        <v>36199</v>
      </c>
      <c r="T1795">
        <v>3.6199000000000002E-2</v>
      </c>
      <c r="U1795">
        <v>3.6199000000000002E-2</v>
      </c>
      <c r="V1795">
        <v>4.3523199999999997</v>
      </c>
    </row>
    <row r="1796" spans="1:22" x14ac:dyDescent="0.35">
      <c r="A1796" t="s">
        <v>22</v>
      </c>
      <c r="B1796">
        <v>2019</v>
      </c>
      <c r="C1796" t="b">
        <v>1</v>
      </c>
      <c r="D1796" t="s">
        <v>48</v>
      </c>
      <c r="E1796" t="s">
        <v>197</v>
      </c>
      <c r="F1796" t="s">
        <v>25</v>
      </c>
      <c r="G1796" t="s">
        <v>48</v>
      </c>
      <c r="H1796" t="s">
        <v>26</v>
      </c>
      <c r="I1796" t="s">
        <v>35</v>
      </c>
      <c r="J1796" t="s">
        <v>73</v>
      </c>
      <c r="K1796" t="s">
        <v>52</v>
      </c>
      <c r="L1796" t="b">
        <v>1</v>
      </c>
      <c r="M1796" t="s">
        <v>30</v>
      </c>
      <c r="N1796" t="s">
        <v>197</v>
      </c>
      <c r="O1796">
        <v>1.1000000000000001</v>
      </c>
      <c r="P1796">
        <v>1748</v>
      </c>
      <c r="Q1796">
        <v>1922.8</v>
      </c>
      <c r="R1796">
        <v>13057</v>
      </c>
      <c r="S1796">
        <v>13057</v>
      </c>
      <c r="T1796">
        <v>1.3056999999999999E-2</v>
      </c>
      <c r="U1796">
        <v>1.3056999999999999E-2</v>
      </c>
      <c r="V1796">
        <v>1.9228000000000001</v>
      </c>
    </row>
    <row r="1797" spans="1:22" x14ac:dyDescent="0.35">
      <c r="A1797" t="s">
        <v>22</v>
      </c>
      <c r="B1797">
        <v>2019</v>
      </c>
      <c r="C1797" t="b">
        <v>1</v>
      </c>
      <c r="D1797" t="s">
        <v>48</v>
      </c>
      <c r="E1797" t="s">
        <v>197</v>
      </c>
      <c r="F1797" t="s">
        <v>25</v>
      </c>
      <c r="G1797" t="s">
        <v>48</v>
      </c>
      <c r="H1797" t="s">
        <v>26</v>
      </c>
      <c r="I1797" t="s">
        <v>35</v>
      </c>
      <c r="J1797" t="s">
        <v>112</v>
      </c>
      <c r="K1797" t="s">
        <v>54</v>
      </c>
      <c r="L1797" t="b">
        <v>1</v>
      </c>
      <c r="M1797" t="s">
        <v>30</v>
      </c>
      <c r="N1797" t="s">
        <v>197</v>
      </c>
      <c r="O1797">
        <v>1</v>
      </c>
      <c r="P1797">
        <v>31124</v>
      </c>
      <c r="Q1797">
        <v>31124</v>
      </c>
      <c r="R1797">
        <v>67155</v>
      </c>
      <c r="S1797">
        <v>67155</v>
      </c>
      <c r="T1797">
        <v>6.7155000000000006E-2</v>
      </c>
      <c r="U1797">
        <v>6.7155000000000006E-2</v>
      </c>
      <c r="V1797">
        <v>31.123999999999999</v>
      </c>
    </row>
    <row r="1798" spans="1:22" x14ac:dyDescent="0.35">
      <c r="A1798" t="s">
        <v>22</v>
      </c>
      <c r="B1798">
        <v>2019</v>
      </c>
      <c r="C1798" t="b">
        <v>1</v>
      </c>
      <c r="D1798" t="s">
        <v>48</v>
      </c>
      <c r="E1798" t="s">
        <v>197</v>
      </c>
      <c r="F1798" t="s">
        <v>25</v>
      </c>
      <c r="G1798" t="s">
        <v>48</v>
      </c>
      <c r="H1798" t="s">
        <v>26</v>
      </c>
      <c r="I1798" t="s">
        <v>27</v>
      </c>
      <c r="J1798" t="s">
        <v>135</v>
      </c>
      <c r="K1798" t="s">
        <v>52</v>
      </c>
      <c r="L1798" t="b">
        <v>1</v>
      </c>
      <c r="M1798" t="s">
        <v>30</v>
      </c>
      <c r="N1798" t="s">
        <v>197</v>
      </c>
      <c r="O1798">
        <v>1.1299999999999999</v>
      </c>
      <c r="P1798">
        <v>600</v>
      </c>
      <c r="Q1798">
        <v>678</v>
      </c>
      <c r="R1798">
        <v>1120</v>
      </c>
      <c r="S1798">
        <v>1120</v>
      </c>
      <c r="T1798">
        <v>1.1199999999999999E-3</v>
      </c>
      <c r="U1798">
        <v>1.1199999999999999E-3</v>
      </c>
      <c r="V1798">
        <v>0.67800000000000005</v>
      </c>
    </row>
    <row r="1799" spans="1:22" x14ac:dyDescent="0.35">
      <c r="A1799" t="s">
        <v>22</v>
      </c>
      <c r="B1799">
        <v>2019</v>
      </c>
      <c r="C1799" t="b">
        <v>1</v>
      </c>
      <c r="D1799" t="s">
        <v>48</v>
      </c>
      <c r="E1799" t="s">
        <v>197</v>
      </c>
      <c r="F1799" t="s">
        <v>25</v>
      </c>
      <c r="G1799" t="s">
        <v>48</v>
      </c>
      <c r="H1799" t="s">
        <v>26</v>
      </c>
      <c r="I1799" t="s">
        <v>27</v>
      </c>
      <c r="J1799" t="s">
        <v>144</v>
      </c>
      <c r="K1799" t="s">
        <v>54</v>
      </c>
      <c r="L1799" t="b">
        <v>1</v>
      </c>
      <c r="M1799" t="s">
        <v>30</v>
      </c>
      <c r="N1799" t="s">
        <v>197</v>
      </c>
      <c r="O1799">
        <v>1</v>
      </c>
      <c r="P1799">
        <v>933853</v>
      </c>
      <c r="Q1799">
        <v>933853</v>
      </c>
      <c r="R1799">
        <v>721958</v>
      </c>
      <c r="S1799">
        <v>721958</v>
      </c>
      <c r="T1799">
        <v>0.72195799999999999</v>
      </c>
      <c r="U1799">
        <v>0.72195799999999999</v>
      </c>
      <c r="V1799">
        <v>933.85299999999995</v>
      </c>
    </row>
    <row r="1800" spans="1:22" x14ac:dyDescent="0.35">
      <c r="A1800" t="s">
        <v>22</v>
      </c>
      <c r="B1800">
        <v>2019</v>
      </c>
      <c r="C1800" t="b">
        <v>1</v>
      </c>
      <c r="D1800" t="s">
        <v>48</v>
      </c>
      <c r="E1800" t="s">
        <v>197</v>
      </c>
      <c r="F1800" t="s">
        <v>25</v>
      </c>
      <c r="G1800" t="s">
        <v>48</v>
      </c>
      <c r="H1800" t="s">
        <v>26</v>
      </c>
      <c r="I1800" t="s">
        <v>27</v>
      </c>
      <c r="J1800" t="s">
        <v>112</v>
      </c>
      <c r="K1800" t="s">
        <v>54</v>
      </c>
      <c r="L1800" t="b">
        <v>1</v>
      </c>
      <c r="M1800" t="s">
        <v>30</v>
      </c>
      <c r="N1800" t="s">
        <v>197</v>
      </c>
      <c r="O1800">
        <v>1</v>
      </c>
      <c r="P1800">
        <v>29640</v>
      </c>
      <c r="Q1800">
        <v>29640</v>
      </c>
      <c r="R1800">
        <v>36658</v>
      </c>
      <c r="S1800">
        <v>36658</v>
      </c>
      <c r="T1800">
        <v>3.6658000000000003E-2</v>
      </c>
      <c r="U1800">
        <v>3.6658000000000003E-2</v>
      </c>
      <c r="V1800">
        <v>29.64</v>
      </c>
    </row>
    <row r="1801" spans="1:22" x14ac:dyDescent="0.35">
      <c r="A1801" t="s">
        <v>22</v>
      </c>
      <c r="B1801">
        <v>2019</v>
      </c>
      <c r="C1801" t="b">
        <v>1</v>
      </c>
      <c r="D1801" t="s">
        <v>48</v>
      </c>
      <c r="E1801" t="s">
        <v>197</v>
      </c>
      <c r="F1801" t="s">
        <v>25</v>
      </c>
      <c r="G1801" t="s">
        <v>48</v>
      </c>
      <c r="H1801" t="s">
        <v>26</v>
      </c>
      <c r="I1801" t="s">
        <v>27</v>
      </c>
      <c r="J1801" t="s">
        <v>74</v>
      </c>
      <c r="K1801" t="s">
        <v>54</v>
      </c>
      <c r="L1801" t="b">
        <v>1</v>
      </c>
      <c r="M1801" t="s">
        <v>30</v>
      </c>
      <c r="N1801" t="s">
        <v>197</v>
      </c>
      <c r="O1801">
        <v>1</v>
      </c>
      <c r="P1801">
        <v>116374</v>
      </c>
      <c r="Q1801">
        <v>116374</v>
      </c>
      <c r="R1801">
        <v>653796</v>
      </c>
      <c r="S1801">
        <v>653796</v>
      </c>
      <c r="T1801">
        <v>0.65379600000000004</v>
      </c>
      <c r="U1801">
        <v>0.65379600000000004</v>
      </c>
      <c r="V1801">
        <v>116.374</v>
      </c>
    </row>
    <row r="1802" spans="1:22" x14ac:dyDescent="0.35">
      <c r="A1802" t="s">
        <v>22</v>
      </c>
      <c r="B1802">
        <v>2019</v>
      </c>
      <c r="C1802" t="b">
        <v>1</v>
      </c>
      <c r="D1802" t="s">
        <v>48</v>
      </c>
      <c r="E1802" t="s">
        <v>197</v>
      </c>
      <c r="F1802" t="s">
        <v>25</v>
      </c>
      <c r="G1802" t="s">
        <v>48</v>
      </c>
      <c r="H1802" t="s">
        <v>26</v>
      </c>
      <c r="I1802" t="s">
        <v>27</v>
      </c>
      <c r="J1802" t="s">
        <v>155</v>
      </c>
      <c r="K1802" t="s">
        <v>54</v>
      </c>
      <c r="L1802" t="b">
        <v>1</v>
      </c>
      <c r="M1802" t="s">
        <v>30</v>
      </c>
      <c r="N1802" t="s">
        <v>197</v>
      </c>
      <c r="O1802">
        <v>1</v>
      </c>
      <c r="P1802">
        <v>1263</v>
      </c>
      <c r="Q1802">
        <v>1263</v>
      </c>
      <c r="R1802">
        <v>7587</v>
      </c>
      <c r="S1802">
        <v>7587</v>
      </c>
      <c r="T1802">
        <v>7.587E-3</v>
      </c>
      <c r="U1802">
        <v>7.587E-3</v>
      </c>
      <c r="V1802">
        <v>1.2629999999999999</v>
      </c>
    </row>
    <row r="1803" spans="1:22" x14ac:dyDescent="0.35">
      <c r="A1803" t="s">
        <v>22</v>
      </c>
      <c r="B1803">
        <v>2019</v>
      </c>
      <c r="C1803" t="b">
        <v>1</v>
      </c>
      <c r="D1803" t="s">
        <v>48</v>
      </c>
      <c r="E1803" t="s">
        <v>197</v>
      </c>
      <c r="F1803" t="s">
        <v>25</v>
      </c>
      <c r="G1803" t="s">
        <v>48</v>
      </c>
      <c r="H1803" t="s">
        <v>26</v>
      </c>
      <c r="I1803" t="s">
        <v>35</v>
      </c>
      <c r="J1803" t="s">
        <v>125</v>
      </c>
      <c r="K1803" t="s">
        <v>33</v>
      </c>
      <c r="L1803" t="b">
        <v>1</v>
      </c>
      <c r="M1803" t="s">
        <v>30</v>
      </c>
      <c r="N1803" t="s">
        <v>197</v>
      </c>
      <c r="O1803">
        <v>1</v>
      </c>
      <c r="P1803">
        <v>3662646</v>
      </c>
      <c r="Q1803">
        <v>3662646</v>
      </c>
      <c r="R1803">
        <v>15222249</v>
      </c>
      <c r="S1803">
        <v>15222249</v>
      </c>
      <c r="T1803">
        <v>15.222249</v>
      </c>
      <c r="U1803">
        <v>15.222249</v>
      </c>
      <c r="V1803">
        <v>3662.6460000000002</v>
      </c>
    </row>
    <row r="1804" spans="1:22" x14ac:dyDescent="0.35">
      <c r="A1804" t="s">
        <v>22</v>
      </c>
      <c r="B1804">
        <v>2019</v>
      </c>
      <c r="C1804" t="b">
        <v>1</v>
      </c>
      <c r="D1804" t="s">
        <v>48</v>
      </c>
      <c r="E1804" t="s">
        <v>197</v>
      </c>
      <c r="F1804" t="s">
        <v>25</v>
      </c>
      <c r="G1804" t="s">
        <v>48</v>
      </c>
      <c r="H1804" t="s">
        <v>26</v>
      </c>
      <c r="I1804" t="s">
        <v>35</v>
      </c>
      <c r="J1804" t="s">
        <v>156</v>
      </c>
      <c r="K1804" t="s">
        <v>33</v>
      </c>
      <c r="L1804" t="b">
        <v>1</v>
      </c>
      <c r="M1804" t="s">
        <v>30</v>
      </c>
      <c r="N1804" t="s">
        <v>197</v>
      </c>
      <c r="O1804">
        <v>1</v>
      </c>
      <c r="P1804">
        <v>18041</v>
      </c>
      <c r="Q1804">
        <v>18041</v>
      </c>
      <c r="R1804">
        <v>69261</v>
      </c>
      <c r="S1804">
        <v>69261</v>
      </c>
      <c r="T1804">
        <v>6.9261000000000003E-2</v>
      </c>
      <c r="U1804">
        <v>6.9261000000000003E-2</v>
      </c>
      <c r="V1804">
        <v>18.041</v>
      </c>
    </row>
    <row r="1805" spans="1:22" x14ac:dyDescent="0.35">
      <c r="A1805" t="s">
        <v>22</v>
      </c>
      <c r="B1805">
        <v>2019</v>
      </c>
      <c r="C1805" t="b">
        <v>1</v>
      </c>
      <c r="D1805" t="s">
        <v>48</v>
      </c>
      <c r="E1805" t="s">
        <v>197</v>
      </c>
      <c r="F1805" t="s">
        <v>25</v>
      </c>
      <c r="G1805" t="s">
        <v>48</v>
      </c>
      <c r="H1805" t="s">
        <v>26</v>
      </c>
      <c r="I1805" t="s">
        <v>35</v>
      </c>
      <c r="J1805" t="s">
        <v>133</v>
      </c>
      <c r="K1805" t="s">
        <v>33</v>
      </c>
      <c r="L1805" t="b">
        <v>1</v>
      </c>
      <c r="M1805" t="s">
        <v>30</v>
      </c>
      <c r="N1805" t="s">
        <v>197</v>
      </c>
      <c r="O1805">
        <v>1</v>
      </c>
      <c r="P1805">
        <v>665893</v>
      </c>
      <c r="Q1805">
        <v>665893</v>
      </c>
      <c r="R1805">
        <v>2415037</v>
      </c>
      <c r="S1805">
        <v>2415037</v>
      </c>
      <c r="T1805">
        <v>2.4150369999999999</v>
      </c>
      <c r="U1805">
        <v>2.4150369999999999</v>
      </c>
      <c r="V1805">
        <v>665.89300000000003</v>
      </c>
    </row>
    <row r="1806" spans="1:22" x14ac:dyDescent="0.35">
      <c r="A1806" t="s">
        <v>22</v>
      </c>
      <c r="B1806">
        <v>2019</v>
      </c>
      <c r="C1806" t="b">
        <v>1</v>
      </c>
      <c r="D1806" t="s">
        <v>48</v>
      </c>
      <c r="E1806" t="s">
        <v>197</v>
      </c>
      <c r="F1806" t="s">
        <v>25</v>
      </c>
      <c r="G1806" t="s">
        <v>48</v>
      </c>
      <c r="H1806" t="s">
        <v>26</v>
      </c>
      <c r="I1806" t="s">
        <v>35</v>
      </c>
      <c r="J1806" t="s">
        <v>137</v>
      </c>
      <c r="K1806" t="s">
        <v>33</v>
      </c>
      <c r="L1806" t="b">
        <v>1</v>
      </c>
      <c r="M1806" t="s">
        <v>30</v>
      </c>
      <c r="N1806" t="s">
        <v>197</v>
      </c>
      <c r="O1806">
        <v>1.17</v>
      </c>
      <c r="P1806">
        <v>970</v>
      </c>
      <c r="Q1806">
        <v>1134.9000000000001</v>
      </c>
      <c r="R1806">
        <v>763</v>
      </c>
      <c r="S1806">
        <v>763</v>
      </c>
      <c r="T1806">
        <v>7.6300000000000001E-4</v>
      </c>
      <c r="U1806">
        <v>7.6300000000000001E-4</v>
      </c>
      <c r="V1806">
        <v>1.1349</v>
      </c>
    </row>
    <row r="1807" spans="1:22" x14ac:dyDescent="0.35">
      <c r="A1807" t="s">
        <v>22</v>
      </c>
      <c r="B1807">
        <v>2019</v>
      </c>
      <c r="C1807" t="b">
        <v>1</v>
      </c>
      <c r="D1807" t="s">
        <v>48</v>
      </c>
      <c r="E1807" t="s">
        <v>197</v>
      </c>
      <c r="F1807" t="s">
        <v>25</v>
      </c>
      <c r="G1807" t="s">
        <v>48</v>
      </c>
      <c r="H1807" t="s">
        <v>26</v>
      </c>
      <c r="I1807" t="s">
        <v>35</v>
      </c>
      <c r="J1807" t="s">
        <v>126</v>
      </c>
      <c r="K1807" t="s">
        <v>32</v>
      </c>
      <c r="L1807" t="b">
        <v>1</v>
      </c>
      <c r="M1807" t="s">
        <v>30</v>
      </c>
      <c r="N1807" t="s">
        <v>197</v>
      </c>
      <c r="O1807">
        <v>1.18</v>
      </c>
      <c r="P1807">
        <v>125837</v>
      </c>
      <c r="Q1807">
        <v>148487.66</v>
      </c>
      <c r="R1807">
        <v>82100</v>
      </c>
      <c r="S1807">
        <v>82100</v>
      </c>
      <c r="T1807">
        <v>8.2100000000000006E-2</v>
      </c>
      <c r="U1807">
        <v>8.2100000000000006E-2</v>
      </c>
      <c r="V1807">
        <v>148.48766000000001</v>
      </c>
    </row>
    <row r="1808" spans="1:22" x14ac:dyDescent="0.35">
      <c r="A1808" t="s">
        <v>22</v>
      </c>
      <c r="B1808">
        <v>2019</v>
      </c>
      <c r="C1808" t="b">
        <v>1</v>
      </c>
      <c r="D1808" t="s">
        <v>48</v>
      </c>
      <c r="E1808" t="s">
        <v>197</v>
      </c>
      <c r="F1808" t="s">
        <v>25</v>
      </c>
      <c r="G1808" t="s">
        <v>48</v>
      </c>
      <c r="H1808" t="s">
        <v>26</v>
      </c>
      <c r="I1808" t="s">
        <v>35</v>
      </c>
      <c r="J1808" t="s">
        <v>111</v>
      </c>
      <c r="K1808" t="s">
        <v>32</v>
      </c>
      <c r="L1808" t="b">
        <v>1</v>
      </c>
      <c r="M1808" t="s">
        <v>30</v>
      </c>
      <c r="N1808" t="s">
        <v>197</v>
      </c>
      <c r="O1808">
        <v>1.17</v>
      </c>
      <c r="P1808">
        <v>2880</v>
      </c>
      <c r="Q1808">
        <v>3369.6</v>
      </c>
      <c r="R1808">
        <v>13074</v>
      </c>
      <c r="S1808">
        <v>13074</v>
      </c>
      <c r="T1808">
        <v>1.3074000000000001E-2</v>
      </c>
      <c r="U1808">
        <v>1.3074000000000001E-2</v>
      </c>
      <c r="V1808">
        <v>3.3696000000000002</v>
      </c>
    </row>
    <row r="1809" spans="1:22" x14ac:dyDescent="0.35">
      <c r="A1809" t="s">
        <v>22</v>
      </c>
      <c r="B1809">
        <v>2019</v>
      </c>
      <c r="C1809" t="b">
        <v>1</v>
      </c>
      <c r="D1809" t="s">
        <v>48</v>
      </c>
      <c r="E1809" t="s">
        <v>197</v>
      </c>
      <c r="F1809" t="s">
        <v>25</v>
      </c>
      <c r="G1809" t="s">
        <v>48</v>
      </c>
      <c r="H1809" t="s">
        <v>26</v>
      </c>
      <c r="I1809" t="s">
        <v>35</v>
      </c>
      <c r="J1809" t="s">
        <v>106</v>
      </c>
      <c r="K1809" t="s">
        <v>32</v>
      </c>
      <c r="L1809" t="b">
        <v>1</v>
      </c>
      <c r="M1809" t="s">
        <v>30</v>
      </c>
      <c r="N1809" t="s">
        <v>197</v>
      </c>
      <c r="O1809">
        <v>1.1399999999999999</v>
      </c>
      <c r="P1809">
        <v>49604</v>
      </c>
      <c r="Q1809">
        <v>56548.56</v>
      </c>
      <c r="R1809">
        <v>47484</v>
      </c>
      <c r="S1809">
        <v>47484</v>
      </c>
      <c r="T1809">
        <v>4.7483999999999998E-2</v>
      </c>
      <c r="U1809">
        <v>4.7483999999999998E-2</v>
      </c>
      <c r="V1809">
        <v>56.548560000000002</v>
      </c>
    </row>
    <row r="1810" spans="1:22" x14ac:dyDescent="0.35">
      <c r="A1810" t="s">
        <v>22</v>
      </c>
      <c r="B1810">
        <v>2019</v>
      </c>
      <c r="C1810" t="b">
        <v>1</v>
      </c>
      <c r="D1810" t="s">
        <v>48</v>
      </c>
      <c r="E1810" t="s">
        <v>197</v>
      </c>
      <c r="F1810" t="s">
        <v>25</v>
      </c>
      <c r="G1810" t="s">
        <v>48</v>
      </c>
      <c r="H1810" t="s">
        <v>26</v>
      </c>
      <c r="I1810" t="s">
        <v>35</v>
      </c>
      <c r="J1810" t="s">
        <v>114</v>
      </c>
      <c r="K1810" t="s">
        <v>32</v>
      </c>
      <c r="L1810" t="b">
        <v>1</v>
      </c>
      <c r="M1810" t="s">
        <v>30</v>
      </c>
      <c r="N1810" t="s">
        <v>197</v>
      </c>
      <c r="O1810">
        <v>1.19</v>
      </c>
      <c r="P1810">
        <v>5561</v>
      </c>
      <c r="Q1810">
        <v>6617.59</v>
      </c>
      <c r="R1810">
        <v>7834</v>
      </c>
      <c r="S1810">
        <v>7834</v>
      </c>
      <c r="T1810">
        <v>7.8340000000000007E-3</v>
      </c>
      <c r="U1810">
        <v>7.8340000000000007E-3</v>
      </c>
      <c r="V1810">
        <v>6.6175899999999999</v>
      </c>
    </row>
    <row r="1811" spans="1:22" x14ac:dyDescent="0.35">
      <c r="A1811" t="s">
        <v>22</v>
      </c>
      <c r="B1811">
        <v>2019</v>
      </c>
      <c r="C1811" t="b">
        <v>1</v>
      </c>
      <c r="D1811" t="s">
        <v>48</v>
      </c>
      <c r="E1811" t="s">
        <v>197</v>
      </c>
      <c r="F1811" t="s">
        <v>25</v>
      </c>
      <c r="G1811" t="s">
        <v>48</v>
      </c>
      <c r="H1811" t="s">
        <v>26</v>
      </c>
      <c r="I1811" t="s">
        <v>35</v>
      </c>
      <c r="J1811" t="s">
        <v>76</v>
      </c>
      <c r="K1811" t="s">
        <v>32</v>
      </c>
      <c r="L1811" t="b">
        <v>1</v>
      </c>
      <c r="M1811" t="s">
        <v>30</v>
      </c>
      <c r="N1811" t="s">
        <v>197</v>
      </c>
      <c r="O1811">
        <v>1.34</v>
      </c>
      <c r="P1811">
        <v>3147</v>
      </c>
      <c r="Q1811">
        <v>4216.9799999999996</v>
      </c>
      <c r="R1811">
        <v>12952</v>
      </c>
      <c r="S1811">
        <v>12952</v>
      </c>
      <c r="T1811">
        <v>1.2952E-2</v>
      </c>
      <c r="U1811">
        <v>1.2952E-2</v>
      </c>
      <c r="V1811">
        <v>4.2169800000000004</v>
      </c>
    </row>
    <row r="1812" spans="1:22" x14ac:dyDescent="0.35">
      <c r="A1812" t="s">
        <v>22</v>
      </c>
      <c r="B1812">
        <v>2019</v>
      </c>
      <c r="C1812" t="b">
        <v>1</v>
      </c>
      <c r="D1812" t="s">
        <v>48</v>
      </c>
      <c r="E1812" t="s">
        <v>197</v>
      </c>
      <c r="F1812" t="s">
        <v>25</v>
      </c>
      <c r="G1812" t="s">
        <v>48</v>
      </c>
      <c r="H1812" t="s">
        <v>26</v>
      </c>
      <c r="I1812" t="s">
        <v>35</v>
      </c>
      <c r="J1812" t="s">
        <v>76</v>
      </c>
      <c r="K1812" t="s">
        <v>32</v>
      </c>
      <c r="L1812" t="b">
        <v>1</v>
      </c>
      <c r="M1812" t="s">
        <v>30</v>
      </c>
      <c r="N1812" t="s">
        <v>197</v>
      </c>
      <c r="O1812">
        <v>1.28</v>
      </c>
      <c r="P1812">
        <v>7993</v>
      </c>
      <c r="Q1812">
        <v>10231.040000000001</v>
      </c>
      <c r="R1812">
        <v>42795</v>
      </c>
      <c r="S1812">
        <v>42795</v>
      </c>
      <c r="T1812">
        <v>4.2795E-2</v>
      </c>
      <c r="U1812">
        <v>4.2795E-2</v>
      </c>
      <c r="V1812">
        <v>10.23104</v>
      </c>
    </row>
    <row r="1813" spans="1:22" x14ac:dyDescent="0.35">
      <c r="A1813" t="s">
        <v>22</v>
      </c>
      <c r="B1813">
        <v>2019</v>
      </c>
      <c r="C1813" t="b">
        <v>1</v>
      </c>
      <c r="D1813" t="s">
        <v>48</v>
      </c>
      <c r="E1813" t="s">
        <v>197</v>
      </c>
      <c r="F1813" t="s">
        <v>25</v>
      </c>
      <c r="G1813" t="s">
        <v>48</v>
      </c>
      <c r="H1813" t="s">
        <v>26</v>
      </c>
      <c r="I1813" t="s">
        <v>35</v>
      </c>
      <c r="J1813" t="s">
        <v>129</v>
      </c>
      <c r="K1813" t="s">
        <v>78</v>
      </c>
      <c r="L1813" t="b">
        <v>1</v>
      </c>
      <c r="M1813" t="s">
        <v>30</v>
      </c>
      <c r="N1813" t="s">
        <v>197</v>
      </c>
      <c r="O1813">
        <v>1.1000000000000001</v>
      </c>
      <c r="P1813">
        <v>19766</v>
      </c>
      <c r="Q1813">
        <v>21742.6</v>
      </c>
      <c r="R1813">
        <v>178153</v>
      </c>
      <c r="S1813">
        <v>178153</v>
      </c>
      <c r="T1813">
        <v>0.17815300000000001</v>
      </c>
      <c r="U1813">
        <v>0.17815300000000001</v>
      </c>
      <c r="V1813">
        <v>21.742599999999999</v>
      </c>
    </row>
    <row r="1814" spans="1:22" x14ac:dyDescent="0.35">
      <c r="A1814" t="s">
        <v>22</v>
      </c>
      <c r="B1814">
        <v>2019</v>
      </c>
      <c r="C1814" t="b">
        <v>1</v>
      </c>
      <c r="D1814" t="s">
        <v>48</v>
      </c>
      <c r="E1814" t="s">
        <v>197</v>
      </c>
      <c r="F1814" t="s">
        <v>25</v>
      </c>
      <c r="G1814" t="s">
        <v>48</v>
      </c>
      <c r="H1814" t="s">
        <v>26</v>
      </c>
      <c r="I1814" t="s">
        <v>35</v>
      </c>
      <c r="J1814" t="s">
        <v>77</v>
      </c>
      <c r="K1814" t="s">
        <v>78</v>
      </c>
      <c r="L1814" t="b">
        <v>1</v>
      </c>
      <c r="M1814" t="s">
        <v>30</v>
      </c>
      <c r="N1814" t="s">
        <v>197</v>
      </c>
      <c r="O1814">
        <v>1.04</v>
      </c>
      <c r="P1814">
        <v>6910</v>
      </c>
      <c r="Q1814">
        <v>7186.4</v>
      </c>
      <c r="R1814">
        <v>35278</v>
      </c>
      <c r="S1814">
        <v>35278</v>
      </c>
      <c r="T1814">
        <v>3.5277999999999997E-2</v>
      </c>
      <c r="U1814">
        <v>3.5277999999999997E-2</v>
      </c>
      <c r="V1814">
        <v>7.1863999999999999</v>
      </c>
    </row>
    <row r="1815" spans="1:22" x14ac:dyDescent="0.35">
      <c r="A1815" t="s">
        <v>22</v>
      </c>
      <c r="B1815">
        <v>2019</v>
      </c>
      <c r="C1815" t="b">
        <v>1</v>
      </c>
      <c r="D1815" t="s">
        <v>48</v>
      </c>
      <c r="E1815" t="s">
        <v>197</v>
      </c>
      <c r="F1815" t="s">
        <v>25</v>
      </c>
      <c r="G1815" t="s">
        <v>48</v>
      </c>
      <c r="H1815" t="s">
        <v>26</v>
      </c>
      <c r="I1815" t="s">
        <v>35</v>
      </c>
      <c r="J1815" t="s">
        <v>130</v>
      </c>
      <c r="K1815" t="s">
        <v>78</v>
      </c>
      <c r="L1815" t="b">
        <v>1</v>
      </c>
      <c r="M1815" t="s">
        <v>30</v>
      </c>
      <c r="N1815" t="s">
        <v>197</v>
      </c>
      <c r="O1815">
        <v>1.07</v>
      </c>
      <c r="P1815">
        <v>7904</v>
      </c>
      <c r="Q1815">
        <v>8457.2800000000007</v>
      </c>
      <c r="R1815">
        <v>37898</v>
      </c>
      <c r="S1815">
        <v>37898</v>
      </c>
      <c r="T1815">
        <v>3.7898000000000001E-2</v>
      </c>
      <c r="U1815">
        <v>3.7898000000000001E-2</v>
      </c>
      <c r="V1815">
        <v>8.4572800000000008</v>
      </c>
    </row>
    <row r="1816" spans="1:22" x14ac:dyDescent="0.35">
      <c r="A1816" t="s">
        <v>22</v>
      </c>
      <c r="B1816">
        <v>2019</v>
      </c>
      <c r="C1816" t="b">
        <v>1</v>
      </c>
      <c r="D1816" t="s">
        <v>48</v>
      </c>
      <c r="E1816" t="s">
        <v>197</v>
      </c>
      <c r="F1816" t="s">
        <v>25</v>
      </c>
      <c r="G1816" t="s">
        <v>48</v>
      </c>
      <c r="H1816" t="s">
        <v>26</v>
      </c>
      <c r="I1816" t="s">
        <v>35</v>
      </c>
      <c r="J1816" t="s">
        <v>132</v>
      </c>
      <c r="K1816" t="s">
        <v>78</v>
      </c>
      <c r="L1816" t="b">
        <v>1</v>
      </c>
      <c r="M1816" t="s">
        <v>30</v>
      </c>
      <c r="N1816" t="s">
        <v>197</v>
      </c>
      <c r="O1816">
        <v>1.1399999999999999</v>
      </c>
      <c r="P1816">
        <v>73758</v>
      </c>
      <c r="Q1816">
        <v>84084.12</v>
      </c>
      <c r="R1816">
        <v>664409</v>
      </c>
      <c r="S1816">
        <v>664409</v>
      </c>
      <c r="T1816">
        <v>0.66440900000000003</v>
      </c>
      <c r="U1816">
        <v>0.66440900000000003</v>
      </c>
      <c r="V1816">
        <v>84.084119999999999</v>
      </c>
    </row>
    <row r="1817" spans="1:22" x14ac:dyDescent="0.35">
      <c r="A1817" t="s">
        <v>22</v>
      </c>
      <c r="B1817">
        <v>2019</v>
      </c>
      <c r="C1817" t="b">
        <v>1</v>
      </c>
      <c r="D1817" t="s">
        <v>48</v>
      </c>
      <c r="E1817" t="s">
        <v>197</v>
      </c>
      <c r="F1817" t="s">
        <v>25</v>
      </c>
      <c r="G1817" t="s">
        <v>48</v>
      </c>
      <c r="H1817" t="s">
        <v>26</v>
      </c>
      <c r="I1817" t="s">
        <v>27</v>
      </c>
      <c r="J1817" t="s">
        <v>75</v>
      </c>
      <c r="K1817" t="s">
        <v>33</v>
      </c>
      <c r="L1817" t="b">
        <v>1</v>
      </c>
      <c r="M1817" t="s">
        <v>30</v>
      </c>
      <c r="N1817" t="s">
        <v>197</v>
      </c>
      <c r="O1817">
        <v>1.18</v>
      </c>
      <c r="P1817">
        <v>4125</v>
      </c>
      <c r="Q1817">
        <v>4867.5</v>
      </c>
      <c r="R1817">
        <v>39567</v>
      </c>
      <c r="S1817">
        <v>39567</v>
      </c>
      <c r="T1817">
        <v>3.9566999999999998E-2</v>
      </c>
      <c r="U1817">
        <v>3.9566999999999998E-2</v>
      </c>
      <c r="V1817">
        <v>4.8674999999999997</v>
      </c>
    </row>
    <row r="1818" spans="1:22" x14ac:dyDescent="0.35">
      <c r="A1818" t="s">
        <v>22</v>
      </c>
      <c r="B1818">
        <v>2019</v>
      </c>
      <c r="C1818" t="b">
        <v>1</v>
      </c>
      <c r="D1818" t="s">
        <v>48</v>
      </c>
      <c r="E1818" t="s">
        <v>197</v>
      </c>
      <c r="F1818" t="s">
        <v>25</v>
      </c>
      <c r="G1818" t="s">
        <v>48</v>
      </c>
      <c r="H1818" t="s">
        <v>26</v>
      </c>
      <c r="I1818" t="s">
        <v>27</v>
      </c>
      <c r="J1818" t="s">
        <v>125</v>
      </c>
      <c r="K1818" t="s">
        <v>33</v>
      </c>
      <c r="L1818" t="b">
        <v>1</v>
      </c>
      <c r="M1818" t="s">
        <v>30</v>
      </c>
      <c r="N1818" t="s">
        <v>197</v>
      </c>
      <c r="O1818">
        <v>1.18</v>
      </c>
      <c r="P1818">
        <v>976140</v>
      </c>
      <c r="Q1818">
        <v>1151845.2</v>
      </c>
      <c r="R1818">
        <v>7076894</v>
      </c>
      <c r="S1818">
        <v>7076894</v>
      </c>
      <c r="T1818">
        <v>7.0768940000000002</v>
      </c>
      <c r="U1818">
        <v>7.0768940000000002</v>
      </c>
      <c r="V1818">
        <v>1151.8452</v>
      </c>
    </row>
    <row r="1819" spans="1:22" x14ac:dyDescent="0.35">
      <c r="A1819" t="s">
        <v>22</v>
      </c>
      <c r="B1819">
        <v>2019</v>
      </c>
      <c r="C1819" t="b">
        <v>1</v>
      </c>
      <c r="D1819" t="s">
        <v>48</v>
      </c>
      <c r="E1819" t="s">
        <v>197</v>
      </c>
      <c r="F1819" t="s">
        <v>25</v>
      </c>
      <c r="G1819" t="s">
        <v>48</v>
      </c>
      <c r="H1819" t="s">
        <v>26</v>
      </c>
      <c r="I1819" t="s">
        <v>27</v>
      </c>
      <c r="J1819" t="s">
        <v>156</v>
      </c>
      <c r="K1819" t="s">
        <v>33</v>
      </c>
      <c r="L1819" t="b">
        <v>1</v>
      </c>
      <c r="M1819" t="s">
        <v>30</v>
      </c>
      <c r="N1819" t="s">
        <v>197</v>
      </c>
      <c r="O1819">
        <v>1.1599999999999999</v>
      </c>
      <c r="P1819">
        <v>3467</v>
      </c>
      <c r="Q1819">
        <v>4021.72</v>
      </c>
      <c r="R1819">
        <v>6765</v>
      </c>
      <c r="S1819">
        <v>6765</v>
      </c>
      <c r="T1819">
        <v>6.7650000000000002E-3</v>
      </c>
      <c r="U1819">
        <v>6.7650000000000002E-3</v>
      </c>
      <c r="V1819">
        <v>4.0217200000000002</v>
      </c>
    </row>
    <row r="1820" spans="1:22" x14ac:dyDescent="0.35">
      <c r="A1820" t="s">
        <v>22</v>
      </c>
      <c r="B1820">
        <v>2019</v>
      </c>
      <c r="C1820" t="b">
        <v>1</v>
      </c>
      <c r="D1820" t="s">
        <v>48</v>
      </c>
      <c r="E1820" t="s">
        <v>197</v>
      </c>
      <c r="F1820" t="s">
        <v>25</v>
      </c>
      <c r="G1820" t="s">
        <v>48</v>
      </c>
      <c r="H1820" t="s">
        <v>26</v>
      </c>
      <c r="I1820" t="s">
        <v>27</v>
      </c>
      <c r="J1820" t="s">
        <v>133</v>
      </c>
      <c r="K1820" t="s">
        <v>33</v>
      </c>
      <c r="L1820" t="b">
        <v>1</v>
      </c>
      <c r="M1820" t="s">
        <v>30</v>
      </c>
      <c r="N1820" t="s">
        <v>197</v>
      </c>
      <c r="O1820">
        <v>1.33</v>
      </c>
      <c r="P1820">
        <v>87973</v>
      </c>
      <c r="Q1820">
        <v>117004.09</v>
      </c>
      <c r="R1820">
        <v>182131</v>
      </c>
      <c r="S1820">
        <v>182131</v>
      </c>
      <c r="T1820">
        <v>0.18213099999999999</v>
      </c>
      <c r="U1820">
        <v>0.18213099999999999</v>
      </c>
      <c r="V1820">
        <v>117.00409000000001</v>
      </c>
    </row>
    <row r="1821" spans="1:22" x14ac:dyDescent="0.35">
      <c r="A1821" t="s">
        <v>22</v>
      </c>
      <c r="B1821">
        <v>2019</v>
      </c>
      <c r="C1821" t="b">
        <v>1</v>
      </c>
      <c r="D1821" t="s">
        <v>48</v>
      </c>
      <c r="E1821" t="s">
        <v>197</v>
      </c>
      <c r="F1821" t="s">
        <v>25</v>
      </c>
      <c r="G1821" t="s">
        <v>48</v>
      </c>
      <c r="H1821" t="s">
        <v>26</v>
      </c>
      <c r="I1821" t="s">
        <v>27</v>
      </c>
      <c r="J1821" t="s">
        <v>146</v>
      </c>
      <c r="K1821" t="s">
        <v>32</v>
      </c>
      <c r="L1821" t="b">
        <v>1</v>
      </c>
      <c r="M1821" t="s">
        <v>30</v>
      </c>
      <c r="N1821" t="s">
        <v>197</v>
      </c>
      <c r="O1821">
        <v>1.7</v>
      </c>
      <c r="P1821">
        <v>3435</v>
      </c>
      <c r="Q1821">
        <v>5839.5</v>
      </c>
      <c r="R1821">
        <v>65851</v>
      </c>
      <c r="S1821">
        <v>65851</v>
      </c>
      <c r="T1821">
        <v>6.5851000000000007E-2</v>
      </c>
      <c r="U1821">
        <v>6.5851000000000007E-2</v>
      </c>
      <c r="V1821">
        <v>5.8395000000000001</v>
      </c>
    </row>
    <row r="1822" spans="1:22" x14ac:dyDescent="0.35">
      <c r="A1822" t="s">
        <v>22</v>
      </c>
      <c r="B1822">
        <v>2019</v>
      </c>
      <c r="C1822" t="b">
        <v>1</v>
      </c>
      <c r="D1822" t="s">
        <v>48</v>
      </c>
      <c r="E1822" t="s">
        <v>197</v>
      </c>
      <c r="F1822" t="s">
        <v>25</v>
      </c>
      <c r="G1822" t="s">
        <v>48</v>
      </c>
      <c r="H1822" t="s">
        <v>26</v>
      </c>
      <c r="I1822" t="s">
        <v>27</v>
      </c>
      <c r="J1822" t="s">
        <v>86</v>
      </c>
      <c r="K1822" t="s">
        <v>32</v>
      </c>
      <c r="L1822" t="b">
        <v>1</v>
      </c>
      <c r="M1822" t="s">
        <v>30</v>
      </c>
      <c r="N1822" t="s">
        <v>197</v>
      </c>
      <c r="O1822">
        <v>1.61</v>
      </c>
      <c r="P1822">
        <v>9</v>
      </c>
      <c r="Q1822">
        <v>14.49</v>
      </c>
      <c r="R1822">
        <v>21</v>
      </c>
      <c r="S1822">
        <v>21</v>
      </c>
      <c r="T1822" s="1">
        <v>2.0999999999999999E-5</v>
      </c>
      <c r="U1822" s="1">
        <v>2.0999999999999999E-5</v>
      </c>
      <c r="V1822">
        <v>1.4489999999999999E-2</v>
      </c>
    </row>
    <row r="1823" spans="1:22" x14ac:dyDescent="0.35">
      <c r="A1823" t="s">
        <v>22</v>
      </c>
      <c r="B1823">
        <v>2019</v>
      </c>
      <c r="C1823" t="b">
        <v>1</v>
      </c>
      <c r="D1823" t="s">
        <v>48</v>
      </c>
      <c r="E1823" t="s">
        <v>197</v>
      </c>
      <c r="F1823" t="s">
        <v>25</v>
      </c>
      <c r="G1823" t="s">
        <v>48</v>
      </c>
      <c r="H1823" t="s">
        <v>26</v>
      </c>
      <c r="I1823" t="s">
        <v>27</v>
      </c>
      <c r="J1823" t="s">
        <v>76</v>
      </c>
      <c r="K1823" t="s">
        <v>32</v>
      </c>
      <c r="L1823" t="b">
        <v>1</v>
      </c>
      <c r="M1823" t="s">
        <v>30</v>
      </c>
      <c r="N1823" t="s">
        <v>197</v>
      </c>
      <c r="O1823">
        <v>1.5</v>
      </c>
      <c r="P1823">
        <v>31292</v>
      </c>
      <c r="Q1823">
        <v>46938</v>
      </c>
      <c r="R1823">
        <v>183625</v>
      </c>
      <c r="S1823">
        <v>183625</v>
      </c>
      <c r="T1823">
        <v>0.18362500000000001</v>
      </c>
      <c r="U1823">
        <v>0.18362500000000001</v>
      </c>
      <c r="V1823">
        <v>46.938000000000002</v>
      </c>
    </row>
    <row r="1824" spans="1:22" x14ac:dyDescent="0.35">
      <c r="A1824" t="s">
        <v>22</v>
      </c>
      <c r="B1824">
        <v>2019</v>
      </c>
      <c r="C1824" t="b">
        <v>1</v>
      </c>
      <c r="D1824" t="s">
        <v>48</v>
      </c>
      <c r="E1824" t="s">
        <v>197</v>
      </c>
      <c r="F1824" t="s">
        <v>25</v>
      </c>
      <c r="G1824" t="s">
        <v>48</v>
      </c>
      <c r="H1824" t="s">
        <v>26</v>
      </c>
      <c r="I1824" t="s">
        <v>27</v>
      </c>
      <c r="J1824" t="s">
        <v>129</v>
      </c>
      <c r="K1824" t="s">
        <v>78</v>
      </c>
      <c r="L1824" t="b">
        <v>1</v>
      </c>
      <c r="M1824" t="s">
        <v>30</v>
      </c>
      <c r="N1824" t="s">
        <v>197</v>
      </c>
      <c r="O1824">
        <v>1.1000000000000001</v>
      </c>
      <c r="P1824">
        <v>5618</v>
      </c>
      <c r="Q1824">
        <v>6179.8</v>
      </c>
      <c r="R1824">
        <v>109485</v>
      </c>
      <c r="S1824">
        <v>109485</v>
      </c>
      <c r="T1824">
        <v>0.109485</v>
      </c>
      <c r="U1824">
        <v>0.109485</v>
      </c>
      <c r="V1824">
        <v>6.1798000000000002</v>
      </c>
    </row>
    <row r="1825" spans="1:22" x14ac:dyDescent="0.35">
      <c r="A1825" t="s">
        <v>22</v>
      </c>
      <c r="B1825">
        <v>2019</v>
      </c>
      <c r="C1825" t="b">
        <v>1</v>
      </c>
      <c r="D1825" t="s">
        <v>48</v>
      </c>
      <c r="E1825" t="s">
        <v>197</v>
      </c>
      <c r="F1825" t="s">
        <v>25</v>
      </c>
      <c r="G1825" t="s">
        <v>48</v>
      </c>
      <c r="H1825" t="s">
        <v>26</v>
      </c>
      <c r="I1825" t="s">
        <v>27</v>
      </c>
      <c r="J1825" t="s">
        <v>77</v>
      </c>
      <c r="K1825" t="s">
        <v>78</v>
      </c>
      <c r="L1825" t="b">
        <v>1</v>
      </c>
      <c r="M1825" t="s">
        <v>30</v>
      </c>
      <c r="N1825" t="s">
        <v>197</v>
      </c>
      <c r="O1825">
        <v>1.05</v>
      </c>
      <c r="P1825">
        <v>94034</v>
      </c>
      <c r="Q1825">
        <v>98735.7</v>
      </c>
      <c r="R1825">
        <v>781103</v>
      </c>
      <c r="S1825">
        <v>781103</v>
      </c>
      <c r="T1825">
        <v>0.78110299999999999</v>
      </c>
      <c r="U1825">
        <v>0.78110299999999999</v>
      </c>
      <c r="V1825">
        <v>98.735699999999994</v>
      </c>
    </row>
    <row r="1826" spans="1:22" x14ac:dyDescent="0.35">
      <c r="A1826" t="s">
        <v>22</v>
      </c>
      <c r="B1826">
        <v>2019</v>
      </c>
      <c r="C1826" t="b">
        <v>1</v>
      </c>
      <c r="D1826" t="s">
        <v>48</v>
      </c>
      <c r="E1826" t="s">
        <v>197</v>
      </c>
      <c r="F1826" t="s">
        <v>25</v>
      </c>
      <c r="G1826" t="s">
        <v>48</v>
      </c>
      <c r="H1826" t="s">
        <v>26</v>
      </c>
      <c r="I1826" t="s">
        <v>27</v>
      </c>
      <c r="J1826" t="s">
        <v>130</v>
      </c>
      <c r="K1826" t="s">
        <v>78</v>
      </c>
      <c r="L1826" t="b">
        <v>1</v>
      </c>
      <c r="M1826" t="s">
        <v>30</v>
      </c>
      <c r="N1826" t="s">
        <v>197</v>
      </c>
      <c r="O1826">
        <v>1.07</v>
      </c>
      <c r="P1826">
        <v>34160</v>
      </c>
      <c r="Q1826">
        <v>36551.199999999997</v>
      </c>
      <c r="R1826">
        <v>128395</v>
      </c>
      <c r="S1826">
        <v>128395</v>
      </c>
      <c r="T1826">
        <v>0.12839500000000001</v>
      </c>
      <c r="U1826">
        <v>0.12839500000000001</v>
      </c>
      <c r="V1826">
        <v>36.551200000000001</v>
      </c>
    </row>
    <row r="1827" spans="1:22" x14ac:dyDescent="0.35">
      <c r="A1827" t="s">
        <v>22</v>
      </c>
      <c r="B1827">
        <v>2019</v>
      </c>
      <c r="C1827" t="b">
        <v>1</v>
      </c>
      <c r="D1827" t="s">
        <v>48</v>
      </c>
      <c r="E1827" t="s">
        <v>197</v>
      </c>
      <c r="F1827" t="s">
        <v>25</v>
      </c>
      <c r="G1827" t="s">
        <v>48</v>
      </c>
      <c r="H1827" t="s">
        <v>26</v>
      </c>
      <c r="I1827" t="s">
        <v>35</v>
      </c>
      <c r="J1827" t="s">
        <v>33</v>
      </c>
      <c r="K1827" t="s">
        <v>33</v>
      </c>
      <c r="L1827" t="b">
        <v>1</v>
      </c>
      <c r="M1827" t="s">
        <v>30</v>
      </c>
      <c r="N1827" t="s">
        <v>197</v>
      </c>
      <c r="O1827">
        <v>1.17</v>
      </c>
      <c r="P1827">
        <v>19045</v>
      </c>
      <c r="Q1827">
        <v>22282.65</v>
      </c>
      <c r="R1827">
        <v>36165</v>
      </c>
      <c r="S1827">
        <v>36165</v>
      </c>
      <c r="T1827">
        <v>3.6165000000000003E-2</v>
      </c>
      <c r="U1827">
        <v>3.6165000000000003E-2</v>
      </c>
      <c r="V1827">
        <v>22.28265</v>
      </c>
    </row>
    <row r="1828" spans="1:22" x14ac:dyDescent="0.35">
      <c r="A1828" t="s">
        <v>22</v>
      </c>
      <c r="B1828">
        <v>2019</v>
      </c>
      <c r="C1828" t="b">
        <v>1</v>
      </c>
      <c r="D1828" t="s">
        <v>48</v>
      </c>
      <c r="E1828" t="s">
        <v>197</v>
      </c>
      <c r="F1828" t="s">
        <v>25</v>
      </c>
      <c r="G1828" t="s">
        <v>48</v>
      </c>
      <c r="H1828" t="s">
        <v>26</v>
      </c>
      <c r="I1828" t="s">
        <v>35</v>
      </c>
      <c r="J1828" t="s">
        <v>33</v>
      </c>
      <c r="K1828" t="s">
        <v>33</v>
      </c>
      <c r="L1828" t="b">
        <v>1</v>
      </c>
      <c r="M1828" t="s">
        <v>30</v>
      </c>
      <c r="N1828" t="s">
        <v>197</v>
      </c>
      <c r="O1828">
        <v>1</v>
      </c>
      <c r="P1828">
        <v>19228</v>
      </c>
      <c r="Q1828">
        <v>19228</v>
      </c>
      <c r="R1828">
        <v>108150</v>
      </c>
      <c r="S1828">
        <v>108150</v>
      </c>
      <c r="T1828">
        <v>0.10815</v>
      </c>
      <c r="U1828">
        <v>0.10815</v>
      </c>
      <c r="V1828">
        <v>19.228000000000002</v>
      </c>
    </row>
    <row r="1829" spans="1:22" x14ac:dyDescent="0.35">
      <c r="A1829" t="s">
        <v>22</v>
      </c>
      <c r="B1829">
        <v>2019</v>
      </c>
      <c r="C1829" t="b">
        <v>1</v>
      </c>
      <c r="D1829" t="s">
        <v>48</v>
      </c>
      <c r="E1829" t="s">
        <v>197</v>
      </c>
      <c r="F1829" t="s">
        <v>25</v>
      </c>
      <c r="G1829" t="s">
        <v>48</v>
      </c>
      <c r="H1829" t="s">
        <v>26</v>
      </c>
      <c r="I1829" t="s">
        <v>35</v>
      </c>
      <c r="J1829" t="s">
        <v>162</v>
      </c>
      <c r="K1829" t="s">
        <v>33</v>
      </c>
      <c r="L1829" t="b">
        <v>1</v>
      </c>
      <c r="M1829" t="s">
        <v>30</v>
      </c>
      <c r="N1829" t="s">
        <v>197</v>
      </c>
      <c r="O1829">
        <v>1.17</v>
      </c>
      <c r="P1829">
        <v>4488</v>
      </c>
      <c r="Q1829">
        <v>5250.96</v>
      </c>
      <c r="R1829">
        <v>52503</v>
      </c>
      <c r="S1829">
        <v>52503</v>
      </c>
      <c r="T1829">
        <v>5.2503000000000001E-2</v>
      </c>
      <c r="U1829">
        <v>5.2503000000000001E-2</v>
      </c>
      <c r="V1829">
        <v>5.2509600000000001</v>
      </c>
    </row>
    <row r="1830" spans="1:22" x14ac:dyDescent="0.35">
      <c r="A1830" t="s">
        <v>22</v>
      </c>
      <c r="B1830">
        <v>2019</v>
      </c>
      <c r="C1830" t="b">
        <v>1</v>
      </c>
      <c r="D1830" t="s">
        <v>48</v>
      </c>
      <c r="E1830" t="s">
        <v>197</v>
      </c>
      <c r="F1830" t="s">
        <v>25</v>
      </c>
      <c r="G1830" t="s">
        <v>48</v>
      </c>
      <c r="H1830" t="s">
        <v>26</v>
      </c>
      <c r="I1830" t="s">
        <v>27</v>
      </c>
      <c r="J1830" t="s">
        <v>33</v>
      </c>
      <c r="K1830" t="s">
        <v>33</v>
      </c>
      <c r="L1830" t="b">
        <v>1</v>
      </c>
      <c r="M1830" t="s">
        <v>30</v>
      </c>
      <c r="N1830" t="s">
        <v>197</v>
      </c>
      <c r="O1830">
        <v>1.33</v>
      </c>
      <c r="P1830">
        <v>85617</v>
      </c>
      <c r="Q1830">
        <v>113870.61</v>
      </c>
      <c r="R1830">
        <v>418795</v>
      </c>
      <c r="S1830">
        <v>418795</v>
      </c>
      <c r="T1830">
        <v>0.41879499999999997</v>
      </c>
      <c r="U1830">
        <v>0.41879499999999997</v>
      </c>
      <c r="V1830">
        <v>113.87061</v>
      </c>
    </row>
    <row r="1831" spans="1:22" x14ac:dyDescent="0.35">
      <c r="A1831" t="s">
        <v>22</v>
      </c>
      <c r="B1831">
        <v>2019</v>
      </c>
      <c r="C1831" t="b">
        <v>1</v>
      </c>
      <c r="D1831" t="s">
        <v>48</v>
      </c>
      <c r="E1831" t="s">
        <v>197</v>
      </c>
      <c r="F1831" t="s">
        <v>25</v>
      </c>
      <c r="G1831" t="s">
        <v>48</v>
      </c>
      <c r="H1831" t="s">
        <v>26</v>
      </c>
      <c r="I1831" t="s">
        <v>27</v>
      </c>
      <c r="J1831" t="s">
        <v>58</v>
      </c>
      <c r="K1831" t="s">
        <v>59</v>
      </c>
      <c r="L1831" t="b">
        <v>1</v>
      </c>
      <c r="M1831" t="s">
        <v>30</v>
      </c>
      <c r="N1831" t="s">
        <v>197</v>
      </c>
      <c r="O1831">
        <v>1.1200000000000001</v>
      </c>
      <c r="P1831">
        <v>11554</v>
      </c>
      <c r="Q1831">
        <v>12940.48</v>
      </c>
      <c r="R1831">
        <v>25736</v>
      </c>
      <c r="S1831">
        <v>25736</v>
      </c>
      <c r="T1831">
        <v>2.5735999999999998E-2</v>
      </c>
      <c r="U1831">
        <v>2.5735999999999998E-2</v>
      </c>
      <c r="V1831">
        <v>12.940480000000001</v>
      </c>
    </row>
    <row r="1832" spans="1:22" x14ac:dyDescent="0.35">
      <c r="A1832" t="s">
        <v>22</v>
      </c>
      <c r="B1832">
        <v>2019</v>
      </c>
      <c r="C1832" t="b">
        <v>1</v>
      </c>
      <c r="D1832" t="s">
        <v>48</v>
      </c>
      <c r="E1832" t="s">
        <v>197</v>
      </c>
      <c r="F1832" t="s">
        <v>25</v>
      </c>
      <c r="G1832" t="s">
        <v>48</v>
      </c>
      <c r="H1832" t="s">
        <v>36</v>
      </c>
      <c r="I1832" t="s">
        <v>37</v>
      </c>
      <c r="J1832" t="s">
        <v>28</v>
      </c>
      <c r="K1832" t="s">
        <v>29</v>
      </c>
      <c r="L1832" t="b">
        <v>1</v>
      </c>
      <c r="M1832" t="s">
        <v>30</v>
      </c>
      <c r="N1832" t="s">
        <v>197</v>
      </c>
      <c r="O1832">
        <v>1.66</v>
      </c>
      <c r="P1832">
        <v>73317</v>
      </c>
      <c r="Q1832">
        <v>121706.22</v>
      </c>
      <c r="R1832">
        <v>716991</v>
      </c>
      <c r="S1832">
        <v>716991</v>
      </c>
      <c r="T1832">
        <v>0.71699100000000004</v>
      </c>
      <c r="U1832">
        <v>0.71699100000000004</v>
      </c>
      <c r="V1832">
        <v>121.70622</v>
      </c>
    </row>
    <row r="1833" spans="1:22" x14ac:dyDescent="0.35">
      <c r="A1833" t="s">
        <v>22</v>
      </c>
      <c r="B1833">
        <v>2019</v>
      </c>
      <c r="C1833" t="b">
        <v>1</v>
      </c>
      <c r="D1833" t="s">
        <v>48</v>
      </c>
      <c r="E1833" t="s">
        <v>197</v>
      </c>
      <c r="F1833" t="s">
        <v>25</v>
      </c>
      <c r="G1833" t="s">
        <v>48</v>
      </c>
      <c r="H1833" t="s">
        <v>36</v>
      </c>
      <c r="I1833" t="s">
        <v>37</v>
      </c>
      <c r="J1833" t="s">
        <v>28</v>
      </c>
      <c r="K1833" t="s">
        <v>29</v>
      </c>
      <c r="L1833" t="b">
        <v>1</v>
      </c>
      <c r="M1833" t="s">
        <v>30</v>
      </c>
      <c r="N1833" t="s">
        <v>197</v>
      </c>
      <c r="O1833">
        <v>1.66</v>
      </c>
      <c r="P1833">
        <v>144023</v>
      </c>
      <c r="Q1833">
        <v>239078.18</v>
      </c>
      <c r="R1833">
        <v>1307687</v>
      </c>
      <c r="S1833">
        <v>1307687</v>
      </c>
      <c r="T1833">
        <v>1.307687</v>
      </c>
      <c r="U1833">
        <v>1.307687</v>
      </c>
      <c r="V1833">
        <v>239.07818</v>
      </c>
    </row>
    <row r="1834" spans="1:22" x14ac:dyDescent="0.35">
      <c r="A1834" t="s">
        <v>22</v>
      </c>
      <c r="B1834">
        <v>2019</v>
      </c>
      <c r="C1834" t="b">
        <v>1</v>
      </c>
      <c r="D1834" t="s">
        <v>48</v>
      </c>
      <c r="E1834" t="s">
        <v>197</v>
      </c>
      <c r="F1834" t="s">
        <v>25</v>
      </c>
      <c r="G1834" t="s">
        <v>48</v>
      </c>
      <c r="H1834" t="s">
        <v>36</v>
      </c>
      <c r="I1834" t="s">
        <v>37</v>
      </c>
      <c r="J1834" t="s">
        <v>60</v>
      </c>
      <c r="K1834" t="s">
        <v>29</v>
      </c>
      <c r="L1834" t="b">
        <v>1</v>
      </c>
      <c r="M1834" t="s">
        <v>30</v>
      </c>
      <c r="N1834" t="s">
        <v>197</v>
      </c>
      <c r="O1834">
        <v>2.4</v>
      </c>
      <c r="P1834">
        <v>181029</v>
      </c>
      <c r="Q1834">
        <v>434469.6</v>
      </c>
      <c r="R1834">
        <v>2524400</v>
      </c>
      <c r="S1834">
        <v>2524400</v>
      </c>
      <c r="T1834">
        <v>2.5244</v>
      </c>
      <c r="U1834">
        <v>2.5244</v>
      </c>
      <c r="V1834">
        <v>434.46960000000001</v>
      </c>
    </row>
    <row r="1835" spans="1:22" x14ac:dyDescent="0.35">
      <c r="A1835" t="s">
        <v>22</v>
      </c>
      <c r="B1835">
        <v>2019</v>
      </c>
      <c r="C1835" t="b">
        <v>1</v>
      </c>
      <c r="D1835" t="s">
        <v>48</v>
      </c>
      <c r="E1835" t="s">
        <v>197</v>
      </c>
      <c r="F1835" t="s">
        <v>25</v>
      </c>
      <c r="G1835" t="s">
        <v>48</v>
      </c>
      <c r="H1835" t="s">
        <v>36</v>
      </c>
      <c r="I1835" t="s">
        <v>37</v>
      </c>
      <c r="J1835" t="s">
        <v>79</v>
      </c>
      <c r="K1835" t="s">
        <v>47</v>
      </c>
      <c r="L1835" t="b">
        <v>1</v>
      </c>
      <c r="M1835" t="s">
        <v>30</v>
      </c>
      <c r="N1835" t="s">
        <v>197</v>
      </c>
      <c r="O1835">
        <v>1.36</v>
      </c>
      <c r="P1835">
        <v>24998</v>
      </c>
      <c r="Q1835">
        <v>33997.279999999999</v>
      </c>
      <c r="R1835">
        <v>126384</v>
      </c>
      <c r="S1835">
        <v>126384</v>
      </c>
      <c r="T1835">
        <v>0.126384</v>
      </c>
      <c r="U1835">
        <v>0.126384</v>
      </c>
      <c r="V1835">
        <v>33.997280000000003</v>
      </c>
    </row>
    <row r="1836" spans="1:22" x14ac:dyDescent="0.35">
      <c r="A1836" t="s">
        <v>22</v>
      </c>
      <c r="B1836">
        <v>2019</v>
      </c>
      <c r="C1836" t="b">
        <v>1</v>
      </c>
      <c r="D1836" t="s">
        <v>48</v>
      </c>
      <c r="E1836" t="s">
        <v>197</v>
      </c>
      <c r="F1836" t="s">
        <v>25</v>
      </c>
      <c r="G1836" t="s">
        <v>48</v>
      </c>
      <c r="H1836" t="s">
        <v>36</v>
      </c>
      <c r="I1836" t="s">
        <v>37</v>
      </c>
      <c r="J1836" t="s">
        <v>46</v>
      </c>
      <c r="K1836" t="s">
        <v>47</v>
      </c>
      <c r="L1836" t="b">
        <v>1</v>
      </c>
      <c r="M1836" t="s">
        <v>30</v>
      </c>
      <c r="N1836" t="s">
        <v>197</v>
      </c>
      <c r="O1836">
        <v>1.36</v>
      </c>
      <c r="P1836">
        <v>1326</v>
      </c>
      <c r="Q1836">
        <v>1803.36</v>
      </c>
      <c r="R1836">
        <v>29442</v>
      </c>
      <c r="S1836">
        <v>29442</v>
      </c>
      <c r="T1836">
        <v>2.9441999999999999E-2</v>
      </c>
      <c r="U1836">
        <v>2.9441999999999999E-2</v>
      </c>
      <c r="V1836">
        <v>1.8033600000000001</v>
      </c>
    </row>
    <row r="1837" spans="1:22" x14ac:dyDescent="0.35">
      <c r="A1837" t="s">
        <v>22</v>
      </c>
      <c r="B1837">
        <v>2019</v>
      </c>
      <c r="C1837" t="b">
        <v>1</v>
      </c>
      <c r="D1837" t="s">
        <v>48</v>
      </c>
      <c r="E1837" t="s">
        <v>197</v>
      </c>
      <c r="F1837" t="s">
        <v>25</v>
      </c>
      <c r="G1837" t="s">
        <v>48</v>
      </c>
      <c r="H1837" t="s">
        <v>36</v>
      </c>
      <c r="I1837" t="s">
        <v>37</v>
      </c>
      <c r="J1837" t="s">
        <v>43</v>
      </c>
      <c r="K1837" t="s">
        <v>39</v>
      </c>
      <c r="L1837" t="b">
        <v>1</v>
      </c>
      <c r="M1837" t="s">
        <v>30</v>
      </c>
      <c r="N1837" t="s">
        <v>197</v>
      </c>
      <c r="O1837">
        <v>1.36</v>
      </c>
      <c r="P1837">
        <v>7272</v>
      </c>
      <c r="Q1837">
        <v>9889.92</v>
      </c>
      <c r="R1837">
        <v>61230</v>
      </c>
      <c r="S1837">
        <v>61230</v>
      </c>
      <c r="T1837">
        <v>6.123E-2</v>
      </c>
      <c r="U1837">
        <v>6.123E-2</v>
      </c>
      <c r="V1837">
        <v>9.88992</v>
      </c>
    </row>
    <row r="1838" spans="1:22" x14ac:dyDescent="0.35">
      <c r="A1838" t="s">
        <v>22</v>
      </c>
      <c r="B1838">
        <v>2019</v>
      </c>
      <c r="C1838" t="b">
        <v>1</v>
      </c>
      <c r="D1838" t="s">
        <v>48</v>
      </c>
      <c r="E1838" t="s">
        <v>197</v>
      </c>
      <c r="F1838" t="s">
        <v>25</v>
      </c>
      <c r="G1838" t="s">
        <v>48</v>
      </c>
      <c r="H1838" t="s">
        <v>36</v>
      </c>
      <c r="I1838" t="s">
        <v>37</v>
      </c>
      <c r="J1838" t="s">
        <v>81</v>
      </c>
      <c r="K1838" t="s">
        <v>39</v>
      </c>
      <c r="L1838" t="b">
        <v>1</v>
      </c>
      <c r="M1838" t="s">
        <v>30</v>
      </c>
      <c r="N1838" t="s">
        <v>197</v>
      </c>
      <c r="O1838">
        <v>2.61</v>
      </c>
      <c r="P1838">
        <v>23541</v>
      </c>
      <c r="Q1838">
        <v>61442.01</v>
      </c>
      <c r="R1838">
        <v>66971</v>
      </c>
      <c r="S1838">
        <v>66971</v>
      </c>
      <c r="T1838">
        <v>6.6971000000000003E-2</v>
      </c>
      <c r="U1838">
        <v>6.6971000000000003E-2</v>
      </c>
      <c r="V1838">
        <v>61.442010000000003</v>
      </c>
    </row>
    <row r="1839" spans="1:22" x14ac:dyDescent="0.35">
      <c r="A1839" t="s">
        <v>22</v>
      </c>
      <c r="B1839">
        <v>2019</v>
      </c>
      <c r="C1839" t="b">
        <v>1</v>
      </c>
      <c r="D1839" t="s">
        <v>48</v>
      </c>
      <c r="E1839" t="s">
        <v>197</v>
      </c>
      <c r="F1839" t="s">
        <v>25</v>
      </c>
      <c r="G1839" t="s">
        <v>48</v>
      </c>
      <c r="H1839" t="s">
        <v>36</v>
      </c>
      <c r="I1839" t="s">
        <v>37</v>
      </c>
      <c r="J1839" t="s">
        <v>82</v>
      </c>
      <c r="K1839" t="s">
        <v>39</v>
      </c>
      <c r="L1839" t="b">
        <v>1</v>
      </c>
      <c r="M1839" t="s">
        <v>30</v>
      </c>
      <c r="N1839" t="s">
        <v>197</v>
      </c>
      <c r="O1839">
        <v>1.36</v>
      </c>
      <c r="P1839">
        <v>107284</v>
      </c>
      <c r="Q1839">
        <v>145906.23999999999</v>
      </c>
      <c r="R1839">
        <v>486820</v>
      </c>
      <c r="S1839">
        <v>486820</v>
      </c>
      <c r="T1839">
        <v>0.48681999999999997</v>
      </c>
      <c r="U1839">
        <v>0.48681999999999997</v>
      </c>
      <c r="V1839">
        <v>145.90624</v>
      </c>
    </row>
    <row r="1840" spans="1:22" x14ac:dyDescent="0.35">
      <c r="A1840" t="s">
        <v>22</v>
      </c>
      <c r="B1840">
        <v>2019</v>
      </c>
      <c r="C1840" t="b">
        <v>1</v>
      </c>
      <c r="D1840" t="s">
        <v>48</v>
      </c>
      <c r="E1840" t="s">
        <v>197</v>
      </c>
      <c r="F1840" t="s">
        <v>25</v>
      </c>
      <c r="G1840" t="s">
        <v>48</v>
      </c>
      <c r="H1840" t="s">
        <v>36</v>
      </c>
      <c r="I1840" t="s">
        <v>35</v>
      </c>
      <c r="J1840" t="s">
        <v>43</v>
      </c>
      <c r="K1840" t="s">
        <v>39</v>
      </c>
      <c r="L1840" t="b">
        <v>1</v>
      </c>
      <c r="M1840" t="s">
        <v>30</v>
      </c>
      <c r="N1840" t="s">
        <v>197</v>
      </c>
      <c r="O1840">
        <v>1</v>
      </c>
      <c r="P1840">
        <v>307</v>
      </c>
      <c r="Q1840">
        <v>307</v>
      </c>
      <c r="R1840">
        <v>1143</v>
      </c>
      <c r="S1840">
        <v>1143</v>
      </c>
      <c r="T1840">
        <v>1.1429999999999999E-3</v>
      </c>
      <c r="U1840">
        <v>1.1429999999999999E-3</v>
      </c>
      <c r="V1840">
        <v>0.307</v>
      </c>
    </row>
    <row r="1841" spans="1:22" x14ac:dyDescent="0.35">
      <c r="A1841" t="s">
        <v>22</v>
      </c>
      <c r="B1841">
        <v>2019</v>
      </c>
      <c r="C1841" t="b">
        <v>1</v>
      </c>
      <c r="D1841" t="s">
        <v>48</v>
      </c>
      <c r="E1841" t="s">
        <v>197</v>
      </c>
      <c r="F1841" t="s">
        <v>25</v>
      </c>
      <c r="G1841" t="s">
        <v>48</v>
      </c>
      <c r="H1841" t="s">
        <v>36</v>
      </c>
      <c r="I1841" t="s">
        <v>27</v>
      </c>
      <c r="J1841" t="s">
        <v>60</v>
      </c>
      <c r="K1841" t="s">
        <v>29</v>
      </c>
      <c r="L1841" t="b">
        <v>1</v>
      </c>
      <c r="M1841" t="s">
        <v>30</v>
      </c>
      <c r="N1841" t="s">
        <v>197</v>
      </c>
      <c r="O1841">
        <v>1.98</v>
      </c>
      <c r="P1841">
        <v>8235</v>
      </c>
      <c r="Q1841">
        <v>16305.3</v>
      </c>
      <c r="R1841">
        <v>151147</v>
      </c>
      <c r="S1841">
        <v>151147</v>
      </c>
      <c r="T1841">
        <v>0.151147</v>
      </c>
      <c r="U1841">
        <v>0.151147</v>
      </c>
      <c r="V1841">
        <v>16.305299999999999</v>
      </c>
    </row>
    <row r="1842" spans="1:22" x14ac:dyDescent="0.35">
      <c r="A1842" t="s">
        <v>22</v>
      </c>
      <c r="B1842">
        <v>2019</v>
      </c>
      <c r="C1842" t="b">
        <v>1</v>
      </c>
      <c r="D1842" t="s">
        <v>48</v>
      </c>
      <c r="E1842" t="s">
        <v>197</v>
      </c>
      <c r="F1842" t="s">
        <v>25</v>
      </c>
      <c r="G1842" t="s">
        <v>48</v>
      </c>
      <c r="H1842" t="s">
        <v>36</v>
      </c>
      <c r="I1842" t="s">
        <v>27</v>
      </c>
      <c r="J1842" t="s">
        <v>70</v>
      </c>
      <c r="K1842" t="s">
        <v>29</v>
      </c>
      <c r="L1842" t="b">
        <v>1</v>
      </c>
      <c r="M1842" t="s">
        <v>30</v>
      </c>
      <c r="N1842" t="s">
        <v>197</v>
      </c>
      <c r="O1842">
        <v>2.7</v>
      </c>
      <c r="P1842">
        <v>121</v>
      </c>
      <c r="Q1842">
        <v>326.7</v>
      </c>
      <c r="R1842">
        <v>581</v>
      </c>
      <c r="S1842">
        <v>581</v>
      </c>
      <c r="T1842">
        <v>5.8100000000000003E-4</v>
      </c>
      <c r="U1842">
        <v>5.8100000000000003E-4</v>
      </c>
      <c r="V1842">
        <v>0.32669999999999999</v>
      </c>
    </row>
    <row r="1843" spans="1:22" x14ac:dyDescent="0.35">
      <c r="A1843" t="s">
        <v>22</v>
      </c>
      <c r="B1843">
        <v>2019</v>
      </c>
      <c r="C1843" t="b">
        <v>1</v>
      </c>
      <c r="D1843" t="s">
        <v>48</v>
      </c>
      <c r="E1843" t="s">
        <v>197</v>
      </c>
      <c r="F1843" t="s">
        <v>25</v>
      </c>
      <c r="G1843" t="s">
        <v>48</v>
      </c>
      <c r="H1843" t="s">
        <v>36</v>
      </c>
      <c r="I1843" t="s">
        <v>83</v>
      </c>
      <c r="J1843" t="s">
        <v>112</v>
      </c>
      <c r="K1843" t="s">
        <v>54</v>
      </c>
      <c r="L1843" t="b">
        <v>1</v>
      </c>
      <c r="M1843" t="s">
        <v>30</v>
      </c>
      <c r="N1843" t="s">
        <v>197</v>
      </c>
      <c r="O1843">
        <v>2.08</v>
      </c>
      <c r="P1843">
        <v>5477335</v>
      </c>
      <c r="Q1843">
        <v>11392856.800000001</v>
      </c>
      <c r="R1843">
        <v>7465743</v>
      </c>
      <c r="S1843">
        <v>7465743</v>
      </c>
      <c r="T1843">
        <v>7.4657429999999998</v>
      </c>
      <c r="U1843">
        <v>7.4657429999999998</v>
      </c>
      <c r="V1843">
        <v>11392.8568</v>
      </c>
    </row>
    <row r="1844" spans="1:22" x14ac:dyDescent="0.35">
      <c r="A1844" t="s">
        <v>22</v>
      </c>
      <c r="B1844">
        <v>2019</v>
      </c>
      <c r="C1844" t="b">
        <v>1</v>
      </c>
      <c r="D1844" t="s">
        <v>48</v>
      </c>
      <c r="E1844" t="s">
        <v>197</v>
      </c>
      <c r="F1844" t="s">
        <v>25</v>
      </c>
      <c r="G1844" t="s">
        <v>48</v>
      </c>
      <c r="H1844" t="s">
        <v>36</v>
      </c>
      <c r="I1844" t="s">
        <v>83</v>
      </c>
      <c r="J1844" t="s">
        <v>98</v>
      </c>
      <c r="K1844" t="s">
        <v>54</v>
      </c>
      <c r="L1844" t="b">
        <v>1</v>
      </c>
      <c r="M1844" t="s">
        <v>30</v>
      </c>
      <c r="N1844" t="s">
        <v>197</v>
      </c>
      <c r="O1844">
        <v>1.81</v>
      </c>
      <c r="P1844">
        <v>515797</v>
      </c>
      <c r="Q1844">
        <v>933592.57</v>
      </c>
      <c r="R1844">
        <v>462191</v>
      </c>
      <c r="S1844">
        <v>462191</v>
      </c>
      <c r="T1844">
        <v>0.46219100000000002</v>
      </c>
      <c r="U1844">
        <v>0.46219100000000002</v>
      </c>
      <c r="V1844">
        <v>933.59257000000002</v>
      </c>
    </row>
    <row r="1845" spans="1:22" x14ac:dyDescent="0.35">
      <c r="A1845" t="s">
        <v>22</v>
      </c>
      <c r="B1845">
        <v>2019</v>
      </c>
      <c r="C1845" t="b">
        <v>1</v>
      </c>
      <c r="D1845" t="s">
        <v>48</v>
      </c>
      <c r="E1845" t="s">
        <v>197</v>
      </c>
      <c r="F1845" t="s">
        <v>25</v>
      </c>
      <c r="G1845" t="s">
        <v>48</v>
      </c>
      <c r="H1845" t="s">
        <v>36</v>
      </c>
      <c r="I1845" t="s">
        <v>83</v>
      </c>
      <c r="J1845" t="s">
        <v>33</v>
      </c>
      <c r="K1845" t="s">
        <v>33</v>
      </c>
      <c r="L1845" t="b">
        <v>1</v>
      </c>
      <c r="M1845" t="s">
        <v>30</v>
      </c>
      <c r="N1845" t="s">
        <v>197</v>
      </c>
      <c r="O1845">
        <v>3.31</v>
      </c>
      <c r="P1845">
        <v>10194</v>
      </c>
      <c r="Q1845">
        <v>33742.14</v>
      </c>
      <c r="R1845">
        <v>61159</v>
      </c>
      <c r="S1845">
        <v>61159</v>
      </c>
      <c r="T1845">
        <v>6.1158999999999998E-2</v>
      </c>
      <c r="U1845">
        <v>6.1158999999999998E-2</v>
      </c>
      <c r="V1845">
        <v>33.742139999999999</v>
      </c>
    </row>
    <row r="1846" spans="1:22" x14ac:dyDescent="0.35">
      <c r="A1846" t="s">
        <v>22</v>
      </c>
      <c r="B1846">
        <v>2019</v>
      </c>
      <c r="C1846" t="b">
        <v>1</v>
      </c>
      <c r="D1846" t="s">
        <v>48</v>
      </c>
      <c r="E1846" t="s">
        <v>197</v>
      </c>
      <c r="F1846" t="s">
        <v>25</v>
      </c>
      <c r="G1846" t="s">
        <v>48</v>
      </c>
      <c r="H1846" t="s">
        <v>50</v>
      </c>
      <c r="I1846" t="s">
        <v>27</v>
      </c>
      <c r="J1846" t="s">
        <v>69</v>
      </c>
      <c r="K1846" t="s">
        <v>29</v>
      </c>
      <c r="L1846" t="b">
        <v>1</v>
      </c>
      <c r="M1846" t="s">
        <v>30</v>
      </c>
      <c r="N1846" t="s">
        <v>197</v>
      </c>
      <c r="O1846">
        <v>2.9</v>
      </c>
      <c r="P1846">
        <v>660</v>
      </c>
      <c r="Q1846">
        <v>1914</v>
      </c>
      <c r="R1846">
        <v>26752</v>
      </c>
      <c r="S1846">
        <v>26752</v>
      </c>
      <c r="T1846">
        <v>2.6752000000000001E-2</v>
      </c>
      <c r="U1846">
        <v>2.6752000000000001E-2</v>
      </c>
      <c r="V1846">
        <v>1.9139999999999999</v>
      </c>
    </row>
    <row r="1847" spans="1:22" x14ac:dyDescent="0.35">
      <c r="A1847" t="s">
        <v>22</v>
      </c>
      <c r="B1847">
        <v>2019</v>
      </c>
      <c r="C1847" t="b">
        <v>1</v>
      </c>
      <c r="D1847" t="s">
        <v>48</v>
      </c>
      <c r="E1847" t="s">
        <v>197</v>
      </c>
      <c r="F1847" t="s">
        <v>25</v>
      </c>
      <c r="G1847" t="s">
        <v>48</v>
      </c>
      <c r="H1847" t="s">
        <v>50</v>
      </c>
      <c r="I1847" t="s">
        <v>37</v>
      </c>
      <c r="J1847" t="s">
        <v>111</v>
      </c>
      <c r="K1847" t="s">
        <v>32</v>
      </c>
      <c r="L1847" t="b">
        <v>1</v>
      </c>
      <c r="M1847" t="s">
        <v>30</v>
      </c>
      <c r="N1847" t="s">
        <v>197</v>
      </c>
      <c r="O1847">
        <v>1.8</v>
      </c>
      <c r="P1847">
        <v>617889</v>
      </c>
      <c r="Q1847">
        <v>1112200.2</v>
      </c>
      <c r="R1847">
        <v>1168076</v>
      </c>
      <c r="S1847">
        <v>1168076</v>
      </c>
      <c r="T1847">
        <v>1.1680759999999999</v>
      </c>
      <c r="U1847">
        <v>1.1680759999999999</v>
      </c>
      <c r="V1847">
        <v>1112.2002</v>
      </c>
    </row>
    <row r="1848" spans="1:22" x14ac:dyDescent="0.35">
      <c r="A1848" t="s">
        <v>22</v>
      </c>
      <c r="B1848">
        <v>2019</v>
      </c>
      <c r="C1848" t="b">
        <v>1</v>
      </c>
      <c r="D1848" t="s">
        <v>48</v>
      </c>
      <c r="E1848" t="s">
        <v>197</v>
      </c>
      <c r="F1848" t="s">
        <v>25</v>
      </c>
      <c r="G1848" t="s">
        <v>48</v>
      </c>
      <c r="H1848" t="s">
        <v>50</v>
      </c>
      <c r="I1848" t="s">
        <v>37</v>
      </c>
      <c r="J1848" t="s">
        <v>76</v>
      </c>
      <c r="K1848" t="s">
        <v>32</v>
      </c>
      <c r="L1848" t="b">
        <v>1</v>
      </c>
      <c r="M1848" t="s">
        <v>30</v>
      </c>
      <c r="N1848" t="s">
        <v>197</v>
      </c>
      <c r="O1848">
        <v>1.71</v>
      </c>
      <c r="P1848">
        <v>51299</v>
      </c>
      <c r="Q1848">
        <v>87721.29</v>
      </c>
      <c r="R1848">
        <v>193977</v>
      </c>
      <c r="S1848">
        <v>193977</v>
      </c>
      <c r="T1848">
        <v>0.19397700000000001</v>
      </c>
      <c r="U1848">
        <v>0.19397700000000001</v>
      </c>
      <c r="V1848">
        <v>87.721289999999996</v>
      </c>
    </row>
    <row r="1849" spans="1:22" x14ac:dyDescent="0.35">
      <c r="A1849" t="s">
        <v>22</v>
      </c>
      <c r="B1849">
        <v>2019</v>
      </c>
      <c r="C1849" t="b">
        <v>1</v>
      </c>
      <c r="D1849" t="s">
        <v>48</v>
      </c>
      <c r="E1849" t="s">
        <v>197</v>
      </c>
      <c r="F1849" t="s">
        <v>25</v>
      </c>
      <c r="G1849" t="s">
        <v>48</v>
      </c>
      <c r="H1849" t="s">
        <v>50</v>
      </c>
      <c r="I1849" t="s">
        <v>27</v>
      </c>
      <c r="J1849" t="s">
        <v>85</v>
      </c>
      <c r="K1849" t="s">
        <v>33</v>
      </c>
      <c r="L1849" t="b">
        <v>1</v>
      </c>
      <c r="M1849" t="s">
        <v>30</v>
      </c>
      <c r="N1849" t="s">
        <v>197</v>
      </c>
      <c r="O1849">
        <v>2.5</v>
      </c>
      <c r="P1849">
        <v>339</v>
      </c>
      <c r="Q1849">
        <v>847.5</v>
      </c>
      <c r="R1849">
        <v>2179</v>
      </c>
      <c r="S1849">
        <v>2179</v>
      </c>
      <c r="T1849">
        <v>2.1789999999999999E-3</v>
      </c>
      <c r="U1849">
        <v>2.1789999999999999E-3</v>
      </c>
      <c r="V1849">
        <v>0.84750000000000003</v>
      </c>
    </row>
    <row r="1850" spans="1:22" x14ac:dyDescent="0.35">
      <c r="A1850" t="s">
        <v>22</v>
      </c>
      <c r="B1850">
        <v>2019</v>
      </c>
      <c r="C1850" t="b">
        <v>1</v>
      </c>
      <c r="D1850" t="s">
        <v>48</v>
      </c>
      <c r="E1850" t="s">
        <v>197</v>
      </c>
      <c r="F1850" t="s">
        <v>25</v>
      </c>
      <c r="G1850" t="s">
        <v>48</v>
      </c>
      <c r="H1850" t="s">
        <v>50</v>
      </c>
      <c r="I1850" t="s">
        <v>27</v>
      </c>
      <c r="J1850" t="s">
        <v>111</v>
      </c>
      <c r="K1850" t="s">
        <v>32</v>
      </c>
      <c r="L1850" t="b">
        <v>1</v>
      </c>
      <c r="M1850" t="s">
        <v>30</v>
      </c>
      <c r="N1850" t="s">
        <v>197</v>
      </c>
      <c r="O1850">
        <v>0</v>
      </c>
      <c r="P1850">
        <v>3753</v>
      </c>
      <c r="Q1850">
        <v>0</v>
      </c>
      <c r="R1850">
        <v>10855</v>
      </c>
      <c r="S1850">
        <v>10855</v>
      </c>
      <c r="T1850">
        <v>1.0855E-2</v>
      </c>
      <c r="U1850">
        <v>1.0855E-2</v>
      </c>
      <c r="V1850">
        <v>0</v>
      </c>
    </row>
    <row r="1851" spans="1:22" x14ac:dyDescent="0.35">
      <c r="A1851" t="s">
        <v>22</v>
      </c>
      <c r="B1851">
        <v>2019</v>
      </c>
      <c r="C1851" t="b">
        <v>1</v>
      </c>
      <c r="D1851" t="s">
        <v>48</v>
      </c>
      <c r="E1851" t="s">
        <v>197</v>
      </c>
      <c r="F1851" t="s">
        <v>25</v>
      </c>
      <c r="G1851" t="s">
        <v>48</v>
      </c>
      <c r="H1851" t="s">
        <v>50</v>
      </c>
      <c r="I1851" t="s">
        <v>27</v>
      </c>
      <c r="J1851" t="s">
        <v>31</v>
      </c>
      <c r="K1851" t="s">
        <v>32</v>
      </c>
      <c r="L1851" t="b">
        <v>1</v>
      </c>
      <c r="M1851" t="s">
        <v>30</v>
      </c>
      <c r="N1851" t="s">
        <v>197</v>
      </c>
      <c r="O1851">
        <v>0</v>
      </c>
      <c r="P1851">
        <v>22</v>
      </c>
      <c r="Q1851">
        <v>0</v>
      </c>
      <c r="R1851">
        <v>14</v>
      </c>
      <c r="S1851">
        <v>14</v>
      </c>
      <c r="T1851" s="1">
        <v>1.4E-5</v>
      </c>
      <c r="U1851" s="1">
        <v>1.4E-5</v>
      </c>
      <c r="V1851">
        <v>0</v>
      </c>
    </row>
    <row r="1852" spans="1:22" x14ac:dyDescent="0.35">
      <c r="A1852" t="s">
        <v>22</v>
      </c>
      <c r="B1852">
        <v>2019</v>
      </c>
      <c r="C1852" t="b">
        <v>1</v>
      </c>
      <c r="D1852" t="s">
        <v>48</v>
      </c>
      <c r="E1852" t="s">
        <v>197</v>
      </c>
      <c r="F1852" t="s">
        <v>25</v>
      </c>
      <c r="G1852" t="s">
        <v>48</v>
      </c>
      <c r="H1852" t="s">
        <v>50</v>
      </c>
      <c r="I1852" t="s">
        <v>37</v>
      </c>
      <c r="J1852" t="s">
        <v>84</v>
      </c>
      <c r="K1852" t="s">
        <v>67</v>
      </c>
      <c r="L1852" t="b">
        <v>1</v>
      </c>
      <c r="M1852" t="s">
        <v>30</v>
      </c>
      <c r="N1852" t="s">
        <v>197</v>
      </c>
      <c r="O1852">
        <v>2.0099999999999998</v>
      </c>
      <c r="P1852">
        <v>35767</v>
      </c>
      <c r="Q1852">
        <v>71891.67</v>
      </c>
      <c r="R1852">
        <v>129912</v>
      </c>
      <c r="S1852">
        <v>129912</v>
      </c>
      <c r="T1852">
        <v>0.129912</v>
      </c>
      <c r="U1852">
        <v>0.129912</v>
      </c>
      <c r="V1852">
        <v>71.891670000000005</v>
      </c>
    </row>
    <row r="1853" spans="1:22" x14ac:dyDescent="0.35">
      <c r="A1853" t="s">
        <v>22</v>
      </c>
      <c r="B1853">
        <v>2019</v>
      </c>
      <c r="C1853" t="b">
        <v>1</v>
      </c>
      <c r="D1853" t="s">
        <v>48</v>
      </c>
      <c r="E1853" t="s">
        <v>197</v>
      </c>
      <c r="F1853" t="s">
        <v>25</v>
      </c>
      <c r="G1853" t="s">
        <v>48</v>
      </c>
      <c r="H1853" t="s">
        <v>50</v>
      </c>
      <c r="I1853" t="s">
        <v>35</v>
      </c>
      <c r="J1853" t="s">
        <v>33</v>
      </c>
      <c r="K1853" t="s">
        <v>33</v>
      </c>
      <c r="L1853" t="b">
        <v>1</v>
      </c>
      <c r="M1853" t="s">
        <v>30</v>
      </c>
      <c r="N1853" t="s">
        <v>197</v>
      </c>
      <c r="O1853">
        <v>1.39</v>
      </c>
      <c r="P1853">
        <v>738</v>
      </c>
      <c r="Q1853">
        <v>1025.82</v>
      </c>
      <c r="R1853">
        <v>7393</v>
      </c>
      <c r="S1853">
        <v>7393</v>
      </c>
      <c r="T1853">
        <v>7.3930000000000003E-3</v>
      </c>
      <c r="U1853">
        <v>7.3930000000000003E-3</v>
      </c>
      <c r="V1853">
        <v>1.02582</v>
      </c>
    </row>
    <row r="1854" spans="1:22" x14ac:dyDescent="0.35">
      <c r="A1854" t="s">
        <v>22</v>
      </c>
      <c r="B1854">
        <v>2019</v>
      </c>
      <c r="C1854" t="b">
        <v>1</v>
      </c>
      <c r="D1854" t="s">
        <v>48</v>
      </c>
      <c r="E1854" t="s">
        <v>197</v>
      </c>
      <c r="F1854" t="s">
        <v>25</v>
      </c>
      <c r="G1854" t="s">
        <v>48</v>
      </c>
      <c r="H1854" t="s">
        <v>50</v>
      </c>
      <c r="I1854" t="s">
        <v>27</v>
      </c>
      <c r="J1854" t="s">
        <v>33</v>
      </c>
      <c r="K1854" t="s">
        <v>33</v>
      </c>
      <c r="L1854" t="b">
        <v>1</v>
      </c>
      <c r="M1854" t="s">
        <v>30</v>
      </c>
      <c r="N1854" t="s">
        <v>197</v>
      </c>
      <c r="O1854">
        <v>0</v>
      </c>
      <c r="P1854">
        <v>14493</v>
      </c>
      <c r="Q1854">
        <v>0</v>
      </c>
      <c r="R1854">
        <v>116809</v>
      </c>
      <c r="S1854">
        <v>116809</v>
      </c>
      <c r="T1854">
        <v>0.116809</v>
      </c>
      <c r="U1854">
        <v>0.116809</v>
      </c>
      <c r="V1854">
        <v>0</v>
      </c>
    </row>
    <row r="1855" spans="1:22" x14ac:dyDescent="0.35">
      <c r="A1855" t="s">
        <v>22</v>
      </c>
      <c r="B1855">
        <v>2019</v>
      </c>
      <c r="C1855" t="b">
        <v>1</v>
      </c>
      <c r="D1855" t="s">
        <v>48</v>
      </c>
      <c r="E1855" t="s">
        <v>197</v>
      </c>
      <c r="F1855" t="s">
        <v>25</v>
      </c>
      <c r="G1855" t="s">
        <v>48</v>
      </c>
      <c r="H1855" t="s">
        <v>40</v>
      </c>
      <c r="I1855" t="s">
        <v>35</v>
      </c>
      <c r="J1855" t="s">
        <v>108</v>
      </c>
      <c r="K1855" t="s">
        <v>52</v>
      </c>
      <c r="L1855" t="b">
        <v>1</v>
      </c>
      <c r="M1855" t="s">
        <v>30</v>
      </c>
      <c r="N1855" t="s">
        <v>197</v>
      </c>
      <c r="O1855">
        <v>2.6</v>
      </c>
      <c r="P1855">
        <v>2978</v>
      </c>
      <c r="Q1855">
        <v>7742.8</v>
      </c>
      <c r="R1855">
        <v>22654</v>
      </c>
      <c r="S1855">
        <v>22654</v>
      </c>
      <c r="T1855">
        <v>2.2654000000000001E-2</v>
      </c>
      <c r="U1855">
        <v>2.2654000000000001E-2</v>
      </c>
      <c r="V1855">
        <v>7.7427999999999999</v>
      </c>
    </row>
    <row r="1856" spans="1:22" x14ac:dyDescent="0.35">
      <c r="A1856" t="s">
        <v>22</v>
      </c>
      <c r="B1856">
        <v>2019</v>
      </c>
      <c r="C1856" t="b">
        <v>1</v>
      </c>
      <c r="D1856" t="s">
        <v>48</v>
      </c>
      <c r="E1856" t="s">
        <v>197</v>
      </c>
      <c r="F1856" t="s">
        <v>25</v>
      </c>
      <c r="G1856" t="s">
        <v>48</v>
      </c>
      <c r="H1856" t="s">
        <v>40</v>
      </c>
      <c r="I1856" t="s">
        <v>27</v>
      </c>
      <c r="J1856" t="s">
        <v>51</v>
      </c>
      <c r="K1856" t="s">
        <v>52</v>
      </c>
      <c r="L1856" t="b">
        <v>1</v>
      </c>
      <c r="M1856" t="s">
        <v>30</v>
      </c>
      <c r="N1856" t="s">
        <v>197</v>
      </c>
      <c r="O1856">
        <v>2.5</v>
      </c>
      <c r="P1856">
        <v>96920</v>
      </c>
      <c r="Q1856">
        <v>242300</v>
      </c>
      <c r="R1856">
        <v>938991</v>
      </c>
      <c r="S1856">
        <v>938991</v>
      </c>
      <c r="T1856">
        <v>0.93899100000000002</v>
      </c>
      <c r="U1856">
        <v>0.93899100000000002</v>
      </c>
      <c r="V1856">
        <v>242.3</v>
      </c>
    </row>
    <row r="1857" spans="1:22" x14ac:dyDescent="0.35">
      <c r="A1857" t="s">
        <v>22</v>
      </c>
      <c r="B1857">
        <v>2019</v>
      </c>
      <c r="C1857" t="b">
        <v>1</v>
      </c>
      <c r="D1857" t="s">
        <v>48</v>
      </c>
      <c r="E1857" t="s">
        <v>197</v>
      </c>
      <c r="F1857" t="s">
        <v>25</v>
      </c>
      <c r="G1857" t="s">
        <v>48</v>
      </c>
      <c r="H1857" t="s">
        <v>40</v>
      </c>
      <c r="I1857" t="s">
        <v>27</v>
      </c>
      <c r="J1857" t="s">
        <v>108</v>
      </c>
      <c r="K1857" t="s">
        <v>52</v>
      </c>
      <c r="L1857" t="b">
        <v>1</v>
      </c>
      <c r="M1857" t="s">
        <v>30</v>
      </c>
      <c r="N1857" t="s">
        <v>197</v>
      </c>
      <c r="O1857">
        <v>1.83</v>
      </c>
      <c r="P1857">
        <v>5542</v>
      </c>
      <c r="Q1857">
        <v>10141.86</v>
      </c>
      <c r="R1857">
        <v>41048</v>
      </c>
      <c r="S1857">
        <v>41048</v>
      </c>
      <c r="T1857">
        <v>4.1048000000000001E-2</v>
      </c>
      <c r="U1857">
        <v>4.1048000000000001E-2</v>
      </c>
      <c r="V1857">
        <v>10.141859999999999</v>
      </c>
    </row>
    <row r="1858" spans="1:22" x14ac:dyDescent="0.35">
      <c r="A1858" t="s">
        <v>22</v>
      </c>
      <c r="B1858">
        <v>2019</v>
      </c>
      <c r="C1858" t="b">
        <v>1</v>
      </c>
      <c r="D1858" t="s">
        <v>48</v>
      </c>
      <c r="E1858" t="s">
        <v>197</v>
      </c>
      <c r="F1858" t="s">
        <v>25</v>
      </c>
      <c r="G1858" t="s">
        <v>48</v>
      </c>
      <c r="H1858" t="s">
        <v>40</v>
      </c>
      <c r="I1858" t="s">
        <v>27</v>
      </c>
      <c r="J1858" t="s">
        <v>112</v>
      </c>
      <c r="K1858" t="s">
        <v>54</v>
      </c>
      <c r="L1858" t="b">
        <v>1</v>
      </c>
      <c r="M1858" t="s">
        <v>30</v>
      </c>
      <c r="N1858" t="s">
        <v>197</v>
      </c>
      <c r="O1858">
        <v>2.6</v>
      </c>
      <c r="P1858">
        <v>676</v>
      </c>
      <c r="Q1858">
        <v>1757.6</v>
      </c>
      <c r="R1858">
        <v>3176</v>
      </c>
      <c r="S1858">
        <v>3176</v>
      </c>
      <c r="T1858">
        <v>3.176E-3</v>
      </c>
      <c r="U1858">
        <v>3.176E-3</v>
      </c>
      <c r="V1858">
        <v>1.7576000000000001</v>
      </c>
    </row>
    <row r="1859" spans="1:22" x14ac:dyDescent="0.35">
      <c r="A1859" t="s">
        <v>22</v>
      </c>
      <c r="B1859">
        <v>2019</v>
      </c>
      <c r="C1859" t="b">
        <v>1</v>
      </c>
      <c r="D1859" t="s">
        <v>48</v>
      </c>
      <c r="E1859" t="s">
        <v>197</v>
      </c>
      <c r="F1859" t="s">
        <v>25</v>
      </c>
      <c r="G1859" t="s">
        <v>48</v>
      </c>
      <c r="H1859" t="s">
        <v>40</v>
      </c>
      <c r="I1859" t="s">
        <v>27</v>
      </c>
      <c r="J1859" t="s">
        <v>98</v>
      </c>
      <c r="K1859" t="s">
        <v>54</v>
      </c>
      <c r="L1859" t="b">
        <v>1</v>
      </c>
      <c r="M1859" t="s">
        <v>30</v>
      </c>
      <c r="N1859" t="s">
        <v>197</v>
      </c>
      <c r="O1859">
        <v>1.64</v>
      </c>
      <c r="P1859">
        <v>43876</v>
      </c>
      <c r="Q1859">
        <v>71956.639999999999</v>
      </c>
      <c r="R1859">
        <v>138242</v>
      </c>
      <c r="S1859">
        <v>138242</v>
      </c>
      <c r="T1859">
        <v>0.138242</v>
      </c>
      <c r="U1859">
        <v>0.138242</v>
      </c>
      <c r="V1859">
        <v>71.956639999999993</v>
      </c>
    </row>
    <row r="1860" spans="1:22" x14ac:dyDescent="0.35">
      <c r="A1860" t="s">
        <v>22</v>
      </c>
      <c r="B1860">
        <v>2019</v>
      </c>
      <c r="C1860" t="b">
        <v>1</v>
      </c>
      <c r="D1860" t="s">
        <v>48</v>
      </c>
      <c r="E1860" t="s">
        <v>197</v>
      </c>
      <c r="F1860" t="s">
        <v>25</v>
      </c>
      <c r="G1860" t="s">
        <v>48</v>
      </c>
      <c r="H1860" t="s">
        <v>40</v>
      </c>
      <c r="I1860" t="s">
        <v>35</v>
      </c>
      <c r="J1860" t="s">
        <v>76</v>
      </c>
      <c r="K1860" t="s">
        <v>32</v>
      </c>
      <c r="L1860" t="b">
        <v>1</v>
      </c>
      <c r="M1860" t="s">
        <v>30</v>
      </c>
      <c r="N1860" t="s">
        <v>197</v>
      </c>
      <c r="O1860">
        <v>2.85</v>
      </c>
      <c r="P1860">
        <v>1552</v>
      </c>
      <c r="Q1860">
        <v>4423.2</v>
      </c>
      <c r="R1860">
        <v>9751</v>
      </c>
      <c r="S1860">
        <v>9751</v>
      </c>
      <c r="T1860">
        <v>9.7509999999999993E-3</v>
      </c>
      <c r="U1860">
        <v>9.7509999999999993E-3</v>
      </c>
      <c r="V1860">
        <v>4.4231999999999996</v>
      </c>
    </row>
    <row r="1861" spans="1:22" x14ac:dyDescent="0.35">
      <c r="A1861" t="s">
        <v>22</v>
      </c>
      <c r="B1861">
        <v>2019</v>
      </c>
      <c r="C1861" t="b">
        <v>1</v>
      </c>
      <c r="D1861" t="s">
        <v>48</v>
      </c>
      <c r="E1861" t="s">
        <v>197</v>
      </c>
      <c r="F1861" t="s">
        <v>25</v>
      </c>
      <c r="G1861" t="s">
        <v>48</v>
      </c>
      <c r="H1861" t="s">
        <v>40</v>
      </c>
      <c r="I1861" t="s">
        <v>27</v>
      </c>
      <c r="J1861" t="s">
        <v>85</v>
      </c>
      <c r="K1861" t="s">
        <v>33</v>
      </c>
      <c r="L1861" t="b">
        <v>1</v>
      </c>
      <c r="M1861" t="s">
        <v>30</v>
      </c>
      <c r="N1861" t="s">
        <v>197</v>
      </c>
      <c r="O1861">
        <v>5.12</v>
      </c>
      <c r="P1861">
        <v>4633</v>
      </c>
      <c r="Q1861">
        <v>23720.959999999999</v>
      </c>
      <c r="R1861">
        <v>25114</v>
      </c>
      <c r="S1861">
        <v>25114</v>
      </c>
      <c r="T1861">
        <v>2.5114000000000001E-2</v>
      </c>
      <c r="U1861">
        <v>2.5114000000000001E-2</v>
      </c>
      <c r="V1861">
        <v>23.720960000000002</v>
      </c>
    </row>
    <row r="1862" spans="1:22" x14ac:dyDescent="0.35">
      <c r="A1862" t="s">
        <v>22</v>
      </c>
      <c r="B1862">
        <v>2019</v>
      </c>
      <c r="C1862" t="b">
        <v>1</v>
      </c>
      <c r="D1862" t="s">
        <v>48</v>
      </c>
      <c r="E1862" t="s">
        <v>197</v>
      </c>
      <c r="F1862" t="s">
        <v>25</v>
      </c>
      <c r="G1862" t="s">
        <v>48</v>
      </c>
      <c r="H1862" t="s">
        <v>40</v>
      </c>
      <c r="I1862" t="s">
        <v>27</v>
      </c>
      <c r="J1862" t="s">
        <v>104</v>
      </c>
      <c r="K1862" t="s">
        <v>32</v>
      </c>
      <c r="L1862" t="b">
        <v>1</v>
      </c>
      <c r="M1862" t="s">
        <v>30</v>
      </c>
      <c r="N1862" t="s">
        <v>197</v>
      </c>
      <c r="O1862">
        <v>4.3</v>
      </c>
      <c r="P1862">
        <v>6132</v>
      </c>
      <c r="Q1862">
        <v>26367.599999999999</v>
      </c>
      <c r="R1862">
        <v>15657</v>
      </c>
      <c r="S1862">
        <v>15657</v>
      </c>
      <c r="T1862">
        <v>1.5657000000000001E-2</v>
      </c>
      <c r="U1862">
        <v>1.5657000000000001E-2</v>
      </c>
      <c r="V1862">
        <v>26.367599999999999</v>
      </c>
    </row>
    <row r="1863" spans="1:22" x14ac:dyDescent="0.35">
      <c r="A1863" t="s">
        <v>22</v>
      </c>
      <c r="B1863">
        <v>2019</v>
      </c>
      <c r="C1863" t="b">
        <v>1</v>
      </c>
      <c r="D1863" t="s">
        <v>48</v>
      </c>
      <c r="E1863" t="s">
        <v>197</v>
      </c>
      <c r="F1863" t="s">
        <v>25</v>
      </c>
      <c r="G1863" t="s">
        <v>48</v>
      </c>
      <c r="H1863" t="s">
        <v>40</v>
      </c>
      <c r="I1863" t="s">
        <v>27</v>
      </c>
      <c r="J1863" t="s">
        <v>86</v>
      </c>
      <c r="K1863" t="s">
        <v>32</v>
      </c>
      <c r="L1863" t="b">
        <v>1</v>
      </c>
      <c r="M1863" t="s">
        <v>30</v>
      </c>
      <c r="N1863" t="s">
        <v>197</v>
      </c>
      <c r="O1863">
        <v>2.95</v>
      </c>
      <c r="P1863">
        <v>524610</v>
      </c>
      <c r="Q1863">
        <v>1547599.5</v>
      </c>
      <c r="R1863">
        <v>1364439</v>
      </c>
      <c r="S1863">
        <v>1364439</v>
      </c>
      <c r="T1863">
        <v>1.364439</v>
      </c>
      <c r="U1863">
        <v>1.364439</v>
      </c>
      <c r="V1863">
        <v>1547.5995</v>
      </c>
    </row>
    <row r="1864" spans="1:22" x14ac:dyDescent="0.35">
      <c r="A1864" t="s">
        <v>22</v>
      </c>
      <c r="B1864">
        <v>2019</v>
      </c>
      <c r="C1864" t="b">
        <v>1</v>
      </c>
      <c r="D1864" t="s">
        <v>48</v>
      </c>
      <c r="E1864" t="s">
        <v>197</v>
      </c>
      <c r="F1864" t="s">
        <v>25</v>
      </c>
      <c r="G1864" t="s">
        <v>48</v>
      </c>
      <c r="H1864" t="s">
        <v>40</v>
      </c>
      <c r="I1864" t="s">
        <v>27</v>
      </c>
      <c r="J1864" t="s">
        <v>111</v>
      </c>
      <c r="K1864" t="s">
        <v>32</v>
      </c>
      <c r="L1864" t="b">
        <v>1</v>
      </c>
      <c r="M1864" t="s">
        <v>30</v>
      </c>
      <c r="N1864" t="s">
        <v>197</v>
      </c>
      <c r="O1864">
        <v>2.65</v>
      </c>
      <c r="P1864">
        <v>703</v>
      </c>
      <c r="Q1864">
        <v>1862.95</v>
      </c>
      <c r="R1864">
        <v>5816</v>
      </c>
      <c r="S1864">
        <v>5816</v>
      </c>
      <c r="T1864">
        <v>5.816E-3</v>
      </c>
      <c r="U1864">
        <v>5.816E-3</v>
      </c>
      <c r="V1864">
        <v>1.8629500000000001</v>
      </c>
    </row>
    <row r="1865" spans="1:22" x14ac:dyDescent="0.35">
      <c r="A1865" t="s">
        <v>22</v>
      </c>
      <c r="B1865">
        <v>2019</v>
      </c>
      <c r="C1865" t="b">
        <v>1</v>
      </c>
      <c r="D1865" t="s">
        <v>48</v>
      </c>
      <c r="E1865" t="s">
        <v>197</v>
      </c>
      <c r="F1865" t="s">
        <v>25</v>
      </c>
      <c r="G1865" t="s">
        <v>48</v>
      </c>
      <c r="H1865" t="s">
        <v>40</v>
      </c>
      <c r="I1865" t="s">
        <v>27</v>
      </c>
      <c r="J1865" t="s">
        <v>31</v>
      </c>
      <c r="K1865" t="s">
        <v>32</v>
      </c>
      <c r="L1865" t="b">
        <v>1</v>
      </c>
      <c r="M1865" t="s">
        <v>30</v>
      </c>
      <c r="N1865" t="s">
        <v>197</v>
      </c>
      <c r="O1865">
        <v>2.4700000000000002</v>
      </c>
      <c r="P1865">
        <v>4507</v>
      </c>
      <c r="Q1865">
        <v>11132.29</v>
      </c>
      <c r="R1865">
        <v>8601</v>
      </c>
      <c r="S1865">
        <v>8601</v>
      </c>
      <c r="T1865">
        <v>8.6009999999999993E-3</v>
      </c>
      <c r="U1865">
        <v>8.6009999999999993E-3</v>
      </c>
      <c r="V1865">
        <v>11.132289999999999</v>
      </c>
    </row>
    <row r="1866" spans="1:22" x14ac:dyDescent="0.35">
      <c r="A1866" t="s">
        <v>22</v>
      </c>
      <c r="B1866">
        <v>2019</v>
      </c>
      <c r="C1866" t="b">
        <v>1</v>
      </c>
      <c r="D1866" t="s">
        <v>48</v>
      </c>
      <c r="E1866" t="s">
        <v>197</v>
      </c>
      <c r="F1866" t="s">
        <v>25</v>
      </c>
      <c r="G1866" t="s">
        <v>48</v>
      </c>
      <c r="H1866" t="s">
        <v>40</v>
      </c>
      <c r="I1866" t="s">
        <v>27</v>
      </c>
      <c r="J1866" t="s">
        <v>31</v>
      </c>
      <c r="K1866" t="s">
        <v>32</v>
      </c>
      <c r="L1866" t="b">
        <v>1</v>
      </c>
      <c r="M1866" t="s">
        <v>30</v>
      </c>
      <c r="N1866" t="s">
        <v>197</v>
      </c>
      <c r="O1866">
        <v>2.25</v>
      </c>
      <c r="P1866">
        <v>2040</v>
      </c>
      <c r="Q1866">
        <v>4590</v>
      </c>
      <c r="R1866">
        <v>8950</v>
      </c>
      <c r="S1866">
        <v>8950</v>
      </c>
      <c r="T1866">
        <v>8.9499999999999996E-3</v>
      </c>
      <c r="U1866">
        <v>8.9499999999999996E-3</v>
      </c>
      <c r="V1866">
        <v>4.59</v>
      </c>
    </row>
    <row r="1867" spans="1:22" x14ac:dyDescent="0.35">
      <c r="A1867" t="s">
        <v>22</v>
      </c>
      <c r="B1867">
        <v>2019</v>
      </c>
      <c r="C1867" t="b">
        <v>1</v>
      </c>
      <c r="D1867" t="s">
        <v>48</v>
      </c>
      <c r="E1867" t="s">
        <v>197</v>
      </c>
      <c r="F1867" t="s">
        <v>25</v>
      </c>
      <c r="G1867" t="s">
        <v>48</v>
      </c>
      <c r="H1867" t="s">
        <v>40</v>
      </c>
      <c r="I1867" t="s">
        <v>27</v>
      </c>
      <c r="J1867" t="s">
        <v>106</v>
      </c>
      <c r="K1867" t="s">
        <v>32</v>
      </c>
      <c r="L1867" t="b">
        <v>1</v>
      </c>
      <c r="M1867" t="s">
        <v>30</v>
      </c>
      <c r="N1867" t="s">
        <v>197</v>
      </c>
      <c r="O1867">
        <v>3.06</v>
      </c>
      <c r="P1867">
        <v>54550</v>
      </c>
      <c r="Q1867">
        <v>166923</v>
      </c>
      <c r="R1867">
        <v>357781</v>
      </c>
      <c r="S1867">
        <v>357781</v>
      </c>
      <c r="T1867">
        <v>0.35778100000000002</v>
      </c>
      <c r="U1867">
        <v>0.35778100000000002</v>
      </c>
      <c r="V1867">
        <v>166.923</v>
      </c>
    </row>
    <row r="1868" spans="1:22" x14ac:dyDescent="0.35">
      <c r="A1868" t="s">
        <v>22</v>
      </c>
      <c r="B1868">
        <v>2019</v>
      </c>
      <c r="C1868" t="b">
        <v>1</v>
      </c>
      <c r="D1868" t="s">
        <v>48</v>
      </c>
      <c r="E1868" t="s">
        <v>197</v>
      </c>
      <c r="F1868" t="s">
        <v>25</v>
      </c>
      <c r="G1868" t="s">
        <v>48</v>
      </c>
      <c r="H1868" t="s">
        <v>40</v>
      </c>
      <c r="I1868" t="s">
        <v>27</v>
      </c>
      <c r="J1868" t="s">
        <v>114</v>
      </c>
      <c r="K1868" t="s">
        <v>32</v>
      </c>
      <c r="L1868" t="b">
        <v>1</v>
      </c>
      <c r="M1868" t="s">
        <v>30</v>
      </c>
      <c r="N1868" t="s">
        <v>197</v>
      </c>
      <c r="O1868">
        <v>2.5499999999999998</v>
      </c>
      <c r="P1868">
        <v>1357</v>
      </c>
      <c r="Q1868">
        <v>3460.35</v>
      </c>
      <c r="R1868">
        <v>3843</v>
      </c>
      <c r="S1868">
        <v>3843</v>
      </c>
      <c r="T1868">
        <v>3.8430000000000001E-3</v>
      </c>
      <c r="U1868">
        <v>3.8430000000000001E-3</v>
      </c>
      <c r="V1868">
        <v>3.46035</v>
      </c>
    </row>
    <row r="1869" spans="1:22" x14ac:dyDescent="0.35">
      <c r="A1869" t="s">
        <v>22</v>
      </c>
      <c r="B1869">
        <v>2019</v>
      </c>
      <c r="C1869" t="b">
        <v>1</v>
      </c>
      <c r="D1869" t="s">
        <v>48</v>
      </c>
      <c r="E1869" t="s">
        <v>197</v>
      </c>
      <c r="F1869" t="s">
        <v>25</v>
      </c>
      <c r="G1869" t="s">
        <v>48</v>
      </c>
      <c r="H1869" t="s">
        <v>40</v>
      </c>
      <c r="I1869" t="s">
        <v>27</v>
      </c>
      <c r="J1869" t="s">
        <v>76</v>
      </c>
      <c r="K1869" t="s">
        <v>32</v>
      </c>
      <c r="L1869" t="b">
        <v>1</v>
      </c>
      <c r="M1869" t="s">
        <v>30</v>
      </c>
      <c r="N1869" t="s">
        <v>197</v>
      </c>
      <c r="O1869">
        <v>2.85</v>
      </c>
      <c r="P1869">
        <v>203492</v>
      </c>
      <c r="Q1869">
        <v>579952.19999999995</v>
      </c>
      <c r="R1869">
        <v>1158324</v>
      </c>
      <c r="S1869">
        <v>1158324</v>
      </c>
      <c r="T1869">
        <v>1.1583239999999999</v>
      </c>
      <c r="U1869">
        <v>1.1583239999999999</v>
      </c>
      <c r="V1869">
        <v>579.95219999999995</v>
      </c>
    </row>
    <row r="1870" spans="1:22" x14ac:dyDescent="0.35">
      <c r="A1870" t="s">
        <v>22</v>
      </c>
      <c r="B1870">
        <v>2019</v>
      </c>
      <c r="C1870" t="b">
        <v>1</v>
      </c>
      <c r="D1870" t="s">
        <v>48</v>
      </c>
      <c r="E1870" t="s">
        <v>197</v>
      </c>
      <c r="F1870" t="s">
        <v>25</v>
      </c>
      <c r="G1870" t="s">
        <v>48</v>
      </c>
      <c r="H1870" t="s">
        <v>40</v>
      </c>
      <c r="I1870" t="s">
        <v>27</v>
      </c>
      <c r="J1870" t="s">
        <v>76</v>
      </c>
      <c r="K1870" t="s">
        <v>32</v>
      </c>
      <c r="L1870" t="b">
        <v>1</v>
      </c>
      <c r="M1870" t="s">
        <v>30</v>
      </c>
      <c r="N1870" t="s">
        <v>197</v>
      </c>
      <c r="O1870">
        <v>2.85</v>
      </c>
      <c r="P1870">
        <v>1989</v>
      </c>
      <c r="Q1870">
        <v>5668.65</v>
      </c>
      <c r="R1870">
        <v>7309</v>
      </c>
      <c r="S1870">
        <v>7309</v>
      </c>
      <c r="T1870">
        <v>7.3090000000000004E-3</v>
      </c>
      <c r="U1870">
        <v>7.3090000000000004E-3</v>
      </c>
      <c r="V1870">
        <v>5.6686500000000004</v>
      </c>
    </row>
    <row r="1871" spans="1:22" x14ac:dyDescent="0.35">
      <c r="A1871" t="s">
        <v>22</v>
      </c>
      <c r="B1871">
        <v>2019</v>
      </c>
      <c r="C1871" t="b">
        <v>1</v>
      </c>
      <c r="D1871" t="s">
        <v>48</v>
      </c>
      <c r="E1871" t="s">
        <v>197</v>
      </c>
      <c r="F1871" t="s">
        <v>25</v>
      </c>
      <c r="G1871" t="s">
        <v>48</v>
      </c>
      <c r="H1871" t="s">
        <v>40</v>
      </c>
      <c r="I1871" t="s">
        <v>27</v>
      </c>
      <c r="J1871" t="s">
        <v>130</v>
      </c>
      <c r="K1871" t="s">
        <v>78</v>
      </c>
      <c r="L1871" t="b">
        <v>1</v>
      </c>
      <c r="M1871" t="s">
        <v>30</v>
      </c>
      <c r="N1871" t="s">
        <v>197</v>
      </c>
      <c r="O1871">
        <v>3</v>
      </c>
      <c r="P1871">
        <v>771875</v>
      </c>
      <c r="Q1871">
        <v>2315625</v>
      </c>
      <c r="R1871">
        <v>4921910</v>
      </c>
      <c r="S1871">
        <v>4921910</v>
      </c>
      <c r="T1871">
        <v>4.9219099999999996</v>
      </c>
      <c r="U1871">
        <v>4.9219099999999996</v>
      </c>
      <c r="V1871">
        <v>2315.625</v>
      </c>
    </row>
    <row r="1872" spans="1:22" x14ac:dyDescent="0.35">
      <c r="A1872" t="s">
        <v>22</v>
      </c>
      <c r="B1872">
        <v>2019</v>
      </c>
      <c r="C1872" t="b">
        <v>1</v>
      </c>
      <c r="D1872" t="s">
        <v>48</v>
      </c>
      <c r="E1872" t="s">
        <v>197</v>
      </c>
      <c r="F1872" t="s">
        <v>25</v>
      </c>
      <c r="G1872" t="s">
        <v>48</v>
      </c>
      <c r="H1872" t="s">
        <v>40</v>
      </c>
      <c r="I1872" t="s">
        <v>27</v>
      </c>
      <c r="J1872" t="s">
        <v>87</v>
      </c>
      <c r="K1872" t="s">
        <v>78</v>
      </c>
      <c r="L1872" t="b">
        <v>1</v>
      </c>
      <c r="M1872" t="s">
        <v>30</v>
      </c>
      <c r="N1872" t="s">
        <v>197</v>
      </c>
      <c r="O1872">
        <v>2.65</v>
      </c>
      <c r="P1872">
        <v>410577</v>
      </c>
      <c r="Q1872">
        <v>1088029.05</v>
      </c>
      <c r="R1872">
        <v>4304737</v>
      </c>
      <c r="S1872">
        <v>4304737</v>
      </c>
      <c r="T1872">
        <v>4.3047370000000003</v>
      </c>
      <c r="U1872">
        <v>4.3047370000000003</v>
      </c>
      <c r="V1872">
        <v>1088.0290500000001</v>
      </c>
    </row>
    <row r="1873" spans="1:22" x14ac:dyDescent="0.35">
      <c r="A1873" t="s">
        <v>22</v>
      </c>
      <c r="B1873">
        <v>2019</v>
      </c>
      <c r="C1873" t="b">
        <v>1</v>
      </c>
      <c r="D1873" t="s">
        <v>48</v>
      </c>
      <c r="E1873" t="s">
        <v>197</v>
      </c>
      <c r="F1873" t="s">
        <v>25</v>
      </c>
      <c r="G1873" t="s">
        <v>48</v>
      </c>
      <c r="H1873" t="s">
        <v>40</v>
      </c>
      <c r="I1873" t="s">
        <v>35</v>
      </c>
      <c r="J1873" t="s">
        <v>33</v>
      </c>
      <c r="K1873" t="s">
        <v>33</v>
      </c>
      <c r="L1873" t="b">
        <v>1</v>
      </c>
      <c r="M1873" t="s">
        <v>30</v>
      </c>
      <c r="N1873" t="s">
        <v>197</v>
      </c>
      <c r="O1873">
        <v>2.77</v>
      </c>
      <c r="P1873">
        <v>878660</v>
      </c>
      <c r="Q1873">
        <v>2433888.2000000002</v>
      </c>
      <c r="R1873">
        <v>6964733</v>
      </c>
      <c r="S1873">
        <v>6964733</v>
      </c>
      <c r="T1873">
        <v>6.9647329999999998</v>
      </c>
      <c r="U1873">
        <v>6.9647329999999998</v>
      </c>
      <c r="V1873">
        <v>2433.8881999999999</v>
      </c>
    </row>
    <row r="1874" spans="1:22" x14ac:dyDescent="0.35">
      <c r="A1874" t="s">
        <v>22</v>
      </c>
      <c r="B1874">
        <v>2019</v>
      </c>
      <c r="C1874" t="b">
        <v>1</v>
      </c>
      <c r="D1874" t="s">
        <v>48</v>
      </c>
      <c r="E1874" t="s">
        <v>197</v>
      </c>
      <c r="F1874" t="s">
        <v>25</v>
      </c>
      <c r="G1874" t="s">
        <v>48</v>
      </c>
      <c r="H1874" t="s">
        <v>40</v>
      </c>
      <c r="I1874" t="s">
        <v>27</v>
      </c>
      <c r="J1874" t="s">
        <v>33</v>
      </c>
      <c r="K1874" t="s">
        <v>33</v>
      </c>
      <c r="L1874" t="b">
        <v>1</v>
      </c>
      <c r="M1874" t="s">
        <v>30</v>
      </c>
      <c r="N1874" t="s">
        <v>197</v>
      </c>
      <c r="O1874">
        <v>2.65</v>
      </c>
      <c r="P1874">
        <v>308756</v>
      </c>
      <c r="Q1874">
        <v>818203.4</v>
      </c>
      <c r="R1874">
        <v>2677886</v>
      </c>
      <c r="S1874">
        <v>2677886</v>
      </c>
      <c r="T1874">
        <v>2.677886</v>
      </c>
      <c r="U1874">
        <v>2.677886</v>
      </c>
      <c r="V1874">
        <v>818.20339999999999</v>
      </c>
    </row>
    <row r="1875" spans="1:22" x14ac:dyDescent="0.35">
      <c r="A1875" t="s">
        <v>22</v>
      </c>
      <c r="B1875">
        <v>2019</v>
      </c>
      <c r="C1875" t="b">
        <v>1</v>
      </c>
      <c r="D1875" t="s">
        <v>48</v>
      </c>
      <c r="E1875" t="s">
        <v>197</v>
      </c>
      <c r="F1875" t="s">
        <v>25</v>
      </c>
      <c r="G1875" t="s">
        <v>48</v>
      </c>
      <c r="H1875" t="s">
        <v>40</v>
      </c>
      <c r="I1875" t="s">
        <v>27</v>
      </c>
      <c r="J1875" t="s">
        <v>33</v>
      </c>
      <c r="K1875" t="s">
        <v>33</v>
      </c>
      <c r="L1875" t="b">
        <v>1</v>
      </c>
      <c r="M1875" t="s">
        <v>30</v>
      </c>
      <c r="N1875" t="s">
        <v>197</v>
      </c>
      <c r="O1875">
        <v>1.64</v>
      </c>
      <c r="P1875">
        <v>586638</v>
      </c>
      <c r="Q1875">
        <v>962086.32</v>
      </c>
      <c r="R1875">
        <v>2999971</v>
      </c>
      <c r="S1875">
        <v>2999971</v>
      </c>
      <c r="T1875">
        <v>2.9999709999999999</v>
      </c>
      <c r="U1875">
        <v>2.9999709999999999</v>
      </c>
      <c r="V1875">
        <v>962.08632</v>
      </c>
    </row>
    <row r="1876" spans="1:22" x14ac:dyDescent="0.35">
      <c r="A1876" t="s">
        <v>22</v>
      </c>
      <c r="B1876">
        <v>2019</v>
      </c>
      <c r="C1876" t="b">
        <v>1</v>
      </c>
      <c r="D1876" t="s">
        <v>48</v>
      </c>
      <c r="E1876" t="s">
        <v>197</v>
      </c>
      <c r="F1876" t="s">
        <v>25</v>
      </c>
      <c r="G1876" t="s">
        <v>48</v>
      </c>
      <c r="H1876" t="s">
        <v>26</v>
      </c>
      <c r="I1876" t="s">
        <v>27</v>
      </c>
      <c r="J1876" t="s">
        <v>88</v>
      </c>
      <c r="K1876" t="s">
        <v>29</v>
      </c>
      <c r="L1876" t="b">
        <v>1</v>
      </c>
      <c r="M1876" t="s">
        <v>30</v>
      </c>
      <c r="N1876" t="s">
        <v>197</v>
      </c>
      <c r="O1876">
        <v>2</v>
      </c>
      <c r="P1876">
        <v>5203</v>
      </c>
      <c r="Q1876">
        <v>10406</v>
      </c>
      <c r="R1876">
        <v>62894</v>
      </c>
      <c r="S1876">
        <v>62894</v>
      </c>
      <c r="T1876">
        <v>6.2894000000000005E-2</v>
      </c>
      <c r="U1876">
        <v>6.2894000000000005E-2</v>
      </c>
      <c r="V1876">
        <v>10.406000000000001</v>
      </c>
    </row>
    <row r="1877" spans="1:22" x14ac:dyDescent="0.35">
      <c r="A1877" t="s">
        <v>22</v>
      </c>
      <c r="B1877">
        <v>2019</v>
      </c>
      <c r="C1877" t="b">
        <v>1</v>
      </c>
      <c r="D1877" t="s">
        <v>48</v>
      </c>
      <c r="E1877" t="s">
        <v>197</v>
      </c>
      <c r="F1877" t="s">
        <v>25</v>
      </c>
      <c r="G1877" t="s">
        <v>48</v>
      </c>
      <c r="H1877" t="s">
        <v>26</v>
      </c>
      <c r="I1877" t="s">
        <v>35</v>
      </c>
      <c r="J1877" t="s">
        <v>41</v>
      </c>
      <c r="K1877" t="s">
        <v>42</v>
      </c>
      <c r="L1877" t="b">
        <v>1</v>
      </c>
      <c r="M1877" t="s">
        <v>30</v>
      </c>
      <c r="N1877" t="s">
        <v>197</v>
      </c>
      <c r="O1877">
        <v>0</v>
      </c>
      <c r="P1877">
        <v>65968</v>
      </c>
      <c r="Q1877">
        <v>0</v>
      </c>
      <c r="R1877">
        <v>216467</v>
      </c>
      <c r="S1877">
        <v>216467</v>
      </c>
      <c r="T1877">
        <v>0.21646699999999999</v>
      </c>
      <c r="U1877">
        <v>0.21646699999999999</v>
      </c>
      <c r="V1877">
        <v>0</v>
      </c>
    </row>
    <row r="1878" spans="1:22" x14ac:dyDescent="0.35">
      <c r="A1878" t="s">
        <v>22</v>
      </c>
      <c r="B1878">
        <v>2019</v>
      </c>
      <c r="C1878" t="b">
        <v>1</v>
      </c>
      <c r="D1878" t="s">
        <v>48</v>
      </c>
      <c r="E1878" t="s">
        <v>197</v>
      </c>
      <c r="F1878" t="s">
        <v>25</v>
      </c>
      <c r="G1878" t="s">
        <v>48</v>
      </c>
      <c r="H1878" t="s">
        <v>26</v>
      </c>
      <c r="I1878" t="s">
        <v>35</v>
      </c>
      <c r="J1878" t="s">
        <v>41</v>
      </c>
      <c r="K1878" t="s">
        <v>42</v>
      </c>
      <c r="L1878" t="b">
        <v>1</v>
      </c>
      <c r="M1878" t="s">
        <v>30</v>
      </c>
      <c r="N1878" t="s">
        <v>197</v>
      </c>
      <c r="O1878">
        <v>0</v>
      </c>
      <c r="P1878">
        <v>11375</v>
      </c>
      <c r="Q1878">
        <v>0</v>
      </c>
      <c r="R1878">
        <v>73357</v>
      </c>
      <c r="S1878">
        <v>73357</v>
      </c>
      <c r="T1878">
        <v>7.3357000000000006E-2</v>
      </c>
      <c r="U1878">
        <v>7.3357000000000006E-2</v>
      </c>
      <c r="V1878">
        <v>0</v>
      </c>
    </row>
    <row r="1879" spans="1:22" x14ac:dyDescent="0.35">
      <c r="A1879" t="s">
        <v>22</v>
      </c>
      <c r="B1879">
        <v>2019</v>
      </c>
      <c r="C1879" t="b">
        <v>1</v>
      </c>
      <c r="D1879" t="s">
        <v>48</v>
      </c>
      <c r="E1879" t="s">
        <v>197</v>
      </c>
      <c r="F1879" t="s">
        <v>25</v>
      </c>
      <c r="G1879" t="s">
        <v>48</v>
      </c>
      <c r="H1879" t="s">
        <v>26</v>
      </c>
      <c r="I1879" t="s">
        <v>35</v>
      </c>
      <c r="J1879" t="s">
        <v>134</v>
      </c>
      <c r="K1879" t="s">
        <v>45</v>
      </c>
      <c r="L1879" t="b">
        <v>1</v>
      </c>
      <c r="M1879" t="s">
        <v>30</v>
      </c>
      <c r="N1879" t="s">
        <v>197</v>
      </c>
      <c r="O1879">
        <v>1</v>
      </c>
      <c r="P1879">
        <v>8708</v>
      </c>
      <c r="Q1879">
        <v>8708</v>
      </c>
      <c r="R1879">
        <v>29886</v>
      </c>
      <c r="S1879">
        <v>29886</v>
      </c>
      <c r="T1879">
        <v>2.9885999999999999E-2</v>
      </c>
      <c r="U1879">
        <v>2.9885999999999999E-2</v>
      </c>
      <c r="V1879">
        <v>8.7080000000000002</v>
      </c>
    </row>
    <row r="1880" spans="1:22" x14ac:dyDescent="0.35">
      <c r="A1880" t="s">
        <v>22</v>
      </c>
      <c r="B1880">
        <v>2019</v>
      </c>
      <c r="C1880" t="b">
        <v>1</v>
      </c>
      <c r="D1880" t="s">
        <v>48</v>
      </c>
      <c r="E1880" t="s">
        <v>197</v>
      </c>
      <c r="F1880" t="s">
        <v>25</v>
      </c>
      <c r="G1880" t="s">
        <v>48</v>
      </c>
      <c r="H1880" t="s">
        <v>26</v>
      </c>
      <c r="I1880" t="s">
        <v>35</v>
      </c>
      <c r="J1880" t="s">
        <v>134</v>
      </c>
      <c r="K1880" t="s">
        <v>45</v>
      </c>
      <c r="L1880" t="b">
        <v>1</v>
      </c>
      <c r="M1880" t="s">
        <v>30</v>
      </c>
      <c r="N1880" t="s">
        <v>197</v>
      </c>
      <c r="O1880">
        <v>1</v>
      </c>
      <c r="P1880">
        <v>60619</v>
      </c>
      <c r="Q1880">
        <v>60619</v>
      </c>
      <c r="R1880">
        <v>337639</v>
      </c>
      <c r="S1880">
        <v>337639</v>
      </c>
      <c r="T1880">
        <v>0.33763900000000002</v>
      </c>
      <c r="U1880">
        <v>0.33763900000000002</v>
      </c>
      <c r="V1880">
        <v>60.619</v>
      </c>
    </row>
    <row r="1881" spans="1:22" x14ac:dyDescent="0.35">
      <c r="A1881" t="s">
        <v>22</v>
      </c>
      <c r="B1881">
        <v>2019</v>
      </c>
      <c r="C1881" t="b">
        <v>1</v>
      </c>
      <c r="D1881" t="s">
        <v>48</v>
      </c>
      <c r="E1881" t="s">
        <v>197</v>
      </c>
      <c r="F1881" t="s">
        <v>25</v>
      </c>
      <c r="G1881" t="s">
        <v>48</v>
      </c>
      <c r="H1881" t="s">
        <v>26</v>
      </c>
      <c r="I1881" t="s">
        <v>35</v>
      </c>
      <c r="J1881" t="s">
        <v>44</v>
      </c>
      <c r="K1881" t="s">
        <v>45</v>
      </c>
      <c r="L1881" t="b">
        <v>1</v>
      </c>
      <c r="M1881" t="s">
        <v>30</v>
      </c>
      <c r="N1881" t="s">
        <v>197</v>
      </c>
      <c r="O1881">
        <v>1.1399999999999999</v>
      </c>
      <c r="P1881">
        <v>56992</v>
      </c>
      <c r="Q1881">
        <v>64970.879999999997</v>
      </c>
      <c r="R1881">
        <v>271126</v>
      </c>
      <c r="S1881">
        <v>271126</v>
      </c>
      <c r="T1881">
        <v>0.27112599999999998</v>
      </c>
      <c r="U1881">
        <v>0.27112599999999998</v>
      </c>
      <c r="V1881">
        <v>64.970879999999994</v>
      </c>
    </row>
    <row r="1882" spans="1:22" x14ac:dyDescent="0.35">
      <c r="A1882" t="s">
        <v>22</v>
      </c>
      <c r="B1882">
        <v>2019</v>
      </c>
      <c r="C1882" t="b">
        <v>1</v>
      </c>
      <c r="D1882" t="s">
        <v>48</v>
      </c>
      <c r="E1882" t="s">
        <v>197</v>
      </c>
      <c r="F1882" t="s">
        <v>25</v>
      </c>
      <c r="G1882" t="s">
        <v>48</v>
      </c>
      <c r="H1882" t="s">
        <v>26</v>
      </c>
      <c r="I1882" t="s">
        <v>35</v>
      </c>
      <c r="J1882" t="s">
        <v>44</v>
      </c>
      <c r="K1882" t="s">
        <v>45</v>
      </c>
      <c r="L1882" t="b">
        <v>1</v>
      </c>
      <c r="M1882" t="s">
        <v>30</v>
      </c>
      <c r="N1882" t="s">
        <v>197</v>
      </c>
      <c r="O1882">
        <v>1.1399999999999999</v>
      </c>
      <c r="P1882">
        <v>405866</v>
      </c>
      <c r="Q1882">
        <v>462687.24</v>
      </c>
      <c r="R1882">
        <v>2319767</v>
      </c>
      <c r="S1882">
        <v>2319767</v>
      </c>
      <c r="T1882">
        <v>2.3197670000000001</v>
      </c>
      <c r="U1882">
        <v>2.3197670000000001</v>
      </c>
      <c r="V1882">
        <v>462.68723999999997</v>
      </c>
    </row>
    <row r="1883" spans="1:22" x14ac:dyDescent="0.35">
      <c r="A1883" t="s">
        <v>22</v>
      </c>
      <c r="B1883">
        <v>2019</v>
      </c>
      <c r="C1883" t="b">
        <v>1</v>
      </c>
      <c r="D1883" t="s">
        <v>48</v>
      </c>
      <c r="E1883" t="s">
        <v>197</v>
      </c>
      <c r="F1883" t="s">
        <v>25</v>
      </c>
      <c r="G1883" t="s">
        <v>48</v>
      </c>
      <c r="H1883" t="s">
        <v>26</v>
      </c>
      <c r="I1883" t="s">
        <v>35</v>
      </c>
      <c r="J1883" t="s">
        <v>58</v>
      </c>
      <c r="K1883" t="s">
        <v>59</v>
      </c>
      <c r="L1883" t="b">
        <v>1</v>
      </c>
      <c r="M1883" t="s">
        <v>30</v>
      </c>
      <c r="N1883" t="s">
        <v>197</v>
      </c>
      <c r="O1883">
        <v>1.1200000000000001</v>
      </c>
      <c r="P1883">
        <v>4878</v>
      </c>
      <c r="Q1883">
        <v>5463.36</v>
      </c>
      <c r="R1883">
        <v>29512</v>
      </c>
      <c r="S1883">
        <v>29512</v>
      </c>
      <c r="T1883">
        <v>2.9512E-2</v>
      </c>
      <c r="U1883">
        <v>2.9512E-2</v>
      </c>
      <c r="V1883">
        <v>5.4633599999999998</v>
      </c>
    </row>
    <row r="1884" spans="1:22" x14ac:dyDescent="0.35">
      <c r="A1884" t="s">
        <v>22</v>
      </c>
      <c r="B1884">
        <v>2019</v>
      </c>
      <c r="C1884" t="b">
        <v>1</v>
      </c>
      <c r="D1884" t="s">
        <v>48</v>
      </c>
      <c r="E1884" t="s">
        <v>197</v>
      </c>
      <c r="F1884" t="s">
        <v>25</v>
      </c>
      <c r="G1884" t="s">
        <v>48</v>
      </c>
      <c r="H1884" t="s">
        <v>26</v>
      </c>
      <c r="I1884" t="s">
        <v>27</v>
      </c>
      <c r="J1884" t="s">
        <v>134</v>
      </c>
      <c r="K1884" t="s">
        <v>45</v>
      </c>
      <c r="L1884" t="b">
        <v>1</v>
      </c>
      <c r="M1884" t="s">
        <v>30</v>
      </c>
      <c r="N1884" t="s">
        <v>197</v>
      </c>
      <c r="O1884">
        <v>1.1299999999999999</v>
      </c>
      <c r="P1884">
        <v>6964</v>
      </c>
      <c r="Q1884">
        <v>7869.32</v>
      </c>
      <c r="R1884">
        <v>18500</v>
      </c>
      <c r="S1884">
        <v>18500</v>
      </c>
      <c r="T1884">
        <v>1.8499999999999999E-2</v>
      </c>
      <c r="U1884">
        <v>1.8499999999999999E-2</v>
      </c>
      <c r="V1884">
        <v>7.8693200000000001</v>
      </c>
    </row>
    <row r="1885" spans="1:22" x14ac:dyDescent="0.35">
      <c r="A1885" t="s">
        <v>22</v>
      </c>
      <c r="B1885">
        <v>2019</v>
      </c>
      <c r="C1885" t="b">
        <v>1</v>
      </c>
      <c r="D1885" t="s">
        <v>48</v>
      </c>
      <c r="E1885" t="s">
        <v>197</v>
      </c>
      <c r="F1885" t="s">
        <v>25</v>
      </c>
      <c r="G1885" t="s">
        <v>48</v>
      </c>
      <c r="H1885" t="s">
        <v>26</v>
      </c>
      <c r="I1885" t="s">
        <v>27</v>
      </c>
      <c r="J1885" t="s">
        <v>134</v>
      </c>
      <c r="K1885" t="s">
        <v>45</v>
      </c>
      <c r="L1885" t="b">
        <v>1</v>
      </c>
      <c r="M1885" t="s">
        <v>30</v>
      </c>
      <c r="N1885" t="s">
        <v>197</v>
      </c>
      <c r="O1885">
        <v>1.1299999999999999</v>
      </c>
      <c r="P1885">
        <v>3560</v>
      </c>
      <c r="Q1885">
        <v>4022.8</v>
      </c>
      <c r="R1885">
        <v>17899</v>
      </c>
      <c r="S1885">
        <v>17899</v>
      </c>
      <c r="T1885">
        <v>1.7899000000000002E-2</v>
      </c>
      <c r="U1885">
        <v>1.7899000000000002E-2</v>
      </c>
      <c r="V1885">
        <v>4.0228000000000002</v>
      </c>
    </row>
    <row r="1886" spans="1:22" x14ac:dyDescent="0.35">
      <c r="A1886" t="s">
        <v>22</v>
      </c>
      <c r="B1886">
        <v>2019</v>
      </c>
      <c r="C1886" t="b">
        <v>1</v>
      </c>
      <c r="D1886" t="s">
        <v>48</v>
      </c>
      <c r="E1886" t="s">
        <v>197</v>
      </c>
      <c r="F1886" t="s">
        <v>25</v>
      </c>
      <c r="G1886" t="s">
        <v>48</v>
      </c>
      <c r="H1886" t="s">
        <v>26</v>
      </c>
      <c r="I1886" t="s">
        <v>27</v>
      </c>
      <c r="J1886" t="s">
        <v>44</v>
      </c>
      <c r="K1886" t="s">
        <v>45</v>
      </c>
      <c r="L1886" t="b">
        <v>1</v>
      </c>
      <c r="M1886" t="s">
        <v>30</v>
      </c>
      <c r="N1886" t="s">
        <v>197</v>
      </c>
      <c r="O1886">
        <v>1.1599999999999999</v>
      </c>
      <c r="P1886">
        <v>845</v>
      </c>
      <c r="Q1886">
        <v>980.2</v>
      </c>
      <c r="R1886">
        <v>6958</v>
      </c>
      <c r="S1886">
        <v>6958</v>
      </c>
      <c r="T1886">
        <v>6.9579999999999998E-3</v>
      </c>
      <c r="U1886">
        <v>6.9579999999999998E-3</v>
      </c>
      <c r="V1886">
        <v>0.98019999999999996</v>
      </c>
    </row>
    <row r="1887" spans="1:22" x14ac:dyDescent="0.35">
      <c r="A1887" t="s">
        <v>22</v>
      </c>
      <c r="B1887">
        <v>2019</v>
      </c>
      <c r="C1887" t="b">
        <v>1</v>
      </c>
      <c r="D1887" t="s">
        <v>48</v>
      </c>
      <c r="E1887" t="s">
        <v>197</v>
      </c>
      <c r="F1887" t="s">
        <v>25</v>
      </c>
      <c r="G1887" t="s">
        <v>48</v>
      </c>
      <c r="H1887" t="s">
        <v>26</v>
      </c>
      <c r="I1887" t="s">
        <v>27</v>
      </c>
      <c r="J1887" t="s">
        <v>61</v>
      </c>
      <c r="K1887" t="s">
        <v>45</v>
      </c>
      <c r="L1887" t="b">
        <v>1</v>
      </c>
      <c r="M1887" t="s">
        <v>30</v>
      </c>
      <c r="N1887" t="s">
        <v>197</v>
      </c>
      <c r="O1887">
        <v>1.18</v>
      </c>
      <c r="P1887">
        <v>3438</v>
      </c>
      <c r="Q1887">
        <v>4056.84</v>
      </c>
      <c r="R1887">
        <v>39133</v>
      </c>
      <c r="S1887">
        <v>39133</v>
      </c>
      <c r="T1887">
        <v>3.9133000000000001E-2</v>
      </c>
      <c r="U1887">
        <v>3.9133000000000001E-2</v>
      </c>
      <c r="V1887">
        <v>4.0568400000000002</v>
      </c>
    </row>
    <row r="1888" spans="1:22" x14ac:dyDescent="0.35">
      <c r="A1888" t="s">
        <v>22</v>
      </c>
      <c r="B1888">
        <v>2019</v>
      </c>
      <c r="C1888" t="b">
        <v>1</v>
      </c>
      <c r="D1888" t="s">
        <v>48</v>
      </c>
      <c r="E1888" t="s">
        <v>197</v>
      </c>
      <c r="F1888" t="s">
        <v>25</v>
      </c>
      <c r="G1888" t="s">
        <v>48</v>
      </c>
      <c r="H1888" t="s">
        <v>26</v>
      </c>
      <c r="I1888" t="s">
        <v>27</v>
      </c>
      <c r="J1888" t="s">
        <v>62</v>
      </c>
      <c r="K1888" t="s">
        <v>59</v>
      </c>
      <c r="L1888" t="b">
        <v>1</v>
      </c>
      <c r="M1888" t="s">
        <v>30</v>
      </c>
      <c r="N1888" t="s">
        <v>197</v>
      </c>
      <c r="O1888">
        <v>1.1200000000000001</v>
      </c>
      <c r="P1888">
        <v>23559</v>
      </c>
      <c r="Q1888">
        <v>26386.080000000002</v>
      </c>
      <c r="R1888">
        <v>19177</v>
      </c>
      <c r="S1888">
        <v>19177</v>
      </c>
      <c r="T1888">
        <v>1.9177E-2</v>
      </c>
      <c r="U1888">
        <v>1.9177E-2</v>
      </c>
      <c r="V1888">
        <v>26.38608</v>
      </c>
    </row>
    <row r="1889" spans="1:22" x14ac:dyDescent="0.35">
      <c r="A1889" t="s">
        <v>22</v>
      </c>
      <c r="B1889">
        <v>2019</v>
      </c>
      <c r="C1889" t="b">
        <v>1</v>
      </c>
      <c r="D1889" t="s">
        <v>48</v>
      </c>
      <c r="E1889" t="s">
        <v>197</v>
      </c>
      <c r="F1889" t="s">
        <v>25</v>
      </c>
      <c r="G1889" t="s">
        <v>48</v>
      </c>
      <c r="H1889" t="s">
        <v>26</v>
      </c>
      <c r="I1889" t="s">
        <v>27</v>
      </c>
      <c r="J1889" t="s">
        <v>58</v>
      </c>
      <c r="K1889" t="s">
        <v>59</v>
      </c>
      <c r="L1889" t="b">
        <v>1</v>
      </c>
      <c r="M1889" t="s">
        <v>30</v>
      </c>
      <c r="N1889" t="s">
        <v>197</v>
      </c>
      <c r="O1889">
        <v>1.1200000000000001</v>
      </c>
      <c r="P1889">
        <v>13877</v>
      </c>
      <c r="Q1889">
        <v>15542.24</v>
      </c>
      <c r="R1889">
        <v>74486</v>
      </c>
      <c r="S1889">
        <v>74486</v>
      </c>
      <c r="T1889">
        <v>7.4485999999999997E-2</v>
      </c>
      <c r="U1889">
        <v>7.4485999999999997E-2</v>
      </c>
      <c r="V1889">
        <v>15.54224</v>
      </c>
    </row>
    <row r="1890" spans="1:22" x14ac:dyDescent="0.35">
      <c r="A1890" t="s">
        <v>22</v>
      </c>
      <c r="B1890">
        <v>2019</v>
      </c>
      <c r="C1890" t="b">
        <v>1</v>
      </c>
      <c r="D1890" t="s">
        <v>48</v>
      </c>
      <c r="E1890" t="s">
        <v>197</v>
      </c>
      <c r="F1890" t="s">
        <v>25</v>
      </c>
      <c r="G1890" t="s">
        <v>48</v>
      </c>
      <c r="H1890" t="s">
        <v>26</v>
      </c>
      <c r="I1890" t="s">
        <v>27</v>
      </c>
      <c r="J1890" t="s">
        <v>63</v>
      </c>
      <c r="K1890" t="s">
        <v>59</v>
      </c>
      <c r="L1890" t="b">
        <v>1</v>
      </c>
      <c r="M1890" t="s">
        <v>30</v>
      </c>
      <c r="N1890" t="s">
        <v>197</v>
      </c>
      <c r="O1890">
        <v>1.1200000000000001</v>
      </c>
      <c r="P1890">
        <v>2845</v>
      </c>
      <c r="Q1890">
        <v>3186.4</v>
      </c>
      <c r="R1890">
        <v>4952</v>
      </c>
      <c r="S1890">
        <v>4952</v>
      </c>
      <c r="T1890">
        <v>4.9519999999999998E-3</v>
      </c>
      <c r="U1890">
        <v>4.9519999999999998E-3</v>
      </c>
      <c r="V1890">
        <v>3.1863999999999999</v>
      </c>
    </row>
    <row r="1891" spans="1:22" x14ac:dyDescent="0.35">
      <c r="A1891" t="s">
        <v>22</v>
      </c>
      <c r="B1891">
        <v>2019</v>
      </c>
      <c r="C1891" t="b">
        <v>1</v>
      </c>
      <c r="D1891" t="s">
        <v>48</v>
      </c>
      <c r="E1891" t="s">
        <v>197</v>
      </c>
      <c r="F1891" t="s">
        <v>25</v>
      </c>
      <c r="G1891" t="s">
        <v>48</v>
      </c>
      <c r="H1891" t="s">
        <v>36</v>
      </c>
      <c r="I1891" t="s">
        <v>36</v>
      </c>
      <c r="J1891" t="s">
        <v>43</v>
      </c>
      <c r="K1891" t="s">
        <v>39</v>
      </c>
      <c r="L1891" t="b">
        <v>1</v>
      </c>
      <c r="M1891" t="s">
        <v>30</v>
      </c>
      <c r="N1891" t="s">
        <v>197</v>
      </c>
      <c r="O1891">
        <v>5</v>
      </c>
      <c r="P1891">
        <v>16725</v>
      </c>
      <c r="Q1891">
        <v>83625</v>
      </c>
      <c r="R1891">
        <v>34079</v>
      </c>
      <c r="S1891">
        <v>34079</v>
      </c>
      <c r="T1891">
        <v>3.4078999999999998E-2</v>
      </c>
      <c r="U1891">
        <v>3.4078999999999998E-2</v>
      </c>
      <c r="V1891">
        <v>83.625</v>
      </c>
    </row>
    <row r="1892" spans="1:22" x14ac:dyDescent="0.35">
      <c r="A1892" t="s">
        <v>22</v>
      </c>
      <c r="B1892">
        <v>2019</v>
      </c>
      <c r="C1892" t="b">
        <v>1</v>
      </c>
      <c r="D1892" t="s">
        <v>48</v>
      </c>
      <c r="E1892" t="s">
        <v>197</v>
      </c>
      <c r="F1892" t="s">
        <v>25</v>
      </c>
      <c r="G1892" t="s">
        <v>48</v>
      </c>
      <c r="H1892" t="s">
        <v>36</v>
      </c>
      <c r="I1892" t="s">
        <v>37</v>
      </c>
      <c r="J1892" t="s">
        <v>28</v>
      </c>
      <c r="K1892" t="s">
        <v>29</v>
      </c>
      <c r="L1892" t="b">
        <v>1</v>
      </c>
      <c r="M1892" t="s">
        <v>30</v>
      </c>
      <c r="N1892" t="s">
        <v>197</v>
      </c>
      <c r="O1892">
        <v>1.66</v>
      </c>
      <c r="P1892">
        <v>344617</v>
      </c>
      <c r="Q1892">
        <v>572064.22</v>
      </c>
      <c r="R1892">
        <v>4556545</v>
      </c>
      <c r="S1892">
        <v>4556545</v>
      </c>
      <c r="T1892">
        <v>4.5565449999999998</v>
      </c>
      <c r="U1892">
        <v>4.5565449999999998</v>
      </c>
      <c r="V1892">
        <v>572.06421999999998</v>
      </c>
    </row>
    <row r="1893" spans="1:22" x14ac:dyDescent="0.35">
      <c r="A1893" t="s">
        <v>22</v>
      </c>
      <c r="B1893">
        <v>2019</v>
      </c>
      <c r="C1893" t="b">
        <v>1</v>
      </c>
      <c r="D1893" t="s">
        <v>48</v>
      </c>
      <c r="E1893" t="s">
        <v>197</v>
      </c>
      <c r="F1893" t="s">
        <v>25</v>
      </c>
      <c r="G1893" t="s">
        <v>48</v>
      </c>
      <c r="H1893" t="s">
        <v>36</v>
      </c>
      <c r="I1893" t="s">
        <v>37</v>
      </c>
      <c r="J1893" t="s">
        <v>57</v>
      </c>
      <c r="K1893" t="s">
        <v>29</v>
      </c>
      <c r="L1893" t="b">
        <v>1</v>
      </c>
      <c r="M1893" t="s">
        <v>30</v>
      </c>
      <c r="N1893" t="s">
        <v>197</v>
      </c>
      <c r="O1893">
        <v>1.8</v>
      </c>
      <c r="P1893">
        <v>7218</v>
      </c>
      <c r="Q1893">
        <v>12992.4</v>
      </c>
      <c r="R1893">
        <v>127972</v>
      </c>
      <c r="S1893">
        <v>127972</v>
      </c>
      <c r="T1893">
        <v>0.127972</v>
      </c>
      <c r="U1893">
        <v>0.127972</v>
      </c>
      <c r="V1893">
        <v>12.9924</v>
      </c>
    </row>
    <row r="1894" spans="1:22" x14ac:dyDescent="0.35">
      <c r="A1894" t="s">
        <v>22</v>
      </c>
      <c r="B1894">
        <v>2019</v>
      </c>
      <c r="C1894" t="b">
        <v>1</v>
      </c>
      <c r="D1894" t="s">
        <v>48</v>
      </c>
      <c r="E1894" t="s">
        <v>197</v>
      </c>
      <c r="F1894" t="s">
        <v>25</v>
      </c>
      <c r="G1894" t="s">
        <v>48</v>
      </c>
      <c r="H1894" t="s">
        <v>36</v>
      </c>
      <c r="I1894" t="s">
        <v>37</v>
      </c>
      <c r="J1894" t="s">
        <v>103</v>
      </c>
      <c r="K1894" t="s">
        <v>39</v>
      </c>
      <c r="L1894" t="b">
        <v>1</v>
      </c>
      <c r="M1894" t="s">
        <v>30</v>
      </c>
      <c r="N1894" t="s">
        <v>197</v>
      </c>
      <c r="O1894">
        <v>1</v>
      </c>
      <c r="P1894">
        <v>152</v>
      </c>
      <c r="Q1894">
        <v>152</v>
      </c>
      <c r="R1894">
        <v>16264</v>
      </c>
      <c r="S1894">
        <v>16264</v>
      </c>
      <c r="T1894">
        <v>1.6264000000000001E-2</v>
      </c>
      <c r="U1894">
        <v>1.6264000000000001E-2</v>
      </c>
      <c r="V1894">
        <v>0.152</v>
      </c>
    </row>
    <row r="1895" spans="1:22" x14ac:dyDescent="0.35">
      <c r="A1895" t="s">
        <v>22</v>
      </c>
      <c r="B1895">
        <v>2019</v>
      </c>
      <c r="C1895" t="b">
        <v>1</v>
      </c>
      <c r="D1895" t="s">
        <v>48</v>
      </c>
      <c r="E1895" t="s">
        <v>197</v>
      </c>
      <c r="F1895" t="s">
        <v>25</v>
      </c>
      <c r="G1895" t="s">
        <v>48</v>
      </c>
      <c r="H1895" t="s">
        <v>36</v>
      </c>
      <c r="I1895" t="s">
        <v>37</v>
      </c>
      <c r="J1895" t="s">
        <v>81</v>
      </c>
      <c r="K1895" t="s">
        <v>39</v>
      </c>
      <c r="L1895" t="b">
        <v>1</v>
      </c>
      <c r="M1895" t="s">
        <v>30</v>
      </c>
      <c r="N1895" t="s">
        <v>197</v>
      </c>
      <c r="O1895">
        <v>2.61</v>
      </c>
      <c r="P1895">
        <v>250029</v>
      </c>
      <c r="Q1895">
        <v>652575.68999999994</v>
      </c>
      <c r="R1895">
        <v>403199</v>
      </c>
      <c r="S1895">
        <v>403199</v>
      </c>
      <c r="T1895">
        <v>0.40319899999999997</v>
      </c>
      <c r="U1895">
        <v>0.40319899999999997</v>
      </c>
      <c r="V1895">
        <v>652.57569000000001</v>
      </c>
    </row>
    <row r="1896" spans="1:22" x14ac:dyDescent="0.35">
      <c r="A1896" t="s">
        <v>22</v>
      </c>
      <c r="B1896">
        <v>2019</v>
      </c>
      <c r="C1896" t="b">
        <v>1</v>
      </c>
      <c r="D1896" t="s">
        <v>48</v>
      </c>
      <c r="E1896" t="s">
        <v>197</v>
      </c>
      <c r="F1896" t="s">
        <v>25</v>
      </c>
      <c r="G1896" t="s">
        <v>48</v>
      </c>
      <c r="H1896" t="s">
        <v>36</v>
      </c>
      <c r="I1896" t="s">
        <v>35</v>
      </c>
      <c r="J1896" t="s">
        <v>43</v>
      </c>
      <c r="K1896" t="s">
        <v>39</v>
      </c>
      <c r="L1896" t="b">
        <v>1</v>
      </c>
      <c r="M1896" t="s">
        <v>30</v>
      </c>
      <c r="N1896" t="s">
        <v>197</v>
      </c>
      <c r="O1896">
        <v>1</v>
      </c>
      <c r="P1896">
        <v>8</v>
      </c>
      <c r="Q1896">
        <v>8</v>
      </c>
      <c r="R1896">
        <v>232</v>
      </c>
      <c r="S1896">
        <v>232</v>
      </c>
      <c r="T1896">
        <v>2.32E-4</v>
      </c>
      <c r="U1896">
        <v>2.32E-4</v>
      </c>
      <c r="V1896">
        <v>8.0000000000000002E-3</v>
      </c>
    </row>
    <row r="1897" spans="1:22" x14ac:dyDescent="0.35">
      <c r="A1897" t="s">
        <v>22</v>
      </c>
      <c r="B1897">
        <v>2019</v>
      </c>
      <c r="C1897" t="b">
        <v>1</v>
      </c>
      <c r="D1897" t="s">
        <v>48</v>
      </c>
      <c r="E1897" t="s">
        <v>197</v>
      </c>
      <c r="F1897" t="s">
        <v>25</v>
      </c>
      <c r="G1897" t="s">
        <v>48</v>
      </c>
      <c r="H1897" t="s">
        <v>36</v>
      </c>
      <c r="I1897" t="s">
        <v>36</v>
      </c>
      <c r="J1897" t="s">
        <v>101</v>
      </c>
      <c r="K1897" t="s">
        <v>67</v>
      </c>
      <c r="L1897" t="b">
        <v>1</v>
      </c>
      <c r="M1897" t="s">
        <v>30</v>
      </c>
      <c r="N1897" t="s">
        <v>197</v>
      </c>
      <c r="O1897">
        <v>0</v>
      </c>
      <c r="P1897">
        <v>22263</v>
      </c>
      <c r="Q1897">
        <v>0</v>
      </c>
      <c r="R1897">
        <v>99151</v>
      </c>
      <c r="S1897">
        <v>99151</v>
      </c>
      <c r="T1897">
        <v>9.9151000000000003E-2</v>
      </c>
      <c r="U1897">
        <v>9.9151000000000003E-2</v>
      </c>
      <c r="V1897">
        <v>0</v>
      </c>
    </row>
    <row r="1898" spans="1:22" x14ac:dyDescent="0.35">
      <c r="A1898" t="s">
        <v>22</v>
      </c>
      <c r="B1898">
        <v>2019</v>
      </c>
      <c r="C1898" t="b">
        <v>1</v>
      </c>
      <c r="D1898" t="s">
        <v>48</v>
      </c>
      <c r="E1898" t="s">
        <v>197</v>
      </c>
      <c r="F1898" t="s">
        <v>25</v>
      </c>
      <c r="G1898" t="s">
        <v>48</v>
      </c>
      <c r="H1898" t="s">
        <v>36</v>
      </c>
      <c r="I1898" t="s">
        <v>83</v>
      </c>
      <c r="J1898" t="s">
        <v>134</v>
      </c>
      <c r="K1898" t="s">
        <v>45</v>
      </c>
      <c r="L1898" t="b">
        <v>1</v>
      </c>
      <c r="M1898" t="s">
        <v>30</v>
      </c>
      <c r="N1898" t="s">
        <v>197</v>
      </c>
      <c r="O1898">
        <v>2.11</v>
      </c>
      <c r="P1898">
        <v>19638</v>
      </c>
      <c r="Q1898">
        <v>41436.18</v>
      </c>
      <c r="R1898">
        <v>175319</v>
      </c>
      <c r="S1898">
        <v>175319</v>
      </c>
      <c r="T1898">
        <v>0.175319</v>
      </c>
      <c r="U1898">
        <v>0.175319</v>
      </c>
      <c r="V1898">
        <v>41.43618</v>
      </c>
    </row>
    <row r="1899" spans="1:22" x14ac:dyDescent="0.35">
      <c r="A1899" t="s">
        <v>22</v>
      </c>
      <c r="B1899">
        <v>2019</v>
      </c>
      <c r="C1899" t="b">
        <v>1</v>
      </c>
      <c r="D1899" t="s">
        <v>48</v>
      </c>
      <c r="E1899" t="s">
        <v>197</v>
      </c>
      <c r="F1899" t="s">
        <v>25</v>
      </c>
      <c r="G1899" t="s">
        <v>48</v>
      </c>
      <c r="H1899" t="s">
        <v>36</v>
      </c>
      <c r="I1899" t="s">
        <v>83</v>
      </c>
      <c r="J1899" t="s">
        <v>44</v>
      </c>
      <c r="K1899" t="s">
        <v>45</v>
      </c>
      <c r="L1899" t="b">
        <v>1</v>
      </c>
      <c r="M1899" t="s">
        <v>30</v>
      </c>
      <c r="N1899" t="s">
        <v>197</v>
      </c>
      <c r="O1899">
        <v>2.1</v>
      </c>
      <c r="P1899">
        <v>111515</v>
      </c>
      <c r="Q1899">
        <v>234181.5</v>
      </c>
      <c r="R1899">
        <v>1765125</v>
      </c>
      <c r="S1899">
        <v>1765125</v>
      </c>
      <c r="T1899">
        <v>1.7651250000000001</v>
      </c>
      <c r="U1899">
        <v>1.7651250000000001</v>
      </c>
      <c r="V1899">
        <v>234.1815</v>
      </c>
    </row>
    <row r="1900" spans="1:22" x14ac:dyDescent="0.35">
      <c r="A1900" t="s">
        <v>22</v>
      </c>
      <c r="B1900">
        <v>2019</v>
      </c>
      <c r="C1900" t="b">
        <v>1</v>
      </c>
      <c r="D1900" t="s">
        <v>48</v>
      </c>
      <c r="E1900" t="s">
        <v>197</v>
      </c>
      <c r="F1900" t="s">
        <v>25</v>
      </c>
      <c r="G1900" t="s">
        <v>48</v>
      </c>
      <c r="H1900" t="s">
        <v>36</v>
      </c>
      <c r="I1900" t="s">
        <v>83</v>
      </c>
      <c r="J1900" t="s">
        <v>58</v>
      </c>
      <c r="K1900" t="s">
        <v>59</v>
      </c>
      <c r="L1900" t="b">
        <v>1</v>
      </c>
      <c r="M1900" t="s">
        <v>30</v>
      </c>
      <c r="N1900" t="s">
        <v>197</v>
      </c>
      <c r="O1900">
        <v>3.31</v>
      </c>
      <c r="P1900">
        <v>132</v>
      </c>
      <c r="Q1900">
        <v>436.92</v>
      </c>
      <c r="R1900">
        <v>3386</v>
      </c>
      <c r="S1900">
        <v>3386</v>
      </c>
      <c r="T1900">
        <v>3.3860000000000001E-3</v>
      </c>
      <c r="U1900">
        <v>3.3860000000000001E-3</v>
      </c>
      <c r="V1900">
        <v>0.43691999999999998</v>
      </c>
    </row>
    <row r="1901" spans="1:22" x14ac:dyDescent="0.35">
      <c r="A1901" t="s">
        <v>22</v>
      </c>
      <c r="B1901">
        <v>2019</v>
      </c>
      <c r="C1901" t="b">
        <v>1</v>
      </c>
      <c r="D1901" t="s">
        <v>48</v>
      </c>
      <c r="E1901" t="s">
        <v>197</v>
      </c>
      <c r="F1901" t="s">
        <v>25</v>
      </c>
      <c r="G1901" t="s">
        <v>48</v>
      </c>
      <c r="H1901" t="s">
        <v>50</v>
      </c>
      <c r="I1901" t="s">
        <v>37</v>
      </c>
      <c r="J1901" t="s">
        <v>135</v>
      </c>
      <c r="K1901" t="s">
        <v>52</v>
      </c>
      <c r="L1901" t="b">
        <v>1</v>
      </c>
      <c r="M1901" t="s">
        <v>30</v>
      </c>
      <c r="N1901" t="s">
        <v>197</v>
      </c>
      <c r="O1901">
        <v>2.08</v>
      </c>
      <c r="P1901">
        <v>950118</v>
      </c>
      <c r="Q1901">
        <v>1976245.44</v>
      </c>
      <c r="R1901">
        <v>4155395</v>
      </c>
      <c r="S1901">
        <v>4155395</v>
      </c>
      <c r="T1901">
        <v>4.1553950000000004</v>
      </c>
      <c r="U1901">
        <v>4.1553950000000004</v>
      </c>
      <c r="V1901">
        <v>1976.2454399999999</v>
      </c>
    </row>
    <row r="1902" spans="1:22" x14ac:dyDescent="0.35">
      <c r="A1902" t="s">
        <v>22</v>
      </c>
      <c r="B1902">
        <v>2019</v>
      </c>
      <c r="C1902" t="b">
        <v>1</v>
      </c>
      <c r="D1902" t="s">
        <v>48</v>
      </c>
      <c r="E1902" t="s">
        <v>197</v>
      </c>
      <c r="F1902" t="s">
        <v>25</v>
      </c>
      <c r="G1902" t="s">
        <v>48</v>
      </c>
      <c r="H1902" t="s">
        <v>50</v>
      </c>
      <c r="I1902" t="s">
        <v>37</v>
      </c>
      <c r="J1902" t="s">
        <v>135</v>
      </c>
      <c r="K1902" t="s">
        <v>52</v>
      </c>
      <c r="L1902" t="b">
        <v>1</v>
      </c>
      <c r="M1902" t="s">
        <v>30</v>
      </c>
      <c r="N1902" t="s">
        <v>197</v>
      </c>
      <c r="O1902">
        <v>2.08</v>
      </c>
      <c r="P1902">
        <v>48496</v>
      </c>
      <c r="Q1902">
        <v>100871.67999999999</v>
      </c>
      <c r="R1902">
        <v>200763</v>
      </c>
      <c r="S1902">
        <v>200763</v>
      </c>
      <c r="T1902">
        <v>0.200763</v>
      </c>
      <c r="U1902">
        <v>0.200763</v>
      </c>
      <c r="V1902">
        <v>100.87168</v>
      </c>
    </row>
    <row r="1903" spans="1:22" x14ac:dyDescent="0.35">
      <c r="A1903" t="s">
        <v>22</v>
      </c>
      <c r="B1903">
        <v>2019</v>
      </c>
      <c r="C1903" t="b">
        <v>1</v>
      </c>
      <c r="D1903" t="s">
        <v>48</v>
      </c>
      <c r="E1903" t="s">
        <v>197</v>
      </c>
      <c r="F1903" t="s">
        <v>25</v>
      </c>
      <c r="G1903" t="s">
        <v>48</v>
      </c>
      <c r="H1903" t="s">
        <v>50</v>
      </c>
      <c r="I1903" t="s">
        <v>37</v>
      </c>
      <c r="J1903" t="s">
        <v>51</v>
      </c>
      <c r="K1903" t="s">
        <v>52</v>
      </c>
      <c r="L1903" t="b">
        <v>1</v>
      </c>
      <c r="M1903" t="s">
        <v>30</v>
      </c>
      <c r="N1903" t="s">
        <v>197</v>
      </c>
      <c r="O1903">
        <v>2.21</v>
      </c>
      <c r="P1903">
        <v>410</v>
      </c>
      <c r="Q1903">
        <v>906.1</v>
      </c>
      <c r="R1903">
        <v>1549</v>
      </c>
      <c r="S1903">
        <v>1549</v>
      </c>
      <c r="T1903">
        <v>1.549E-3</v>
      </c>
      <c r="U1903">
        <v>1.549E-3</v>
      </c>
      <c r="V1903">
        <v>0.90610000000000002</v>
      </c>
    </row>
    <row r="1904" spans="1:22" x14ac:dyDescent="0.35">
      <c r="A1904" t="s">
        <v>22</v>
      </c>
      <c r="B1904">
        <v>2019</v>
      </c>
      <c r="C1904" t="b">
        <v>1</v>
      </c>
      <c r="D1904" t="s">
        <v>48</v>
      </c>
      <c r="E1904" t="s">
        <v>197</v>
      </c>
      <c r="F1904" t="s">
        <v>25</v>
      </c>
      <c r="G1904" t="s">
        <v>48</v>
      </c>
      <c r="H1904" t="s">
        <v>50</v>
      </c>
      <c r="I1904" t="s">
        <v>37</v>
      </c>
      <c r="J1904" t="s">
        <v>51</v>
      </c>
      <c r="K1904" t="s">
        <v>52</v>
      </c>
      <c r="L1904" t="b">
        <v>1</v>
      </c>
      <c r="M1904" t="s">
        <v>30</v>
      </c>
      <c r="N1904" t="s">
        <v>197</v>
      </c>
      <c r="O1904">
        <v>2.08</v>
      </c>
      <c r="P1904">
        <v>2557266</v>
      </c>
      <c r="Q1904">
        <v>5319113.28</v>
      </c>
      <c r="R1904">
        <v>12004591</v>
      </c>
      <c r="S1904">
        <v>12004591</v>
      </c>
      <c r="T1904">
        <v>12.004591</v>
      </c>
      <c r="U1904">
        <v>12.004591</v>
      </c>
      <c r="V1904">
        <v>5319.1132799999996</v>
      </c>
    </row>
    <row r="1905" spans="1:22" x14ac:dyDescent="0.35">
      <c r="A1905" t="s">
        <v>22</v>
      </c>
      <c r="B1905">
        <v>2019</v>
      </c>
      <c r="C1905" t="b">
        <v>1</v>
      </c>
      <c r="D1905" t="s">
        <v>48</v>
      </c>
      <c r="E1905" t="s">
        <v>197</v>
      </c>
      <c r="F1905" t="s">
        <v>25</v>
      </c>
      <c r="G1905" t="s">
        <v>48</v>
      </c>
      <c r="H1905" t="s">
        <v>50</v>
      </c>
      <c r="I1905" t="s">
        <v>37</v>
      </c>
      <c r="J1905" t="s">
        <v>91</v>
      </c>
      <c r="K1905" t="s">
        <v>54</v>
      </c>
      <c r="L1905" t="b">
        <v>1</v>
      </c>
      <c r="M1905" t="s">
        <v>30</v>
      </c>
      <c r="N1905" t="s">
        <v>197</v>
      </c>
      <c r="O1905">
        <v>2.09</v>
      </c>
      <c r="P1905">
        <v>1659</v>
      </c>
      <c r="Q1905">
        <v>3467.31</v>
      </c>
      <c r="R1905">
        <v>10348</v>
      </c>
      <c r="S1905">
        <v>10348</v>
      </c>
      <c r="T1905">
        <v>1.0348E-2</v>
      </c>
      <c r="U1905">
        <v>1.0348E-2</v>
      </c>
      <c r="V1905">
        <v>3.4673099999999999</v>
      </c>
    </row>
    <row r="1906" spans="1:22" x14ac:dyDescent="0.35">
      <c r="A1906" t="s">
        <v>22</v>
      </c>
      <c r="B1906">
        <v>2019</v>
      </c>
      <c r="C1906" t="b">
        <v>1</v>
      </c>
      <c r="D1906" t="s">
        <v>48</v>
      </c>
      <c r="E1906" t="s">
        <v>197</v>
      </c>
      <c r="F1906" t="s">
        <v>25</v>
      </c>
      <c r="G1906" t="s">
        <v>48</v>
      </c>
      <c r="H1906" t="s">
        <v>50</v>
      </c>
      <c r="I1906" t="s">
        <v>37</v>
      </c>
      <c r="J1906" t="s">
        <v>91</v>
      </c>
      <c r="K1906" t="s">
        <v>54</v>
      </c>
      <c r="L1906" t="b">
        <v>1</v>
      </c>
      <c r="M1906" t="s">
        <v>30</v>
      </c>
      <c r="N1906" t="s">
        <v>197</v>
      </c>
      <c r="O1906">
        <v>2.09</v>
      </c>
      <c r="P1906">
        <v>56101</v>
      </c>
      <c r="Q1906">
        <v>117251.09</v>
      </c>
      <c r="R1906">
        <v>213253</v>
      </c>
      <c r="S1906">
        <v>213253</v>
      </c>
      <c r="T1906">
        <v>0.213253</v>
      </c>
      <c r="U1906">
        <v>0.213253</v>
      </c>
      <c r="V1906">
        <v>117.25109</v>
      </c>
    </row>
    <row r="1907" spans="1:22" x14ac:dyDescent="0.35">
      <c r="A1907" t="s">
        <v>22</v>
      </c>
      <c r="B1907">
        <v>2019</v>
      </c>
      <c r="C1907" t="b">
        <v>1</v>
      </c>
      <c r="D1907" t="s">
        <v>48</v>
      </c>
      <c r="E1907" t="s">
        <v>197</v>
      </c>
      <c r="F1907" t="s">
        <v>25</v>
      </c>
      <c r="G1907" t="s">
        <v>48</v>
      </c>
      <c r="H1907" t="s">
        <v>50</v>
      </c>
      <c r="I1907" t="s">
        <v>37</v>
      </c>
      <c r="J1907" t="s">
        <v>53</v>
      </c>
      <c r="K1907" t="s">
        <v>54</v>
      </c>
      <c r="L1907" t="b">
        <v>1</v>
      </c>
      <c r="M1907" t="s">
        <v>30</v>
      </c>
      <c r="N1907" t="s">
        <v>197</v>
      </c>
      <c r="O1907">
        <v>1.87</v>
      </c>
      <c r="P1907">
        <v>33896</v>
      </c>
      <c r="Q1907">
        <v>63385.52</v>
      </c>
      <c r="R1907">
        <v>67513</v>
      </c>
      <c r="S1907">
        <v>67513</v>
      </c>
      <c r="T1907">
        <v>6.7513000000000004E-2</v>
      </c>
      <c r="U1907">
        <v>6.7513000000000004E-2</v>
      </c>
      <c r="V1907">
        <v>63.38552</v>
      </c>
    </row>
    <row r="1908" spans="1:22" x14ac:dyDescent="0.35">
      <c r="A1908" t="s">
        <v>22</v>
      </c>
      <c r="B1908">
        <v>2019</v>
      </c>
      <c r="C1908" t="b">
        <v>1</v>
      </c>
      <c r="D1908" t="s">
        <v>48</v>
      </c>
      <c r="E1908" t="s">
        <v>197</v>
      </c>
      <c r="F1908" t="s">
        <v>25</v>
      </c>
      <c r="G1908" t="s">
        <v>48</v>
      </c>
      <c r="H1908" t="s">
        <v>50</v>
      </c>
      <c r="I1908" t="s">
        <v>37</v>
      </c>
      <c r="J1908" t="s">
        <v>112</v>
      </c>
      <c r="K1908" t="s">
        <v>54</v>
      </c>
      <c r="L1908" t="b">
        <v>1</v>
      </c>
      <c r="M1908" t="s">
        <v>30</v>
      </c>
      <c r="N1908" t="s">
        <v>197</v>
      </c>
      <c r="O1908">
        <v>1.79</v>
      </c>
      <c r="P1908">
        <v>606</v>
      </c>
      <c r="Q1908">
        <v>1084.74</v>
      </c>
      <c r="R1908">
        <v>7034</v>
      </c>
      <c r="S1908">
        <v>7034</v>
      </c>
      <c r="T1908">
        <v>7.0340000000000003E-3</v>
      </c>
      <c r="U1908">
        <v>7.0340000000000003E-3</v>
      </c>
      <c r="V1908">
        <v>1.08474</v>
      </c>
    </row>
    <row r="1909" spans="1:22" x14ac:dyDescent="0.35">
      <c r="A1909" t="s">
        <v>22</v>
      </c>
      <c r="B1909">
        <v>2019</v>
      </c>
      <c r="C1909" t="b">
        <v>1</v>
      </c>
      <c r="D1909" t="s">
        <v>48</v>
      </c>
      <c r="E1909" t="s">
        <v>197</v>
      </c>
      <c r="F1909" t="s">
        <v>25</v>
      </c>
      <c r="G1909" t="s">
        <v>48</v>
      </c>
      <c r="H1909" t="s">
        <v>50</v>
      </c>
      <c r="I1909" t="s">
        <v>37</v>
      </c>
      <c r="J1909" t="s">
        <v>112</v>
      </c>
      <c r="K1909" t="s">
        <v>54</v>
      </c>
      <c r="L1909" t="b">
        <v>1</v>
      </c>
      <c r="M1909" t="s">
        <v>30</v>
      </c>
      <c r="N1909" t="s">
        <v>197</v>
      </c>
      <c r="O1909">
        <v>1.7</v>
      </c>
      <c r="P1909">
        <v>37237</v>
      </c>
      <c r="Q1909">
        <v>63302.9</v>
      </c>
      <c r="R1909">
        <v>121677</v>
      </c>
      <c r="S1909">
        <v>121677</v>
      </c>
      <c r="T1909">
        <v>0.12167699999999999</v>
      </c>
      <c r="U1909">
        <v>0.12167699999999999</v>
      </c>
      <c r="V1909">
        <v>63.302900000000001</v>
      </c>
    </row>
    <row r="1910" spans="1:22" x14ac:dyDescent="0.35">
      <c r="A1910" t="s">
        <v>22</v>
      </c>
      <c r="B1910">
        <v>2019</v>
      </c>
      <c r="C1910" t="b">
        <v>1</v>
      </c>
      <c r="D1910" t="s">
        <v>48</v>
      </c>
      <c r="E1910" t="s">
        <v>197</v>
      </c>
      <c r="F1910" t="s">
        <v>25</v>
      </c>
      <c r="G1910" t="s">
        <v>48</v>
      </c>
      <c r="H1910" t="s">
        <v>50</v>
      </c>
      <c r="I1910" t="s">
        <v>37</v>
      </c>
      <c r="J1910" t="s">
        <v>98</v>
      </c>
      <c r="K1910" t="s">
        <v>54</v>
      </c>
      <c r="L1910" t="b">
        <v>1</v>
      </c>
      <c r="M1910" t="s">
        <v>30</v>
      </c>
      <c r="N1910" t="s">
        <v>197</v>
      </c>
      <c r="O1910">
        <v>1.33</v>
      </c>
      <c r="P1910">
        <v>61</v>
      </c>
      <c r="Q1910">
        <v>81.13</v>
      </c>
      <c r="R1910">
        <v>195</v>
      </c>
      <c r="S1910">
        <v>195</v>
      </c>
      <c r="T1910">
        <v>1.95E-4</v>
      </c>
      <c r="U1910">
        <v>1.95E-4</v>
      </c>
      <c r="V1910">
        <v>8.1129999999999994E-2</v>
      </c>
    </row>
    <row r="1911" spans="1:22" x14ac:dyDescent="0.35">
      <c r="A1911" t="s">
        <v>22</v>
      </c>
      <c r="B1911">
        <v>2019</v>
      </c>
      <c r="C1911" t="b">
        <v>1</v>
      </c>
      <c r="D1911" t="s">
        <v>48</v>
      </c>
      <c r="E1911" t="s">
        <v>197</v>
      </c>
      <c r="F1911" t="s">
        <v>25</v>
      </c>
      <c r="G1911" t="s">
        <v>48</v>
      </c>
      <c r="H1911" t="s">
        <v>50</v>
      </c>
      <c r="I1911" t="s">
        <v>37</v>
      </c>
      <c r="J1911" t="s">
        <v>115</v>
      </c>
      <c r="K1911" t="s">
        <v>54</v>
      </c>
      <c r="L1911" t="b">
        <v>1</v>
      </c>
      <c r="M1911" t="s">
        <v>30</v>
      </c>
      <c r="N1911" t="s">
        <v>197</v>
      </c>
      <c r="O1911">
        <v>2</v>
      </c>
      <c r="P1911">
        <v>53419</v>
      </c>
      <c r="Q1911">
        <v>106838</v>
      </c>
      <c r="R1911">
        <v>281715</v>
      </c>
      <c r="S1911">
        <v>281715</v>
      </c>
      <c r="T1911">
        <v>0.28171499999999999</v>
      </c>
      <c r="U1911">
        <v>0.28171499999999999</v>
      </c>
      <c r="V1911">
        <v>106.83799999999999</v>
      </c>
    </row>
    <row r="1912" spans="1:22" x14ac:dyDescent="0.35">
      <c r="A1912" t="s">
        <v>22</v>
      </c>
      <c r="B1912">
        <v>2019</v>
      </c>
      <c r="C1912" t="b">
        <v>1</v>
      </c>
      <c r="D1912" t="s">
        <v>48</v>
      </c>
      <c r="E1912" t="s">
        <v>197</v>
      </c>
      <c r="F1912" t="s">
        <v>25</v>
      </c>
      <c r="G1912" t="s">
        <v>48</v>
      </c>
      <c r="H1912" t="s">
        <v>50</v>
      </c>
      <c r="I1912" t="s">
        <v>37</v>
      </c>
      <c r="J1912" t="s">
        <v>115</v>
      </c>
      <c r="K1912" t="s">
        <v>54</v>
      </c>
      <c r="L1912" t="b">
        <v>1</v>
      </c>
      <c r="M1912" t="s">
        <v>30</v>
      </c>
      <c r="N1912" t="s">
        <v>197</v>
      </c>
      <c r="O1912">
        <v>1.33</v>
      </c>
      <c r="P1912">
        <v>10410</v>
      </c>
      <c r="Q1912">
        <v>13845.3</v>
      </c>
      <c r="R1912">
        <v>36125</v>
      </c>
      <c r="S1912">
        <v>36125</v>
      </c>
      <c r="T1912">
        <v>3.6124999999999997E-2</v>
      </c>
      <c r="U1912">
        <v>3.6124999999999997E-2</v>
      </c>
      <c r="V1912">
        <v>13.8453</v>
      </c>
    </row>
    <row r="1913" spans="1:22" x14ac:dyDescent="0.35">
      <c r="A1913" t="s">
        <v>22</v>
      </c>
      <c r="B1913">
        <v>2019</v>
      </c>
      <c r="C1913" t="b">
        <v>1</v>
      </c>
      <c r="D1913" t="s">
        <v>48</v>
      </c>
      <c r="E1913" t="s">
        <v>197</v>
      </c>
      <c r="F1913" t="s">
        <v>25</v>
      </c>
      <c r="G1913" t="s">
        <v>48</v>
      </c>
      <c r="H1913" t="s">
        <v>50</v>
      </c>
      <c r="I1913" t="s">
        <v>37</v>
      </c>
      <c r="J1913" t="s">
        <v>33</v>
      </c>
      <c r="K1913" t="s">
        <v>33</v>
      </c>
      <c r="L1913" t="b">
        <v>1</v>
      </c>
      <c r="M1913" t="s">
        <v>30</v>
      </c>
      <c r="N1913" t="s">
        <v>197</v>
      </c>
      <c r="O1913">
        <v>1.7</v>
      </c>
      <c r="P1913">
        <v>16698</v>
      </c>
      <c r="Q1913">
        <v>28386.6</v>
      </c>
      <c r="R1913">
        <v>59512</v>
      </c>
      <c r="S1913">
        <v>59512</v>
      </c>
      <c r="T1913">
        <v>5.9512000000000002E-2</v>
      </c>
      <c r="U1913">
        <v>5.9512000000000002E-2</v>
      </c>
      <c r="V1913">
        <v>28.386600000000001</v>
      </c>
    </row>
    <row r="1914" spans="1:22" x14ac:dyDescent="0.35">
      <c r="A1914" t="s">
        <v>22</v>
      </c>
      <c r="B1914">
        <v>2019</v>
      </c>
      <c r="C1914" t="b">
        <v>1</v>
      </c>
      <c r="D1914" t="s">
        <v>48</v>
      </c>
      <c r="E1914" t="s">
        <v>197</v>
      </c>
      <c r="F1914" t="s">
        <v>25</v>
      </c>
      <c r="G1914" t="s">
        <v>48</v>
      </c>
      <c r="H1914" t="s">
        <v>50</v>
      </c>
      <c r="I1914" t="s">
        <v>37</v>
      </c>
      <c r="J1914" t="s">
        <v>44</v>
      </c>
      <c r="K1914" t="s">
        <v>45</v>
      </c>
      <c r="L1914" t="b">
        <v>1</v>
      </c>
      <c r="M1914" t="s">
        <v>30</v>
      </c>
      <c r="N1914" t="s">
        <v>197</v>
      </c>
      <c r="O1914">
        <v>1.52</v>
      </c>
      <c r="P1914">
        <v>290318</v>
      </c>
      <c r="Q1914">
        <v>441283.36</v>
      </c>
      <c r="R1914">
        <v>1718217</v>
      </c>
      <c r="S1914">
        <v>1718217</v>
      </c>
      <c r="T1914">
        <v>1.7182170000000001</v>
      </c>
      <c r="U1914">
        <v>1.7182170000000001</v>
      </c>
      <c r="V1914">
        <v>441.28336000000002</v>
      </c>
    </row>
    <row r="1915" spans="1:22" x14ac:dyDescent="0.35">
      <c r="A1915" t="s">
        <v>22</v>
      </c>
      <c r="B1915">
        <v>2019</v>
      </c>
      <c r="C1915" t="b">
        <v>1</v>
      </c>
      <c r="D1915" t="s">
        <v>48</v>
      </c>
      <c r="E1915" t="s">
        <v>197</v>
      </c>
      <c r="F1915" t="s">
        <v>25</v>
      </c>
      <c r="G1915" t="s">
        <v>48</v>
      </c>
      <c r="H1915" t="s">
        <v>50</v>
      </c>
      <c r="I1915" t="s">
        <v>37</v>
      </c>
      <c r="J1915" t="s">
        <v>44</v>
      </c>
      <c r="K1915" t="s">
        <v>45</v>
      </c>
      <c r="L1915" t="b">
        <v>1</v>
      </c>
      <c r="M1915" t="s">
        <v>30</v>
      </c>
      <c r="N1915" t="s">
        <v>197</v>
      </c>
      <c r="O1915">
        <v>1.52</v>
      </c>
      <c r="P1915">
        <v>105560</v>
      </c>
      <c r="Q1915">
        <v>160451.20000000001</v>
      </c>
      <c r="R1915">
        <v>291264</v>
      </c>
      <c r="S1915">
        <v>291264</v>
      </c>
      <c r="T1915">
        <v>0.29126400000000002</v>
      </c>
      <c r="U1915">
        <v>0.29126400000000002</v>
      </c>
      <c r="V1915">
        <v>160.4512</v>
      </c>
    </row>
    <row r="1916" spans="1:22" x14ac:dyDescent="0.35">
      <c r="A1916" t="s">
        <v>22</v>
      </c>
      <c r="B1916">
        <v>2019</v>
      </c>
      <c r="C1916" t="b">
        <v>1</v>
      </c>
      <c r="D1916" t="s">
        <v>48</v>
      </c>
      <c r="E1916" t="s">
        <v>197</v>
      </c>
      <c r="F1916" t="s">
        <v>25</v>
      </c>
      <c r="G1916" t="s">
        <v>48</v>
      </c>
      <c r="H1916" t="s">
        <v>50</v>
      </c>
      <c r="I1916" t="s">
        <v>37</v>
      </c>
      <c r="J1916" t="s">
        <v>33</v>
      </c>
      <c r="K1916" t="s">
        <v>33</v>
      </c>
      <c r="L1916" t="b">
        <v>1</v>
      </c>
      <c r="M1916" t="s">
        <v>30</v>
      </c>
      <c r="N1916" t="s">
        <v>197</v>
      </c>
      <c r="O1916">
        <v>1.84</v>
      </c>
      <c r="P1916">
        <v>1060406</v>
      </c>
      <c r="Q1916">
        <v>1951147.04</v>
      </c>
      <c r="R1916">
        <v>3140709</v>
      </c>
      <c r="S1916">
        <v>3140709</v>
      </c>
      <c r="T1916">
        <v>3.1407090000000002</v>
      </c>
      <c r="U1916">
        <v>3.1407090000000002</v>
      </c>
      <c r="V1916">
        <v>1951.1470400000001</v>
      </c>
    </row>
    <row r="1917" spans="1:22" x14ac:dyDescent="0.35">
      <c r="A1917" t="s">
        <v>22</v>
      </c>
      <c r="B1917">
        <v>2019</v>
      </c>
      <c r="C1917" t="b">
        <v>1</v>
      </c>
      <c r="D1917" t="s">
        <v>48</v>
      </c>
      <c r="E1917" t="s">
        <v>197</v>
      </c>
      <c r="F1917" t="s">
        <v>25</v>
      </c>
      <c r="G1917" t="s">
        <v>48</v>
      </c>
      <c r="H1917" t="s">
        <v>50</v>
      </c>
      <c r="I1917" t="s">
        <v>37</v>
      </c>
      <c r="J1917" t="s">
        <v>33</v>
      </c>
      <c r="K1917" t="s">
        <v>33</v>
      </c>
      <c r="L1917" t="b">
        <v>1</v>
      </c>
      <c r="M1917" t="s">
        <v>30</v>
      </c>
      <c r="N1917" t="s">
        <v>197</v>
      </c>
      <c r="O1917">
        <v>1.64</v>
      </c>
      <c r="P1917">
        <v>30931</v>
      </c>
      <c r="Q1917">
        <v>50726.84</v>
      </c>
      <c r="R1917">
        <v>99685</v>
      </c>
      <c r="S1917">
        <v>99685</v>
      </c>
      <c r="T1917">
        <v>9.9684999999999996E-2</v>
      </c>
      <c r="U1917">
        <v>9.9684999999999996E-2</v>
      </c>
      <c r="V1917">
        <v>50.726840000000003</v>
      </c>
    </row>
    <row r="1918" spans="1:22" x14ac:dyDescent="0.35">
      <c r="A1918" t="s">
        <v>22</v>
      </c>
      <c r="B1918">
        <v>2019</v>
      </c>
      <c r="C1918" t="b">
        <v>1</v>
      </c>
      <c r="D1918" t="s">
        <v>48</v>
      </c>
      <c r="E1918" t="s">
        <v>197</v>
      </c>
      <c r="F1918" t="s">
        <v>25</v>
      </c>
      <c r="G1918" t="s">
        <v>48</v>
      </c>
      <c r="H1918" t="s">
        <v>50</v>
      </c>
      <c r="I1918" t="s">
        <v>37</v>
      </c>
      <c r="J1918" t="s">
        <v>89</v>
      </c>
      <c r="K1918" t="s">
        <v>59</v>
      </c>
      <c r="L1918" t="b">
        <v>1</v>
      </c>
      <c r="M1918" t="s">
        <v>30</v>
      </c>
      <c r="N1918" t="s">
        <v>197</v>
      </c>
      <c r="O1918">
        <v>1.64</v>
      </c>
      <c r="P1918">
        <v>17540</v>
      </c>
      <c r="Q1918">
        <v>28765.599999999999</v>
      </c>
      <c r="R1918">
        <v>448840</v>
      </c>
      <c r="S1918">
        <v>448840</v>
      </c>
      <c r="T1918">
        <v>0.44884000000000002</v>
      </c>
      <c r="U1918">
        <v>0.44884000000000002</v>
      </c>
      <c r="V1918">
        <v>28.765599999999999</v>
      </c>
    </row>
    <row r="1919" spans="1:22" x14ac:dyDescent="0.35">
      <c r="A1919" t="s">
        <v>22</v>
      </c>
      <c r="B1919">
        <v>2019</v>
      </c>
      <c r="C1919" t="b">
        <v>1</v>
      </c>
      <c r="D1919" t="s">
        <v>48</v>
      </c>
      <c r="E1919" t="s">
        <v>197</v>
      </c>
      <c r="F1919" t="s">
        <v>25</v>
      </c>
      <c r="G1919" t="s">
        <v>48</v>
      </c>
      <c r="H1919" t="s">
        <v>50</v>
      </c>
      <c r="I1919" t="s">
        <v>35</v>
      </c>
      <c r="J1919" t="s">
        <v>58</v>
      </c>
      <c r="K1919" t="s">
        <v>59</v>
      </c>
      <c r="L1919" t="b">
        <v>1</v>
      </c>
      <c r="M1919" t="s">
        <v>30</v>
      </c>
      <c r="N1919" t="s">
        <v>197</v>
      </c>
      <c r="O1919">
        <v>0</v>
      </c>
      <c r="P1919">
        <v>681</v>
      </c>
      <c r="Q1919">
        <v>0</v>
      </c>
      <c r="R1919">
        <v>3830</v>
      </c>
      <c r="S1919">
        <v>3830</v>
      </c>
      <c r="T1919">
        <v>3.8300000000000001E-3</v>
      </c>
      <c r="U1919">
        <v>3.8300000000000001E-3</v>
      </c>
      <c r="V1919">
        <v>0</v>
      </c>
    </row>
    <row r="1920" spans="1:22" x14ac:dyDescent="0.35">
      <c r="A1920" t="s">
        <v>22</v>
      </c>
      <c r="B1920">
        <v>2019</v>
      </c>
      <c r="C1920" t="b">
        <v>1</v>
      </c>
      <c r="D1920" t="s">
        <v>48</v>
      </c>
      <c r="E1920" t="s">
        <v>197</v>
      </c>
      <c r="F1920" t="s">
        <v>25</v>
      </c>
      <c r="G1920" t="s">
        <v>48</v>
      </c>
      <c r="H1920" t="s">
        <v>40</v>
      </c>
      <c r="I1920" t="s">
        <v>37</v>
      </c>
      <c r="J1920" t="s">
        <v>112</v>
      </c>
      <c r="K1920" t="s">
        <v>54</v>
      </c>
      <c r="L1920" t="b">
        <v>1</v>
      </c>
      <c r="M1920" t="s">
        <v>30</v>
      </c>
      <c r="N1920" t="s">
        <v>197</v>
      </c>
      <c r="O1920">
        <v>1.87</v>
      </c>
      <c r="P1920">
        <v>32735</v>
      </c>
      <c r="Q1920">
        <v>61214.45</v>
      </c>
      <c r="R1920">
        <v>158303</v>
      </c>
      <c r="S1920">
        <v>158303</v>
      </c>
      <c r="T1920">
        <v>0.158303</v>
      </c>
      <c r="U1920">
        <v>0.158303</v>
      </c>
      <c r="V1920">
        <v>61.214449999999999</v>
      </c>
    </row>
    <row r="1921" spans="1:22" x14ac:dyDescent="0.35">
      <c r="A1921" t="s">
        <v>22</v>
      </c>
      <c r="B1921">
        <v>2019</v>
      </c>
      <c r="C1921" t="b">
        <v>1</v>
      </c>
      <c r="D1921" t="s">
        <v>48</v>
      </c>
      <c r="E1921" t="s">
        <v>197</v>
      </c>
      <c r="F1921" t="s">
        <v>25</v>
      </c>
      <c r="G1921" t="s">
        <v>48</v>
      </c>
      <c r="H1921" t="s">
        <v>40</v>
      </c>
      <c r="I1921" t="s">
        <v>36</v>
      </c>
      <c r="J1921" t="s">
        <v>33</v>
      </c>
      <c r="K1921" t="s">
        <v>33</v>
      </c>
      <c r="L1921" t="b">
        <v>1</v>
      </c>
      <c r="M1921" t="s">
        <v>30</v>
      </c>
      <c r="N1921" t="s">
        <v>197</v>
      </c>
      <c r="O1921">
        <v>3.76</v>
      </c>
      <c r="P1921">
        <v>304782</v>
      </c>
      <c r="Q1921">
        <v>1145980.32</v>
      </c>
      <c r="R1921">
        <v>1246257</v>
      </c>
      <c r="S1921">
        <v>1246257</v>
      </c>
      <c r="T1921">
        <v>1.2462569999999999</v>
      </c>
      <c r="U1921">
        <v>1.2462569999999999</v>
      </c>
      <c r="V1921">
        <v>1145.9803199999999</v>
      </c>
    </row>
    <row r="1922" spans="1:22" x14ac:dyDescent="0.35">
      <c r="A1922" t="s">
        <v>22</v>
      </c>
      <c r="B1922">
        <v>2019</v>
      </c>
      <c r="C1922" t="b">
        <v>1</v>
      </c>
      <c r="D1922" t="s">
        <v>48</v>
      </c>
      <c r="E1922" t="s">
        <v>197</v>
      </c>
      <c r="F1922" t="s">
        <v>25</v>
      </c>
      <c r="G1922" t="s">
        <v>48</v>
      </c>
      <c r="H1922" t="s">
        <v>40</v>
      </c>
      <c r="I1922" t="s">
        <v>35</v>
      </c>
      <c r="J1922" t="s">
        <v>134</v>
      </c>
      <c r="K1922" t="s">
        <v>45</v>
      </c>
      <c r="L1922" t="b">
        <v>1</v>
      </c>
      <c r="M1922" t="s">
        <v>30</v>
      </c>
      <c r="N1922" t="s">
        <v>197</v>
      </c>
      <c r="O1922">
        <v>1.8</v>
      </c>
      <c r="P1922">
        <v>49552</v>
      </c>
      <c r="Q1922">
        <v>89193.600000000006</v>
      </c>
      <c r="R1922">
        <v>422403</v>
      </c>
      <c r="S1922">
        <v>422403</v>
      </c>
      <c r="T1922">
        <v>0.42240299999999997</v>
      </c>
      <c r="U1922">
        <v>0.42240299999999997</v>
      </c>
      <c r="V1922">
        <v>89.193600000000004</v>
      </c>
    </row>
    <row r="1923" spans="1:22" x14ac:dyDescent="0.35">
      <c r="A1923" t="s">
        <v>22</v>
      </c>
      <c r="B1923">
        <v>2019</v>
      </c>
      <c r="C1923" t="b">
        <v>1</v>
      </c>
      <c r="D1923" t="s">
        <v>48</v>
      </c>
      <c r="E1923" t="s">
        <v>197</v>
      </c>
      <c r="F1923" t="s">
        <v>25</v>
      </c>
      <c r="G1923" t="s">
        <v>48</v>
      </c>
      <c r="H1923" t="s">
        <v>40</v>
      </c>
      <c r="I1923" t="s">
        <v>35</v>
      </c>
      <c r="J1923" t="s">
        <v>134</v>
      </c>
      <c r="K1923" t="s">
        <v>45</v>
      </c>
      <c r="L1923" t="b">
        <v>1</v>
      </c>
      <c r="M1923" t="s">
        <v>30</v>
      </c>
      <c r="N1923" t="s">
        <v>197</v>
      </c>
      <c r="O1923">
        <v>1.8</v>
      </c>
      <c r="P1923">
        <v>156054</v>
      </c>
      <c r="Q1923">
        <v>280897.2</v>
      </c>
      <c r="R1923">
        <v>962828</v>
      </c>
      <c r="S1923">
        <v>962828</v>
      </c>
      <c r="T1923">
        <v>0.96282800000000002</v>
      </c>
      <c r="U1923">
        <v>0.96282800000000002</v>
      </c>
      <c r="V1923">
        <v>280.8972</v>
      </c>
    </row>
    <row r="1924" spans="1:22" x14ac:dyDescent="0.35">
      <c r="A1924" t="s">
        <v>22</v>
      </c>
      <c r="B1924">
        <v>2019</v>
      </c>
      <c r="C1924" t="b">
        <v>1</v>
      </c>
      <c r="D1924" t="s">
        <v>48</v>
      </c>
      <c r="E1924" t="s">
        <v>197</v>
      </c>
      <c r="F1924" t="s">
        <v>25</v>
      </c>
      <c r="G1924" t="s">
        <v>48</v>
      </c>
      <c r="H1924" t="s">
        <v>40</v>
      </c>
      <c r="I1924" t="s">
        <v>35</v>
      </c>
      <c r="J1924" t="s">
        <v>157</v>
      </c>
      <c r="K1924" t="s">
        <v>59</v>
      </c>
      <c r="L1924" t="b">
        <v>1</v>
      </c>
      <c r="M1924" t="s">
        <v>30</v>
      </c>
      <c r="N1924" t="s">
        <v>197</v>
      </c>
      <c r="O1924">
        <v>2.5</v>
      </c>
      <c r="P1924">
        <v>1743</v>
      </c>
      <c r="Q1924">
        <v>4357.5</v>
      </c>
      <c r="R1924">
        <v>19012</v>
      </c>
      <c r="S1924">
        <v>19012</v>
      </c>
      <c r="T1924">
        <v>1.9012000000000001E-2</v>
      </c>
      <c r="U1924">
        <v>1.9012000000000001E-2</v>
      </c>
      <c r="V1924">
        <v>4.3574999999999999</v>
      </c>
    </row>
    <row r="1925" spans="1:22" x14ac:dyDescent="0.35">
      <c r="A1925" t="s">
        <v>22</v>
      </c>
      <c r="B1925">
        <v>2019</v>
      </c>
      <c r="C1925" t="b">
        <v>1</v>
      </c>
      <c r="D1925" t="s">
        <v>48</v>
      </c>
      <c r="E1925" t="s">
        <v>197</v>
      </c>
      <c r="F1925" t="s">
        <v>25</v>
      </c>
      <c r="G1925" t="s">
        <v>48</v>
      </c>
      <c r="H1925" t="s">
        <v>40</v>
      </c>
      <c r="I1925" t="s">
        <v>35</v>
      </c>
      <c r="J1925" t="s">
        <v>63</v>
      </c>
      <c r="K1925" t="s">
        <v>59</v>
      </c>
      <c r="L1925" t="b">
        <v>1</v>
      </c>
      <c r="M1925" t="s">
        <v>30</v>
      </c>
      <c r="N1925" t="s">
        <v>197</v>
      </c>
      <c r="O1925">
        <v>2.2999999999999998</v>
      </c>
      <c r="P1925">
        <v>878</v>
      </c>
      <c r="Q1925">
        <v>2019.4</v>
      </c>
      <c r="R1925">
        <v>10513</v>
      </c>
      <c r="S1925">
        <v>10513</v>
      </c>
      <c r="T1925">
        <v>1.0513E-2</v>
      </c>
      <c r="U1925">
        <v>1.0513E-2</v>
      </c>
      <c r="V1925">
        <v>2.0194000000000001</v>
      </c>
    </row>
    <row r="1926" spans="1:22" x14ac:dyDescent="0.35">
      <c r="A1926" t="s">
        <v>22</v>
      </c>
      <c r="B1926">
        <v>2019</v>
      </c>
      <c r="C1926" t="b">
        <v>1</v>
      </c>
      <c r="D1926" t="s">
        <v>48</v>
      </c>
      <c r="E1926" t="s">
        <v>197</v>
      </c>
      <c r="F1926" t="s">
        <v>25</v>
      </c>
      <c r="G1926" t="s">
        <v>48</v>
      </c>
      <c r="H1926" t="s">
        <v>40</v>
      </c>
      <c r="I1926" t="s">
        <v>27</v>
      </c>
      <c r="J1926" t="s">
        <v>134</v>
      </c>
      <c r="K1926" t="s">
        <v>45</v>
      </c>
      <c r="L1926" t="b">
        <v>1</v>
      </c>
      <c r="M1926" t="s">
        <v>30</v>
      </c>
      <c r="N1926" t="s">
        <v>197</v>
      </c>
      <c r="O1926">
        <v>1.8</v>
      </c>
      <c r="P1926">
        <v>31739</v>
      </c>
      <c r="Q1926">
        <v>57130.2</v>
      </c>
      <c r="R1926">
        <v>270951</v>
      </c>
      <c r="S1926">
        <v>270951</v>
      </c>
      <c r="T1926">
        <v>0.270951</v>
      </c>
      <c r="U1926">
        <v>0.270951</v>
      </c>
      <c r="V1926">
        <v>57.130200000000002</v>
      </c>
    </row>
    <row r="1927" spans="1:22" x14ac:dyDescent="0.35">
      <c r="A1927" t="s">
        <v>22</v>
      </c>
      <c r="B1927">
        <v>2019</v>
      </c>
      <c r="C1927" t="b">
        <v>1</v>
      </c>
      <c r="D1927" t="s">
        <v>48</v>
      </c>
      <c r="E1927" t="s">
        <v>197</v>
      </c>
      <c r="F1927" t="s">
        <v>25</v>
      </c>
      <c r="G1927" t="s">
        <v>48</v>
      </c>
      <c r="H1927" t="s">
        <v>40</v>
      </c>
      <c r="I1927" t="s">
        <v>27</v>
      </c>
      <c r="J1927" t="s">
        <v>134</v>
      </c>
      <c r="K1927" t="s">
        <v>45</v>
      </c>
      <c r="L1927" t="b">
        <v>1</v>
      </c>
      <c r="M1927" t="s">
        <v>30</v>
      </c>
      <c r="N1927" t="s">
        <v>197</v>
      </c>
      <c r="O1927">
        <v>1.8</v>
      </c>
      <c r="P1927">
        <v>5441</v>
      </c>
      <c r="Q1927">
        <v>9793.7999999999993</v>
      </c>
      <c r="R1927">
        <v>48025</v>
      </c>
      <c r="S1927">
        <v>48025</v>
      </c>
      <c r="T1927">
        <v>4.8024999999999998E-2</v>
      </c>
      <c r="U1927">
        <v>4.8024999999999998E-2</v>
      </c>
      <c r="V1927">
        <v>9.7937999999999992</v>
      </c>
    </row>
    <row r="1928" spans="1:22" x14ac:dyDescent="0.35">
      <c r="A1928" t="s">
        <v>22</v>
      </c>
      <c r="B1928">
        <v>2019</v>
      </c>
      <c r="C1928" t="b">
        <v>1</v>
      </c>
      <c r="D1928" t="s">
        <v>48</v>
      </c>
      <c r="E1928" t="s">
        <v>197</v>
      </c>
      <c r="F1928" t="s">
        <v>25</v>
      </c>
      <c r="G1928" t="s">
        <v>48</v>
      </c>
      <c r="H1928" t="s">
        <v>40</v>
      </c>
      <c r="I1928" t="s">
        <v>27</v>
      </c>
      <c r="J1928" t="s">
        <v>44</v>
      </c>
      <c r="K1928" t="s">
        <v>45</v>
      </c>
      <c r="L1928" t="b">
        <v>1</v>
      </c>
      <c r="M1928" t="s">
        <v>30</v>
      </c>
      <c r="N1928" t="s">
        <v>197</v>
      </c>
      <c r="O1928">
        <v>1.8</v>
      </c>
      <c r="P1928">
        <v>168924</v>
      </c>
      <c r="Q1928">
        <v>304063.2</v>
      </c>
      <c r="R1928">
        <v>987904</v>
      </c>
      <c r="S1928">
        <v>987904</v>
      </c>
      <c r="T1928">
        <v>0.987904</v>
      </c>
      <c r="U1928">
        <v>0.987904</v>
      </c>
      <c r="V1928">
        <v>304.06319999999999</v>
      </c>
    </row>
    <row r="1929" spans="1:22" x14ac:dyDescent="0.35">
      <c r="A1929" t="s">
        <v>22</v>
      </c>
      <c r="B1929">
        <v>2019</v>
      </c>
      <c r="C1929" t="b">
        <v>1</v>
      </c>
      <c r="D1929" t="s">
        <v>48</v>
      </c>
      <c r="E1929" t="s">
        <v>197</v>
      </c>
      <c r="F1929" t="s">
        <v>25</v>
      </c>
      <c r="G1929" t="s">
        <v>48</v>
      </c>
      <c r="H1929" t="s">
        <v>40</v>
      </c>
      <c r="I1929" t="s">
        <v>27</v>
      </c>
      <c r="J1929" t="s">
        <v>62</v>
      </c>
      <c r="K1929" t="s">
        <v>59</v>
      </c>
      <c r="L1929" t="b">
        <v>1</v>
      </c>
      <c r="M1929" t="s">
        <v>30</v>
      </c>
      <c r="N1929" t="s">
        <v>197</v>
      </c>
      <c r="O1929">
        <v>2.86</v>
      </c>
      <c r="P1929">
        <v>93445</v>
      </c>
      <c r="Q1929">
        <v>267252.7</v>
      </c>
      <c r="R1929">
        <v>720540</v>
      </c>
      <c r="S1929">
        <v>720540</v>
      </c>
      <c r="T1929">
        <v>0.72053999999999996</v>
      </c>
      <c r="U1929">
        <v>0.72053999999999996</v>
      </c>
      <c r="V1929">
        <v>267.2527</v>
      </c>
    </row>
    <row r="1930" spans="1:22" x14ac:dyDescent="0.35">
      <c r="A1930" t="s">
        <v>22</v>
      </c>
      <c r="B1930">
        <v>2019</v>
      </c>
      <c r="C1930" t="b">
        <v>1</v>
      </c>
      <c r="D1930" t="s">
        <v>48</v>
      </c>
      <c r="E1930" t="s">
        <v>197</v>
      </c>
      <c r="F1930" t="s">
        <v>25</v>
      </c>
      <c r="G1930" t="s">
        <v>48</v>
      </c>
      <c r="H1930" t="s">
        <v>40</v>
      </c>
      <c r="I1930" t="s">
        <v>27</v>
      </c>
      <c r="J1930" t="s">
        <v>58</v>
      </c>
      <c r="K1930" t="s">
        <v>59</v>
      </c>
      <c r="L1930" t="b">
        <v>1</v>
      </c>
      <c r="M1930" t="s">
        <v>30</v>
      </c>
      <c r="N1930" t="s">
        <v>197</v>
      </c>
      <c r="O1930">
        <v>2.2200000000000002</v>
      </c>
      <c r="P1930">
        <v>1077</v>
      </c>
      <c r="Q1930">
        <v>2390.94</v>
      </c>
      <c r="R1930">
        <v>13411</v>
      </c>
      <c r="S1930">
        <v>13411</v>
      </c>
      <c r="T1930">
        <v>1.3410999999999999E-2</v>
      </c>
      <c r="U1930">
        <v>1.3410999999999999E-2</v>
      </c>
      <c r="V1930">
        <v>2.3909400000000001</v>
      </c>
    </row>
    <row r="1931" spans="1:22" x14ac:dyDescent="0.35">
      <c r="A1931" t="s">
        <v>22</v>
      </c>
      <c r="B1931">
        <v>2019</v>
      </c>
      <c r="C1931" t="b">
        <v>1</v>
      </c>
      <c r="D1931" t="s">
        <v>48</v>
      </c>
      <c r="E1931" t="s">
        <v>197</v>
      </c>
      <c r="F1931" t="s">
        <v>25</v>
      </c>
      <c r="G1931" t="s">
        <v>48</v>
      </c>
      <c r="H1931" t="s">
        <v>40</v>
      </c>
      <c r="I1931" t="s">
        <v>27</v>
      </c>
      <c r="J1931" t="s">
        <v>58</v>
      </c>
      <c r="K1931" t="s">
        <v>59</v>
      </c>
      <c r="L1931" t="b">
        <v>1</v>
      </c>
      <c r="M1931" t="s">
        <v>30</v>
      </c>
      <c r="N1931" t="s">
        <v>197</v>
      </c>
      <c r="O1931">
        <v>2.2200000000000002</v>
      </c>
      <c r="P1931">
        <v>1032</v>
      </c>
      <c r="Q1931">
        <v>2291.04</v>
      </c>
      <c r="R1931">
        <v>12605</v>
      </c>
      <c r="S1931">
        <v>12605</v>
      </c>
      <c r="T1931">
        <v>1.2605E-2</v>
      </c>
      <c r="U1931">
        <v>1.2605E-2</v>
      </c>
      <c r="V1931">
        <v>2.2910400000000002</v>
      </c>
    </row>
    <row r="1932" spans="1:22" x14ac:dyDescent="0.35">
      <c r="A1932" t="s">
        <v>22</v>
      </c>
      <c r="B1932">
        <v>2019</v>
      </c>
      <c r="C1932" t="b">
        <v>1</v>
      </c>
      <c r="D1932" t="s">
        <v>48</v>
      </c>
      <c r="E1932" t="s">
        <v>197</v>
      </c>
      <c r="F1932" t="s">
        <v>25</v>
      </c>
      <c r="G1932" t="s">
        <v>48</v>
      </c>
      <c r="H1932" t="s">
        <v>40</v>
      </c>
      <c r="I1932" t="s">
        <v>27</v>
      </c>
      <c r="J1932" t="s">
        <v>63</v>
      </c>
      <c r="K1932" t="s">
        <v>59</v>
      </c>
      <c r="L1932" t="b">
        <v>1</v>
      </c>
      <c r="M1932" t="s">
        <v>30</v>
      </c>
      <c r="N1932" t="s">
        <v>197</v>
      </c>
      <c r="O1932">
        <v>2.2999999999999998</v>
      </c>
      <c r="P1932">
        <v>37320</v>
      </c>
      <c r="Q1932">
        <v>85836</v>
      </c>
      <c r="R1932">
        <v>82510</v>
      </c>
      <c r="S1932">
        <v>82510</v>
      </c>
      <c r="T1932">
        <v>8.251E-2</v>
      </c>
      <c r="U1932">
        <v>8.251E-2</v>
      </c>
      <c r="V1932">
        <v>85.835999999999999</v>
      </c>
    </row>
    <row r="1933" spans="1:22" x14ac:dyDescent="0.35">
      <c r="A1933" t="s">
        <v>22</v>
      </c>
      <c r="B1933">
        <v>2019</v>
      </c>
      <c r="C1933" t="b">
        <v>1</v>
      </c>
      <c r="D1933" t="s">
        <v>48</v>
      </c>
      <c r="E1933" t="s">
        <v>197</v>
      </c>
      <c r="F1933" t="s">
        <v>25</v>
      </c>
      <c r="G1933" t="s">
        <v>48</v>
      </c>
      <c r="H1933" t="s">
        <v>65</v>
      </c>
      <c r="I1933" t="s">
        <v>36</v>
      </c>
      <c r="J1933" t="s">
        <v>101</v>
      </c>
      <c r="K1933" t="s">
        <v>67</v>
      </c>
      <c r="L1933" t="b">
        <v>1</v>
      </c>
      <c r="M1933" t="s">
        <v>30</v>
      </c>
      <c r="N1933" t="s">
        <v>197</v>
      </c>
      <c r="O1933">
        <v>0</v>
      </c>
      <c r="P1933">
        <v>3731</v>
      </c>
      <c r="Q1933">
        <v>0</v>
      </c>
      <c r="R1933">
        <v>22309</v>
      </c>
      <c r="S1933">
        <v>22309</v>
      </c>
      <c r="T1933">
        <v>2.2308999999999999E-2</v>
      </c>
      <c r="U1933">
        <v>2.2308999999999999E-2</v>
      </c>
      <c r="V1933">
        <v>0</v>
      </c>
    </row>
    <row r="1934" spans="1:22" x14ac:dyDescent="0.35">
      <c r="A1934" t="s">
        <v>22</v>
      </c>
      <c r="B1934">
        <v>2019</v>
      </c>
      <c r="C1934" t="b">
        <v>1</v>
      </c>
      <c r="D1934" t="s">
        <v>48</v>
      </c>
      <c r="E1934" t="s">
        <v>197</v>
      </c>
      <c r="F1934" t="s">
        <v>25</v>
      </c>
      <c r="G1934" t="s">
        <v>48</v>
      </c>
      <c r="H1934" t="s">
        <v>65</v>
      </c>
      <c r="I1934" t="s">
        <v>37</v>
      </c>
      <c r="J1934" t="s">
        <v>66</v>
      </c>
      <c r="K1934" t="s">
        <v>67</v>
      </c>
      <c r="L1934" t="b">
        <v>1</v>
      </c>
      <c r="M1934" t="s">
        <v>30</v>
      </c>
      <c r="N1934" t="s">
        <v>197</v>
      </c>
      <c r="O1934">
        <v>0</v>
      </c>
      <c r="P1934">
        <v>29907</v>
      </c>
      <c r="Q1934">
        <v>0</v>
      </c>
      <c r="R1934">
        <v>313369</v>
      </c>
      <c r="S1934">
        <v>313369</v>
      </c>
      <c r="T1934">
        <v>0.31336900000000001</v>
      </c>
      <c r="U1934">
        <v>0.31336900000000001</v>
      </c>
      <c r="V1934">
        <v>0</v>
      </c>
    </row>
    <row r="1935" spans="1:22" x14ac:dyDescent="0.35">
      <c r="A1935" t="s">
        <v>22</v>
      </c>
      <c r="B1935">
        <v>2019</v>
      </c>
      <c r="C1935" t="b">
        <v>1</v>
      </c>
      <c r="D1935" t="s">
        <v>48</v>
      </c>
      <c r="E1935" t="s">
        <v>197</v>
      </c>
      <c r="F1935" t="s">
        <v>25</v>
      </c>
      <c r="G1935" t="s">
        <v>48</v>
      </c>
      <c r="H1935" t="s">
        <v>65</v>
      </c>
      <c r="I1935" t="s">
        <v>37</v>
      </c>
      <c r="J1935" t="s">
        <v>66</v>
      </c>
      <c r="K1935" t="s">
        <v>67</v>
      </c>
      <c r="L1935" t="b">
        <v>1</v>
      </c>
      <c r="M1935" t="s">
        <v>30</v>
      </c>
      <c r="N1935" t="s">
        <v>197</v>
      </c>
      <c r="O1935">
        <v>0</v>
      </c>
      <c r="P1935">
        <v>955</v>
      </c>
      <c r="Q1935">
        <v>0</v>
      </c>
      <c r="R1935">
        <v>16791</v>
      </c>
      <c r="S1935">
        <v>16791</v>
      </c>
      <c r="T1935">
        <v>1.6791E-2</v>
      </c>
      <c r="U1935">
        <v>1.6791E-2</v>
      </c>
      <c r="V1935">
        <v>0</v>
      </c>
    </row>
    <row r="1936" spans="1:22" x14ac:dyDescent="0.35">
      <c r="A1936" t="s">
        <v>22</v>
      </c>
      <c r="B1936">
        <v>2019</v>
      </c>
      <c r="C1936" t="b">
        <v>1</v>
      </c>
      <c r="D1936" t="s">
        <v>48</v>
      </c>
      <c r="E1936" t="s">
        <v>197</v>
      </c>
      <c r="F1936" t="s">
        <v>25</v>
      </c>
      <c r="G1936" t="s">
        <v>48</v>
      </c>
      <c r="H1936" t="s">
        <v>26</v>
      </c>
      <c r="I1936" t="s">
        <v>36</v>
      </c>
      <c r="J1936" t="s">
        <v>28</v>
      </c>
      <c r="K1936" t="s">
        <v>29</v>
      </c>
      <c r="L1936" t="b">
        <v>1</v>
      </c>
      <c r="M1936" t="s">
        <v>30</v>
      </c>
      <c r="N1936" t="s">
        <v>197</v>
      </c>
      <c r="O1936">
        <v>1.1499999999999999</v>
      </c>
      <c r="P1936">
        <v>63</v>
      </c>
      <c r="Q1936">
        <v>72.45</v>
      </c>
      <c r="R1936">
        <v>103</v>
      </c>
      <c r="S1936">
        <v>103</v>
      </c>
      <c r="T1936">
        <v>1.03E-4</v>
      </c>
      <c r="U1936">
        <v>1.03E-4</v>
      </c>
      <c r="V1936">
        <v>7.2450000000000001E-2</v>
      </c>
    </row>
    <row r="1937" spans="1:22" x14ac:dyDescent="0.35">
      <c r="A1937" t="s">
        <v>22</v>
      </c>
      <c r="B1937">
        <v>2019</v>
      </c>
      <c r="C1937" t="b">
        <v>1</v>
      </c>
      <c r="D1937" t="s">
        <v>48</v>
      </c>
      <c r="E1937" t="s">
        <v>197</v>
      </c>
      <c r="F1937" t="s">
        <v>25</v>
      </c>
      <c r="G1937" t="s">
        <v>48</v>
      </c>
      <c r="H1937" t="s">
        <v>26</v>
      </c>
      <c r="I1937" t="s">
        <v>36</v>
      </c>
      <c r="J1937" t="s">
        <v>116</v>
      </c>
      <c r="K1937" t="s">
        <v>29</v>
      </c>
      <c r="L1937" t="b">
        <v>1</v>
      </c>
      <c r="M1937" t="s">
        <v>30</v>
      </c>
      <c r="N1937" t="s">
        <v>197</v>
      </c>
      <c r="O1937">
        <v>1</v>
      </c>
      <c r="P1937">
        <v>17489</v>
      </c>
      <c r="Q1937">
        <v>17489</v>
      </c>
      <c r="R1937">
        <v>103181</v>
      </c>
      <c r="S1937">
        <v>103181</v>
      </c>
      <c r="T1937">
        <v>0.10318099999999999</v>
      </c>
      <c r="U1937">
        <v>0.10318099999999999</v>
      </c>
      <c r="V1937">
        <v>17.489000000000001</v>
      </c>
    </row>
    <row r="1938" spans="1:22" x14ac:dyDescent="0.35">
      <c r="A1938" t="s">
        <v>22</v>
      </c>
      <c r="B1938">
        <v>2019</v>
      </c>
      <c r="C1938" t="b">
        <v>1</v>
      </c>
      <c r="D1938" t="s">
        <v>48</v>
      </c>
      <c r="E1938" t="s">
        <v>197</v>
      </c>
      <c r="F1938" t="s">
        <v>25</v>
      </c>
      <c r="G1938" t="s">
        <v>48</v>
      </c>
      <c r="H1938" t="s">
        <v>26</v>
      </c>
      <c r="I1938" t="s">
        <v>36</v>
      </c>
      <c r="J1938" t="s">
        <v>88</v>
      </c>
      <c r="K1938" t="s">
        <v>29</v>
      </c>
      <c r="L1938" t="b">
        <v>1</v>
      </c>
      <c r="M1938" t="s">
        <v>30</v>
      </c>
      <c r="N1938" t="s">
        <v>197</v>
      </c>
      <c r="O1938">
        <v>1</v>
      </c>
      <c r="P1938">
        <v>8888</v>
      </c>
      <c r="Q1938">
        <v>8888</v>
      </c>
      <c r="R1938">
        <v>143830</v>
      </c>
      <c r="S1938">
        <v>143830</v>
      </c>
      <c r="T1938">
        <v>0.14383000000000001</v>
      </c>
      <c r="U1938">
        <v>0.14383000000000001</v>
      </c>
      <c r="V1938">
        <v>8.8879999999999999</v>
      </c>
    </row>
    <row r="1939" spans="1:22" x14ac:dyDescent="0.35">
      <c r="A1939" t="s">
        <v>22</v>
      </c>
      <c r="B1939">
        <v>2019</v>
      </c>
      <c r="C1939" t="b">
        <v>1</v>
      </c>
      <c r="D1939" t="s">
        <v>48</v>
      </c>
      <c r="E1939" t="s">
        <v>197</v>
      </c>
      <c r="F1939" t="s">
        <v>25</v>
      </c>
      <c r="G1939" t="s">
        <v>48</v>
      </c>
      <c r="H1939" t="s">
        <v>26</v>
      </c>
      <c r="I1939" t="s">
        <v>36</v>
      </c>
      <c r="J1939" t="s">
        <v>57</v>
      </c>
      <c r="K1939" t="s">
        <v>29</v>
      </c>
      <c r="L1939" t="b">
        <v>1</v>
      </c>
      <c r="M1939" t="s">
        <v>30</v>
      </c>
      <c r="N1939" t="s">
        <v>197</v>
      </c>
      <c r="O1939">
        <v>1</v>
      </c>
      <c r="P1939">
        <v>773</v>
      </c>
      <c r="Q1939">
        <v>773</v>
      </c>
      <c r="R1939">
        <v>72561</v>
      </c>
      <c r="S1939">
        <v>72561</v>
      </c>
      <c r="T1939">
        <v>7.2561E-2</v>
      </c>
      <c r="U1939">
        <v>7.2561E-2</v>
      </c>
      <c r="V1939">
        <v>0.77300000000000002</v>
      </c>
    </row>
    <row r="1940" spans="1:22" x14ac:dyDescent="0.35">
      <c r="A1940" t="s">
        <v>22</v>
      </c>
      <c r="B1940">
        <v>2019</v>
      </c>
      <c r="C1940" t="b">
        <v>1</v>
      </c>
      <c r="D1940" t="s">
        <v>48</v>
      </c>
      <c r="E1940" t="s">
        <v>197</v>
      </c>
      <c r="F1940" t="s">
        <v>25</v>
      </c>
      <c r="G1940" t="s">
        <v>48</v>
      </c>
      <c r="H1940" t="s">
        <v>26</v>
      </c>
      <c r="I1940" t="s">
        <v>36</v>
      </c>
      <c r="J1940" t="s">
        <v>71</v>
      </c>
      <c r="K1940" t="s">
        <v>29</v>
      </c>
      <c r="L1940" t="b">
        <v>1</v>
      </c>
      <c r="M1940" t="s">
        <v>30</v>
      </c>
      <c r="N1940" t="s">
        <v>197</v>
      </c>
      <c r="O1940">
        <v>1.1499999999999999</v>
      </c>
      <c r="P1940">
        <v>969</v>
      </c>
      <c r="Q1940">
        <v>1114.3499999999999</v>
      </c>
      <c r="R1940">
        <v>3423</v>
      </c>
      <c r="S1940">
        <v>3423</v>
      </c>
      <c r="T1940">
        <v>3.4229999999999998E-3</v>
      </c>
      <c r="U1940">
        <v>3.4229999999999998E-3</v>
      </c>
      <c r="V1940">
        <v>1.11435</v>
      </c>
    </row>
    <row r="1941" spans="1:22" x14ac:dyDescent="0.35">
      <c r="A1941" t="s">
        <v>22</v>
      </c>
      <c r="B1941">
        <v>2019</v>
      </c>
      <c r="C1941" t="b">
        <v>1</v>
      </c>
      <c r="D1941" t="s">
        <v>48</v>
      </c>
      <c r="E1941" t="s">
        <v>197</v>
      </c>
      <c r="F1941" t="s">
        <v>25</v>
      </c>
      <c r="G1941" t="s">
        <v>48</v>
      </c>
      <c r="H1941" t="s">
        <v>26</v>
      </c>
      <c r="I1941" t="s">
        <v>36</v>
      </c>
      <c r="J1941" t="s">
        <v>72</v>
      </c>
      <c r="K1941" t="s">
        <v>29</v>
      </c>
      <c r="L1941" t="b">
        <v>1</v>
      </c>
      <c r="M1941" t="s">
        <v>30</v>
      </c>
      <c r="N1941" t="s">
        <v>197</v>
      </c>
      <c r="O1941">
        <v>1.1499999999999999</v>
      </c>
      <c r="P1941">
        <v>13751</v>
      </c>
      <c r="Q1941">
        <v>15813.65</v>
      </c>
      <c r="R1941">
        <v>142417</v>
      </c>
      <c r="S1941">
        <v>142417</v>
      </c>
      <c r="T1941">
        <v>0.14241699999999999</v>
      </c>
      <c r="U1941">
        <v>0.14241699999999999</v>
      </c>
      <c r="V1941">
        <v>15.813650000000001</v>
      </c>
    </row>
    <row r="1942" spans="1:22" x14ac:dyDescent="0.35">
      <c r="A1942" t="s">
        <v>22</v>
      </c>
      <c r="B1942">
        <v>2019</v>
      </c>
      <c r="C1942" t="b">
        <v>1</v>
      </c>
      <c r="D1942" t="s">
        <v>48</v>
      </c>
      <c r="E1942" t="s">
        <v>197</v>
      </c>
      <c r="F1942" t="s">
        <v>25</v>
      </c>
      <c r="G1942" t="s">
        <v>48</v>
      </c>
      <c r="H1942" t="s">
        <v>26</v>
      </c>
      <c r="I1942" t="s">
        <v>36</v>
      </c>
      <c r="J1942" t="s">
        <v>72</v>
      </c>
      <c r="K1942" t="s">
        <v>29</v>
      </c>
      <c r="L1942" t="b">
        <v>1</v>
      </c>
      <c r="M1942" t="s">
        <v>30</v>
      </c>
      <c r="N1942" t="s">
        <v>197</v>
      </c>
      <c r="O1942">
        <v>1.1499999999999999</v>
      </c>
      <c r="P1942">
        <v>9836</v>
      </c>
      <c r="Q1942">
        <v>11311.4</v>
      </c>
      <c r="R1942">
        <v>105651</v>
      </c>
      <c r="S1942">
        <v>105651</v>
      </c>
      <c r="T1942">
        <v>0.10565099999999999</v>
      </c>
      <c r="U1942">
        <v>0.10565099999999999</v>
      </c>
      <c r="V1942">
        <v>11.311400000000001</v>
      </c>
    </row>
    <row r="1943" spans="1:22" x14ac:dyDescent="0.35">
      <c r="A1943" t="s">
        <v>22</v>
      </c>
      <c r="B1943">
        <v>2019</v>
      </c>
      <c r="C1943" t="b">
        <v>1</v>
      </c>
      <c r="D1943" t="s">
        <v>48</v>
      </c>
      <c r="E1943" t="s">
        <v>197</v>
      </c>
      <c r="F1943" t="s">
        <v>25</v>
      </c>
      <c r="G1943" t="s">
        <v>48</v>
      </c>
      <c r="H1943" t="s">
        <v>26</v>
      </c>
      <c r="I1943" t="s">
        <v>36</v>
      </c>
      <c r="J1943" t="s">
        <v>94</v>
      </c>
      <c r="K1943" t="s">
        <v>47</v>
      </c>
      <c r="L1943" t="b">
        <v>1</v>
      </c>
      <c r="M1943" t="s">
        <v>30</v>
      </c>
      <c r="N1943" t="s">
        <v>197</v>
      </c>
      <c r="O1943">
        <v>1.25</v>
      </c>
      <c r="P1943">
        <v>55</v>
      </c>
      <c r="Q1943">
        <v>68.75</v>
      </c>
      <c r="R1943">
        <v>1306</v>
      </c>
      <c r="S1943">
        <v>1306</v>
      </c>
      <c r="T1943">
        <v>1.3060000000000001E-3</v>
      </c>
      <c r="U1943">
        <v>1.3060000000000001E-3</v>
      </c>
      <c r="V1943">
        <v>6.8750000000000006E-2</v>
      </c>
    </row>
    <row r="1944" spans="1:22" x14ac:dyDescent="0.35">
      <c r="A1944" t="s">
        <v>22</v>
      </c>
      <c r="B1944">
        <v>2019</v>
      </c>
      <c r="C1944" t="b">
        <v>1</v>
      </c>
      <c r="D1944" t="s">
        <v>48</v>
      </c>
      <c r="E1944" t="s">
        <v>197</v>
      </c>
      <c r="F1944" t="s">
        <v>25</v>
      </c>
      <c r="G1944" t="s">
        <v>48</v>
      </c>
      <c r="H1944" t="s">
        <v>26</v>
      </c>
      <c r="I1944" t="s">
        <v>36</v>
      </c>
      <c r="J1944" t="s">
        <v>46</v>
      </c>
      <c r="K1944" t="s">
        <v>47</v>
      </c>
      <c r="L1944" t="b">
        <v>1</v>
      </c>
      <c r="M1944" t="s">
        <v>30</v>
      </c>
      <c r="N1944" t="s">
        <v>197</v>
      </c>
      <c r="O1944">
        <v>1.28</v>
      </c>
      <c r="P1944">
        <v>596</v>
      </c>
      <c r="Q1944">
        <v>762.88</v>
      </c>
      <c r="R1944">
        <v>6309</v>
      </c>
      <c r="S1944">
        <v>6309</v>
      </c>
      <c r="T1944">
        <v>6.3090000000000004E-3</v>
      </c>
      <c r="U1944">
        <v>6.3090000000000004E-3</v>
      </c>
      <c r="V1944">
        <v>0.76288</v>
      </c>
    </row>
    <row r="1945" spans="1:22" x14ac:dyDescent="0.35">
      <c r="A1945" t="s">
        <v>22</v>
      </c>
      <c r="B1945">
        <v>2019</v>
      </c>
      <c r="C1945" t="b">
        <v>1</v>
      </c>
      <c r="D1945" t="s">
        <v>48</v>
      </c>
      <c r="E1945" t="s">
        <v>197</v>
      </c>
      <c r="F1945" t="s">
        <v>25</v>
      </c>
      <c r="G1945" t="s">
        <v>48</v>
      </c>
      <c r="H1945" t="s">
        <v>26</v>
      </c>
      <c r="I1945" t="s">
        <v>36</v>
      </c>
      <c r="J1945" t="s">
        <v>80</v>
      </c>
      <c r="K1945" t="s">
        <v>39</v>
      </c>
      <c r="L1945" t="b">
        <v>1</v>
      </c>
      <c r="M1945" t="s">
        <v>30</v>
      </c>
      <c r="N1945" t="s">
        <v>197</v>
      </c>
      <c r="O1945">
        <v>6.22</v>
      </c>
      <c r="P1945">
        <v>9801</v>
      </c>
      <c r="Q1945">
        <v>60962.22</v>
      </c>
      <c r="R1945">
        <v>23795</v>
      </c>
      <c r="S1945">
        <v>23795</v>
      </c>
      <c r="T1945">
        <v>2.3795E-2</v>
      </c>
      <c r="U1945">
        <v>2.3795E-2</v>
      </c>
      <c r="V1945">
        <v>60.962220000000002</v>
      </c>
    </row>
    <row r="1946" spans="1:22" x14ac:dyDescent="0.35">
      <c r="A1946" t="s">
        <v>22</v>
      </c>
      <c r="B1946">
        <v>2019</v>
      </c>
      <c r="C1946" t="b">
        <v>1</v>
      </c>
      <c r="D1946" t="s">
        <v>48</v>
      </c>
      <c r="E1946" t="s">
        <v>197</v>
      </c>
      <c r="F1946" t="s">
        <v>25</v>
      </c>
      <c r="G1946" t="s">
        <v>48</v>
      </c>
      <c r="H1946" t="s">
        <v>26</v>
      </c>
      <c r="I1946" t="s">
        <v>36</v>
      </c>
      <c r="J1946" t="s">
        <v>82</v>
      </c>
      <c r="K1946" t="s">
        <v>39</v>
      </c>
      <c r="L1946" t="b">
        <v>1</v>
      </c>
      <c r="M1946" t="s">
        <v>30</v>
      </c>
      <c r="N1946" t="s">
        <v>197</v>
      </c>
      <c r="O1946">
        <v>1.36</v>
      </c>
      <c r="P1946">
        <v>31373</v>
      </c>
      <c r="Q1946">
        <v>42667.28</v>
      </c>
      <c r="R1946">
        <v>62100</v>
      </c>
      <c r="S1946">
        <v>62100</v>
      </c>
      <c r="T1946">
        <v>6.2100000000000002E-2</v>
      </c>
      <c r="U1946">
        <v>6.2100000000000002E-2</v>
      </c>
      <c r="V1946">
        <v>42.667279999999998</v>
      </c>
    </row>
    <row r="1947" spans="1:22" x14ac:dyDescent="0.35">
      <c r="A1947" t="s">
        <v>22</v>
      </c>
      <c r="B1947">
        <v>2019</v>
      </c>
      <c r="C1947" t="b">
        <v>1</v>
      </c>
      <c r="D1947" t="s">
        <v>48</v>
      </c>
      <c r="E1947" t="s">
        <v>197</v>
      </c>
      <c r="F1947" t="s">
        <v>25</v>
      </c>
      <c r="G1947" t="s">
        <v>48</v>
      </c>
      <c r="H1947" t="s">
        <v>26</v>
      </c>
      <c r="I1947" t="s">
        <v>35</v>
      </c>
      <c r="J1947" t="s">
        <v>28</v>
      </c>
      <c r="K1947" t="s">
        <v>29</v>
      </c>
      <c r="L1947" t="b">
        <v>1</v>
      </c>
      <c r="M1947" t="s">
        <v>30</v>
      </c>
      <c r="N1947" t="s">
        <v>197</v>
      </c>
      <c r="O1947">
        <v>1.1499999999999999</v>
      </c>
      <c r="P1947">
        <v>7355</v>
      </c>
      <c r="Q1947">
        <v>8458.25</v>
      </c>
      <c r="R1947">
        <v>114843</v>
      </c>
      <c r="S1947">
        <v>114843</v>
      </c>
      <c r="T1947">
        <v>0.114843</v>
      </c>
      <c r="U1947">
        <v>0.114843</v>
      </c>
      <c r="V1947">
        <v>8.4582499999999996</v>
      </c>
    </row>
    <row r="1948" spans="1:22" x14ac:dyDescent="0.35">
      <c r="A1948" t="s">
        <v>22</v>
      </c>
      <c r="B1948">
        <v>2019</v>
      </c>
      <c r="C1948" t="b">
        <v>1</v>
      </c>
      <c r="D1948" t="s">
        <v>48</v>
      </c>
      <c r="E1948" t="s">
        <v>197</v>
      </c>
      <c r="F1948" t="s">
        <v>25</v>
      </c>
      <c r="G1948" t="s">
        <v>48</v>
      </c>
      <c r="H1948" t="s">
        <v>26</v>
      </c>
      <c r="I1948" t="s">
        <v>35</v>
      </c>
      <c r="J1948" t="s">
        <v>88</v>
      </c>
      <c r="K1948" t="s">
        <v>29</v>
      </c>
      <c r="L1948" t="b">
        <v>1</v>
      </c>
      <c r="M1948" t="s">
        <v>30</v>
      </c>
      <c r="N1948" t="s">
        <v>197</v>
      </c>
      <c r="O1948">
        <v>1</v>
      </c>
      <c r="P1948">
        <v>423</v>
      </c>
      <c r="Q1948">
        <v>423</v>
      </c>
      <c r="R1948">
        <v>6605</v>
      </c>
      <c r="S1948">
        <v>6605</v>
      </c>
      <c r="T1948">
        <v>6.6049999999999998E-3</v>
      </c>
      <c r="U1948">
        <v>6.6049999999999998E-3</v>
      </c>
      <c r="V1948">
        <v>0.42299999999999999</v>
      </c>
    </row>
    <row r="1949" spans="1:22" x14ac:dyDescent="0.35">
      <c r="A1949" t="s">
        <v>22</v>
      </c>
      <c r="B1949">
        <v>2019</v>
      </c>
      <c r="C1949" t="b">
        <v>1</v>
      </c>
      <c r="D1949" t="s">
        <v>48</v>
      </c>
      <c r="E1949" t="s">
        <v>197</v>
      </c>
      <c r="F1949" t="s">
        <v>25</v>
      </c>
      <c r="G1949" t="s">
        <v>48</v>
      </c>
      <c r="H1949" t="s">
        <v>26</v>
      </c>
      <c r="I1949" t="s">
        <v>35</v>
      </c>
      <c r="J1949" t="s">
        <v>72</v>
      </c>
      <c r="K1949" t="s">
        <v>29</v>
      </c>
      <c r="L1949" t="b">
        <v>1</v>
      </c>
      <c r="M1949" t="s">
        <v>30</v>
      </c>
      <c r="N1949" t="s">
        <v>197</v>
      </c>
      <c r="O1949">
        <v>1.1499999999999999</v>
      </c>
      <c r="P1949">
        <v>21523</v>
      </c>
      <c r="Q1949">
        <v>24751.45</v>
      </c>
      <c r="R1949">
        <v>391415</v>
      </c>
      <c r="S1949">
        <v>391415</v>
      </c>
      <c r="T1949">
        <v>0.39141500000000001</v>
      </c>
      <c r="U1949">
        <v>0.39141500000000001</v>
      </c>
      <c r="V1949">
        <v>24.751449999999998</v>
      </c>
    </row>
    <row r="1950" spans="1:22" x14ac:dyDescent="0.35">
      <c r="A1950" t="s">
        <v>22</v>
      </c>
      <c r="B1950">
        <v>2019</v>
      </c>
      <c r="C1950" t="b">
        <v>1</v>
      </c>
      <c r="D1950" t="s">
        <v>48</v>
      </c>
      <c r="E1950" t="s">
        <v>197</v>
      </c>
      <c r="F1950" t="s">
        <v>25</v>
      </c>
      <c r="G1950" t="s">
        <v>48</v>
      </c>
      <c r="H1950" t="s">
        <v>26</v>
      </c>
      <c r="I1950" t="s">
        <v>35</v>
      </c>
      <c r="J1950" t="s">
        <v>72</v>
      </c>
      <c r="K1950" t="s">
        <v>29</v>
      </c>
      <c r="L1950" t="b">
        <v>1</v>
      </c>
      <c r="M1950" t="s">
        <v>30</v>
      </c>
      <c r="N1950" t="s">
        <v>197</v>
      </c>
      <c r="O1950">
        <v>1.1499999999999999</v>
      </c>
      <c r="P1950">
        <v>22</v>
      </c>
      <c r="Q1950">
        <v>25.3</v>
      </c>
      <c r="R1950">
        <v>383</v>
      </c>
      <c r="S1950">
        <v>383</v>
      </c>
      <c r="T1950">
        <v>3.8299999999999999E-4</v>
      </c>
      <c r="U1950">
        <v>3.8299999999999999E-4</v>
      </c>
      <c r="V1950">
        <v>2.53E-2</v>
      </c>
    </row>
    <row r="1951" spans="1:22" x14ac:dyDescent="0.35">
      <c r="A1951" t="s">
        <v>22</v>
      </c>
      <c r="B1951">
        <v>2019</v>
      </c>
      <c r="C1951" t="b">
        <v>1</v>
      </c>
      <c r="D1951" t="s">
        <v>48</v>
      </c>
      <c r="E1951" t="s">
        <v>197</v>
      </c>
      <c r="F1951" t="s">
        <v>25</v>
      </c>
      <c r="G1951" t="s">
        <v>48</v>
      </c>
      <c r="H1951" t="s">
        <v>26</v>
      </c>
      <c r="I1951" t="s">
        <v>35</v>
      </c>
      <c r="J1951" t="s">
        <v>94</v>
      </c>
      <c r="K1951" t="s">
        <v>47</v>
      </c>
      <c r="L1951" t="b">
        <v>1</v>
      </c>
      <c r="M1951" t="s">
        <v>30</v>
      </c>
      <c r="N1951" t="s">
        <v>197</v>
      </c>
      <c r="O1951">
        <v>1.36</v>
      </c>
      <c r="P1951">
        <v>2661</v>
      </c>
      <c r="Q1951">
        <v>3618.96</v>
      </c>
      <c r="R1951">
        <v>27801</v>
      </c>
      <c r="S1951">
        <v>27801</v>
      </c>
      <c r="T1951">
        <v>2.7800999999999999E-2</v>
      </c>
      <c r="U1951">
        <v>2.7800999999999999E-2</v>
      </c>
      <c r="V1951">
        <v>3.61896</v>
      </c>
    </row>
    <row r="1952" spans="1:22" x14ac:dyDescent="0.35">
      <c r="A1952" t="s">
        <v>22</v>
      </c>
      <c r="B1952">
        <v>2019</v>
      </c>
      <c r="C1952" t="b">
        <v>1</v>
      </c>
      <c r="D1952" t="s">
        <v>48</v>
      </c>
      <c r="E1952" t="s">
        <v>197</v>
      </c>
      <c r="F1952" t="s">
        <v>25</v>
      </c>
      <c r="G1952" t="s">
        <v>48</v>
      </c>
      <c r="H1952" t="s">
        <v>26</v>
      </c>
      <c r="I1952" t="s">
        <v>27</v>
      </c>
      <c r="J1952" t="s">
        <v>116</v>
      </c>
      <c r="K1952" t="s">
        <v>29</v>
      </c>
      <c r="L1952" t="b">
        <v>1</v>
      </c>
      <c r="M1952" t="s">
        <v>30</v>
      </c>
      <c r="N1952" t="s">
        <v>197</v>
      </c>
      <c r="O1952">
        <v>2.4</v>
      </c>
      <c r="P1952">
        <v>3203</v>
      </c>
      <c r="Q1952">
        <v>7687.2</v>
      </c>
      <c r="R1952">
        <v>26769</v>
      </c>
      <c r="S1952">
        <v>26769</v>
      </c>
      <c r="T1952">
        <v>2.6769000000000001E-2</v>
      </c>
      <c r="U1952">
        <v>2.6769000000000001E-2</v>
      </c>
      <c r="V1952">
        <v>7.6871999999999998</v>
      </c>
    </row>
    <row r="1953" spans="1:22" x14ac:dyDescent="0.35">
      <c r="A1953" t="s">
        <v>22</v>
      </c>
      <c r="B1953">
        <v>2019</v>
      </c>
      <c r="C1953" t="b">
        <v>1</v>
      </c>
      <c r="D1953" t="s">
        <v>48</v>
      </c>
      <c r="E1953" t="s">
        <v>197</v>
      </c>
      <c r="F1953" t="s">
        <v>25</v>
      </c>
      <c r="G1953" t="s">
        <v>48</v>
      </c>
      <c r="H1953" t="s">
        <v>26</v>
      </c>
      <c r="I1953" t="s">
        <v>27</v>
      </c>
      <c r="J1953" t="s">
        <v>94</v>
      </c>
      <c r="K1953" t="s">
        <v>47</v>
      </c>
      <c r="L1953" t="b">
        <v>1</v>
      </c>
      <c r="M1953" t="s">
        <v>30</v>
      </c>
      <c r="N1953" t="s">
        <v>197</v>
      </c>
      <c r="O1953">
        <v>1.36</v>
      </c>
      <c r="P1953">
        <v>18043</v>
      </c>
      <c r="Q1953">
        <v>24538.48</v>
      </c>
      <c r="R1953">
        <v>38693</v>
      </c>
      <c r="S1953">
        <v>38693</v>
      </c>
      <c r="T1953">
        <v>3.8692999999999998E-2</v>
      </c>
      <c r="U1953">
        <v>3.8692999999999998E-2</v>
      </c>
      <c r="V1953">
        <v>24.53848</v>
      </c>
    </row>
    <row r="1954" spans="1:22" x14ac:dyDescent="0.35">
      <c r="A1954" t="s">
        <v>22</v>
      </c>
      <c r="B1954">
        <v>2019</v>
      </c>
      <c r="C1954" t="b">
        <v>1</v>
      </c>
      <c r="D1954" t="s">
        <v>48</v>
      </c>
      <c r="E1954" t="s">
        <v>197</v>
      </c>
      <c r="F1954" t="s">
        <v>25</v>
      </c>
      <c r="G1954" t="s">
        <v>48</v>
      </c>
      <c r="H1954" t="s">
        <v>26</v>
      </c>
      <c r="I1954" t="s">
        <v>27</v>
      </c>
      <c r="J1954" t="s">
        <v>94</v>
      </c>
      <c r="K1954" t="s">
        <v>47</v>
      </c>
      <c r="L1954" t="b">
        <v>1</v>
      </c>
      <c r="M1954" t="s">
        <v>30</v>
      </c>
      <c r="N1954" t="s">
        <v>197</v>
      </c>
      <c r="O1954">
        <v>1.36</v>
      </c>
      <c r="P1954">
        <v>15948</v>
      </c>
      <c r="Q1954">
        <v>21689.279999999999</v>
      </c>
      <c r="R1954">
        <v>52790</v>
      </c>
      <c r="S1954">
        <v>52790</v>
      </c>
      <c r="T1954">
        <v>5.2789999999999997E-2</v>
      </c>
      <c r="U1954">
        <v>5.2789999999999997E-2</v>
      </c>
      <c r="V1954">
        <v>21.68928</v>
      </c>
    </row>
    <row r="1955" spans="1:22" x14ac:dyDescent="0.35">
      <c r="A1955" t="s">
        <v>22</v>
      </c>
      <c r="B1955">
        <v>2019</v>
      </c>
      <c r="C1955" t="b">
        <v>1</v>
      </c>
      <c r="D1955" t="s">
        <v>48</v>
      </c>
      <c r="E1955" t="s">
        <v>197</v>
      </c>
      <c r="F1955" t="s">
        <v>25</v>
      </c>
      <c r="G1955" t="s">
        <v>48</v>
      </c>
      <c r="H1955" t="s">
        <v>26</v>
      </c>
      <c r="I1955" t="s">
        <v>27</v>
      </c>
      <c r="J1955" t="s">
        <v>94</v>
      </c>
      <c r="K1955" t="s">
        <v>47</v>
      </c>
      <c r="L1955" t="b">
        <v>1</v>
      </c>
      <c r="M1955" t="s">
        <v>30</v>
      </c>
      <c r="N1955" t="s">
        <v>197</v>
      </c>
      <c r="O1955">
        <v>1.36</v>
      </c>
      <c r="P1955">
        <v>1937</v>
      </c>
      <c r="Q1955">
        <v>2634.32</v>
      </c>
      <c r="R1955">
        <v>6786</v>
      </c>
      <c r="S1955">
        <v>6786</v>
      </c>
      <c r="T1955">
        <v>6.7860000000000004E-3</v>
      </c>
      <c r="U1955">
        <v>6.7860000000000004E-3</v>
      </c>
      <c r="V1955">
        <v>2.6343200000000002</v>
      </c>
    </row>
    <row r="1956" spans="1:22" x14ac:dyDescent="0.35">
      <c r="A1956" t="s">
        <v>22</v>
      </c>
      <c r="B1956">
        <v>2019</v>
      </c>
      <c r="C1956" t="b">
        <v>1</v>
      </c>
      <c r="D1956" t="s">
        <v>48</v>
      </c>
      <c r="E1956" t="s">
        <v>197</v>
      </c>
      <c r="F1956" t="s">
        <v>25</v>
      </c>
      <c r="G1956" t="s">
        <v>48</v>
      </c>
      <c r="H1956" t="s">
        <v>26</v>
      </c>
      <c r="I1956" t="s">
        <v>27</v>
      </c>
      <c r="J1956" t="s">
        <v>79</v>
      </c>
      <c r="K1956" t="s">
        <v>47</v>
      </c>
      <c r="L1956" t="b">
        <v>1</v>
      </c>
      <c r="M1956" t="s">
        <v>30</v>
      </c>
      <c r="N1956" t="s">
        <v>197</v>
      </c>
      <c r="O1956">
        <v>1</v>
      </c>
      <c r="P1956">
        <v>10861</v>
      </c>
      <c r="Q1956">
        <v>10861</v>
      </c>
      <c r="R1956">
        <v>40546</v>
      </c>
      <c r="S1956">
        <v>40546</v>
      </c>
      <c r="T1956">
        <v>4.0545999999999999E-2</v>
      </c>
      <c r="U1956">
        <v>4.0545999999999999E-2</v>
      </c>
      <c r="V1956">
        <v>10.861000000000001</v>
      </c>
    </row>
    <row r="1957" spans="1:22" x14ac:dyDescent="0.35">
      <c r="A1957" t="s">
        <v>22</v>
      </c>
      <c r="B1957">
        <v>2019</v>
      </c>
      <c r="C1957" t="b">
        <v>1</v>
      </c>
      <c r="D1957" t="s">
        <v>48</v>
      </c>
      <c r="E1957" t="s">
        <v>197</v>
      </c>
      <c r="F1957" t="s">
        <v>25</v>
      </c>
      <c r="G1957" t="s">
        <v>48</v>
      </c>
      <c r="H1957" t="s">
        <v>26</v>
      </c>
      <c r="I1957" t="s">
        <v>27</v>
      </c>
      <c r="J1957" t="s">
        <v>46</v>
      </c>
      <c r="K1957" t="s">
        <v>47</v>
      </c>
      <c r="L1957" t="b">
        <v>1</v>
      </c>
      <c r="M1957" t="s">
        <v>30</v>
      </c>
      <c r="N1957" t="s">
        <v>197</v>
      </c>
      <c r="O1957">
        <v>1.28</v>
      </c>
      <c r="P1957">
        <v>24177</v>
      </c>
      <c r="Q1957">
        <v>30946.560000000001</v>
      </c>
      <c r="R1957">
        <v>186816</v>
      </c>
      <c r="S1957">
        <v>186816</v>
      </c>
      <c r="T1957">
        <v>0.18681600000000001</v>
      </c>
      <c r="U1957">
        <v>0.18681600000000001</v>
      </c>
      <c r="V1957">
        <v>30.946560000000002</v>
      </c>
    </row>
    <row r="1958" spans="1:22" x14ac:dyDescent="0.35">
      <c r="A1958" t="s">
        <v>22</v>
      </c>
      <c r="B1958">
        <v>2019</v>
      </c>
      <c r="C1958" t="b">
        <v>1</v>
      </c>
      <c r="D1958" t="s">
        <v>48</v>
      </c>
      <c r="E1958" t="s">
        <v>197</v>
      </c>
      <c r="F1958" t="s">
        <v>25</v>
      </c>
      <c r="G1958" t="s">
        <v>48</v>
      </c>
      <c r="H1958" t="s">
        <v>26</v>
      </c>
      <c r="I1958" t="s">
        <v>27</v>
      </c>
      <c r="J1958" t="s">
        <v>93</v>
      </c>
      <c r="K1958" t="s">
        <v>47</v>
      </c>
      <c r="L1958" t="b">
        <v>1</v>
      </c>
      <c r="M1958" t="s">
        <v>30</v>
      </c>
      <c r="N1958" t="s">
        <v>197</v>
      </c>
      <c r="O1958">
        <v>1.68</v>
      </c>
      <c r="P1958">
        <v>1526</v>
      </c>
      <c r="Q1958">
        <v>2563.6799999999998</v>
      </c>
      <c r="R1958">
        <v>8455</v>
      </c>
      <c r="S1958">
        <v>8455</v>
      </c>
      <c r="T1958">
        <v>8.4550000000000007E-3</v>
      </c>
      <c r="U1958">
        <v>8.4550000000000007E-3</v>
      </c>
      <c r="V1958">
        <v>2.5636800000000002</v>
      </c>
    </row>
    <row r="1959" spans="1:22" x14ac:dyDescent="0.35">
      <c r="A1959" t="s">
        <v>22</v>
      </c>
      <c r="B1959">
        <v>2019</v>
      </c>
      <c r="C1959" t="b">
        <v>1</v>
      </c>
      <c r="D1959" t="s">
        <v>48</v>
      </c>
      <c r="E1959" t="s">
        <v>197</v>
      </c>
      <c r="F1959" t="s">
        <v>25</v>
      </c>
      <c r="G1959" t="s">
        <v>48</v>
      </c>
      <c r="H1959" t="s">
        <v>26</v>
      </c>
      <c r="I1959" t="s">
        <v>27</v>
      </c>
      <c r="J1959" t="s">
        <v>93</v>
      </c>
      <c r="K1959" t="s">
        <v>47</v>
      </c>
      <c r="L1959" t="b">
        <v>1</v>
      </c>
      <c r="M1959" t="s">
        <v>30</v>
      </c>
      <c r="N1959" t="s">
        <v>197</v>
      </c>
      <c r="O1959">
        <v>1.38</v>
      </c>
      <c r="P1959">
        <v>29275</v>
      </c>
      <c r="Q1959">
        <v>40399.5</v>
      </c>
      <c r="R1959">
        <v>163258</v>
      </c>
      <c r="S1959">
        <v>163258</v>
      </c>
      <c r="T1959">
        <v>0.16325799999999999</v>
      </c>
      <c r="U1959">
        <v>0.16325799999999999</v>
      </c>
      <c r="V1959">
        <v>40.399500000000003</v>
      </c>
    </row>
    <row r="1960" spans="1:22" x14ac:dyDescent="0.35">
      <c r="A1960" t="s">
        <v>22</v>
      </c>
      <c r="B1960">
        <v>2019</v>
      </c>
      <c r="C1960" t="b">
        <v>1</v>
      </c>
      <c r="D1960" t="s">
        <v>48</v>
      </c>
      <c r="E1960" t="s">
        <v>197</v>
      </c>
      <c r="F1960" t="s">
        <v>25</v>
      </c>
      <c r="G1960" t="s">
        <v>48</v>
      </c>
      <c r="H1960" t="s">
        <v>26</v>
      </c>
      <c r="I1960" t="s">
        <v>27</v>
      </c>
      <c r="J1960" t="s">
        <v>80</v>
      </c>
      <c r="K1960" t="s">
        <v>39</v>
      </c>
      <c r="L1960" t="b">
        <v>1</v>
      </c>
      <c r="M1960" t="s">
        <v>30</v>
      </c>
      <c r="N1960" t="s">
        <v>197</v>
      </c>
      <c r="O1960">
        <v>6.22</v>
      </c>
      <c r="P1960">
        <v>44088</v>
      </c>
      <c r="Q1960">
        <v>274227.36</v>
      </c>
      <c r="R1960">
        <v>705029</v>
      </c>
      <c r="S1960">
        <v>705029</v>
      </c>
      <c r="T1960">
        <v>0.70502900000000002</v>
      </c>
      <c r="U1960">
        <v>0.70502900000000002</v>
      </c>
      <c r="V1960">
        <v>274.22735999999998</v>
      </c>
    </row>
    <row r="1961" spans="1:22" x14ac:dyDescent="0.35">
      <c r="A1961" t="s">
        <v>22</v>
      </c>
      <c r="B1961">
        <v>2019</v>
      </c>
      <c r="C1961" t="b">
        <v>1</v>
      </c>
      <c r="D1961" t="s">
        <v>48</v>
      </c>
      <c r="E1961" t="s">
        <v>197</v>
      </c>
      <c r="F1961" t="s">
        <v>25</v>
      </c>
      <c r="G1961" t="s">
        <v>48</v>
      </c>
      <c r="H1961" t="s">
        <v>26</v>
      </c>
      <c r="I1961" t="s">
        <v>27</v>
      </c>
      <c r="J1961" t="s">
        <v>81</v>
      </c>
      <c r="K1961" t="s">
        <v>39</v>
      </c>
      <c r="L1961" t="b">
        <v>1</v>
      </c>
      <c r="M1961" t="s">
        <v>30</v>
      </c>
      <c r="N1961" t="s">
        <v>197</v>
      </c>
      <c r="O1961">
        <v>4.5</v>
      </c>
      <c r="P1961">
        <v>19369</v>
      </c>
      <c r="Q1961">
        <v>87160.5</v>
      </c>
      <c r="R1961">
        <v>27122</v>
      </c>
      <c r="S1961">
        <v>27122</v>
      </c>
      <c r="T1961">
        <v>2.7122E-2</v>
      </c>
      <c r="U1961">
        <v>2.7122E-2</v>
      </c>
      <c r="V1961">
        <v>87.160499999999999</v>
      </c>
    </row>
    <row r="1962" spans="1:22" x14ac:dyDescent="0.35">
      <c r="A1962" t="s">
        <v>22</v>
      </c>
      <c r="B1962">
        <v>2019</v>
      </c>
      <c r="C1962" t="b">
        <v>1</v>
      </c>
      <c r="D1962" t="s">
        <v>48</v>
      </c>
      <c r="E1962" t="s">
        <v>197</v>
      </c>
      <c r="F1962" t="s">
        <v>25</v>
      </c>
      <c r="G1962" t="s">
        <v>48</v>
      </c>
      <c r="H1962" t="s">
        <v>26</v>
      </c>
      <c r="I1962" t="s">
        <v>27</v>
      </c>
      <c r="J1962" t="s">
        <v>136</v>
      </c>
      <c r="K1962" t="s">
        <v>39</v>
      </c>
      <c r="L1962" t="b">
        <v>1</v>
      </c>
      <c r="M1962" t="s">
        <v>30</v>
      </c>
      <c r="N1962" t="s">
        <v>197</v>
      </c>
      <c r="O1962">
        <v>4.5</v>
      </c>
      <c r="P1962">
        <v>34471</v>
      </c>
      <c r="Q1962">
        <v>155119.5</v>
      </c>
      <c r="R1962">
        <v>92762</v>
      </c>
      <c r="S1962">
        <v>92762</v>
      </c>
      <c r="T1962">
        <v>9.2761999999999997E-2</v>
      </c>
      <c r="U1962">
        <v>9.2761999999999997E-2</v>
      </c>
      <c r="V1962">
        <v>155.11949999999999</v>
      </c>
    </row>
    <row r="1963" spans="1:22" x14ac:dyDescent="0.35">
      <c r="A1963" t="s">
        <v>22</v>
      </c>
      <c r="B1963">
        <v>2019</v>
      </c>
      <c r="C1963" t="b">
        <v>1</v>
      </c>
      <c r="D1963" t="s">
        <v>48</v>
      </c>
      <c r="E1963" t="s">
        <v>197</v>
      </c>
      <c r="F1963" t="s">
        <v>25</v>
      </c>
      <c r="G1963" t="s">
        <v>48</v>
      </c>
      <c r="H1963" t="s">
        <v>26</v>
      </c>
      <c r="I1963" t="s">
        <v>27</v>
      </c>
      <c r="J1963" t="s">
        <v>82</v>
      </c>
      <c r="K1963" t="s">
        <v>39</v>
      </c>
      <c r="L1963" t="b">
        <v>1</v>
      </c>
      <c r="M1963" t="s">
        <v>30</v>
      </c>
      <c r="N1963" t="s">
        <v>197</v>
      </c>
      <c r="O1963">
        <v>5.56</v>
      </c>
      <c r="P1963">
        <v>929</v>
      </c>
      <c r="Q1963">
        <v>5165.24</v>
      </c>
      <c r="R1963">
        <v>3066</v>
      </c>
      <c r="S1963">
        <v>3066</v>
      </c>
      <c r="T1963">
        <v>3.0660000000000001E-3</v>
      </c>
      <c r="U1963">
        <v>3.0660000000000001E-3</v>
      </c>
      <c r="V1963">
        <v>5.1652399999999998</v>
      </c>
    </row>
    <row r="1964" spans="1:22" x14ac:dyDescent="0.35">
      <c r="A1964" t="s">
        <v>22</v>
      </c>
      <c r="B1964">
        <v>2019</v>
      </c>
      <c r="C1964" t="b">
        <v>1</v>
      </c>
      <c r="D1964" t="s">
        <v>48</v>
      </c>
      <c r="E1964" t="s">
        <v>197</v>
      </c>
      <c r="F1964" t="s">
        <v>25</v>
      </c>
      <c r="G1964" t="s">
        <v>48</v>
      </c>
      <c r="H1964" t="s">
        <v>26</v>
      </c>
      <c r="I1964" t="s">
        <v>27</v>
      </c>
      <c r="J1964" t="s">
        <v>82</v>
      </c>
      <c r="K1964" t="s">
        <v>39</v>
      </c>
      <c r="L1964" t="b">
        <v>1</v>
      </c>
      <c r="M1964" t="s">
        <v>30</v>
      </c>
      <c r="N1964" t="s">
        <v>197</v>
      </c>
      <c r="O1964">
        <v>5</v>
      </c>
      <c r="P1964">
        <v>56266</v>
      </c>
      <c r="Q1964">
        <v>281330</v>
      </c>
      <c r="R1964">
        <v>183885</v>
      </c>
      <c r="S1964">
        <v>183885</v>
      </c>
      <c r="T1964">
        <v>0.18388499999999999</v>
      </c>
      <c r="U1964">
        <v>0.18388499999999999</v>
      </c>
      <c r="V1964">
        <v>281.33</v>
      </c>
    </row>
    <row r="1965" spans="1:22" x14ac:dyDescent="0.35">
      <c r="A1965" t="s">
        <v>22</v>
      </c>
      <c r="B1965">
        <v>2019</v>
      </c>
      <c r="C1965" t="b">
        <v>1</v>
      </c>
      <c r="D1965" t="s">
        <v>48</v>
      </c>
      <c r="E1965" t="s">
        <v>197</v>
      </c>
      <c r="F1965" t="s">
        <v>25</v>
      </c>
      <c r="G1965" t="s">
        <v>48</v>
      </c>
      <c r="H1965" t="s">
        <v>26</v>
      </c>
      <c r="I1965" t="s">
        <v>27</v>
      </c>
      <c r="J1965" t="s">
        <v>31</v>
      </c>
      <c r="K1965" t="s">
        <v>32</v>
      </c>
      <c r="L1965" t="b">
        <v>1</v>
      </c>
      <c r="M1965" t="s">
        <v>30</v>
      </c>
      <c r="N1965" t="s">
        <v>197</v>
      </c>
      <c r="O1965">
        <v>1.6</v>
      </c>
      <c r="P1965">
        <v>86</v>
      </c>
      <c r="Q1965">
        <v>137.6</v>
      </c>
      <c r="R1965">
        <v>481</v>
      </c>
      <c r="S1965">
        <v>481</v>
      </c>
      <c r="T1965">
        <v>4.8099999999999998E-4</v>
      </c>
      <c r="U1965">
        <v>4.8099999999999998E-4</v>
      </c>
      <c r="V1965">
        <v>0.1376</v>
      </c>
    </row>
    <row r="1966" spans="1:22" x14ac:dyDescent="0.35">
      <c r="A1966" t="s">
        <v>22</v>
      </c>
      <c r="B1966">
        <v>2019</v>
      </c>
      <c r="C1966" t="b">
        <v>1</v>
      </c>
      <c r="D1966" t="s">
        <v>48</v>
      </c>
      <c r="E1966" t="s">
        <v>197</v>
      </c>
      <c r="F1966" t="s">
        <v>25</v>
      </c>
      <c r="G1966" t="s">
        <v>48</v>
      </c>
      <c r="H1966" t="s">
        <v>26</v>
      </c>
      <c r="I1966" t="s">
        <v>27</v>
      </c>
      <c r="J1966" t="s">
        <v>199</v>
      </c>
      <c r="K1966" t="s">
        <v>78</v>
      </c>
      <c r="L1966" t="b">
        <v>1</v>
      </c>
      <c r="M1966" t="s">
        <v>30</v>
      </c>
      <c r="N1966" t="s">
        <v>197</v>
      </c>
      <c r="O1966">
        <v>1.1000000000000001</v>
      </c>
      <c r="P1966">
        <v>5</v>
      </c>
      <c r="Q1966">
        <v>5.5</v>
      </c>
      <c r="R1966">
        <v>81</v>
      </c>
      <c r="S1966">
        <v>81</v>
      </c>
      <c r="T1966" s="1">
        <v>8.1000000000000004E-5</v>
      </c>
      <c r="U1966" s="1">
        <v>8.1000000000000004E-5</v>
      </c>
      <c r="V1966">
        <v>5.4999999999999997E-3</v>
      </c>
    </row>
    <row r="1967" spans="1:22" x14ac:dyDescent="0.35">
      <c r="A1967" t="s">
        <v>22</v>
      </c>
      <c r="B1967">
        <v>2019</v>
      </c>
      <c r="C1967" t="b">
        <v>1</v>
      </c>
      <c r="D1967" t="s">
        <v>48</v>
      </c>
      <c r="E1967" t="s">
        <v>197</v>
      </c>
      <c r="F1967" t="s">
        <v>25</v>
      </c>
      <c r="G1967" t="s">
        <v>48</v>
      </c>
      <c r="H1967" t="s">
        <v>26</v>
      </c>
      <c r="I1967" t="s">
        <v>35</v>
      </c>
      <c r="J1967" t="s">
        <v>33</v>
      </c>
      <c r="K1967" t="s">
        <v>33</v>
      </c>
      <c r="L1967" t="b">
        <v>1</v>
      </c>
      <c r="M1967" t="s">
        <v>30</v>
      </c>
      <c r="N1967" t="s">
        <v>197</v>
      </c>
      <c r="O1967">
        <v>1</v>
      </c>
      <c r="P1967">
        <v>533</v>
      </c>
      <c r="Q1967">
        <v>533</v>
      </c>
      <c r="R1967">
        <v>7315</v>
      </c>
      <c r="S1967">
        <v>7315</v>
      </c>
      <c r="T1967">
        <v>7.3150000000000003E-3</v>
      </c>
      <c r="U1967">
        <v>7.3150000000000003E-3</v>
      </c>
      <c r="V1967">
        <v>0.53300000000000003</v>
      </c>
    </row>
    <row r="1968" spans="1:22" x14ac:dyDescent="0.35">
      <c r="A1968" t="s">
        <v>22</v>
      </c>
      <c r="B1968">
        <v>2019</v>
      </c>
      <c r="C1968" t="b">
        <v>1</v>
      </c>
      <c r="D1968" t="s">
        <v>48</v>
      </c>
      <c r="E1968" t="s">
        <v>197</v>
      </c>
      <c r="F1968" t="s">
        <v>25</v>
      </c>
      <c r="G1968" t="s">
        <v>48</v>
      </c>
      <c r="H1968" t="s">
        <v>26</v>
      </c>
      <c r="I1968" t="s">
        <v>100</v>
      </c>
      <c r="J1968" t="s">
        <v>33</v>
      </c>
      <c r="K1968" t="s">
        <v>33</v>
      </c>
      <c r="L1968" t="b">
        <v>1</v>
      </c>
      <c r="M1968" t="s">
        <v>30</v>
      </c>
      <c r="N1968" t="s">
        <v>197</v>
      </c>
      <c r="O1968">
        <v>3.19</v>
      </c>
      <c r="P1968">
        <v>1317</v>
      </c>
      <c r="Q1968">
        <v>4201.2299999999996</v>
      </c>
      <c r="R1968">
        <v>11898</v>
      </c>
      <c r="S1968">
        <v>11898</v>
      </c>
      <c r="T1968">
        <v>1.1898000000000001E-2</v>
      </c>
      <c r="U1968">
        <v>1.1898000000000001E-2</v>
      </c>
      <c r="V1968">
        <v>4.2012299999999998</v>
      </c>
    </row>
    <row r="1969" spans="1:22" x14ac:dyDescent="0.35">
      <c r="A1969" t="s">
        <v>22</v>
      </c>
      <c r="B1969">
        <v>2019</v>
      </c>
      <c r="C1969" t="b">
        <v>1</v>
      </c>
      <c r="D1969" t="s">
        <v>48</v>
      </c>
      <c r="E1969" t="s">
        <v>197</v>
      </c>
      <c r="F1969" t="s">
        <v>25</v>
      </c>
      <c r="G1969" t="s">
        <v>48</v>
      </c>
      <c r="H1969" t="s">
        <v>36</v>
      </c>
      <c r="I1969" t="s">
        <v>36</v>
      </c>
      <c r="J1969" t="s">
        <v>60</v>
      </c>
      <c r="K1969" t="s">
        <v>29</v>
      </c>
      <c r="L1969" t="b">
        <v>1</v>
      </c>
      <c r="M1969" t="s">
        <v>30</v>
      </c>
      <c r="N1969" t="s">
        <v>197</v>
      </c>
      <c r="O1969">
        <v>1</v>
      </c>
      <c r="P1969">
        <v>844</v>
      </c>
      <c r="Q1969">
        <v>844</v>
      </c>
      <c r="R1969">
        <v>9044</v>
      </c>
      <c r="S1969">
        <v>9044</v>
      </c>
      <c r="T1969">
        <v>9.044E-3</v>
      </c>
      <c r="U1969">
        <v>9.044E-3</v>
      </c>
      <c r="V1969">
        <v>0.84399999999999997</v>
      </c>
    </row>
    <row r="1970" spans="1:22" x14ac:dyDescent="0.35">
      <c r="A1970" t="s">
        <v>22</v>
      </c>
      <c r="B1970">
        <v>2019</v>
      </c>
      <c r="C1970" t="b">
        <v>1</v>
      </c>
      <c r="D1970" t="s">
        <v>48</v>
      </c>
      <c r="E1970" t="s">
        <v>197</v>
      </c>
      <c r="F1970" t="s">
        <v>25</v>
      </c>
      <c r="G1970" t="s">
        <v>48</v>
      </c>
      <c r="H1970" t="s">
        <v>36</v>
      </c>
      <c r="I1970" t="s">
        <v>36</v>
      </c>
      <c r="J1970" t="s">
        <v>43</v>
      </c>
      <c r="K1970" t="s">
        <v>39</v>
      </c>
      <c r="L1970" t="b">
        <v>1</v>
      </c>
      <c r="M1970" t="s">
        <v>30</v>
      </c>
      <c r="N1970" t="s">
        <v>197</v>
      </c>
      <c r="O1970">
        <v>5</v>
      </c>
      <c r="P1970">
        <v>1607</v>
      </c>
      <c r="Q1970">
        <v>8035</v>
      </c>
      <c r="R1970">
        <v>6094</v>
      </c>
      <c r="S1970">
        <v>6094</v>
      </c>
      <c r="T1970">
        <v>6.0939999999999996E-3</v>
      </c>
      <c r="U1970">
        <v>6.0939999999999996E-3</v>
      </c>
      <c r="V1970">
        <v>8.0350000000000001</v>
      </c>
    </row>
    <row r="1971" spans="1:22" x14ac:dyDescent="0.35">
      <c r="A1971" t="s">
        <v>22</v>
      </c>
      <c r="B1971">
        <v>2019</v>
      </c>
      <c r="C1971" t="b">
        <v>1</v>
      </c>
      <c r="D1971" t="s">
        <v>48</v>
      </c>
      <c r="E1971" t="s">
        <v>197</v>
      </c>
      <c r="F1971" t="s">
        <v>25</v>
      </c>
      <c r="G1971" t="s">
        <v>48</v>
      </c>
      <c r="H1971" t="s">
        <v>36</v>
      </c>
      <c r="I1971" t="s">
        <v>27</v>
      </c>
      <c r="J1971" t="s">
        <v>43</v>
      </c>
      <c r="K1971" t="s">
        <v>39</v>
      </c>
      <c r="L1971" t="b">
        <v>1</v>
      </c>
      <c r="M1971" t="s">
        <v>30</v>
      </c>
      <c r="N1971" t="s">
        <v>197</v>
      </c>
      <c r="O1971">
        <v>1</v>
      </c>
      <c r="P1971">
        <v>19805</v>
      </c>
      <c r="Q1971">
        <v>19805</v>
      </c>
      <c r="R1971">
        <v>63714</v>
      </c>
      <c r="S1971">
        <v>63714</v>
      </c>
      <c r="T1971">
        <v>6.3714000000000007E-2</v>
      </c>
      <c r="U1971">
        <v>6.3714000000000007E-2</v>
      </c>
      <c r="V1971">
        <v>19.805</v>
      </c>
    </row>
    <row r="1972" spans="1:22" x14ac:dyDescent="0.35">
      <c r="A1972" t="s">
        <v>22</v>
      </c>
      <c r="B1972">
        <v>2019</v>
      </c>
      <c r="C1972" t="b">
        <v>1</v>
      </c>
      <c r="D1972" t="s">
        <v>48</v>
      </c>
      <c r="E1972" t="s">
        <v>197</v>
      </c>
      <c r="F1972" t="s">
        <v>25</v>
      </c>
      <c r="G1972" t="s">
        <v>48</v>
      </c>
      <c r="H1972" t="s">
        <v>65</v>
      </c>
      <c r="I1972" t="s">
        <v>27</v>
      </c>
      <c r="J1972" t="s">
        <v>101</v>
      </c>
      <c r="K1972" t="s">
        <v>67</v>
      </c>
      <c r="L1972" t="b">
        <v>1</v>
      </c>
      <c r="M1972" t="s">
        <v>30</v>
      </c>
      <c r="N1972" t="s">
        <v>197</v>
      </c>
      <c r="O1972">
        <v>0</v>
      </c>
      <c r="P1972">
        <v>4092</v>
      </c>
      <c r="Q1972">
        <v>0</v>
      </c>
      <c r="R1972">
        <v>167211</v>
      </c>
      <c r="S1972">
        <v>167211</v>
      </c>
      <c r="T1972">
        <v>0.167211</v>
      </c>
      <c r="U1972">
        <v>0.167211</v>
      </c>
      <c r="V1972">
        <v>0</v>
      </c>
    </row>
    <row r="1973" spans="1:22" x14ac:dyDescent="0.35">
      <c r="A1973" t="s">
        <v>22</v>
      </c>
      <c r="B1973">
        <v>2019</v>
      </c>
      <c r="C1973" t="b">
        <v>1</v>
      </c>
      <c r="D1973" t="s">
        <v>48</v>
      </c>
      <c r="E1973" t="s">
        <v>197</v>
      </c>
      <c r="F1973" t="s">
        <v>25</v>
      </c>
      <c r="G1973" t="s">
        <v>48</v>
      </c>
      <c r="H1973" t="s">
        <v>65</v>
      </c>
      <c r="I1973" t="s">
        <v>27</v>
      </c>
      <c r="J1973" t="s">
        <v>66</v>
      </c>
      <c r="K1973" t="s">
        <v>67</v>
      </c>
      <c r="L1973" t="b">
        <v>1</v>
      </c>
      <c r="M1973" t="s">
        <v>30</v>
      </c>
      <c r="N1973" t="s">
        <v>197</v>
      </c>
      <c r="O1973">
        <v>0</v>
      </c>
      <c r="P1973">
        <v>3338</v>
      </c>
      <c r="Q1973">
        <v>0</v>
      </c>
      <c r="R1973">
        <v>158990</v>
      </c>
      <c r="S1973">
        <v>158990</v>
      </c>
      <c r="T1973">
        <v>0.15898999999999999</v>
      </c>
      <c r="U1973">
        <v>0.15898999999999999</v>
      </c>
      <c r="V1973">
        <v>0</v>
      </c>
    </row>
    <row r="1974" spans="1:22" x14ac:dyDescent="0.35">
      <c r="A1974" t="s">
        <v>22</v>
      </c>
      <c r="B1974">
        <v>2019</v>
      </c>
      <c r="C1974" t="b">
        <v>1</v>
      </c>
      <c r="D1974" t="s">
        <v>48</v>
      </c>
      <c r="E1974" t="s">
        <v>197</v>
      </c>
      <c r="F1974" t="s">
        <v>25</v>
      </c>
      <c r="G1974" t="s">
        <v>48</v>
      </c>
      <c r="H1974" t="s">
        <v>26</v>
      </c>
      <c r="I1974" t="s">
        <v>110</v>
      </c>
      <c r="J1974" t="s">
        <v>98</v>
      </c>
      <c r="K1974" t="s">
        <v>54</v>
      </c>
      <c r="L1974" t="b">
        <v>1</v>
      </c>
      <c r="M1974" t="s">
        <v>30</v>
      </c>
      <c r="N1974" t="s">
        <v>197</v>
      </c>
      <c r="O1974">
        <v>1.46</v>
      </c>
      <c r="P1974">
        <v>23084</v>
      </c>
      <c r="Q1974">
        <v>33702.639999999999</v>
      </c>
      <c r="R1974">
        <v>37791</v>
      </c>
      <c r="S1974">
        <v>37791</v>
      </c>
      <c r="T1974">
        <v>3.7790999999999998E-2</v>
      </c>
      <c r="U1974">
        <v>3.7790999999999998E-2</v>
      </c>
      <c r="V1974">
        <v>33.702640000000002</v>
      </c>
    </row>
    <row r="1975" spans="1:22" x14ac:dyDescent="0.35">
      <c r="A1975" t="s">
        <v>22</v>
      </c>
      <c r="B1975">
        <v>2019</v>
      </c>
      <c r="C1975" t="b">
        <v>1</v>
      </c>
      <c r="D1975" t="s">
        <v>23</v>
      </c>
      <c r="E1975" t="s">
        <v>200</v>
      </c>
      <c r="F1975" t="s">
        <v>25</v>
      </c>
      <c r="G1975" t="s">
        <v>23</v>
      </c>
      <c r="H1975" t="s">
        <v>26</v>
      </c>
      <c r="I1975" t="s">
        <v>35</v>
      </c>
      <c r="J1975" t="s">
        <v>41</v>
      </c>
      <c r="K1975" t="s">
        <v>42</v>
      </c>
      <c r="L1975" t="b">
        <v>1</v>
      </c>
      <c r="M1975" t="s">
        <v>30</v>
      </c>
      <c r="N1975" t="s">
        <v>200</v>
      </c>
      <c r="O1975">
        <v>0</v>
      </c>
      <c r="P1975">
        <v>2833</v>
      </c>
      <c r="Q1975">
        <v>0</v>
      </c>
      <c r="R1975">
        <v>51115</v>
      </c>
      <c r="S1975">
        <v>51115</v>
      </c>
      <c r="T1975">
        <v>5.1115000000000001E-2</v>
      </c>
      <c r="U1975">
        <v>5.1115000000000001E-2</v>
      </c>
      <c r="V1975">
        <v>0</v>
      </c>
    </row>
    <row r="1976" spans="1:22" x14ac:dyDescent="0.35">
      <c r="A1976" t="s">
        <v>22</v>
      </c>
      <c r="B1976">
        <v>2019</v>
      </c>
      <c r="C1976" t="b">
        <v>1</v>
      </c>
      <c r="D1976" t="s">
        <v>23</v>
      </c>
      <c r="E1976" t="s">
        <v>201</v>
      </c>
      <c r="F1976" t="s">
        <v>25</v>
      </c>
      <c r="G1976" t="s">
        <v>23</v>
      </c>
      <c r="H1976" t="s">
        <v>26</v>
      </c>
      <c r="I1976" t="s">
        <v>35</v>
      </c>
      <c r="J1976" t="s">
        <v>82</v>
      </c>
      <c r="K1976" t="s">
        <v>39</v>
      </c>
      <c r="L1976" t="b">
        <v>1</v>
      </c>
      <c r="M1976" t="s">
        <v>30</v>
      </c>
      <c r="N1976" t="s">
        <v>201</v>
      </c>
      <c r="O1976">
        <v>1</v>
      </c>
      <c r="P1976">
        <v>30798</v>
      </c>
      <c r="Q1976">
        <v>30798</v>
      </c>
      <c r="R1976">
        <v>150973</v>
      </c>
      <c r="S1976">
        <v>150973</v>
      </c>
      <c r="T1976">
        <v>0.150973</v>
      </c>
      <c r="U1976">
        <v>0.150973</v>
      </c>
      <c r="V1976">
        <v>30.797999999999998</v>
      </c>
    </row>
    <row r="1977" spans="1:22" x14ac:dyDescent="0.35">
      <c r="A1977" t="s">
        <v>22</v>
      </c>
      <c r="B1977">
        <v>2019</v>
      </c>
      <c r="C1977" t="b">
        <v>1</v>
      </c>
      <c r="D1977" t="s">
        <v>23</v>
      </c>
      <c r="E1977" t="s">
        <v>201</v>
      </c>
      <c r="F1977" t="s">
        <v>25</v>
      </c>
      <c r="G1977" t="s">
        <v>23</v>
      </c>
      <c r="H1977" t="s">
        <v>26</v>
      </c>
      <c r="I1977" t="s">
        <v>27</v>
      </c>
      <c r="J1977" t="s">
        <v>33</v>
      </c>
      <c r="K1977" t="s">
        <v>33</v>
      </c>
      <c r="L1977" t="b">
        <v>1</v>
      </c>
      <c r="M1977" t="s">
        <v>30</v>
      </c>
      <c r="N1977" t="s">
        <v>201</v>
      </c>
      <c r="O1977">
        <v>1.33</v>
      </c>
      <c r="P1977">
        <v>58440</v>
      </c>
      <c r="Q1977">
        <v>77725.2</v>
      </c>
      <c r="R1977">
        <v>111036</v>
      </c>
      <c r="S1977">
        <v>111036</v>
      </c>
      <c r="T1977">
        <v>0.111036</v>
      </c>
      <c r="U1977">
        <v>0.111036</v>
      </c>
      <c r="V1977">
        <v>77.725200000000001</v>
      </c>
    </row>
    <row r="1978" spans="1:22" x14ac:dyDescent="0.35">
      <c r="A1978" t="s">
        <v>22</v>
      </c>
      <c r="B1978">
        <v>2019</v>
      </c>
      <c r="C1978" t="b">
        <v>1</v>
      </c>
      <c r="D1978" t="s">
        <v>23</v>
      </c>
      <c r="E1978" t="s">
        <v>201</v>
      </c>
      <c r="F1978" t="s">
        <v>25</v>
      </c>
      <c r="G1978" t="s">
        <v>23</v>
      </c>
      <c r="H1978" t="s">
        <v>26</v>
      </c>
      <c r="I1978" t="s">
        <v>27</v>
      </c>
      <c r="J1978" t="s">
        <v>33</v>
      </c>
      <c r="K1978" t="s">
        <v>33</v>
      </c>
      <c r="L1978" t="b">
        <v>1</v>
      </c>
      <c r="M1978" t="s">
        <v>30</v>
      </c>
      <c r="N1978" t="s">
        <v>201</v>
      </c>
      <c r="O1978">
        <v>1.33</v>
      </c>
      <c r="P1978">
        <v>55380</v>
      </c>
      <c r="Q1978">
        <v>73655.399999999994</v>
      </c>
      <c r="R1978">
        <v>106296</v>
      </c>
      <c r="S1978">
        <v>106296</v>
      </c>
      <c r="T1978">
        <v>0.106296</v>
      </c>
      <c r="U1978">
        <v>0.106296</v>
      </c>
      <c r="V1978">
        <v>73.6554</v>
      </c>
    </row>
    <row r="1979" spans="1:22" x14ac:dyDescent="0.35">
      <c r="A1979" t="s">
        <v>22</v>
      </c>
      <c r="B1979">
        <v>2019</v>
      </c>
      <c r="C1979" t="b">
        <v>1</v>
      </c>
      <c r="D1979" t="s">
        <v>23</v>
      </c>
      <c r="E1979" t="s">
        <v>201</v>
      </c>
      <c r="F1979" t="s">
        <v>25</v>
      </c>
      <c r="G1979" t="s">
        <v>23</v>
      </c>
      <c r="H1979" t="s">
        <v>36</v>
      </c>
      <c r="I1979" t="s">
        <v>37</v>
      </c>
      <c r="J1979" t="s">
        <v>81</v>
      </c>
      <c r="K1979" t="s">
        <v>39</v>
      </c>
      <c r="L1979" t="b">
        <v>1</v>
      </c>
      <c r="M1979" t="s">
        <v>30</v>
      </c>
      <c r="N1979" t="s">
        <v>201</v>
      </c>
      <c r="O1979">
        <v>2.61</v>
      </c>
      <c r="P1979">
        <v>192</v>
      </c>
      <c r="Q1979">
        <v>501.12</v>
      </c>
      <c r="R1979">
        <v>13226</v>
      </c>
      <c r="S1979">
        <v>13226</v>
      </c>
      <c r="T1979">
        <v>1.3226E-2</v>
      </c>
      <c r="U1979">
        <v>1.3226E-2</v>
      </c>
      <c r="V1979">
        <v>0.50112000000000001</v>
      </c>
    </row>
    <row r="1980" spans="1:22" x14ac:dyDescent="0.35">
      <c r="A1980" t="s">
        <v>22</v>
      </c>
      <c r="B1980">
        <v>2019</v>
      </c>
      <c r="C1980" t="b">
        <v>1</v>
      </c>
      <c r="D1980" t="s">
        <v>23</v>
      </c>
      <c r="E1980" t="s">
        <v>201</v>
      </c>
      <c r="F1980" t="s">
        <v>25</v>
      </c>
      <c r="G1980" t="s">
        <v>23</v>
      </c>
      <c r="H1980" t="s">
        <v>36</v>
      </c>
      <c r="I1980" t="s">
        <v>27</v>
      </c>
      <c r="J1980" t="s">
        <v>60</v>
      </c>
      <c r="K1980" t="s">
        <v>29</v>
      </c>
      <c r="L1980" t="b">
        <v>1</v>
      </c>
      <c r="M1980" t="s">
        <v>30</v>
      </c>
      <c r="N1980" t="s">
        <v>201</v>
      </c>
      <c r="O1980">
        <v>1.98</v>
      </c>
      <c r="P1980">
        <v>920</v>
      </c>
      <c r="Q1980">
        <v>1821.6</v>
      </c>
      <c r="R1980">
        <v>29600</v>
      </c>
      <c r="S1980">
        <v>29600</v>
      </c>
      <c r="T1980">
        <v>2.9600000000000001E-2</v>
      </c>
      <c r="U1980">
        <v>2.9600000000000001E-2</v>
      </c>
      <c r="V1980">
        <v>1.8216000000000001</v>
      </c>
    </row>
    <row r="1981" spans="1:22" x14ac:dyDescent="0.35">
      <c r="A1981" t="s">
        <v>22</v>
      </c>
      <c r="B1981">
        <v>2019</v>
      </c>
      <c r="C1981" t="b">
        <v>1</v>
      </c>
      <c r="D1981" t="s">
        <v>23</v>
      </c>
      <c r="E1981" t="s">
        <v>201</v>
      </c>
      <c r="F1981" t="s">
        <v>25</v>
      </c>
      <c r="G1981" t="s">
        <v>23</v>
      </c>
      <c r="H1981" t="s">
        <v>40</v>
      </c>
      <c r="I1981" t="s">
        <v>27</v>
      </c>
      <c r="J1981" t="s">
        <v>113</v>
      </c>
      <c r="K1981" t="s">
        <v>32</v>
      </c>
      <c r="L1981" t="b">
        <v>1</v>
      </c>
      <c r="M1981" t="s">
        <v>30</v>
      </c>
      <c r="N1981" t="s">
        <v>201</v>
      </c>
      <c r="O1981">
        <v>3</v>
      </c>
      <c r="P1981">
        <v>177351</v>
      </c>
      <c r="Q1981">
        <v>532053</v>
      </c>
      <c r="R1981">
        <v>593674</v>
      </c>
      <c r="S1981">
        <v>593674</v>
      </c>
      <c r="T1981">
        <v>0.59367400000000004</v>
      </c>
      <c r="U1981">
        <v>0.59367400000000004</v>
      </c>
      <c r="V1981">
        <v>532.053</v>
      </c>
    </row>
    <row r="1982" spans="1:22" x14ac:dyDescent="0.35">
      <c r="A1982" t="s">
        <v>22</v>
      </c>
      <c r="B1982">
        <v>2019</v>
      </c>
      <c r="C1982" t="b">
        <v>1</v>
      </c>
      <c r="D1982" t="s">
        <v>23</v>
      </c>
      <c r="E1982" t="s">
        <v>201</v>
      </c>
      <c r="F1982" t="s">
        <v>25</v>
      </c>
      <c r="G1982" t="s">
        <v>23</v>
      </c>
      <c r="H1982" t="s">
        <v>40</v>
      </c>
      <c r="I1982" t="s">
        <v>27</v>
      </c>
      <c r="J1982" t="s">
        <v>113</v>
      </c>
      <c r="K1982" t="s">
        <v>32</v>
      </c>
      <c r="L1982" t="b">
        <v>1</v>
      </c>
      <c r="M1982" t="s">
        <v>30</v>
      </c>
      <c r="N1982" t="s">
        <v>201</v>
      </c>
      <c r="O1982">
        <v>3</v>
      </c>
      <c r="P1982">
        <v>95625</v>
      </c>
      <c r="Q1982">
        <v>286875</v>
      </c>
      <c r="R1982">
        <v>259841</v>
      </c>
      <c r="S1982">
        <v>259841</v>
      </c>
      <c r="T1982">
        <v>0.25984099999999999</v>
      </c>
      <c r="U1982">
        <v>0.25984099999999999</v>
      </c>
      <c r="V1982">
        <v>286.875</v>
      </c>
    </row>
    <row r="1983" spans="1:22" x14ac:dyDescent="0.35">
      <c r="A1983" t="s">
        <v>22</v>
      </c>
      <c r="B1983">
        <v>2019</v>
      </c>
      <c r="C1983" t="b">
        <v>1</v>
      </c>
      <c r="D1983" t="s">
        <v>23</v>
      </c>
      <c r="E1983" t="s">
        <v>201</v>
      </c>
      <c r="F1983" t="s">
        <v>25</v>
      </c>
      <c r="G1983" t="s">
        <v>23</v>
      </c>
      <c r="H1983" t="s">
        <v>40</v>
      </c>
      <c r="I1983" t="s">
        <v>27</v>
      </c>
      <c r="J1983" t="s">
        <v>113</v>
      </c>
      <c r="K1983" t="s">
        <v>32</v>
      </c>
      <c r="L1983" t="b">
        <v>1</v>
      </c>
      <c r="M1983" t="s">
        <v>30</v>
      </c>
      <c r="N1983" t="s">
        <v>201</v>
      </c>
      <c r="O1983">
        <v>3</v>
      </c>
      <c r="P1983">
        <v>37985</v>
      </c>
      <c r="Q1983">
        <v>113955</v>
      </c>
      <c r="R1983">
        <v>154662</v>
      </c>
      <c r="S1983">
        <v>154662</v>
      </c>
      <c r="T1983">
        <v>0.15466199999999999</v>
      </c>
      <c r="U1983">
        <v>0.15466199999999999</v>
      </c>
      <c r="V1983">
        <v>113.955</v>
      </c>
    </row>
    <row r="1984" spans="1:22" x14ac:dyDescent="0.35">
      <c r="A1984" t="s">
        <v>22</v>
      </c>
      <c r="B1984">
        <v>2019</v>
      </c>
      <c r="C1984" t="b">
        <v>1</v>
      </c>
      <c r="D1984" t="s">
        <v>23</v>
      </c>
      <c r="E1984" t="s">
        <v>201</v>
      </c>
      <c r="F1984" t="s">
        <v>25</v>
      </c>
      <c r="G1984" t="s">
        <v>23</v>
      </c>
      <c r="H1984" t="s">
        <v>40</v>
      </c>
      <c r="I1984" t="s">
        <v>27</v>
      </c>
      <c r="J1984" t="s">
        <v>113</v>
      </c>
      <c r="K1984" t="s">
        <v>32</v>
      </c>
      <c r="L1984" t="b">
        <v>1</v>
      </c>
      <c r="M1984" t="s">
        <v>30</v>
      </c>
      <c r="N1984" t="s">
        <v>201</v>
      </c>
      <c r="O1984">
        <v>3</v>
      </c>
      <c r="P1984">
        <v>28397</v>
      </c>
      <c r="Q1984">
        <v>85191</v>
      </c>
      <c r="R1984">
        <v>130190</v>
      </c>
      <c r="S1984">
        <v>130190</v>
      </c>
      <c r="T1984">
        <v>0.13019</v>
      </c>
      <c r="U1984">
        <v>0.13019</v>
      </c>
      <c r="V1984">
        <v>85.191000000000003</v>
      </c>
    </row>
    <row r="1985" spans="1:22" x14ac:dyDescent="0.35">
      <c r="A1985" t="s">
        <v>22</v>
      </c>
      <c r="B1985">
        <v>2019</v>
      </c>
      <c r="C1985" t="b">
        <v>1</v>
      </c>
      <c r="D1985" t="s">
        <v>23</v>
      </c>
      <c r="E1985" t="s">
        <v>201</v>
      </c>
      <c r="F1985" t="s">
        <v>25</v>
      </c>
      <c r="G1985" t="s">
        <v>23</v>
      </c>
      <c r="H1985" t="s">
        <v>40</v>
      </c>
      <c r="I1985" t="s">
        <v>27</v>
      </c>
      <c r="J1985" t="s">
        <v>33</v>
      </c>
      <c r="K1985" t="s">
        <v>33</v>
      </c>
      <c r="L1985" t="b">
        <v>1</v>
      </c>
      <c r="M1985" t="s">
        <v>30</v>
      </c>
      <c r="N1985" t="s">
        <v>201</v>
      </c>
      <c r="O1985">
        <v>2.65</v>
      </c>
      <c r="P1985">
        <v>39810</v>
      </c>
      <c r="Q1985">
        <v>105496.5</v>
      </c>
      <c r="R1985">
        <v>220655</v>
      </c>
      <c r="S1985">
        <v>220655</v>
      </c>
      <c r="T1985">
        <v>0.22065499999999999</v>
      </c>
      <c r="U1985">
        <v>0.22065499999999999</v>
      </c>
      <c r="V1985">
        <v>105.4965</v>
      </c>
    </row>
    <row r="1986" spans="1:22" x14ac:dyDescent="0.35">
      <c r="A1986" t="s">
        <v>22</v>
      </c>
      <c r="B1986">
        <v>2019</v>
      </c>
      <c r="C1986" t="b">
        <v>1</v>
      </c>
      <c r="D1986" t="s">
        <v>23</v>
      </c>
      <c r="E1986" t="s">
        <v>201</v>
      </c>
      <c r="F1986" t="s">
        <v>25</v>
      </c>
      <c r="G1986" t="s">
        <v>23</v>
      </c>
      <c r="H1986" t="s">
        <v>40</v>
      </c>
      <c r="I1986" t="s">
        <v>27</v>
      </c>
      <c r="J1986" t="s">
        <v>33</v>
      </c>
      <c r="K1986" t="s">
        <v>33</v>
      </c>
      <c r="L1986" t="b">
        <v>1</v>
      </c>
      <c r="M1986" t="s">
        <v>30</v>
      </c>
      <c r="N1986" t="s">
        <v>201</v>
      </c>
      <c r="O1986">
        <v>2.65</v>
      </c>
      <c r="P1986">
        <v>24840</v>
      </c>
      <c r="Q1986">
        <v>65826</v>
      </c>
      <c r="R1986">
        <v>121133</v>
      </c>
      <c r="S1986">
        <v>121133</v>
      </c>
      <c r="T1986">
        <v>0.121133</v>
      </c>
      <c r="U1986">
        <v>0.121133</v>
      </c>
      <c r="V1986">
        <v>65.825999999999993</v>
      </c>
    </row>
    <row r="1987" spans="1:22" x14ac:dyDescent="0.35">
      <c r="A1987" t="s">
        <v>22</v>
      </c>
      <c r="B1987">
        <v>2019</v>
      </c>
      <c r="C1987" t="b">
        <v>1</v>
      </c>
      <c r="D1987" t="s">
        <v>23</v>
      </c>
      <c r="E1987" t="s">
        <v>201</v>
      </c>
      <c r="F1987" t="s">
        <v>25</v>
      </c>
      <c r="G1987" t="s">
        <v>23</v>
      </c>
      <c r="H1987" t="s">
        <v>40</v>
      </c>
      <c r="I1987" t="s">
        <v>27</v>
      </c>
      <c r="J1987" t="s">
        <v>33</v>
      </c>
      <c r="K1987" t="s">
        <v>33</v>
      </c>
      <c r="L1987" t="b">
        <v>1</v>
      </c>
      <c r="M1987" t="s">
        <v>30</v>
      </c>
      <c r="N1987" t="s">
        <v>201</v>
      </c>
      <c r="O1987">
        <v>2.65</v>
      </c>
      <c r="P1987">
        <v>1880</v>
      </c>
      <c r="Q1987">
        <v>4982</v>
      </c>
      <c r="R1987">
        <v>10622</v>
      </c>
      <c r="S1987">
        <v>10622</v>
      </c>
      <c r="T1987">
        <v>1.0621999999999999E-2</v>
      </c>
      <c r="U1987">
        <v>1.0621999999999999E-2</v>
      </c>
      <c r="V1987">
        <v>4.9820000000000002</v>
      </c>
    </row>
    <row r="1988" spans="1:22" x14ac:dyDescent="0.35">
      <c r="A1988" t="s">
        <v>22</v>
      </c>
      <c r="B1988">
        <v>2019</v>
      </c>
      <c r="C1988" t="b">
        <v>1</v>
      </c>
      <c r="D1988" t="s">
        <v>23</v>
      </c>
      <c r="E1988" t="s">
        <v>201</v>
      </c>
      <c r="F1988" t="s">
        <v>25</v>
      </c>
      <c r="G1988" t="s">
        <v>23</v>
      </c>
      <c r="H1988" t="s">
        <v>40</v>
      </c>
      <c r="I1988" t="s">
        <v>27</v>
      </c>
      <c r="J1988" t="s">
        <v>33</v>
      </c>
      <c r="K1988" t="s">
        <v>33</v>
      </c>
      <c r="L1988" t="b">
        <v>1</v>
      </c>
      <c r="M1988" t="s">
        <v>30</v>
      </c>
      <c r="N1988" t="s">
        <v>201</v>
      </c>
      <c r="O1988">
        <v>1.64</v>
      </c>
      <c r="P1988">
        <v>14376</v>
      </c>
      <c r="Q1988">
        <v>23576.639999999999</v>
      </c>
      <c r="R1988">
        <v>54580</v>
      </c>
      <c r="S1988">
        <v>54580</v>
      </c>
      <c r="T1988">
        <v>5.4579999999999997E-2</v>
      </c>
      <c r="U1988">
        <v>5.4579999999999997E-2</v>
      </c>
      <c r="V1988">
        <v>23.576640000000001</v>
      </c>
    </row>
    <row r="1989" spans="1:22" x14ac:dyDescent="0.35">
      <c r="A1989" t="s">
        <v>22</v>
      </c>
      <c r="B1989">
        <v>2019</v>
      </c>
      <c r="C1989" t="b">
        <v>1</v>
      </c>
      <c r="D1989" t="s">
        <v>23</v>
      </c>
      <c r="E1989" t="s">
        <v>201</v>
      </c>
      <c r="F1989" t="s">
        <v>25</v>
      </c>
      <c r="G1989" t="s">
        <v>23</v>
      </c>
      <c r="H1989" t="s">
        <v>65</v>
      </c>
      <c r="I1989" t="s">
        <v>36</v>
      </c>
      <c r="J1989" t="s">
        <v>66</v>
      </c>
      <c r="K1989" t="s">
        <v>67</v>
      </c>
      <c r="L1989" t="b">
        <v>1</v>
      </c>
      <c r="M1989" t="s">
        <v>30</v>
      </c>
      <c r="N1989" t="s">
        <v>201</v>
      </c>
      <c r="O1989">
        <v>0</v>
      </c>
      <c r="P1989">
        <v>2160</v>
      </c>
      <c r="Q1989">
        <v>0</v>
      </c>
      <c r="R1989">
        <v>90539</v>
      </c>
      <c r="S1989">
        <v>90539</v>
      </c>
      <c r="T1989">
        <v>9.0538999999999994E-2</v>
      </c>
      <c r="U1989">
        <v>9.0538999999999994E-2</v>
      </c>
      <c r="V1989">
        <v>0</v>
      </c>
    </row>
    <row r="1990" spans="1:22" x14ac:dyDescent="0.35">
      <c r="A1990" t="s">
        <v>22</v>
      </c>
      <c r="B1990">
        <v>2019</v>
      </c>
      <c r="C1990" t="b">
        <v>1</v>
      </c>
      <c r="D1990" t="s">
        <v>23</v>
      </c>
      <c r="E1990" t="s">
        <v>201</v>
      </c>
      <c r="F1990" t="s">
        <v>25</v>
      </c>
      <c r="G1990" t="s">
        <v>23</v>
      </c>
      <c r="H1990" t="s">
        <v>26</v>
      </c>
      <c r="I1990" t="s">
        <v>27</v>
      </c>
      <c r="J1990" t="s">
        <v>89</v>
      </c>
      <c r="K1990" t="s">
        <v>59</v>
      </c>
      <c r="L1990" t="b">
        <v>1</v>
      </c>
      <c r="M1990" t="s">
        <v>30</v>
      </c>
      <c r="N1990" t="s">
        <v>201</v>
      </c>
      <c r="O1990">
        <v>1</v>
      </c>
      <c r="P1990">
        <v>78412</v>
      </c>
      <c r="Q1990">
        <v>78412</v>
      </c>
      <c r="R1990">
        <v>334289</v>
      </c>
      <c r="S1990">
        <v>334289</v>
      </c>
      <c r="T1990">
        <v>0.334289</v>
      </c>
      <c r="U1990">
        <v>0.334289</v>
      </c>
      <c r="V1990">
        <v>78.412000000000006</v>
      </c>
    </row>
    <row r="1991" spans="1:22" x14ac:dyDescent="0.35">
      <c r="A1991" t="s">
        <v>22</v>
      </c>
      <c r="B1991">
        <v>2019</v>
      </c>
      <c r="C1991" t="b">
        <v>1</v>
      </c>
      <c r="D1991" t="s">
        <v>23</v>
      </c>
      <c r="E1991" t="s">
        <v>201</v>
      </c>
      <c r="F1991" t="s">
        <v>25</v>
      </c>
      <c r="G1991" t="s">
        <v>23</v>
      </c>
      <c r="H1991" t="s">
        <v>36</v>
      </c>
      <c r="I1991" t="s">
        <v>36</v>
      </c>
      <c r="J1991" t="s">
        <v>101</v>
      </c>
      <c r="K1991" t="s">
        <v>67</v>
      </c>
      <c r="L1991" t="b">
        <v>1</v>
      </c>
      <c r="M1991" t="s">
        <v>30</v>
      </c>
      <c r="N1991" t="s">
        <v>201</v>
      </c>
      <c r="O1991">
        <v>0</v>
      </c>
      <c r="P1991">
        <v>400</v>
      </c>
      <c r="Q1991">
        <v>0</v>
      </c>
      <c r="R1991">
        <v>9167</v>
      </c>
      <c r="S1991">
        <v>9167</v>
      </c>
      <c r="T1991">
        <v>9.1669999999999998E-3</v>
      </c>
      <c r="U1991">
        <v>9.1669999999999998E-3</v>
      </c>
      <c r="V1991">
        <v>0</v>
      </c>
    </row>
    <row r="1992" spans="1:22" x14ac:dyDescent="0.35">
      <c r="A1992" t="s">
        <v>22</v>
      </c>
      <c r="B1992">
        <v>2019</v>
      </c>
      <c r="C1992" t="b">
        <v>1</v>
      </c>
      <c r="D1992" t="s">
        <v>23</v>
      </c>
      <c r="E1992" t="s">
        <v>201</v>
      </c>
      <c r="F1992" t="s">
        <v>25</v>
      </c>
      <c r="G1992" t="s">
        <v>23</v>
      </c>
      <c r="H1992" t="s">
        <v>26</v>
      </c>
      <c r="I1992" t="s">
        <v>36</v>
      </c>
      <c r="J1992" t="s">
        <v>152</v>
      </c>
      <c r="K1992" t="s">
        <v>39</v>
      </c>
      <c r="L1992" t="b">
        <v>1</v>
      </c>
      <c r="M1992" t="s">
        <v>30</v>
      </c>
      <c r="N1992" t="s">
        <v>201</v>
      </c>
      <c r="O1992">
        <v>1</v>
      </c>
      <c r="P1992">
        <v>2050</v>
      </c>
      <c r="Q1992">
        <v>2050</v>
      </c>
      <c r="R1992">
        <v>76245</v>
      </c>
      <c r="S1992">
        <v>76245</v>
      </c>
      <c r="T1992">
        <v>7.6244999999999993E-2</v>
      </c>
      <c r="U1992">
        <v>7.6244999999999993E-2</v>
      </c>
      <c r="V1992">
        <v>2.0499999999999998</v>
      </c>
    </row>
    <row r="1993" spans="1:22" x14ac:dyDescent="0.35">
      <c r="A1993" t="s">
        <v>22</v>
      </c>
      <c r="B1993">
        <v>2019</v>
      </c>
      <c r="C1993" t="b">
        <v>1</v>
      </c>
      <c r="D1993" t="s">
        <v>23</v>
      </c>
      <c r="E1993" t="s">
        <v>201</v>
      </c>
      <c r="F1993" t="s">
        <v>25</v>
      </c>
      <c r="G1993" t="s">
        <v>23</v>
      </c>
      <c r="H1993" t="s">
        <v>26</v>
      </c>
      <c r="I1993" t="s">
        <v>36</v>
      </c>
      <c r="J1993" t="s">
        <v>152</v>
      </c>
      <c r="K1993" t="s">
        <v>39</v>
      </c>
      <c r="L1993" t="b">
        <v>1</v>
      </c>
      <c r="M1993" t="s">
        <v>30</v>
      </c>
      <c r="N1993" t="s">
        <v>201</v>
      </c>
      <c r="O1993">
        <v>1</v>
      </c>
      <c r="P1993">
        <v>1475</v>
      </c>
      <c r="Q1993">
        <v>1475</v>
      </c>
      <c r="R1993">
        <v>82463</v>
      </c>
      <c r="S1993">
        <v>82463</v>
      </c>
      <c r="T1993">
        <v>8.2462999999999995E-2</v>
      </c>
      <c r="U1993">
        <v>8.2462999999999995E-2</v>
      </c>
      <c r="V1993">
        <v>1.4750000000000001</v>
      </c>
    </row>
    <row r="1994" spans="1:22" x14ac:dyDescent="0.35">
      <c r="A1994" t="s">
        <v>22</v>
      </c>
      <c r="B1994">
        <v>2019</v>
      </c>
      <c r="C1994" t="b">
        <v>1</v>
      </c>
      <c r="D1994" t="s">
        <v>23</v>
      </c>
      <c r="E1994" t="s">
        <v>201</v>
      </c>
      <c r="F1994" t="s">
        <v>25</v>
      </c>
      <c r="G1994" t="s">
        <v>23</v>
      </c>
      <c r="H1994" t="s">
        <v>26</v>
      </c>
      <c r="I1994" t="s">
        <v>36</v>
      </c>
      <c r="J1994" t="s">
        <v>152</v>
      </c>
      <c r="K1994" t="s">
        <v>39</v>
      </c>
      <c r="L1994" t="b">
        <v>1</v>
      </c>
      <c r="M1994" t="s">
        <v>30</v>
      </c>
      <c r="N1994" t="s">
        <v>201</v>
      </c>
      <c r="O1994">
        <v>1</v>
      </c>
      <c r="P1994">
        <v>25</v>
      </c>
      <c r="Q1994">
        <v>25</v>
      </c>
      <c r="R1994">
        <v>1817</v>
      </c>
      <c r="S1994">
        <v>1817</v>
      </c>
      <c r="T1994">
        <v>1.817E-3</v>
      </c>
      <c r="U1994">
        <v>1.817E-3</v>
      </c>
      <c r="V1994">
        <v>2.5000000000000001E-2</v>
      </c>
    </row>
    <row r="1995" spans="1:22" x14ac:dyDescent="0.35">
      <c r="A1995" t="s">
        <v>22</v>
      </c>
      <c r="B1995">
        <v>2019</v>
      </c>
      <c r="C1995" t="b">
        <v>1</v>
      </c>
      <c r="D1995" t="s">
        <v>23</v>
      </c>
      <c r="E1995" t="s">
        <v>201</v>
      </c>
      <c r="F1995" t="s">
        <v>25</v>
      </c>
      <c r="G1995" t="s">
        <v>23</v>
      </c>
      <c r="H1995" t="s">
        <v>26</v>
      </c>
      <c r="I1995" t="s">
        <v>36</v>
      </c>
      <c r="J1995" t="s">
        <v>81</v>
      </c>
      <c r="K1995" t="s">
        <v>39</v>
      </c>
      <c r="L1995" t="b">
        <v>1</v>
      </c>
      <c r="M1995" t="s">
        <v>30</v>
      </c>
      <c r="N1995" t="s">
        <v>201</v>
      </c>
      <c r="O1995">
        <v>4.5</v>
      </c>
      <c r="P1995">
        <v>32000</v>
      </c>
      <c r="Q1995">
        <v>144000</v>
      </c>
      <c r="R1995">
        <v>968683</v>
      </c>
      <c r="S1995">
        <v>968683</v>
      </c>
      <c r="T1995">
        <v>0.96868299999999996</v>
      </c>
      <c r="U1995">
        <v>0.96868299999999996</v>
      </c>
      <c r="V1995">
        <v>144</v>
      </c>
    </row>
    <row r="1996" spans="1:22" x14ac:dyDescent="0.35">
      <c r="A1996" t="s">
        <v>22</v>
      </c>
      <c r="B1996">
        <v>2019</v>
      </c>
      <c r="C1996" t="b">
        <v>1</v>
      </c>
      <c r="D1996" t="s">
        <v>23</v>
      </c>
      <c r="E1996" t="s">
        <v>201</v>
      </c>
      <c r="F1996" t="s">
        <v>25</v>
      </c>
      <c r="G1996" t="s">
        <v>23</v>
      </c>
      <c r="H1996" t="s">
        <v>26</v>
      </c>
      <c r="I1996" t="s">
        <v>36</v>
      </c>
      <c r="J1996" t="s">
        <v>81</v>
      </c>
      <c r="K1996" t="s">
        <v>39</v>
      </c>
      <c r="L1996" t="b">
        <v>1</v>
      </c>
      <c r="M1996" t="s">
        <v>30</v>
      </c>
      <c r="N1996" t="s">
        <v>201</v>
      </c>
      <c r="O1996">
        <v>4.5</v>
      </c>
      <c r="P1996">
        <v>10740</v>
      </c>
      <c r="Q1996">
        <v>48330</v>
      </c>
      <c r="R1996">
        <v>340801</v>
      </c>
      <c r="S1996">
        <v>340801</v>
      </c>
      <c r="T1996">
        <v>0.34080100000000002</v>
      </c>
      <c r="U1996">
        <v>0.34080100000000002</v>
      </c>
      <c r="V1996">
        <v>48.33</v>
      </c>
    </row>
    <row r="1997" spans="1:22" x14ac:dyDescent="0.35">
      <c r="A1997" t="s">
        <v>22</v>
      </c>
      <c r="B1997">
        <v>2019</v>
      </c>
      <c r="C1997" t="b">
        <v>1</v>
      </c>
      <c r="D1997" t="s">
        <v>23</v>
      </c>
      <c r="E1997" t="s">
        <v>201</v>
      </c>
      <c r="F1997" t="s">
        <v>25</v>
      </c>
      <c r="G1997" t="s">
        <v>23</v>
      </c>
      <c r="H1997" t="s">
        <v>26</v>
      </c>
      <c r="I1997" t="s">
        <v>36</v>
      </c>
      <c r="J1997" t="s">
        <v>81</v>
      </c>
      <c r="K1997" t="s">
        <v>39</v>
      </c>
      <c r="L1997" t="b">
        <v>1</v>
      </c>
      <c r="M1997" t="s">
        <v>30</v>
      </c>
      <c r="N1997" t="s">
        <v>201</v>
      </c>
      <c r="O1997">
        <v>4.5</v>
      </c>
      <c r="P1997">
        <v>7500</v>
      </c>
      <c r="Q1997">
        <v>33750</v>
      </c>
      <c r="R1997">
        <v>186055</v>
      </c>
      <c r="S1997">
        <v>186055</v>
      </c>
      <c r="T1997">
        <v>0.186055</v>
      </c>
      <c r="U1997">
        <v>0.186055</v>
      </c>
      <c r="V1997">
        <v>33.75</v>
      </c>
    </row>
    <row r="1998" spans="1:22" x14ac:dyDescent="0.35">
      <c r="A1998" t="s">
        <v>22</v>
      </c>
      <c r="B1998">
        <v>2019</v>
      </c>
      <c r="C1998" t="b">
        <v>1</v>
      </c>
      <c r="D1998" t="s">
        <v>23</v>
      </c>
      <c r="E1998" t="s">
        <v>201</v>
      </c>
      <c r="F1998" t="s">
        <v>25</v>
      </c>
      <c r="G1998" t="s">
        <v>23</v>
      </c>
      <c r="H1998" t="s">
        <v>26</v>
      </c>
      <c r="I1998" t="s">
        <v>36</v>
      </c>
      <c r="J1998" t="s">
        <v>81</v>
      </c>
      <c r="K1998" t="s">
        <v>39</v>
      </c>
      <c r="L1998" t="b">
        <v>1</v>
      </c>
      <c r="M1998" t="s">
        <v>30</v>
      </c>
      <c r="N1998" t="s">
        <v>201</v>
      </c>
      <c r="O1998">
        <v>4.5</v>
      </c>
      <c r="P1998">
        <v>5220</v>
      </c>
      <c r="Q1998">
        <v>23490</v>
      </c>
      <c r="R1998">
        <v>159360</v>
      </c>
      <c r="S1998">
        <v>159360</v>
      </c>
      <c r="T1998">
        <v>0.15936</v>
      </c>
      <c r="U1998">
        <v>0.15936</v>
      </c>
      <c r="V1998">
        <v>23.49</v>
      </c>
    </row>
    <row r="1999" spans="1:22" x14ac:dyDescent="0.35">
      <c r="A1999" t="s">
        <v>22</v>
      </c>
      <c r="B1999">
        <v>2019</v>
      </c>
      <c r="C1999" t="b">
        <v>1</v>
      </c>
      <c r="D1999" t="s">
        <v>23</v>
      </c>
      <c r="E1999" t="s">
        <v>201</v>
      </c>
      <c r="F1999" t="s">
        <v>25</v>
      </c>
      <c r="G1999" t="s">
        <v>23</v>
      </c>
      <c r="H1999" t="s">
        <v>26</v>
      </c>
      <c r="I1999" t="s">
        <v>36</v>
      </c>
      <c r="J1999" t="s">
        <v>81</v>
      </c>
      <c r="K1999" t="s">
        <v>39</v>
      </c>
      <c r="L1999" t="b">
        <v>1</v>
      </c>
      <c r="M1999" t="s">
        <v>30</v>
      </c>
      <c r="N1999" t="s">
        <v>201</v>
      </c>
      <c r="O1999">
        <v>4.5</v>
      </c>
      <c r="P1999">
        <v>3555</v>
      </c>
      <c r="Q1999">
        <v>15997.5</v>
      </c>
      <c r="R1999">
        <v>117414</v>
      </c>
      <c r="S1999">
        <v>117414</v>
      </c>
      <c r="T1999">
        <v>0.117414</v>
      </c>
      <c r="U1999">
        <v>0.117414</v>
      </c>
      <c r="V1999">
        <v>15.9975</v>
      </c>
    </row>
    <row r="2000" spans="1:22" x14ac:dyDescent="0.35">
      <c r="A2000" t="s">
        <v>22</v>
      </c>
      <c r="B2000">
        <v>2019</v>
      </c>
      <c r="C2000" t="b">
        <v>1</v>
      </c>
      <c r="D2000" t="s">
        <v>23</v>
      </c>
      <c r="E2000" t="s">
        <v>201</v>
      </c>
      <c r="F2000" t="s">
        <v>25</v>
      </c>
      <c r="G2000" t="s">
        <v>23</v>
      </c>
      <c r="H2000" t="s">
        <v>26</v>
      </c>
      <c r="I2000" t="s">
        <v>27</v>
      </c>
      <c r="J2000" t="s">
        <v>94</v>
      </c>
      <c r="K2000" t="s">
        <v>47</v>
      </c>
      <c r="L2000" t="b">
        <v>1</v>
      </c>
      <c r="M2000" t="s">
        <v>30</v>
      </c>
      <c r="N2000" t="s">
        <v>201</v>
      </c>
      <c r="O2000">
        <v>1.36</v>
      </c>
      <c r="P2000">
        <v>5630</v>
      </c>
      <c r="Q2000">
        <v>7656.8</v>
      </c>
      <c r="R2000">
        <v>21642</v>
      </c>
      <c r="S2000">
        <v>21642</v>
      </c>
      <c r="T2000">
        <v>2.1642000000000002E-2</v>
      </c>
      <c r="U2000">
        <v>2.1642000000000002E-2</v>
      </c>
      <c r="V2000">
        <v>7.6567999999999996</v>
      </c>
    </row>
    <row r="2001" spans="1:22" x14ac:dyDescent="0.35">
      <c r="A2001" t="s">
        <v>22</v>
      </c>
      <c r="B2001">
        <v>2019</v>
      </c>
      <c r="C2001" t="b">
        <v>1</v>
      </c>
      <c r="D2001" t="s">
        <v>23</v>
      </c>
      <c r="E2001" t="s">
        <v>201</v>
      </c>
      <c r="F2001" t="s">
        <v>25</v>
      </c>
      <c r="G2001" t="s">
        <v>23</v>
      </c>
      <c r="H2001" t="s">
        <v>26</v>
      </c>
      <c r="I2001" t="s">
        <v>27</v>
      </c>
      <c r="J2001" t="s">
        <v>81</v>
      </c>
      <c r="K2001" t="s">
        <v>39</v>
      </c>
      <c r="L2001" t="b">
        <v>1</v>
      </c>
      <c r="M2001" t="s">
        <v>30</v>
      </c>
      <c r="N2001" t="s">
        <v>201</v>
      </c>
      <c r="O2001">
        <v>4.5</v>
      </c>
      <c r="P2001">
        <v>214751</v>
      </c>
      <c r="Q2001">
        <v>966379.5</v>
      </c>
      <c r="R2001">
        <v>1074124</v>
      </c>
      <c r="S2001">
        <v>1074124</v>
      </c>
      <c r="T2001">
        <v>1.0741240000000001</v>
      </c>
      <c r="U2001">
        <v>1.0741240000000001</v>
      </c>
      <c r="V2001">
        <v>966.37950000000001</v>
      </c>
    </row>
    <row r="2002" spans="1:22" x14ac:dyDescent="0.35">
      <c r="A2002" t="s">
        <v>22</v>
      </c>
      <c r="B2002">
        <v>2019</v>
      </c>
      <c r="C2002" t="b">
        <v>1</v>
      </c>
      <c r="D2002" t="s">
        <v>23</v>
      </c>
      <c r="E2002" t="s">
        <v>201</v>
      </c>
      <c r="F2002" t="s">
        <v>25</v>
      </c>
      <c r="G2002" t="s">
        <v>23</v>
      </c>
      <c r="H2002" t="s">
        <v>26</v>
      </c>
      <c r="I2002" t="s">
        <v>27</v>
      </c>
      <c r="J2002" t="s">
        <v>81</v>
      </c>
      <c r="K2002" t="s">
        <v>39</v>
      </c>
      <c r="L2002" t="b">
        <v>1</v>
      </c>
      <c r="M2002" t="s">
        <v>30</v>
      </c>
      <c r="N2002" t="s">
        <v>201</v>
      </c>
      <c r="O2002">
        <v>4.5</v>
      </c>
      <c r="P2002">
        <v>134594</v>
      </c>
      <c r="Q2002">
        <v>605673</v>
      </c>
      <c r="R2002">
        <v>691150</v>
      </c>
      <c r="S2002">
        <v>691150</v>
      </c>
      <c r="T2002">
        <v>0.69115000000000004</v>
      </c>
      <c r="U2002">
        <v>0.69115000000000004</v>
      </c>
      <c r="V2002">
        <v>605.673</v>
      </c>
    </row>
    <row r="2003" spans="1:22" x14ac:dyDescent="0.35">
      <c r="A2003" t="s">
        <v>22</v>
      </c>
      <c r="B2003">
        <v>2019</v>
      </c>
      <c r="C2003" t="b">
        <v>1</v>
      </c>
      <c r="D2003" t="s">
        <v>23</v>
      </c>
      <c r="E2003" t="s">
        <v>201</v>
      </c>
      <c r="F2003" t="s">
        <v>25</v>
      </c>
      <c r="G2003" t="s">
        <v>23</v>
      </c>
      <c r="H2003" t="s">
        <v>26</v>
      </c>
      <c r="I2003" t="s">
        <v>27</v>
      </c>
      <c r="J2003" t="s">
        <v>81</v>
      </c>
      <c r="K2003" t="s">
        <v>39</v>
      </c>
      <c r="L2003" t="b">
        <v>1</v>
      </c>
      <c r="M2003" t="s">
        <v>30</v>
      </c>
      <c r="N2003" t="s">
        <v>201</v>
      </c>
      <c r="O2003">
        <v>4.5</v>
      </c>
      <c r="P2003">
        <v>113304</v>
      </c>
      <c r="Q2003">
        <v>509868</v>
      </c>
      <c r="R2003">
        <v>598271</v>
      </c>
      <c r="S2003">
        <v>598271</v>
      </c>
      <c r="T2003">
        <v>0.598271</v>
      </c>
      <c r="U2003">
        <v>0.598271</v>
      </c>
      <c r="V2003">
        <v>509.86799999999999</v>
      </c>
    </row>
    <row r="2004" spans="1:22" x14ac:dyDescent="0.35">
      <c r="A2004" t="s">
        <v>22</v>
      </c>
      <c r="B2004">
        <v>2019</v>
      </c>
      <c r="C2004" t="b">
        <v>1</v>
      </c>
      <c r="D2004" t="s">
        <v>23</v>
      </c>
      <c r="E2004" t="s">
        <v>201</v>
      </c>
      <c r="F2004" t="s">
        <v>25</v>
      </c>
      <c r="G2004" t="s">
        <v>23</v>
      </c>
      <c r="H2004" t="s">
        <v>26</v>
      </c>
      <c r="I2004" t="s">
        <v>27</v>
      </c>
      <c r="J2004" t="s">
        <v>81</v>
      </c>
      <c r="K2004" t="s">
        <v>39</v>
      </c>
      <c r="L2004" t="b">
        <v>1</v>
      </c>
      <c r="M2004" t="s">
        <v>30</v>
      </c>
      <c r="N2004" t="s">
        <v>201</v>
      </c>
      <c r="O2004">
        <v>4.5</v>
      </c>
      <c r="P2004">
        <v>9082</v>
      </c>
      <c r="Q2004">
        <v>40869</v>
      </c>
      <c r="R2004">
        <v>35782</v>
      </c>
      <c r="S2004">
        <v>35782</v>
      </c>
      <c r="T2004">
        <v>3.5782000000000001E-2</v>
      </c>
      <c r="U2004">
        <v>3.5782000000000001E-2</v>
      </c>
      <c r="V2004">
        <v>40.869</v>
      </c>
    </row>
    <row r="2005" spans="1:22" x14ac:dyDescent="0.35">
      <c r="A2005" t="s">
        <v>22</v>
      </c>
      <c r="B2005">
        <v>2019</v>
      </c>
      <c r="C2005" t="b">
        <v>1</v>
      </c>
      <c r="D2005" t="s">
        <v>23</v>
      </c>
      <c r="E2005" t="s">
        <v>201</v>
      </c>
      <c r="F2005" t="s">
        <v>25</v>
      </c>
      <c r="G2005" t="s">
        <v>23</v>
      </c>
      <c r="H2005" t="s">
        <v>26</v>
      </c>
      <c r="I2005" t="s">
        <v>27</v>
      </c>
      <c r="J2005" t="s">
        <v>74</v>
      </c>
      <c r="K2005" t="s">
        <v>54</v>
      </c>
      <c r="L2005" t="b">
        <v>1</v>
      </c>
      <c r="M2005" t="s">
        <v>30</v>
      </c>
      <c r="N2005" t="s">
        <v>201</v>
      </c>
      <c r="O2005">
        <v>1</v>
      </c>
      <c r="P2005">
        <v>12260</v>
      </c>
      <c r="Q2005">
        <v>12260</v>
      </c>
      <c r="R2005">
        <v>14100</v>
      </c>
      <c r="S2005">
        <v>14100</v>
      </c>
      <c r="T2005">
        <v>1.41E-2</v>
      </c>
      <c r="U2005">
        <v>1.41E-2</v>
      </c>
      <c r="V2005">
        <v>12.26</v>
      </c>
    </row>
    <row r="2006" spans="1:22" x14ac:dyDescent="0.35">
      <c r="A2006" t="s">
        <v>22</v>
      </c>
      <c r="B2006">
        <v>2019</v>
      </c>
      <c r="C2006" t="b">
        <v>1</v>
      </c>
      <c r="D2006" t="s">
        <v>23</v>
      </c>
      <c r="E2006" t="s">
        <v>202</v>
      </c>
      <c r="F2006" t="s">
        <v>25</v>
      </c>
      <c r="G2006" t="s">
        <v>23</v>
      </c>
      <c r="H2006" t="s">
        <v>26</v>
      </c>
      <c r="I2006" t="s">
        <v>27</v>
      </c>
      <c r="J2006" t="s">
        <v>56</v>
      </c>
      <c r="K2006" t="s">
        <v>29</v>
      </c>
      <c r="L2006" t="b">
        <v>1</v>
      </c>
      <c r="M2006" t="s">
        <v>30</v>
      </c>
      <c r="N2006" t="s">
        <v>202</v>
      </c>
      <c r="O2006">
        <v>1.21</v>
      </c>
      <c r="P2006">
        <v>648000</v>
      </c>
      <c r="Q2006">
        <v>784080</v>
      </c>
      <c r="R2006">
        <v>6153991</v>
      </c>
      <c r="S2006">
        <v>6153991</v>
      </c>
      <c r="T2006">
        <v>6.1539910000000004</v>
      </c>
      <c r="U2006">
        <v>6.1539910000000004</v>
      </c>
      <c r="V2006">
        <v>784.08</v>
      </c>
    </row>
    <row r="2007" spans="1:22" x14ac:dyDescent="0.35">
      <c r="A2007" t="s">
        <v>22</v>
      </c>
      <c r="B2007">
        <v>2019</v>
      </c>
      <c r="C2007" t="b">
        <v>1</v>
      </c>
      <c r="D2007" t="s">
        <v>23</v>
      </c>
      <c r="E2007" t="s">
        <v>202</v>
      </c>
      <c r="F2007" t="s">
        <v>25</v>
      </c>
      <c r="G2007" t="s">
        <v>23</v>
      </c>
      <c r="H2007" t="s">
        <v>26</v>
      </c>
      <c r="I2007" t="s">
        <v>35</v>
      </c>
      <c r="J2007" t="s">
        <v>41</v>
      </c>
      <c r="K2007" t="s">
        <v>42</v>
      </c>
      <c r="L2007" t="b">
        <v>1</v>
      </c>
      <c r="M2007" t="s">
        <v>30</v>
      </c>
      <c r="N2007" t="s">
        <v>202</v>
      </c>
      <c r="O2007">
        <v>0</v>
      </c>
      <c r="P2007">
        <v>925</v>
      </c>
      <c r="Q2007">
        <v>0</v>
      </c>
      <c r="R2007">
        <v>17681</v>
      </c>
      <c r="S2007">
        <v>17681</v>
      </c>
      <c r="T2007">
        <v>1.7680999999999999E-2</v>
      </c>
      <c r="U2007">
        <v>1.7680999999999999E-2</v>
      </c>
      <c r="V2007">
        <v>0</v>
      </c>
    </row>
    <row r="2008" spans="1:22" x14ac:dyDescent="0.35">
      <c r="A2008" t="s">
        <v>22</v>
      </c>
      <c r="B2008">
        <v>2019</v>
      </c>
      <c r="C2008" t="b">
        <v>1</v>
      </c>
      <c r="D2008" t="s">
        <v>23</v>
      </c>
      <c r="E2008" t="s">
        <v>203</v>
      </c>
      <c r="F2008" t="s">
        <v>25</v>
      </c>
      <c r="G2008" t="s">
        <v>23</v>
      </c>
      <c r="H2008" t="s">
        <v>36</v>
      </c>
      <c r="I2008" t="s">
        <v>35</v>
      </c>
      <c r="J2008" t="s">
        <v>43</v>
      </c>
      <c r="K2008" t="s">
        <v>39</v>
      </c>
      <c r="L2008" t="b">
        <v>1</v>
      </c>
      <c r="M2008" t="s">
        <v>30</v>
      </c>
      <c r="N2008" t="s">
        <v>203</v>
      </c>
      <c r="O2008">
        <v>1</v>
      </c>
      <c r="P2008">
        <v>60</v>
      </c>
      <c r="Q2008">
        <v>60</v>
      </c>
      <c r="R2008">
        <v>3445</v>
      </c>
      <c r="S2008">
        <v>3445</v>
      </c>
      <c r="T2008">
        <v>3.4450000000000001E-3</v>
      </c>
      <c r="U2008">
        <v>3.4450000000000001E-3</v>
      </c>
      <c r="V2008">
        <v>0.06</v>
      </c>
    </row>
    <row r="2009" spans="1:22" x14ac:dyDescent="0.35">
      <c r="A2009" t="s">
        <v>22</v>
      </c>
      <c r="B2009">
        <v>2019</v>
      </c>
      <c r="C2009" t="b">
        <v>1</v>
      </c>
      <c r="D2009" t="s">
        <v>23</v>
      </c>
      <c r="E2009" t="s">
        <v>203</v>
      </c>
      <c r="F2009" t="s">
        <v>25</v>
      </c>
      <c r="G2009" t="s">
        <v>23</v>
      </c>
      <c r="H2009" t="s">
        <v>26</v>
      </c>
      <c r="I2009" t="s">
        <v>35</v>
      </c>
      <c r="J2009" t="s">
        <v>41</v>
      </c>
      <c r="K2009" t="s">
        <v>42</v>
      </c>
      <c r="L2009" t="b">
        <v>1</v>
      </c>
      <c r="M2009" t="s">
        <v>30</v>
      </c>
      <c r="N2009" t="s">
        <v>203</v>
      </c>
      <c r="O2009">
        <v>0</v>
      </c>
      <c r="P2009">
        <v>2573</v>
      </c>
      <c r="Q2009">
        <v>0</v>
      </c>
      <c r="R2009">
        <v>51431</v>
      </c>
      <c r="S2009">
        <v>51431</v>
      </c>
      <c r="T2009">
        <v>5.1430999999999998E-2</v>
      </c>
      <c r="U2009">
        <v>5.1430999999999998E-2</v>
      </c>
      <c r="V2009">
        <v>0</v>
      </c>
    </row>
    <row r="2010" spans="1:22" x14ac:dyDescent="0.35">
      <c r="A2010" t="s">
        <v>22</v>
      </c>
      <c r="B2010">
        <v>2019</v>
      </c>
      <c r="C2010" t="b">
        <v>1</v>
      </c>
      <c r="D2010" t="s">
        <v>23</v>
      </c>
      <c r="E2010" t="s">
        <v>203</v>
      </c>
      <c r="F2010" t="s">
        <v>25</v>
      </c>
      <c r="G2010" t="s">
        <v>23</v>
      </c>
      <c r="H2010" t="s">
        <v>26</v>
      </c>
      <c r="I2010" t="s">
        <v>35</v>
      </c>
      <c r="J2010" t="s">
        <v>41</v>
      </c>
      <c r="K2010" t="s">
        <v>42</v>
      </c>
      <c r="L2010" t="b">
        <v>1</v>
      </c>
      <c r="M2010" t="s">
        <v>30</v>
      </c>
      <c r="N2010" t="s">
        <v>203</v>
      </c>
      <c r="O2010">
        <v>0</v>
      </c>
      <c r="P2010">
        <v>1003</v>
      </c>
      <c r="Q2010">
        <v>0</v>
      </c>
      <c r="R2010">
        <v>12124</v>
      </c>
      <c r="S2010">
        <v>12124</v>
      </c>
      <c r="T2010">
        <v>1.2123999999999999E-2</v>
      </c>
      <c r="U2010">
        <v>1.2123999999999999E-2</v>
      </c>
      <c r="V2010">
        <v>0</v>
      </c>
    </row>
    <row r="2011" spans="1:22" x14ac:dyDescent="0.35">
      <c r="A2011" t="s">
        <v>22</v>
      </c>
      <c r="B2011">
        <v>2019</v>
      </c>
      <c r="C2011" t="b">
        <v>1</v>
      </c>
      <c r="D2011" t="s">
        <v>23</v>
      </c>
      <c r="E2011" t="s">
        <v>203</v>
      </c>
      <c r="F2011" t="s">
        <v>25</v>
      </c>
      <c r="G2011" t="s">
        <v>23</v>
      </c>
      <c r="H2011" t="s">
        <v>26</v>
      </c>
      <c r="I2011" t="s">
        <v>35</v>
      </c>
      <c r="J2011" t="s">
        <v>41</v>
      </c>
      <c r="K2011" t="s">
        <v>42</v>
      </c>
      <c r="L2011" t="b">
        <v>1</v>
      </c>
      <c r="M2011" t="s">
        <v>30</v>
      </c>
      <c r="N2011" t="s">
        <v>203</v>
      </c>
      <c r="O2011">
        <v>0</v>
      </c>
      <c r="P2011">
        <v>180</v>
      </c>
      <c r="Q2011">
        <v>0</v>
      </c>
      <c r="R2011">
        <v>1642</v>
      </c>
      <c r="S2011">
        <v>1642</v>
      </c>
      <c r="T2011">
        <v>1.642E-3</v>
      </c>
      <c r="U2011">
        <v>1.642E-3</v>
      </c>
      <c r="V2011">
        <v>0</v>
      </c>
    </row>
    <row r="2012" spans="1:22" x14ac:dyDescent="0.35">
      <c r="A2012" t="s">
        <v>22</v>
      </c>
      <c r="B2012">
        <v>2019</v>
      </c>
      <c r="C2012" t="b">
        <v>1</v>
      </c>
      <c r="D2012" t="s">
        <v>23</v>
      </c>
      <c r="E2012" t="s">
        <v>203</v>
      </c>
      <c r="F2012" t="s">
        <v>25</v>
      </c>
      <c r="G2012" t="s">
        <v>23</v>
      </c>
      <c r="H2012" t="s">
        <v>36</v>
      </c>
      <c r="I2012" t="s">
        <v>36</v>
      </c>
      <c r="J2012" t="s">
        <v>60</v>
      </c>
      <c r="K2012" t="s">
        <v>29</v>
      </c>
      <c r="L2012" t="b">
        <v>1</v>
      </c>
      <c r="M2012" t="s">
        <v>30</v>
      </c>
      <c r="N2012" t="s">
        <v>203</v>
      </c>
      <c r="O2012">
        <v>1</v>
      </c>
      <c r="P2012">
        <v>500</v>
      </c>
      <c r="Q2012">
        <v>500</v>
      </c>
      <c r="R2012">
        <v>1850</v>
      </c>
      <c r="S2012">
        <v>1850</v>
      </c>
      <c r="T2012">
        <v>1.8500000000000001E-3</v>
      </c>
      <c r="U2012">
        <v>1.8500000000000001E-3</v>
      </c>
      <c r="V2012">
        <v>0.5</v>
      </c>
    </row>
    <row r="2013" spans="1:22" x14ac:dyDescent="0.35">
      <c r="A2013" t="s">
        <v>22</v>
      </c>
      <c r="B2013">
        <v>2019</v>
      </c>
      <c r="C2013" t="b">
        <v>1</v>
      </c>
      <c r="D2013" t="s">
        <v>169</v>
      </c>
      <c r="E2013" t="s">
        <v>204</v>
      </c>
      <c r="F2013" t="s">
        <v>25</v>
      </c>
      <c r="G2013" t="s">
        <v>169</v>
      </c>
      <c r="H2013" t="s">
        <v>26</v>
      </c>
      <c r="I2013" t="s">
        <v>35</v>
      </c>
      <c r="J2013" t="s">
        <v>80</v>
      </c>
      <c r="K2013" t="s">
        <v>39</v>
      </c>
      <c r="L2013" t="b">
        <v>1</v>
      </c>
      <c r="M2013" t="s">
        <v>30</v>
      </c>
      <c r="N2013" t="s">
        <v>204</v>
      </c>
      <c r="O2013">
        <v>1</v>
      </c>
      <c r="P2013">
        <v>1365</v>
      </c>
      <c r="Q2013">
        <v>1365</v>
      </c>
      <c r="R2013">
        <v>12387</v>
      </c>
      <c r="S2013">
        <v>12387</v>
      </c>
      <c r="T2013">
        <v>1.2387E-2</v>
      </c>
      <c r="U2013">
        <v>1.2387E-2</v>
      </c>
      <c r="V2013">
        <v>1.365</v>
      </c>
    </row>
    <row r="2014" spans="1:22" x14ac:dyDescent="0.35">
      <c r="A2014" t="s">
        <v>22</v>
      </c>
      <c r="B2014">
        <v>2019</v>
      </c>
      <c r="C2014" t="b">
        <v>1</v>
      </c>
      <c r="D2014" t="s">
        <v>169</v>
      </c>
      <c r="E2014" t="s">
        <v>204</v>
      </c>
      <c r="F2014" t="s">
        <v>25</v>
      </c>
      <c r="G2014" t="s">
        <v>169</v>
      </c>
      <c r="H2014" t="s">
        <v>26</v>
      </c>
      <c r="I2014" t="s">
        <v>27</v>
      </c>
      <c r="J2014" t="s">
        <v>57</v>
      </c>
      <c r="K2014" t="s">
        <v>29</v>
      </c>
      <c r="L2014" t="b">
        <v>1</v>
      </c>
      <c r="M2014" t="s">
        <v>30</v>
      </c>
      <c r="N2014" t="s">
        <v>204</v>
      </c>
      <c r="O2014">
        <v>4</v>
      </c>
      <c r="P2014">
        <v>3872</v>
      </c>
      <c r="Q2014">
        <v>15488</v>
      </c>
      <c r="R2014">
        <v>141163</v>
      </c>
      <c r="S2014">
        <v>141163</v>
      </c>
      <c r="T2014">
        <v>0.14116300000000001</v>
      </c>
      <c r="U2014">
        <v>0.14116300000000001</v>
      </c>
      <c r="V2014">
        <v>15.488</v>
      </c>
    </row>
    <row r="2015" spans="1:22" x14ac:dyDescent="0.35">
      <c r="A2015" t="s">
        <v>22</v>
      </c>
      <c r="B2015">
        <v>2019</v>
      </c>
      <c r="C2015" t="b">
        <v>1</v>
      </c>
      <c r="D2015" t="s">
        <v>169</v>
      </c>
      <c r="E2015" t="s">
        <v>204</v>
      </c>
      <c r="F2015" t="s">
        <v>25</v>
      </c>
      <c r="G2015" t="s">
        <v>169</v>
      </c>
      <c r="H2015" t="s">
        <v>26</v>
      </c>
      <c r="I2015" t="s">
        <v>27</v>
      </c>
      <c r="J2015" t="s">
        <v>57</v>
      </c>
      <c r="K2015" t="s">
        <v>29</v>
      </c>
      <c r="L2015" t="b">
        <v>1</v>
      </c>
      <c r="M2015" t="s">
        <v>30</v>
      </c>
      <c r="N2015" t="s">
        <v>204</v>
      </c>
      <c r="O2015">
        <v>4</v>
      </c>
      <c r="P2015">
        <v>2044</v>
      </c>
      <c r="Q2015">
        <v>8176</v>
      </c>
      <c r="R2015">
        <v>73413</v>
      </c>
      <c r="S2015">
        <v>73413</v>
      </c>
      <c r="T2015">
        <v>7.3413000000000006E-2</v>
      </c>
      <c r="U2015">
        <v>7.3413000000000006E-2</v>
      </c>
      <c r="V2015">
        <v>8.1760000000000002</v>
      </c>
    </row>
    <row r="2016" spans="1:22" x14ac:dyDescent="0.35">
      <c r="A2016" t="s">
        <v>22</v>
      </c>
      <c r="B2016">
        <v>2019</v>
      </c>
      <c r="C2016" t="b">
        <v>1</v>
      </c>
      <c r="D2016" t="s">
        <v>169</v>
      </c>
      <c r="E2016" t="s">
        <v>204</v>
      </c>
      <c r="F2016" t="s">
        <v>25</v>
      </c>
      <c r="G2016" t="s">
        <v>169</v>
      </c>
      <c r="H2016" t="s">
        <v>26</v>
      </c>
      <c r="I2016" t="s">
        <v>27</v>
      </c>
      <c r="J2016" t="s">
        <v>57</v>
      </c>
      <c r="K2016" t="s">
        <v>29</v>
      </c>
      <c r="L2016" t="b">
        <v>1</v>
      </c>
      <c r="M2016" t="s">
        <v>30</v>
      </c>
      <c r="N2016" t="s">
        <v>204</v>
      </c>
      <c r="O2016">
        <v>4</v>
      </c>
      <c r="P2016">
        <v>50</v>
      </c>
      <c r="Q2016">
        <v>200</v>
      </c>
      <c r="R2016">
        <v>1516</v>
      </c>
      <c r="S2016">
        <v>1516</v>
      </c>
      <c r="T2016">
        <v>1.516E-3</v>
      </c>
      <c r="U2016">
        <v>1.516E-3</v>
      </c>
      <c r="V2016">
        <v>0.2</v>
      </c>
    </row>
    <row r="2017" spans="1:22" x14ac:dyDescent="0.35">
      <c r="A2017" t="s">
        <v>22</v>
      </c>
      <c r="B2017">
        <v>2019</v>
      </c>
      <c r="C2017" t="b">
        <v>1</v>
      </c>
      <c r="D2017" t="s">
        <v>169</v>
      </c>
      <c r="E2017" t="s">
        <v>204</v>
      </c>
      <c r="F2017" t="s">
        <v>25</v>
      </c>
      <c r="G2017" t="s">
        <v>169</v>
      </c>
      <c r="H2017" t="s">
        <v>26</v>
      </c>
      <c r="I2017" t="s">
        <v>27</v>
      </c>
      <c r="J2017" t="s">
        <v>57</v>
      </c>
      <c r="K2017" t="s">
        <v>29</v>
      </c>
      <c r="L2017" t="b">
        <v>1</v>
      </c>
      <c r="M2017" t="s">
        <v>30</v>
      </c>
      <c r="N2017" t="s">
        <v>204</v>
      </c>
      <c r="O2017">
        <v>2.58</v>
      </c>
      <c r="P2017">
        <v>10554</v>
      </c>
      <c r="Q2017">
        <v>27229.32</v>
      </c>
      <c r="R2017">
        <v>36655</v>
      </c>
      <c r="S2017">
        <v>36655</v>
      </c>
      <c r="T2017">
        <v>3.6655E-2</v>
      </c>
      <c r="U2017">
        <v>3.6655E-2</v>
      </c>
      <c r="V2017">
        <v>27.229320000000001</v>
      </c>
    </row>
    <row r="2018" spans="1:22" x14ac:dyDescent="0.35">
      <c r="A2018" t="s">
        <v>22</v>
      </c>
      <c r="B2018">
        <v>2019</v>
      </c>
      <c r="C2018" t="b">
        <v>1</v>
      </c>
      <c r="D2018" t="s">
        <v>169</v>
      </c>
      <c r="E2018" t="s">
        <v>204</v>
      </c>
      <c r="F2018" t="s">
        <v>25</v>
      </c>
      <c r="G2018" t="s">
        <v>169</v>
      </c>
      <c r="H2018" t="s">
        <v>26</v>
      </c>
      <c r="I2018" t="s">
        <v>27</v>
      </c>
      <c r="J2018" t="s">
        <v>57</v>
      </c>
      <c r="K2018" t="s">
        <v>29</v>
      </c>
      <c r="L2018" t="b">
        <v>1</v>
      </c>
      <c r="M2018" t="s">
        <v>30</v>
      </c>
      <c r="N2018" t="s">
        <v>204</v>
      </c>
      <c r="O2018">
        <v>2.58</v>
      </c>
      <c r="P2018">
        <v>690</v>
      </c>
      <c r="Q2018">
        <v>1780.2</v>
      </c>
      <c r="R2018">
        <v>23751</v>
      </c>
      <c r="S2018">
        <v>23751</v>
      </c>
      <c r="T2018">
        <v>2.3751000000000001E-2</v>
      </c>
      <c r="U2018">
        <v>2.3751000000000001E-2</v>
      </c>
      <c r="V2018">
        <v>1.7802</v>
      </c>
    </row>
    <row r="2019" spans="1:22" x14ac:dyDescent="0.35">
      <c r="A2019" t="s">
        <v>22</v>
      </c>
      <c r="B2019">
        <v>2019</v>
      </c>
      <c r="C2019" t="b">
        <v>1</v>
      </c>
      <c r="D2019" t="s">
        <v>169</v>
      </c>
      <c r="E2019" t="s">
        <v>204</v>
      </c>
      <c r="F2019" t="s">
        <v>25</v>
      </c>
      <c r="G2019" t="s">
        <v>169</v>
      </c>
      <c r="H2019" t="s">
        <v>26</v>
      </c>
      <c r="I2019" t="s">
        <v>27</v>
      </c>
      <c r="J2019" t="s">
        <v>57</v>
      </c>
      <c r="K2019" t="s">
        <v>29</v>
      </c>
      <c r="L2019" t="b">
        <v>1</v>
      </c>
      <c r="M2019" t="s">
        <v>30</v>
      </c>
      <c r="N2019" t="s">
        <v>204</v>
      </c>
      <c r="O2019">
        <v>1.1499999999999999</v>
      </c>
      <c r="P2019">
        <v>25650</v>
      </c>
      <c r="Q2019">
        <v>29497.5</v>
      </c>
      <c r="R2019">
        <v>179516</v>
      </c>
      <c r="S2019">
        <v>179516</v>
      </c>
      <c r="T2019">
        <v>0.17951600000000001</v>
      </c>
      <c r="U2019">
        <v>0.17951600000000001</v>
      </c>
      <c r="V2019">
        <v>29.497499999999999</v>
      </c>
    </row>
    <row r="2020" spans="1:22" x14ac:dyDescent="0.35">
      <c r="A2020" t="s">
        <v>22</v>
      </c>
      <c r="B2020">
        <v>2019</v>
      </c>
      <c r="C2020" t="b">
        <v>1</v>
      </c>
      <c r="D2020" t="s">
        <v>169</v>
      </c>
      <c r="E2020" t="s">
        <v>204</v>
      </c>
      <c r="F2020" t="s">
        <v>25</v>
      </c>
      <c r="G2020" t="s">
        <v>169</v>
      </c>
      <c r="H2020" t="s">
        <v>26</v>
      </c>
      <c r="I2020" t="s">
        <v>27</v>
      </c>
      <c r="J2020" t="s">
        <v>57</v>
      </c>
      <c r="K2020" t="s">
        <v>29</v>
      </c>
      <c r="L2020" t="b">
        <v>1</v>
      </c>
      <c r="M2020" t="s">
        <v>30</v>
      </c>
      <c r="N2020" t="s">
        <v>204</v>
      </c>
      <c r="O2020">
        <v>1.1499999999999999</v>
      </c>
      <c r="P2020">
        <v>8622</v>
      </c>
      <c r="Q2020">
        <v>9915.2999999999993</v>
      </c>
      <c r="R2020">
        <v>40272</v>
      </c>
      <c r="S2020">
        <v>40272</v>
      </c>
      <c r="T2020">
        <v>4.0272000000000002E-2</v>
      </c>
      <c r="U2020">
        <v>4.0272000000000002E-2</v>
      </c>
      <c r="V2020">
        <v>9.9153000000000002</v>
      </c>
    </row>
    <row r="2021" spans="1:22" x14ac:dyDescent="0.35">
      <c r="A2021" t="s">
        <v>22</v>
      </c>
      <c r="B2021">
        <v>2019</v>
      </c>
      <c r="C2021" t="b">
        <v>1</v>
      </c>
      <c r="D2021" t="s">
        <v>169</v>
      </c>
      <c r="E2021" t="s">
        <v>204</v>
      </c>
      <c r="F2021" t="s">
        <v>25</v>
      </c>
      <c r="G2021" t="s">
        <v>169</v>
      </c>
      <c r="H2021" t="s">
        <v>26</v>
      </c>
      <c r="I2021" t="s">
        <v>27</v>
      </c>
      <c r="J2021" t="s">
        <v>71</v>
      </c>
      <c r="K2021" t="s">
        <v>29</v>
      </c>
      <c r="L2021" t="b">
        <v>1</v>
      </c>
      <c r="M2021" t="s">
        <v>30</v>
      </c>
      <c r="N2021" t="s">
        <v>204</v>
      </c>
      <c r="O2021">
        <v>1.61</v>
      </c>
      <c r="P2021">
        <v>7515</v>
      </c>
      <c r="Q2021">
        <v>12099.15</v>
      </c>
      <c r="R2021">
        <v>36175</v>
      </c>
      <c r="S2021">
        <v>36175</v>
      </c>
      <c r="T2021">
        <v>3.6174999999999999E-2</v>
      </c>
      <c r="U2021">
        <v>3.6174999999999999E-2</v>
      </c>
      <c r="V2021">
        <v>12.09915</v>
      </c>
    </row>
    <row r="2022" spans="1:22" x14ac:dyDescent="0.35">
      <c r="A2022" t="s">
        <v>22</v>
      </c>
      <c r="B2022">
        <v>2019</v>
      </c>
      <c r="C2022" t="b">
        <v>1</v>
      </c>
      <c r="D2022" t="s">
        <v>169</v>
      </c>
      <c r="E2022" t="s">
        <v>204</v>
      </c>
      <c r="F2022" t="s">
        <v>25</v>
      </c>
      <c r="G2022" t="s">
        <v>169</v>
      </c>
      <c r="H2022" t="s">
        <v>26</v>
      </c>
      <c r="I2022" t="s">
        <v>110</v>
      </c>
      <c r="J2022" t="s">
        <v>76</v>
      </c>
      <c r="K2022" t="s">
        <v>32</v>
      </c>
      <c r="L2022" t="b">
        <v>1</v>
      </c>
      <c r="M2022" t="s">
        <v>30</v>
      </c>
      <c r="N2022" t="s">
        <v>204</v>
      </c>
      <c r="O2022">
        <v>1.92</v>
      </c>
      <c r="P2022">
        <v>4550</v>
      </c>
      <c r="Q2022">
        <v>8736</v>
      </c>
      <c r="R2022">
        <v>32939</v>
      </c>
      <c r="S2022">
        <v>32939</v>
      </c>
      <c r="T2022">
        <v>3.2939000000000003E-2</v>
      </c>
      <c r="U2022">
        <v>3.2939000000000003E-2</v>
      </c>
      <c r="V2022">
        <v>8.7360000000000007</v>
      </c>
    </row>
    <row r="2023" spans="1:22" x14ac:dyDescent="0.35">
      <c r="A2023" t="s">
        <v>22</v>
      </c>
      <c r="B2023">
        <v>2019</v>
      </c>
      <c r="C2023" t="b">
        <v>1</v>
      </c>
      <c r="D2023" t="s">
        <v>169</v>
      </c>
      <c r="E2023" t="s">
        <v>204</v>
      </c>
      <c r="F2023" t="s">
        <v>25</v>
      </c>
      <c r="G2023" t="s">
        <v>169</v>
      </c>
      <c r="H2023" t="s">
        <v>26</v>
      </c>
      <c r="I2023" t="s">
        <v>35</v>
      </c>
      <c r="J2023" t="s">
        <v>114</v>
      </c>
      <c r="K2023" t="s">
        <v>32</v>
      </c>
      <c r="L2023" t="b">
        <v>1</v>
      </c>
      <c r="M2023" t="s">
        <v>30</v>
      </c>
      <c r="N2023" t="s">
        <v>204</v>
      </c>
      <c r="O2023">
        <v>1.19</v>
      </c>
      <c r="P2023">
        <v>17919</v>
      </c>
      <c r="Q2023">
        <v>21323.61</v>
      </c>
      <c r="R2023">
        <v>9163</v>
      </c>
      <c r="S2023">
        <v>9163</v>
      </c>
      <c r="T2023">
        <v>9.1629999999999993E-3</v>
      </c>
      <c r="U2023">
        <v>9.1629999999999993E-3</v>
      </c>
      <c r="V2023">
        <v>21.323609999999999</v>
      </c>
    </row>
    <row r="2024" spans="1:22" x14ac:dyDescent="0.35">
      <c r="A2024" t="s">
        <v>22</v>
      </c>
      <c r="B2024">
        <v>2019</v>
      </c>
      <c r="C2024" t="b">
        <v>1</v>
      </c>
      <c r="D2024" t="s">
        <v>169</v>
      </c>
      <c r="E2024" t="s">
        <v>204</v>
      </c>
      <c r="F2024" t="s">
        <v>25</v>
      </c>
      <c r="G2024" t="s">
        <v>169</v>
      </c>
      <c r="H2024" t="s">
        <v>26</v>
      </c>
      <c r="I2024" t="s">
        <v>35</v>
      </c>
      <c r="J2024" t="s">
        <v>76</v>
      </c>
      <c r="K2024" t="s">
        <v>32</v>
      </c>
      <c r="L2024" t="b">
        <v>1</v>
      </c>
      <c r="M2024" t="s">
        <v>30</v>
      </c>
      <c r="N2024" t="s">
        <v>204</v>
      </c>
      <c r="O2024">
        <v>1.34</v>
      </c>
      <c r="P2024">
        <v>142971</v>
      </c>
      <c r="Q2024">
        <v>191581.14</v>
      </c>
      <c r="R2024">
        <v>211959</v>
      </c>
      <c r="S2024">
        <v>211959</v>
      </c>
      <c r="T2024">
        <v>0.21195900000000001</v>
      </c>
      <c r="U2024">
        <v>0.21195900000000001</v>
      </c>
      <c r="V2024">
        <v>191.58114</v>
      </c>
    </row>
    <row r="2025" spans="1:22" x14ac:dyDescent="0.35">
      <c r="A2025" t="s">
        <v>22</v>
      </c>
      <c r="B2025">
        <v>2019</v>
      </c>
      <c r="C2025" t="b">
        <v>1</v>
      </c>
      <c r="D2025" t="s">
        <v>169</v>
      </c>
      <c r="E2025" t="s">
        <v>204</v>
      </c>
      <c r="F2025" t="s">
        <v>25</v>
      </c>
      <c r="G2025" t="s">
        <v>169</v>
      </c>
      <c r="H2025" t="s">
        <v>26</v>
      </c>
      <c r="I2025" t="s">
        <v>35</v>
      </c>
      <c r="J2025" t="s">
        <v>76</v>
      </c>
      <c r="K2025" t="s">
        <v>32</v>
      </c>
      <c r="L2025" t="b">
        <v>1</v>
      </c>
      <c r="M2025" t="s">
        <v>30</v>
      </c>
      <c r="N2025" t="s">
        <v>204</v>
      </c>
      <c r="O2025">
        <v>1.34</v>
      </c>
      <c r="P2025">
        <v>4403</v>
      </c>
      <c r="Q2025">
        <v>5900.02</v>
      </c>
      <c r="R2025">
        <v>18777</v>
      </c>
      <c r="S2025">
        <v>18777</v>
      </c>
      <c r="T2025">
        <v>1.8776999999999999E-2</v>
      </c>
      <c r="U2025">
        <v>1.8776999999999999E-2</v>
      </c>
      <c r="V2025">
        <v>5.9000199999999996</v>
      </c>
    </row>
    <row r="2026" spans="1:22" x14ac:dyDescent="0.35">
      <c r="A2026" t="s">
        <v>22</v>
      </c>
      <c r="B2026">
        <v>2019</v>
      </c>
      <c r="C2026" t="b">
        <v>1</v>
      </c>
      <c r="D2026" t="s">
        <v>169</v>
      </c>
      <c r="E2026" t="s">
        <v>204</v>
      </c>
      <c r="F2026" t="s">
        <v>25</v>
      </c>
      <c r="G2026" t="s">
        <v>169</v>
      </c>
      <c r="H2026" t="s">
        <v>26</v>
      </c>
      <c r="I2026" t="s">
        <v>35</v>
      </c>
      <c r="J2026" t="s">
        <v>130</v>
      </c>
      <c r="K2026" t="s">
        <v>78</v>
      </c>
      <c r="L2026" t="b">
        <v>1</v>
      </c>
      <c r="M2026" t="s">
        <v>30</v>
      </c>
      <c r="N2026" t="s">
        <v>204</v>
      </c>
      <c r="O2026">
        <v>1.07</v>
      </c>
      <c r="P2026">
        <v>66116</v>
      </c>
      <c r="Q2026">
        <v>70744.12</v>
      </c>
      <c r="R2026">
        <v>352912</v>
      </c>
      <c r="S2026">
        <v>352912</v>
      </c>
      <c r="T2026">
        <v>0.352912</v>
      </c>
      <c r="U2026">
        <v>0.352912</v>
      </c>
      <c r="V2026">
        <v>70.744119999999995</v>
      </c>
    </row>
    <row r="2027" spans="1:22" x14ac:dyDescent="0.35">
      <c r="A2027" t="s">
        <v>22</v>
      </c>
      <c r="B2027">
        <v>2019</v>
      </c>
      <c r="C2027" t="b">
        <v>1</v>
      </c>
      <c r="D2027" t="s">
        <v>169</v>
      </c>
      <c r="E2027" t="s">
        <v>204</v>
      </c>
      <c r="F2027" t="s">
        <v>25</v>
      </c>
      <c r="G2027" t="s">
        <v>169</v>
      </c>
      <c r="H2027" t="s">
        <v>26</v>
      </c>
      <c r="I2027" t="s">
        <v>35</v>
      </c>
      <c r="J2027" t="s">
        <v>205</v>
      </c>
      <c r="K2027" t="s">
        <v>78</v>
      </c>
      <c r="L2027" t="b">
        <v>1</v>
      </c>
      <c r="M2027" t="s">
        <v>30</v>
      </c>
      <c r="N2027" t="s">
        <v>204</v>
      </c>
      <c r="O2027">
        <v>1.3</v>
      </c>
      <c r="P2027">
        <v>2334</v>
      </c>
      <c r="Q2027">
        <v>3034.2</v>
      </c>
      <c r="R2027">
        <v>22939</v>
      </c>
      <c r="S2027">
        <v>22939</v>
      </c>
      <c r="T2027">
        <v>2.2939000000000001E-2</v>
      </c>
      <c r="U2027">
        <v>2.2939000000000001E-2</v>
      </c>
      <c r="V2027">
        <v>3.0341999999999998</v>
      </c>
    </row>
    <row r="2028" spans="1:22" x14ac:dyDescent="0.35">
      <c r="A2028" t="s">
        <v>22</v>
      </c>
      <c r="B2028">
        <v>2019</v>
      </c>
      <c r="C2028" t="b">
        <v>1</v>
      </c>
      <c r="D2028" t="s">
        <v>169</v>
      </c>
      <c r="E2028" t="s">
        <v>204</v>
      </c>
      <c r="F2028" t="s">
        <v>25</v>
      </c>
      <c r="G2028" t="s">
        <v>169</v>
      </c>
      <c r="H2028" t="s">
        <v>26</v>
      </c>
      <c r="I2028" t="s">
        <v>35</v>
      </c>
      <c r="J2028" t="s">
        <v>131</v>
      </c>
      <c r="K2028" t="s">
        <v>78</v>
      </c>
      <c r="L2028" t="b">
        <v>1</v>
      </c>
      <c r="M2028" t="s">
        <v>30</v>
      </c>
      <c r="N2028" t="s">
        <v>204</v>
      </c>
      <c r="O2028">
        <v>1.0900000000000001</v>
      </c>
      <c r="P2028">
        <v>2264</v>
      </c>
      <c r="Q2028">
        <v>2467.7600000000002</v>
      </c>
      <c r="R2028">
        <v>11863</v>
      </c>
      <c r="S2028">
        <v>11863</v>
      </c>
      <c r="T2028">
        <v>1.1863E-2</v>
      </c>
      <c r="U2028">
        <v>1.1863E-2</v>
      </c>
      <c r="V2028">
        <v>2.4677600000000002</v>
      </c>
    </row>
    <row r="2029" spans="1:22" x14ac:dyDescent="0.35">
      <c r="A2029" t="s">
        <v>22</v>
      </c>
      <c r="B2029">
        <v>2019</v>
      </c>
      <c r="C2029" t="b">
        <v>1</v>
      </c>
      <c r="D2029" t="s">
        <v>169</v>
      </c>
      <c r="E2029" t="s">
        <v>204</v>
      </c>
      <c r="F2029" t="s">
        <v>25</v>
      </c>
      <c r="G2029" t="s">
        <v>169</v>
      </c>
      <c r="H2029" t="s">
        <v>26</v>
      </c>
      <c r="I2029" t="s">
        <v>35</v>
      </c>
      <c r="J2029" t="s">
        <v>132</v>
      </c>
      <c r="K2029" t="s">
        <v>78</v>
      </c>
      <c r="L2029" t="b">
        <v>1</v>
      </c>
      <c r="M2029" t="s">
        <v>30</v>
      </c>
      <c r="N2029" t="s">
        <v>204</v>
      </c>
      <c r="O2029">
        <v>1.1399999999999999</v>
      </c>
      <c r="P2029">
        <v>4072</v>
      </c>
      <c r="Q2029">
        <v>4642.08</v>
      </c>
      <c r="R2029">
        <v>44124</v>
      </c>
      <c r="S2029">
        <v>44124</v>
      </c>
      <c r="T2029">
        <v>4.4123999999999997E-2</v>
      </c>
      <c r="U2029">
        <v>4.4123999999999997E-2</v>
      </c>
      <c r="V2029">
        <v>4.64208</v>
      </c>
    </row>
    <row r="2030" spans="1:22" x14ac:dyDescent="0.35">
      <c r="A2030" t="s">
        <v>22</v>
      </c>
      <c r="B2030">
        <v>2019</v>
      </c>
      <c r="C2030" t="b">
        <v>1</v>
      </c>
      <c r="D2030" t="s">
        <v>169</v>
      </c>
      <c r="E2030" t="s">
        <v>204</v>
      </c>
      <c r="F2030" t="s">
        <v>25</v>
      </c>
      <c r="G2030" t="s">
        <v>169</v>
      </c>
      <c r="H2030" t="s">
        <v>26</v>
      </c>
      <c r="I2030" t="s">
        <v>27</v>
      </c>
      <c r="J2030" t="s">
        <v>137</v>
      </c>
      <c r="K2030" t="s">
        <v>33</v>
      </c>
      <c r="L2030" t="b">
        <v>1</v>
      </c>
      <c r="M2030" t="s">
        <v>30</v>
      </c>
      <c r="N2030" t="s">
        <v>204</v>
      </c>
      <c r="O2030">
        <v>1.33</v>
      </c>
      <c r="P2030">
        <v>231112</v>
      </c>
      <c r="Q2030">
        <v>307378.96000000002</v>
      </c>
      <c r="R2030">
        <v>500852</v>
      </c>
      <c r="S2030">
        <v>500852</v>
      </c>
      <c r="T2030">
        <v>0.50085199999999996</v>
      </c>
      <c r="U2030">
        <v>0.50085199999999996</v>
      </c>
      <c r="V2030">
        <v>307.37896000000001</v>
      </c>
    </row>
    <row r="2031" spans="1:22" x14ac:dyDescent="0.35">
      <c r="A2031" t="s">
        <v>22</v>
      </c>
      <c r="B2031">
        <v>2019</v>
      </c>
      <c r="C2031" t="b">
        <v>1</v>
      </c>
      <c r="D2031" t="s">
        <v>169</v>
      </c>
      <c r="E2031" t="s">
        <v>204</v>
      </c>
      <c r="F2031" t="s">
        <v>25</v>
      </c>
      <c r="G2031" t="s">
        <v>169</v>
      </c>
      <c r="H2031" t="s">
        <v>26</v>
      </c>
      <c r="I2031" t="s">
        <v>27</v>
      </c>
      <c r="J2031" t="s">
        <v>137</v>
      </c>
      <c r="K2031" t="s">
        <v>33</v>
      </c>
      <c r="L2031" t="b">
        <v>1</v>
      </c>
      <c r="M2031" t="s">
        <v>30</v>
      </c>
      <c r="N2031" t="s">
        <v>204</v>
      </c>
      <c r="O2031">
        <v>1.33</v>
      </c>
      <c r="P2031">
        <v>9479</v>
      </c>
      <c r="Q2031">
        <v>12607.07</v>
      </c>
      <c r="R2031">
        <v>26437</v>
      </c>
      <c r="S2031">
        <v>26437</v>
      </c>
      <c r="T2031">
        <v>2.6436999999999999E-2</v>
      </c>
      <c r="U2031">
        <v>2.6436999999999999E-2</v>
      </c>
      <c r="V2031">
        <v>12.60707</v>
      </c>
    </row>
    <row r="2032" spans="1:22" x14ac:dyDescent="0.35">
      <c r="A2032" t="s">
        <v>22</v>
      </c>
      <c r="B2032">
        <v>2019</v>
      </c>
      <c r="C2032" t="b">
        <v>1</v>
      </c>
      <c r="D2032" t="s">
        <v>169</v>
      </c>
      <c r="E2032" t="s">
        <v>204</v>
      </c>
      <c r="F2032" t="s">
        <v>25</v>
      </c>
      <c r="G2032" t="s">
        <v>169</v>
      </c>
      <c r="H2032" t="s">
        <v>26</v>
      </c>
      <c r="I2032" t="s">
        <v>27</v>
      </c>
      <c r="J2032" t="s">
        <v>85</v>
      </c>
      <c r="K2032" t="s">
        <v>33</v>
      </c>
      <c r="L2032" t="b">
        <v>1</v>
      </c>
      <c r="M2032" t="s">
        <v>30</v>
      </c>
      <c r="N2032" t="s">
        <v>204</v>
      </c>
      <c r="O2032">
        <v>3.07</v>
      </c>
      <c r="P2032">
        <v>1845</v>
      </c>
      <c r="Q2032">
        <v>5664.15</v>
      </c>
      <c r="R2032">
        <v>16299</v>
      </c>
      <c r="S2032">
        <v>16299</v>
      </c>
      <c r="T2032">
        <v>1.6299000000000001E-2</v>
      </c>
      <c r="U2032">
        <v>1.6299000000000001E-2</v>
      </c>
      <c r="V2032">
        <v>5.6641500000000002</v>
      </c>
    </row>
    <row r="2033" spans="1:22" x14ac:dyDescent="0.35">
      <c r="A2033" t="s">
        <v>22</v>
      </c>
      <c r="B2033">
        <v>2019</v>
      </c>
      <c r="C2033" t="b">
        <v>1</v>
      </c>
      <c r="D2033" t="s">
        <v>169</v>
      </c>
      <c r="E2033" t="s">
        <v>204</v>
      </c>
      <c r="F2033" t="s">
        <v>25</v>
      </c>
      <c r="G2033" t="s">
        <v>169</v>
      </c>
      <c r="H2033" t="s">
        <v>26</v>
      </c>
      <c r="I2033" t="s">
        <v>27</v>
      </c>
      <c r="J2033" t="s">
        <v>104</v>
      </c>
      <c r="K2033" t="s">
        <v>32</v>
      </c>
      <c r="L2033" t="b">
        <v>1</v>
      </c>
      <c r="M2033" t="s">
        <v>30</v>
      </c>
      <c r="N2033" t="s">
        <v>204</v>
      </c>
      <c r="O2033">
        <v>1.93</v>
      </c>
      <c r="P2033">
        <v>56794</v>
      </c>
      <c r="Q2033">
        <v>109612.42</v>
      </c>
      <c r="R2033">
        <v>113151</v>
      </c>
      <c r="S2033">
        <v>113151</v>
      </c>
      <c r="T2033">
        <v>0.113151</v>
      </c>
      <c r="U2033">
        <v>0.113151</v>
      </c>
      <c r="V2033">
        <v>109.61242</v>
      </c>
    </row>
    <row r="2034" spans="1:22" x14ac:dyDescent="0.35">
      <c r="A2034" t="s">
        <v>22</v>
      </c>
      <c r="B2034">
        <v>2019</v>
      </c>
      <c r="C2034" t="b">
        <v>1</v>
      </c>
      <c r="D2034" t="s">
        <v>169</v>
      </c>
      <c r="E2034" t="s">
        <v>204</v>
      </c>
      <c r="F2034" t="s">
        <v>25</v>
      </c>
      <c r="G2034" t="s">
        <v>169</v>
      </c>
      <c r="H2034" t="s">
        <v>26</v>
      </c>
      <c r="I2034" t="s">
        <v>27</v>
      </c>
      <c r="J2034" t="s">
        <v>104</v>
      </c>
      <c r="K2034" t="s">
        <v>32</v>
      </c>
      <c r="L2034" t="b">
        <v>1</v>
      </c>
      <c r="M2034" t="s">
        <v>30</v>
      </c>
      <c r="N2034" t="s">
        <v>204</v>
      </c>
      <c r="O2034">
        <v>1.1599999999999999</v>
      </c>
      <c r="P2034">
        <v>4407</v>
      </c>
      <c r="Q2034">
        <v>5112.12</v>
      </c>
      <c r="R2034">
        <v>11470</v>
      </c>
      <c r="S2034">
        <v>11470</v>
      </c>
      <c r="T2034">
        <v>1.1469999999999999E-2</v>
      </c>
      <c r="U2034">
        <v>1.1469999999999999E-2</v>
      </c>
      <c r="V2034">
        <v>5.11212</v>
      </c>
    </row>
    <row r="2035" spans="1:22" x14ac:dyDescent="0.35">
      <c r="A2035" t="s">
        <v>22</v>
      </c>
      <c r="B2035">
        <v>2019</v>
      </c>
      <c r="C2035" t="b">
        <v>1</v>
      </c>
      <c r="D2035" t="s">
        <v>169</v>
      </c>
      <c r="E2035" t="s">
        <v>204</v>
      </c>
      <c r="F2035" t="s">
        <v>25</v>
      </c>
      <c r="G2035" t="s">
        <v>169</v>
      </c>
      <c r="H2035" t="s">
        <v>26</v>
      </c>
      <c r="I2035" t="s">
        <v>27</v>
      </c>
      <c r="J2035" t="s">
        <v>128</v>
      </c>
      <c r="K2035" t="s">
        <v>32</v>
      </c>
      <c r="L2035" t="b">
        <v>1</v>
      </c>
      <c r="M2035" t="s">
        <v>30</v>
      </c>
      <c r="N2035" t="s">
        <v>204</v>
      </c>
      <c r="O2035">
        <v>1.41</v>
      </c>
      <c r="P2035">
        <v>37352</v>
      </c>
      <c r="Q2035">
        <v>52666.32</v>
      </c>
      <c r="R2035">
        <v>85632</v>
      </c>
      <c r="S2035">
        <v>85632</v>
      </c>
      <c r="T2035">
        <v>8.5632E-2</v>
      </c>
      <c r="U2035">
        <v>8.5632E-2</v>
      </c>
      <c r="V2035">
        <v>52.666319999999999</v>
      </c>
    </row>
    <row r="2036" spans="1:22" x14ac:dyDescent="0.35">
      <c r="A2036" t="s">
        <v>22</v>
      </c>
      <c r="B2036">
        <v>2019</v>
      </c>
      <c r="C2036" t="b">
        <v>1</v>
      </c>
      <c r="D2036" t="s">
        <v>169</v>
      </c>
      <c r="E2036" t="s">
        <v>204</v>
      </c>
      <c r="F2036" t="s">
        <v>25</v>
      </c>
      <c r="G2036" t="s">
        <v>169</v>
      </c>
      <c r="H2036" t="s">
        <v>26</v>
      </c>
      <c r="I2036" t="s">
        <v>27</v>
      </c>
      <c r="J2036" t="s">
        <v>31</v>
      </c>
      <c r="K2036" t="s">
        <v>32</v>
      </c>
      <c r="L2036" t="b">
        <v>1</v>
      </c>
      <c r="M2036" t="s">
        <v>30</v>
      </c>
      <c r="N2036" t="s">
        <v>204</v>
      </c>
      <c r="O2036">
        <v>1.5</v>
      </c>
      <c r="P2036">
        <v>100908</v>
      </c>
      <c r="Q2036">
        <v>151362</v>
      </c>
      <c r="R2036">
        <v>203758</v>
      </c>
      <c r="S2036">
        <v>203758</v>
      </c>
      <c r="T2036">
        <v>0.20375799999999999</v>
      </c>
      <c r="U2036">
        <v>0.20375799999999999</v>
      </c>
      <c r="V2036">
        <v>151.36199999999999</v>
      </c>
    </row>
    <row r="2037" spans="1:22" x14ac:dyDescent="0.35">
      <c r="A2037" t="s">
        <v>22</v>
      </c>
      <c r="B2037">
        <v>2019</v>
      </c>
      <c r="C2037" t="b">
        <v>1</v>
      </c>
      <c r="D2037" t="s">
        <v>169</v>
      </c>
      <c r="E2037" t="s">
        <v>204</v>
      </c>
      <c r="F2037" t="s">
        <v>25</v>
      </c>
      <c r="G2037" t="s">
        <v>169</v>
      </c>
      <c r="H2037" t="s">
        <v>26</v>
      </c>
      <c r="I2037" t="s">
        <v>27</v>
      </c>
      <c r="J2037" t="s">
        <v>31</v>
      </c>
      <c r="K2037" t="s">
        <v>32</v>
      </c>
      <c r="L2037" t="b">
        <v>1</v>
      </c>
      <c r="M2037" t="s">
        <v>30</v>
      </c>
      <c r="N2037" t="s">
        <v>204</v>
      </c>
      <c r="O2037">
        <v>1.5</v>
      </c>
      <c r="P2037">
        <v>3777</v>
      </c>
      <c r="Q2037">
        <v>5665.5</v>
      </c>
      <c r="R2037">
        <v>9939</v>
      </c>
      <c r="S2037">
        <v>9939</v>
      </c>
      <c r="T2037">
        <v>9.9389999999999999E-3</v>
      </c>
      <c r="U2037">
        <v>9.9389999999999999E-3</v>
      </c>
      <c r="V2037">
        <v>5.6654999999999998</v>
      </c>
    </row>
    <row r="2038" spans="1:22" x14ac:dyDescent="0.35">
      <c r="A2038" t="s">
        <v>22</v>
      </c>
      <c r="B2038">
        <v>2019</v>
      </c>
      <c r="C2038" t="b">
        <v>1</v>
      </c>
      <c r="D2038" t="s">
        <v>169</v>
      </c>
      <c r="E2038" t="s">
        <v>204</v>
      </c>
      <c r="F2038" t="s">
        <v>25</v>
      </c>
      <c r="G2038" t="s">
        <v>169</v>
      </c>
      <c r="H2038" t="s">
        <v>26</v>
      </c>
      <c r="I2038" t="s">
        <v>27</v>
      </c>
      <c r="J2038" t="s">
        <v>106</v>
      </c>
      <c r="K2038" t="s">
        <v>32</v>
      </c>
      <c r="L2038" t="b">
        <v>1</v>
      </c>
      <c r="M2038" t="s">
        <v>30</v>
      </c>
      <c r="N2038" t="s">
        <v>204</v>
      </c>
      <c r="O2038">
        <v>1.4</v>
      </c>
      <c r="P2038">
        <v>10082563</v>
      </c>
      <c r="Q2038">
        <v>14115588.199999999</v>
      </c>
      <c r="R2038">
        <v>30349458</v>
      </c>
      <c r="S2038">
        <v>30349458</v>
      </c>
      <c r="T2038">
        <v>30.349457999999998</v>
      </c>
      <c r="U2038">
        <v>30.349457999999998</v>
      </c>
      <c r="V2038">
        <v>14115.5882</v>
      </c>
    </row>
    <row r="2039" spans="1:22" x14ac:dyDescent="0.35">
      <c r="A2039" t="s">
        <v>22</v>
      </c>
      <c r="B2039">
        <v>2019</v>
      </c>
      <c r="C2039" t="b">
        <v>1</v>
      </c>
      <c r="D2039" t="s">
        <v>169</v>
      </c>
      <c r="E2039" t="s">
        <v>204</v>
      </c>
      <c r="F2039" t="s">
        <v>25</v>
      </c>
      <c r="G2039" t="s">
        <v>169</v>
      </c>
      <c r="H2039" t="s">
        <v>26</v>
      </c>
      <c r="I2039" t="s">
        <v>27</v>
      </c>
      <c r="J2039" t="s">
        <v>106</v>
      </c>
      <c r="K2039" t="s">
        <v>32</v>
      </c>
      <c r="L2039" t="b">
        <v>1</v>
      </c>
      <c r="M2039" t="s">
        <v>30</v>
      </c>
      <c r="N2039" t="s">
        <v>204</v>
      </c>
      <c r="O2039">
        <v>1.4</v>
      </c>
      <c r="P2039">
        <v>1545013</v>
      </c>
      <c r="Q2039">
        <v>2163018.2000000002</v>
      </c>
      <c r="R2039">
        <v>3711844</v>
      </c>
      <c r="S2039">
        <v>3711844</v>
      </c>
      <c r="T2039">
        <v>3.7118440000000001</v>
      </c>
      <c r="U2039">
        <v>3.7118440000000001</v>
      </c>
      <c r="V2039">
        <v>2163.0182</v>
      </c>
    </row>
    <row r="2040" spans="1:22" x14ac:dyDescent="0.35">
      <c r="A2040" t="s">
        <v>22</v>
      </c>
      <c r="B2040">
        <v>2019</v>
      </c>
      <c r="C2040" t="b">
        <v>1</v>
      </c>
      <c r="D2040" t="s">
        <v>169</v>
      </c>
      <c r="E2040" t="s">
        <v>204</v>
      </c>
      <c r="F2040" t="s">
        <v>25</v>
      </c>
      <c r="G2040" t="s">
        <v>169</v>
      </c>
      <c r="H2040" t="s">
        <v>26</v>
      </c>
      <c r="I2040" t="s">
        <v>27</v>
      </c>
      <c r="J2040" t="s">
        <v>106</v>
      </c>
      <c r="K2040" t="s">
        <v>32</v>
      </c>
      <c r="L2040" t="b">
        <v>1</v>
      </c>
      <c r="M2040" t="s">
        <v>30</v>
      </c>
      <c r="N2040" t="s">
        <v>204</v>
      </c>
      <c r="O2040">
        <v>1.4</v>
      </c>
      <c r="P2040">
        <v>48742</v>
      </c>
      <c r="Q2040">
        <v>68238.8</v>
      </c>
      <c r="R2040">
        <v>129168</v>
      </c>
      <c r="S2040">
        <v>129168</v>
      </c>
      <c r="T2040">
        <v>0.12916800000000001</v>
      </c>
      <c r="U2040">
        <v>0.12916800000000001</v>
      </c>
      <c r="V2040">
        <v>68.238799999999998</v>
      </c>
    </row>
    <row r="2041" spans="1:22" x14ac:dyDescent="0.35">
      <c r="A2041" t="s">
        <v>22</v>
      </c>
      <c r="B2041">
        <v>2019</v>
      </c>
      <c r="C2041" t="b">
        <v>1</v>
      </c>
      <c r="D2041" t="s">
        <v>169</v>
      </c>
      <c r="E2041" t="s">
        <v>204</v>
      </c>
      <c r="F2041" t="s">
        <v>25</v>
      </c>
      <c r="G2041" t="s">
        <v>169</v>
      </c>
      <c r="H2041" t="s">
        <v>26</v>
      </c>
      <c r="I2041" t="s">
        <v>27</v>
      </c>
      <c r="J2041" t="s">
        <v>114</v>
      </c>
      <c r="K2041" t="s">
        <v>32</v>
      </c>
      <c r="L2041" t="b">
        <v>1</v>
      </c>
      <c r="M2041" t="s">
        <v>30</v>
      </c>
      <c r="N2041" t="s">
        <v>204</v>
      </c>
      <c r="O2041">
        <v>1.51</v>
      </c>
      <c r="P2041">
        <v>300001</v>
      </c>
      <c r="Q2041">
        <v>453001.51</v>
      </c>
      <c r="R2041">
        <v>745199</v>
      </c>
      <c r="S2041">
        <v>745199</v>
      </c>
      <c r="T2041">
        <v>0.74519899999999994</v>
      </c>
      <c r="U2041">
        <v>0.74519899999999994</v>
      </c>
      <c r="V2041">
        <v>453.00151</v>
      </c>
    </row>
    <row r="2042" spans="1:22" x14ac:dyDescent="0.35">
      <c r="A2042" t="s">
        <v>22</v>
      </c>
      <c r="B2042">
        <v>2019</v>
      </c>
      <c r="C2042" t="b">
        <v>1</v>
      </c>
      <c r="D2042" t="s">
        <v>169</v>
      </c>
      <c r="E2042" t="s">
        <v>204</v>
      </c>
      <c r="F2042" t="s">
        <v>25</v>
      </c>
      <c r="G2042" t="s">
        <v>169</v>
      </c>
      <c r="H2042" t="s">
        <v>26</v>
      </c>
      <c r="I2042" t="s">
        <v>27</v>
      </c>
      <c r="J2042" t="s">
        <v>114</v>
      </c>
      <c r="K2042" t="s">
        <v>32</v>
      </c>
      <c r="L2042" t="b">
        <v>1</v>
      </c>
      <c r="M2042" t="s">
        <v>30</v>
      </c>
      <c r="N2042" t="s">
        <v>204</v>
      </c>
      <c r="O2042">
        <v>1.51</v>
      </c>
      <c r="P2042">
        <v>24588</v>
      </c>
      <c r="Q2042">
        <v>37127.879999999997</v>
      </c>
      <c r="R2042">
        <v>39833</v>
      </c>
      <c r="S2042">
        <v>39833</v>
      </c>
      <c r="T2042">
        <v>3.9833E-2</v>
      </c>
      <c r="U2042">
        <v>3.9833E-2</v>
      </c>
      <c r="V2042">
        <v>37.127879999999998</v>
      </c>
    </row>
    <row r="2043" spans="1:22" x14ac:dyDescent="0.35">
      <c r="A2043" t="s">
        <v>22</v>
      </c>
      <c r="B2043">
        <v>2019</v>
      </c>
      <c r="C2043" t="b">
        <v>1</v>
      </c>
      <c r="D2043" t="s">
        <v>169</v>
      </c>
      <c r="E2043" t="s">
        <v>204</v>
      </c>
      <c r="F2043" t="s">
        <v>25</v>
      </c>
      <c r="G2043" t="s">
        <v>169</v>
      </c>
      <c r="H2043" t="s">
        <v>26</v>
      </c>
      <c r="I2043" t="s">
        <v>27</v>
      </c>
      <c r="J2043" t="s">
        <v>76</v>
      </c>
      <c r="K2043" t="s">
        <v>32</v>
      </c>
      <c r="L2043" t="b">
        <v>1</v>
      </c>
      <c r="M2043" t="s">
        <v>30</v>
      </c>
      <c r="N2043" t="s">
        <v>204</v>
      </c>
      <c r="O2043">
        <v>1.5</v>
      </c>
      <c r="P2043">
        <v>8053199</v>
      </c>
      <c r="Q2043">
        <v>12079798.5</v>
      </c>
      <c r="R2043">
        <v>29979546</v>
      </c>
      <c r="S2043">
        <v>29979546</v>
      </c>
      <c r="T2043">
        <v>29.979545999999999</v>
      </c>
      <c r="U2043">
        <v>29.979545999999999</v>
      </c>
      <c r="V2043">
        <v>12079.798500000001</v>
      </c>
    </row>
    <row r="2044" spans="1:22" x14ac:dyDescent="0.35">
      <c r="A2044" t="s">
        <v>22</v>
      </c>
      <c r="B2044">
        <v>2019</v>
      </c>
      <c r="C2044" t="b">
        <v>1</v>
      </c>
      <c r="D2044" t="s">
        <v>169</v>
      </c>
      <c r="E2044" t="s">
        <v>204</v>
      </c>
      <c r="F2044" t="s">
        <v>25</v>
      </c>
      <c r="G2044" t="s">
        <v>169</v>
      </c>
      <c r="H2044" t="s">
        <v>26</v>
      </c>
      <c r="I2044" t="s">
        <v>27</v>
      </c>
      <c r="J2044" t="s">
        <v>76</v>
      </c>
      <c r="K2044" t="s">
        <v>32</v>
      </c>
      <c r="L2044" t="b">
        <v>1</v>
      </c>
      <c r="M2044" t="s">
        <v>30</v>
      </c>
      <c r="N2044" t="s">
        <v>204</v>
      </c>
      <c r="O2044">
        <v>1.5</v>
      </c>
      <c r="P2044">
        <v>803475</v>
      </c>
      <c r="Q2044">
        <v>1205212.5</v>
      </c>
      <c r="R2044">
        <v>2928089</v>
      </c>
      <c r="S2044">
        <v>2928089</v>
      </c>
      <c r="T2044">
        <v>2.9280889999999999</v>
      </c>
      <c r="U2044">
        <v>2.9280889999999999</v>
      </c>
      <c r="V2044">
        <v>1205.2125000000001</v>
      </c>
    </row>
    <row r="2045" spans="1:22" x14ac:dyDescent="0.35">
      <c r="A2045" t="s">
        <v>22</v>
      </c>
      <c r="B2045">
        <v>2019</v>
      </c>
      <c r="C2045" t="b">
        <v>1</v>
      </c>
      <c r="D2045" t="s">
        <v>169</v>
      </c>
      <c r="E2045" t="s">
        <v>204</v>
      </c>
      <c r="F2045" t="s">
        <v>25</v>
      </c>
      <c r="G2045" t="s">
        <v>169</v>
      </c>
      <c r="H2045" t="s">
        <v>26</v>
      </c>
      <c r="I2045" t="s">
        <v>27</v>
      </c>
      <c r="J2045" t="s">
        <v>132</v>
      </c>
      <c r="K2045" t="s">
        <v>78</v>
      </c>
      <c r="L2045" t="b">
        <v>1</v>
      </c>
      <c r="M2045" t="s">
        <v>30</v>
      </c>
      <c r="N2045" t="s">
        <v>204</v>
      </c>
      <c r="O2045">
        <v>1.26</v>
      </c>
      <c r="P2045">
        <v>1145</v>
      </c>
      <c r="Q2045">
        <v>1442.7</v>
      </c>
      <c r="R2045">
        <v>7720</v>
      </c>
      <c r="S2045">
        <v>7720</v>
      </c>
      <c r="T2045">
        <v>7.7200000000000003E-3</v>
      </c>
      <c r="U2045">
        <v>7.7200000000000003E-3</v>
      </c>
      <c r="V2045">
        <v>1.4427000000000001</v>
      </c>
    </row>
    <row r="2046" spans="1:22" x14ac:dyDescent="0.35">
      <c r="A2046" t="s">
        <v>22</v>
      </c>
      <c r="B2046">
        <v>2019</v>
      </c>
      <c r="C2046" t="b">
        <v>1</v>
      </c>
      <c r="D2046" t="s">
        <v>169</v>
      </c>
      <c r="E2046" t="s">
        <v>204</v>
      </c>
      <c r="F2046" t="s">
        <v>25</v>
      </c>
      <c r="G2046" t="s">
        <v>169</v>
      </c>
      <c r="H2046" t="s">
        <v>26</v>
      </c>
      <c r="I2046" t="s">
        <v>100</v>
      </c>
      <c r="J2046" t="s">
        <v>76</v>
      </c>
      <c r="K2046" t="s">
        <v>32</v>
      </c>
      <c r="L2046" t="b">
        <v>1</v>
      </c>
      <c r="M2046" t="s">
        <v>30</v>
      </c>
      <c r="N2046" t="s">
        <v>204</v>
      </c>
      <c r="O2046">
        <v>6.53</v>
      </c>
      <c r="P2046">
        <v>23145</v>
      </c>
      <c r="Q2046">
        <v>151136.85</v>
      </c>
      <c r="R2046">
        <v>328153</v>
      </c>
      <c r="S2046">
        <v>328153</v>
      </c>
      <c r="T2046">
        <v>0.32815299999999997</v>
      </c>
      <c r="U2046">
        <v>0.32815299999999997</v>
      </c>
      <c r="V2046">
        <v>151.13685000000001</v>
      </c>
    </row>
    <row r="2047" spans="1:22" x14ac:dyDescent="0.35">
      <c r="A2047" t="s">
        <v>22</v>
      </c>
      <c r="B2047">
        <v>2019</v>
      </c>
      <c r="C2047" t="b">
        <v>1</v>
      </c>
      <c r="D2047" t="s">
        <v>169</v>
      </c>
      <c r="E2047" t="s">
        <v>204</v>
      </c>
      <c r="F2047" t="s">
        <v>25</v>
      </c>
      <c r="G2047" t="s">
        <v>169</v>
      </c>
      <c r="H2047" t="s">
        <v>26</v>
      </c>
      <c r="I2047" t="s">
        <v>100</v>
      </c>
      <c r="J2047" t="s">
        <v>76</v>
      </c>
      <c r="K2047" t="s">
        <v>32</v>
      </c>
      <c r="L2047" t="b">
        <v>1</v>
      </c>
      <c r="M2047" t="s">
        <v>30</v>
      </c>
      <c r="N2047" t="s">
        <v>204</v>
      </c>
      <c r="O2047">
        <v>6.53</v>
      </c>
      <c r="P2047">
        <v>13575</v>
      </c>
      <c r="Q2047">
        <v>88644.75</v>
      </c>
      <c r="R2047">
        <v>158375</v>
      </c>
      <c r="S2047">
        <v>158375</v>
      </c>
      <c r="T2047">
        <v>0.15837499999999999</v>
      </c>
      <c r="U2047">
        <v>0.15837499999999999</v>
      </c>
      <c r="V2047">
        <v>88.644750000000002</v>
      </c>
    </row>
    <row r="2048" spans="1:22" x14ac:dyDescent="0.35">
      <c r="A2048" t="s">
        <v>22</v>
      </c>
      <c r="B2048">
        <v>2019</v>
      </c>
      <c r="C2048" t="b">
        <v>1</v>
      </c>
      <c r="D2048" t="s">
        <v>169</v>
      </c>
      <c r="E2048" t="s">
        <v>204</v>
      </c>
      <c r="F2048" t="s">
        <v>25</v>
      </c>
      <c r="G2048" t="s">
        <v>169</v>
      </c>
      <c r="H2048" t="s">
        <v>26</v>
      </c>
      <c r="I2048" t="s">
        <v>100</v>
      </c>
      <c r="J2048" t="s">
        <v>76</v>
      </c>
      <c r="K2048" t="s">
        <v>32</v>
      </c>
      <c r="L2048" t="b">
        <v>1</v>
      </c>
      <c r="M2048" t="s">
        <v>30</v>
      </c>
      <c r="N2048" t="s">
        <v>204</v>
      </c>
      <c r="O2048">
        <v>6.53</v>
      </c>
      <c r="P2048">
        <v>1260</v>
      </c>
      <c r="Q2048">
        <v>8227.7999999999993</v>
      </c>
      <c r="R2048">
        <v>3976</v>
      </c>
      <c r="S2048">
        <v>3976</v>
      </c>
      <c r="T2048">
        <v>3.9760000000000004E-3</v>
      </c>
      <c r="U2048">
        <v>3.9760000000000004E-3</v>
      </c>
      <c r="V2048">
        <v>8.2278000000000002</v>
      </c>
    </row>
    <row r="2049" spans="1:22" x14ac:dyDescent="0.35">
      <c r="A2049" t="s">
        <v>22</v>
      </c>
      <c r="B2049">
        <v>2019</v>
      </c>
      <c r="C2049" t="b">
        <v>1</v>
      </c>
      <c r="D2049" t="s">
        <v>169</v>
      </c>
      <c r="E2049" t="s">
        <v>204</v>
      </c>
      <c r="F2049" t="s">
        <v>25</v>
      </c>
      <c r="G2049" t="s">
        <v>169</v>
      </c>
      <c r="H2049" t="s">
        <v>26</v>
      </c>
      <c r="I2049" t="s">
        <v>100</v>
      </c>
      <c r="J2049" t="s">
        <v>76</v>
      </c>
      <c r="K2049" t="s">
        <v>32</v>
      </c>
      <c r="L2049" t="b">
        <v>1</v>
      </c>
      <c r="M2049" t="s">
        <v>30</v>
      </c>
      <c r="N2049" t="s">
        <v>204</v>
      </c>
      <c r="O2049">
        <v>6.53</v>
      </c>
      <c r="P2049">
        <v>225</v>
      </c>
      <c r="Q2049">
        <v>1469.25</v>
      </c>
      <c r="R2049">
        <v>4345</v>
      </c>
      <c r="S2049">
        <v>4345</v>
      </c>
      <c r="T2049">
        <v>4.3449999999999999E-3</v>
      </c>
      <c r="U2049">
        <v>4.3449999999999999E-3</v>
      </c>
      <c r="V2049">
        <v>1.4692499999999999</v>
      </c>
    </row>
    <row r="2050" spans="1:22" x14ac:dyDescent="0.35">
      <c r="A2050" t="s">
        <v>22</v>
      </c>
      <c r="B2050">
        <v>2019</v>
      </c>
      <c r="C2050" t="b">
        <v>1</v>
      </c>
      <c r="D2050" t="s">
        <v>169</v>
      </c>
      <c r="E2050" t="s">
        <v>204</v>
      </c>
      <c r="F2050" t="s">
        <v>25</v>
      </c>
      <c r="G2050" t="s">
        <v>169</v>
      </c>
      <c r="H2050" t="s">
        <v>26</v>
      </c>
      <c r="I2050" t="s">
        <v>110</v>
      </c>
      <c r="J2050" t="s">
        <v>33</v>
      </c>
      <c r="K2050" t="s">
        <v>33</v>
      </c>
      <c r="L2050" t="b">
        <v>1</v>
      </c>
      <c r="M2050" t="s">
        <v>30</v>
      </c>
      <c r="N2050" t="s">
        <v>204</v>
      </c>
      <c r="O2050">
        <v>1.86</v>
      </c>
      <c r="P2050">
        <v>116592</v>
      </c>
      <c r="Q2050">
        <v>216861.12</v>
      </c>
      <c r="R2050">
        <v>244548</v>
      </c>
      <c r="S2050">
        <v>244548</v>
      </c>
      <c r="T2050">
        <v>0.24454799999999999</v>
      </c>
      <c r="U2050">
        <v>0.24454799999999999</v>
      </c>
      <c r="V2050">
        <v>216.86112</v>
      </c>
    </row>
    <row r="2051" spans="1:22" x14ac:dyDescent="0.35">
      <c r="A2051" t="s">
        <v>22</v>
      </c>
      <c r="B2051">
        <v>2019</v>
      </c>
      <c r="C2051" t="b">
        <v>1</v>
      </c>
      <c r="D2051" t="s">
        <v>169</v>
      </c>
      <c r="E2051" t="s">
        <v>204</v>
      </c>
      <c r="F2051" t="s">
        <v>25</v>
      </c>
      <c r="G2051" t="s">
        <v>169</v>
      </c>
      <c r="H2051" t="s">
        <v>26</v>
      </c>
      <c r="I2051" t="s">
        <v>35</v>
      </c>
      <c r="J2051" t="s">
        <v>33</v>
      </c>
      <c r="K2051" t="s">
        <v>33</v>
      </c>
      <c r="L2051" t="b">
        <v>1</v>
      </c>
      <c r="M2051" t="s">
        <v>30</v>
      </c>
      <c r="N2051" t="s">
        <v>204</v>
      </c>
      <c r="O2051">
        <v>1.17</v>
      </c>
      <c r="P2051">
        <v>14514</v>
      </c>
      <c r="Q2051">
        <v>16981.38</v>
      </c>
      <c r="R2051">
        <v>15633</v>
      </c>
      <c r="S2051">
        <v>15633</v>
      </c>
      <c r="T2051">
        <v>1.5633000000000001E-2</v>
      </c>
      <c r="U2051">
        <v>1.5633000000000001E-2</v>
      </c>
      <c r="V2051">
        <v>16.981380000000001</v>
      </c>
    </row>
    <row r="2052" spans="1:22" x14ac:dyDescent="0.35">
      <c r="A2052" t="s">
        <v>22</v>
      </c>
      <c r="B2052">
        <v>2019</v>
      </c>
      <c r="C2052" t="b">
        <v>1</v>
      </c>
      <c r="D2052" t="s">
        <v>169</v>
      </c>
      <c r="E2052" t="s">
        <v>204</v>
      </c>
      <c r="F2052" t="s">
        <v>25</v>
      </c>
      <c r="G2052" t="s">
        <v>169</v>
      </c>
      <c r="H2052" t="s">
        <v>26</v>
      </c>
      <c r="I2052" t="s">
        <v>27</v>
      </c>
      <c r="J2052" t="s">
        <v>33</v>
      </c>
      <c r="K2052" t="s">
        <v>33</v>
      </c>
      <c r="L2052" t="b">
        <v>1</v>
      </c>
      <c r="M2052" t="s">
        <v>30</v>
      </c>
      <c r="N2052" t="s">
        <v>204</v>
      </c>
      <c r="O2052">
        <v>1.33</v>
      </c>
      <c r="P2052">
        <v>26265</v>
      </c>
      <c r="Q2052">
        <v>34932.449999999997</v>
      </c>
      <c r="R2052">
        <v>20506</v>
      </c>
      <c r="S2052">
        <v>20506</v>
      </c>
      <c r="T2052">
        <v>2.0506E-2</v>
      </c>
      <c r="U2052">
        <v>2.0506E-2</v>
      </c>
      <c r="V2052">
        <v>34.932450000000003</v>
      </c>
    </row>
    <row r="2053" spans="1:22" x14ac:dyDescent="0.35">
      <c r="A2053" t="s">
        <v>22</v>
      </c>
      <c r="B2053">
        <v>2019</v>
      </c>
      <c r="C2053" t="b">
        <v>1</v>
      </c>
      <c r="D2053" t="s">
        <v>169</v>
      </c>
      <c r="E2053" t="s">
        <v>204</v>
      </c>
      <c r="F2053" t="s">
        <v>25</v>
      </c>
      <c r="G2053" t="s">
        <v>169</v>
      </c>
      <c r="H2053" t="s">
        <v>36</v>
      </c>
      <c r="I2053" t="s">
        <v>37</v>
      </c>
      <c r="J2053" t="s">
        <v>28</v>
      </c>
      <c r="K2053" t="s">
        <v>29</v>
      </c>
      <c r="L2053" t="b">
        <v>1</v>
      </c>
      <c r="M2053" t="s">
        <v>30</v>
      </c>
      <c r="N2053" t="s">
        <v>204</v>
      </c>
      <c r="O2053">
        <v>1.66</v>
      </c>
      <c r="P2053">
        <v>2414253</v>
      </c>
      <c r="Q2053">
        <v>4007659.98</v>
      </c>
      <c r="R2053">
        <v>19263596</v>
      </c>
      <c r="S2053">
        <v>19263596</v>
      </c>
      <c r="T2053">
        <v>19.263596</v>
      </c>
      <c r="U2053">
        <v>19.263596</v>
      </c>
      <c r="V2053">
        <v>4007.6599799999999</v>
      </c>
    </row>
    <row r="2054" spans="1:22" x14ac:dyDescent="0.35">
      <c r="A2054" t="s">
        <v>22</v>
      </c>
      <c r="B2054">
        <v>2019</v>
      </c>
      <c r="C2054" t="b">
        <v>1</v>
      </c>
      <c r="D2054" t="s">
        <v>169</v>
      </c>
      <c r="E2054" t="s">
        <v>204</v>
      </c>
      <c r="F2054" t="s">
        <v>25</v>
      </c>
      <c r="G2054" t="s">
        <v>169</v>
      </c>
      <c r="H2054" t="s">
        <v>36</v>
      </c>
      <c r="I2054" t="s">
        <v>37</v>
      </c>
      <c r="J2054" t="s">
        <v>28</v>
      </c>
      <c r="K2054" t="s">
        <v>29</v>
      </c>
      <c r="L2054" t="b">
        <v>1</v>
      </c>
      <c r="M2054" t="s">
        <v>30</v>
      </c>
      <c r="N2054" t="s">
        <v>204</v>
      </c>
      <c r="O2054">
        <v>1.66</v>
      </c>
      <c r="P2054">
        <v>102110</v>
      </c>
      <c r="Q2054">
        <v>169502.6</v>
      </c>
      <c r="R2054">
        <v>760364</v>
      </c>
      <c r="S2054">
        <v>760364</v>
      </c>
      <c r="T2054">
        <v>0.76036400000000004</v>
      </c>
      <c r="U2054">
        <v>0.76036400000000004</v>
      </c>
      <c r="V2054">
        <v>169.5026</v>
      </c>
    </row>
    <row r="2055" spans="1:22" x14ac:dyDescent="0.35">
      <c r="A2055" t="s">
        <v>22</v>
      </c>
      <c r="B2055">
        <v>2019</v>
      </c>
      <c r="C2055" t="b">
        <v>1</v>
      </c>
      <c r="D2055" t="s">
        <v>169</v>
      </c>
      <c r="E2055" t="s">
        <v>204</v>
      </c>
      <c r="F2055" t="s">
        <v>25</v>
      </c>
      <c r="G2055" t="s">
        <v>169</v>
      </c>
      <c r="H2055" t="s">
        <v>36</v>
      </c>
      <c r="I2055" t="s">
        <v>37</v>
      </c>
      <c r="J2055" t="s">
        <v>28</v>
      </c>
      <c r="K2055" t="s">
        <v>29</v>
      </c>
      <c r="L2055" t="b">
        <v>1</v>
      </c>
      <c r="M2055" t="s">
        <v>30</v>
      </c>
      <c r="N2055" t="s">
        <v>204</v>
      </c>
      <c r="O2055">
        <v>1.66</v>
      </c>
      <c r="P2055">
        <v>900</v>
      </c>
      <c r="Q2055">
        <v>1494</v>
      </c>
      <c r="R2055">
        <v>11626</v>
      </c>
      <c r="S2055">
        <v>11626</v>
      </c>
      <c r="T2055">
        <v>1.1625999999999999E-2</v>
      </c>
      <c r="U2055">
        <v>1.1625999999999999E-2</v>
      </c>
      <c r="V2055">
        <v>1.494</v>
      </c>
    </row>
    <row r="2056" spans="1:22" x14ac:dyDescent="0.35">
      <c r="A2056" t="s">
        <v>22</v>
      </c>
      <c r="B2056">
        <v>2019</v>
      </c>
      <c r="C2056" t="b">
        <v>1</v>
      </c>
      <c r="D2056" t="s">
        <v>169</v>
      </c>
      <c r="E2056" t="s">
        <v>204</v>
      </c>
      <c r="F2056" t="s">
        <v>25</v>
      </c>
      <c r="G2056" t="s">
        <v>169</v>
      </c>
      <c r="H2056" t="s">
        <v>36</v>
      </c>
      <c r="I2056" t="s">
        <v>37</v>
      </c>
      <c r="J2056" t="s">
        <v>28</v>
      </c>
      <c r="K2056" t="s">
        <v>29</v>
      </c>
      <c r="L2056" t="b">
        <v>1</v>
      </c>
      <c r="M2056" t="s">
        <v>30</v>
      </c>
      <c r="N2056" t="s">
        <v>204</v>
      </c>
      <c r="O2056">
        <v>1.66</v>
      </c>
      <c r="P2056">
        <v>800</v>
      </c>
      <c r="Q2056">
        <v>1328</v>
      </c>
      <c r="R2056">
        <v>4568</v>
      </c>
      <c r="S2056">
        <v>4568</v>
      </c>
      <c r="T2056">
        <v>4.568E-3</v>
      </c>
      <c r="U2056">
        <v>4.568E-3</v>
      </c>
      <c r="V2056">
        <v>1.3280000000000001</v>
      </c>
    </row>
    <row r="2057" spans="1:22" x14ac:dyDescent="0.35">
      <c r="A2057" t="s">
        <v>22</v>
      </c>
      <c r="B2057">
        <v>2019</v>
      </c>
      <c r="C2057" t="b">
        <v>1</v>
      </c>
      <c r="D2057" t="s">
        <v>169</v>
      </c>
      <c r="E2057" t="s">
        <v>204</v>
      </c>
      <c r="F2057" t="s">
        <v>25</v>
      </c>
      <c r="G2057" t="s">
        <v>169</v>
      </c>
      <c r="H2057" t="s">
        <v>36</v>
      </c>
      <c r="I2057" t="s">
        <v>37</v>
      </c>
      <c r="J2057" t="s">
        <v>43</v>
      </c>
      <c r="K2057" t="s">
        <v>39</v>
      </c>
      <c r="L2057" t="b">
        <v>1</v>
      </c>
      <c r="M2057" t="s">
        <v>30</v>
      </c>
      <c r="N2057" t="s">
        <v>204</v>
      </c>
      <c r="O2057">
        <v>1.36</v>
      </c>
      <c r="P2057">
        <v>1560</v>
      </c>
      <c r="Q2057">
        <v>2121.6</v>
      </c>
      <c r="R2057">
        <v>4415</v>
      </c>
      <c r="S2057">
        <v>4415</v>
      </c>
      <c r="T2057">
        <v>4.4149999999999997E-3</v>
      </c>
      <c r="U2057">
        <v>4.4149999999999997E-3</v>
      </c>
      <c r="V2057">
        <v>2.1215999999999999</v>
      </c>
    </row>
    <row r="2058" spans="1:22" x14ac:dyDescent="0.35">
      <c r="A2058" t="s">
        <v>22</v>
      </c>
      <c r="B2058">
        <v>2019</v>
      </c>
      <c r="C2058" t="b">
        <v>1</v>
      </c>
      <c r="D2058" t="s">
        <v>169</v>
      </c>
      <c r="E2058" t="s">
        <v>204</v>
      </c>
      <c r="F2058" t="s">
        <v>25</v>
      </c>
      <c r="G2058" t="s">
        <v>169</v>
      </c>
      <c r="H2058" t="s">
        <v>36</v>
      </c>
      <c r="I2058" t="s">
        <v>27</v>
      </c>
      <c r="J2058" t="s">
        <v>60</v>
      </c>
      <c r="K2058" t="s">
        <v>29</v>
      </c>
      <c r="L2058" t="b">
        <v>1</v>
      </c>
      <c r="M2058" t="s">
        <v>30</v>
      </c>
      <c r="N2058" t="s">
        <v>204</v>
      </c>
      <c r="O2058">
        <v>1.98</v>
      </c>
      <c r="P2058">
        <v>800</v>
      </c>
      <c r="Q2058">
        <v>1584</v>
      </c>
      <c r="R2058">
        <v>3104</v>
      </c>
      <c r="S2058">
        <v>3104</v>
      </c>
      <c r="T2058">
        <v>3.104E-3</v>
      </c>
      <c r="U2058">
        <v>3.104E-3</v>
      </c>
      <c r="V2058">
        <v>1.5840000000000001</v>
      </c>
    </row>
    <row r="2059" spans="1:22" x14ac:dyDescent="0.35">
      <c r="A2059" t="s">
        <v>22</v>
      </c>
      <c r="B2059">
        <v>2019</v>
      </c>
      <c r="C2059" t="b">
        <v>1</v>
      </c>
      <c r="D2059" t="s">
        <v>169</v>
      </c>
      <c r="E2059" t="s">
        <v>204</v>
      </c>
      <c r="F2059" t="s">
        <v>25</v>
      </c>
      <c r="G2059" t="s">
        <v>169</v>
      </c>
      <c r="H2059" t="s">
        <v>50</v>
      </c>
      <c r="I2059" t="s">
        <v>27</v>
      </c>
      <c r="J2059" t="s">
        <v>98</v>
      </c>
      <c r="K2059" t="s">
        <v>54</v>
      </c>
      <c r="L2059" t="b">
        <v>1</v>
      </c>
      <c r="M2059" t="s">
        <v>30</v>
      </c>
      <c r="N2059" t="s">
        <v>204</v>
      </c>
      <c r="O2059">
        <v>1.54</v>
      </c>
      <c r="P2059">
        <v>106540</v>
      </c>
      <c r="Q2059">
        <v>164071.6</v>
      </c>
      <c r="R2059">
        <v>160974</v>
      </c>
      <c r="S2059">
        <v>160974</v>
      </c>
      <c r="T2059">
        <v>0.16097400000000001</v>
      </c>
      <c r="U2059">
        <v>0.16097400000000001</v>
      </c>
      <c r="V2059">
        <v>164.07159999999999</v>
      </c>
    </row>
    <row r="2060" spans="1:22" x14ac:dyDescent="0.35">
      <c r="A2060" t="s">
        <v>22</v>
      </c>
      <c r="B2060">
        <v>2019</v>
      </c>
      <c r="C2060" t="b">
        <v>1</v>
      </c>
      <c r="D2060" t="s">
        <v>169</v>
      </c>
      <c r="E2060" t="s">
        <v>204</v>
      </c>
      <c r="F2060" t="s">
        <v>25</v>
      </c>
      <c r="G2060" t="s">
        <v>169</v>
      </c>
      <c r="H2060" t="s">
        <v>50</v>
      </c>
      <c r="I2060" t="s">
        <v>27</v>
      </c>
      <c r="J2060" t="s">
        <v>98</v>
      </c>
      <c r="K2060" t="s">
        <v>54</v>
      </c>
      <c r="L2060" t="b">
        <v>1</v>
      </c>
      <c r="M2060" t="s">
        <v>30</v>
      </c>
      <c r="N2060" t="s">
        <v>204</v>
      </c>
      <c r="O2060">
        <v>1.54</v>
      </c>
      <c r="P2060">
        <v>20000</v>
      </c>
      <c r="Q2060">
        <v>30800</v>
      </c>
      <c r="R2060">
        <v>21779</v>
      </c>
      <c r="S2060">
        <v>21779</v>
      </c>
      <c r="T2060">
        <v>2.1779E-2</v>
      </c>
      <c r="U2060">
        <v>2.1779E-2</v>
      </c>
      <c r="V2060">
        <v>30.8</v>
      </c>
    </row>
    <row r="2061" spans="1:22" x14ac:dyDescent="0.35">
      <c r="A2061" t="s">
        <v>22</v>
      </c>
      <c r="B2061">
        <v>2019</v>
      </c>
      <c r="C2061" t="b">
        <v>1</v>
      </c>
      <c r="D2061" t="s">
        <v>169</v>
      </c>
      <c r="E2061" t="s">
        <v>204</v>
      </c>
      <c r="F2061" t="s">
        <v>25</v>
      </c>
      <c r="G2061" t="s">
        <v>169</v>
      </c>
      <c r="H2061" t="s">
        <v>50</v>
      </c>
      <c r="I2061" t="s">
        <v>37</v>
      </c>
      <c r="J2061" t="s">
        <v>76</v>
      </c>
      <c r="K2061" t="s">
        <v>32</v>
      </c>
      <c r="L2061" t="b">
        <v>1</v>
      </c>
      <c r="M2061" t="s">
        <v>30</v>
      </c>
      <c r="N2061" t="s">
        <v>204</v>
      </c>
      <c r="O2061">
        <v>1.71</v>
      </c>
      <c r="P2061">
        <v>9449</v>
      </c>
      <c r="Q2061">
        <v>16157.79</v>
      </c>
      <c r="R2061">
        <v>43422</v>
      </c>
      <c r="S2061">
        <v>43422</v>
      </c>
      <c r="T2061">
        <v>4.3422000000000002E-2</v>
      </c>
      <c r="U2061">
        <v>4.3422000000000002E-2</v>
      </c>
      <c r="V2061">
        <v>16.157789999999999</v>
      </c>
    </row>
    <row r="2062" spans="1:22" x14ac:dyDescent="0.35">
      <c r="A2062" t="s">
        <v>22</v>
      </c>
      <c r="B2062">
        <v>2019</v>
      </c>
      <c r="C2062" t="b">
        <v>1</v>
      </c>
      <c r="D2062" t="s">
        <v>169</v>
      </c>
      <c r="E2062" t="s">
        <v>204</v>
      </c>
      <c r="F2062" t="s">
        <v>25</v>
      </c>
      <c r="G2062" t="s">
        <v>169</v>
      </c>
      <c r="H2062" t="s">
        <v>50</v>
      </c>
      <c r="I2062" t="s">
        <v>37</v>
      </c>
      <c r="J2062" t="s">
        <v>76</v>
      </c>
      <c r="K2062" t="s">
        <v>32</v>
      </c>
      <c r="L2062" t="b">
        <v>1</v>
      </c>
      <c r="M2062" t="s">
        <v>30</v>
      </c>
      <c r="N2062" t="s">
        <v>204</v>
      </c>
      <c r="O2062">
        <v>1.71</v>
      </c>
      <c r="P2062">
        <v>5209</v>
      </c>
      <c r="Q2062">
        <v>8907.39</v>
      </c>
      <c r="R2062">
        <v>23921</v>
      </c>
      <c r="S2062">
        <v>23921</v>
      </c>
      <c r="T2062">
        <v>2.3921000000000001E-2</v>
      </c>
      <c r="U2062">
        <v>2.3921000000000001E-2</v>
      </c>
      <c r="V2062">
        <v>8.9073899999999995</v>
      </c>
    </row>
    <row r="2063" spans="1:22" x14ac:dyDescent="0.35">
      <c r="A2063" t="s">
        <v>22</v>
      </c>
      <c r="B2063">
        <v>2019</v>
      </c>
      <c r="C2063" t="b">
        <v>1</v>
      </c>
      <c r="D2063" t="s">
        <v>169</v>
      </c>
      <c r="E2063" t="s">
        <v>204</v>
      </c>
      <c r="F2063" t="s">
        <v>25</v>
      </c>
      <c r="G2063" t="s">
        <v>169</v>
      </c>
      <c r="H2063" t="s">
        <v>50</v>
      </c>
      <c r="I2063" t="s">
        <v>27</v>
      </c>
      <c r="J2063" t="s">
        <v>106</v>
      </c>
      <c r="K2063" t="s">
        <v>32</v>
      </c>
      <c r="L2063" t="b">
        <v>1</v>
      </c>
      <c r="M2063" t="s">
        <v>30</v>
      </c>
      <c r="N2063" t="s">
        <v>204</v>
      </c>
      <c r="O2063">
        <v>0</v>
      </c>
      <c r="P2063">
        <v>60982</v>
      </c>
      <c r="Q2063">
        <v>0</v>
      </c>
      <c r="R2063">
        <v>92551</v>
      </c>
      <c r="S2063">
        <v>92551</v>
      </c>
      <c r="T2063">
        <v>9.2550999999999994E-2</v>
      </c>
      <c r="U2063">
        <v>9.2550999999999994E-2</v>
      </c>
      <c r="V2063">
        <v>0</v>
      </c>
    </row>
    <row r="2064" spans="1:22" x14ac:dyDescent="0.35">
      <c r="A2064" t="s">
        <v>22</v>
      </c>
      <c r="B2064">
        <v>2019</v>
      </c>
      <c r="C2064" t="b">
        <v>1</v>
      </c>
      <c r="D2064" t="s">
        <v>169</v>
      </c>
      <c r="E2064" t="s">
        <v>204</v>
      </c>
      <c r="F2064" t="s">
        <v>25</v>
      </c>
      <c r="G2064" t="s">
        <v>169</v>
      </c>
      <c r="H2064" t="s">
        <v>50</v>
      </c>
      <c r="I2064" t="s">
        <v>27</v>
      </c>
      <c r="J2064" t="s">
        <v>76</v>
      </c>
      <c r="K2064" t="s">
        <v>32</v>
      </c>
      <c r="L2064" t="b">
        <v>1</v>
      </c>
      <c r="M2064" t="s">
        <v>30</v>
      </c>
      <c r="N2064" t="s">
        <v>204</v>
      </c>
      <c r="O2064">
        <v>0</v>
      </c>
      <c r="P2064">
        <v>54460</v>
      </c>
      <c r="Q2064">
        <v>0</v>
      </c>
      <c r="R2064">
        <v>89932</v>
      </c>
      <c r="S2064">
        <v>89932</v>
      </c>
      <c r="T2064">
        <v>8.9931999999999998E-2</v>
      </c>
      <c r="U2064">
        <v>8.9931999999999998E-2</v>
      </c>
      <c r="V2064">
        <v>0</v>
      </c>
    </row>
    <row r="2065" spans="1:22" x14ac:dyDescent="0.35">
      <c r="A2065" t="s">
        <v>22</v>
      </c>
      <c r="B2065">
        <v>2019</v>
      </c>
      <c r="C2065" t="b">
        <v>1</v>
      </c>
      <c r="D2065" t="s">
        <v>169</v>
      </c>
      <c r="E2065" t="s">
        <v>204</v>
      </c>
      <c r="F2065" t="s">
        <v>25</v>
      </c>
      <c r="G2065" t="s">
        <v>169</v>
      </c>
      <c r="H2065" t="s">
        <v>50</v>
      </c>
      <c r="I2065" t="s">
        <v>100</v>
      </c>
      <c r="J2065" t="s">
        <v>76</v>
      </c>
      <c r="K2065" t="s">
        <v>32</v>
      </c>
      <c r="L2065" t="b">
        <v>1</v>
      </c>
      <c r="M2065" t="s">
        <v>30</v>
      </c>
      <c r="N2065" t="s">
        <v>204</v>
      </c>
      <c r="O2065">
        <v>3.65</v>
      </c>
      <c r="P2065">
        <v>44337</v>
      </c>
      <c r="Q2065">
        <v>161830.04999999999</v>
      </c>
      <c r="R2065">
        <v>299304</v>
      </c>
      <c r="S2065">
        <v>299304</v>
      </c>
      <c r="T2065">
        <v>0.29930400000000001</v>
      </c>
      <c r="U2065">
        <v>0.29930400000000001</v>
      </c>
      <c r="V2065">
        <v>161.83005</v>
      </c>
    </row>
    <row r="2066" spans="1:22" x14ac:dyDescent="0.35">
      <c r="A2066" t="s">
        <v>22</v>
      </c>
      <c r="B2066">
        <v>2019</v>
      </c>
      <c r="C2066" t="b">
        <v>1</v>
      </c>
      <c r="D2066" t="s">
        <v>169</v>
      </c>
      <c r="E2066" t="s">
        <v>204</v>
      </c>
      <c r="F2066" t="s">
        <v>25</v>
      </c>
      <c r="G2066" t="s">
        <v>169</v>
      </c>
      <c r="H2066" t="s">
        <v>50</v>
      </c>
      <c r="I2066" t="s">
        <v>27</v>
      </c>
      <c r="J2066" t="s">
        <v>33</v>
      </c>
      <c r="K2066" t="s">
        <v>33</v>
      </c>
      <c r="L2066" t="b">
        <v>1</v>
      </c>
      <c r="M2066" t="s">
        <v>30</v>
      </c>
      <c r="N2066" t="s">
        <v>204</v>
      </c>
      <c r="O2066">
        <v>0</v>
      </c>
      <c r="P2066">
        <v>400</v>
      </c>
      <c r="Q2066">
        <v>0</v>
      </c>
      <c r="R2066">
        <v>2165</v>
      </c>
      <c r="S2066">
        <v>2165</v>
      </c>
      <c r="T2066">
        <v>2.1649999999999998E-3</v>
      </c>
      <c r="U2066">
        <v>2.1649999999999998E-3</v>
      </c>
      <c r="V2066">
        <v>0</v>
      </c>
    </row>
    <row r="2067" spans="1:22" x14ac:dyDescent="0.35">
      <c r="A2067" t="s">
        <v>22</v>
      </c>
      <c r="B2067">
        <v>2019</v>
      </c>
      <c r="C2067" t="b">
        <v>1</v>
      </c>
      <c r="D2067" t="s">
        <v>169</v>
      </c>
      <c r="E2067" t="s">
        <v>204</v>
      </c>
      <c r="F2067" t="s">
        <v>25</v>
      </c>
      <c r="G2067" t="s">
        <v>169</v>
      </c>
      <c r="H2067" t="s">
        <v>40</v>
      </c>
      <c r="I2067" t="s">
        <v>27</v>
      </c>
      <c r="J2067" t="s">
        <v>112</v>
      </c>
      <c r="K2067" t="s">
        <v>54</v>
      </c>
      <c r="L2067" t="b">
        <v>1</v>
      </c>
      <c r="M2067" t="s">
        <v>30</v>
      </c>
      <c r="N2067" t="s">
        <v>204</v>
      </c>
      <c r="O2067">
        <v>2.6</v>
      </c>
      <c r="P2067">
        <v>11145</v>
      </c>
      <c r="Q2067">
        <v>28977</v>
      </c>
      <c r="R2067">
        <v>42403</v>
      </c>
      <c r="S2067">
        <v>42403</v>
      </c>
      <c r="T2067">
        <v>4.2403000000000003E-2</v>
      </c>
      <c r="U2067">
        <v>4.2403000000000003E-2</v>
      </c>
      <c r="V2067">
        <v>28.977</v>
      </c>
    </row>
    <row r="2068" spans="1:22" x14ac:dyDescent="0.35">
      <c r="A2068" t="s">
        <v>22</v>
      </c>
      <c r="B2068">
        <v>2019</v>
      </c>
      <c r="C2068" t="b">
        <v>1</v>
      </c>
      <c r="D2068" t="s">
        <v>169</v>
      </c>
      <c r="E2068" t="s">
        <v>204</v>
      </c>
      <c r="F2068" t="s">
        <v>25</v>
      </c>
      <c r="G2068" t="s">
        <v>169</v>
      </c>
      <c r="H2068" t="s">
        <v>40</v>
      </c>
      <c r="I2068" t="s">
        <v>27</v>
      </c>
      <c r="J2068" t="s">
        <v>112</v>
      </c>
      <c r="K2068" t="s">
        <v>54</v>
      </c>
      <c r="L2068" t="b">
        <v>1</v>
      </c>
      <c r="M2068" t="s">
        <v>30</v>
      </c>
      <c r="N2068" t="s">
        <v>204</v>
      </c>
      <c r="O2068">
        <v>2.6</v>
      </c>
      <c r="P2068">
        <v>1620</v>
      </c>
      <c r="Q2068">
        <v>4212</v>
      </c>
      <c r="R2068">
        <v>6383</v>
      </c>
      <c r="S2068">
        <v>6383</v>
      </c>
      <c r="T2068">
        <v>6.3829999999999998E-3</v>
      </c>
      <c r="U2068">
        <v>6.3829999999999998E-3</v>
      </c>
      <c r="V2068">
        <v>4.2119999999999997</v>
      </c>
    </row>
    <row r="2069" spans="1:22" x14ac:dyDescent="0.35">
      <c r="A2069" t="s">
        <v>22</v>
      </c>
      <c r="B2069">
        <v>2019</v>
      </c>
      <c r="C2069" t="b">
        <v>1</v>
      </c>
      <c r="D2069" t="s">
        <v>169</v>
      </c>
      <c r="E2069" t="s">
        <v>204</v>
      </c>
      <c r="F2069" t="s">
        <v>25</v>
      </c>
      <c r="G2069" t="s">
        <v>169</v>
      </c>
      <c r="H2069" t="s">
        <v>40</v>
      </c>
      <c r="I2069" t="s">
        <v>36</v>
      </c>
      <c r="J2069" t="s">
        <v>76</v>
      </c>
      <c r="K2069" t="s">
        <v>32</v>
      </c>
      <c r="L2069" t="b">
        <v>1</v>
      </c>
      <c r="M2069" t="s">
        <v>30</v>
      </c>
      <c r="N2069" t="s">
        <v>204</v>
      </c>
      <c r="O2069">
        <v>3.45</v>
      </c>
      <c r="P2069">
        <v>11880</v>
      </c>
      <c r="Q2069">
        <v>40986</v>
      </c>
      <c r="R2069">
        <v>186975</v>
      </c>
      <c r="S2069">
        <v>186975</v>
      </c>
      <c r="T2069">
        <v>0.186975</v>
      </c>
      <c r="U2069">
        <v>0.186975</v>
      </c>
      <c r="V2069">
        <v>40.985999999999997</v>
      </c>
    </row>
    <row r="2070" spans="1:22" x14ac:dyDescent="0.35">
      <c r="A2070" t="s">
        <v>22</v>
      </c>
      <c r="B2070">
        <v>2019</v>
      </c>
      <c r="C2070" t="b">
        <v>1</v>
      </c>
      <c r="D2070" t="s">
        <v>169</v>
      </c>
      <c r="E2070" t="s">
        <v>204</v>
      </c>
      <c r="F2070" t="s">
        <v>25</v>
      </c>
      <c r="G2070" t="s">
        <v>169</v>
      </c>
      <c r="H2070" t="s">
        <v>40</v>
      </c>
      <c r="I2070" t="s">
        <v>35</v>
      </c>
      <c r="J2070" t="s">
        <v>87</v>
      </c>
      <c r="K2070" t="s">
        <v>78</v>
      </c>
      <c r="L2070" t="b">
        <v>1</v>
      </c>
      <c r="M2070" t="s">
        <v>30</v>
      </c>
      <c r="N2070" t="s">
        <v>204</v>
      </c>
      <c r="O2070">
        <v>2.77</v>
      </c>
      <c r="P2070">
        <v>2192</v>
      </c>
      <c r="Q2070">
        <v>6071.84</v>
      </c>
      <c r="R2070">
        <v>23704</v>
      </c>
      <c r="S2070">
        <v>23704</v>
      </c>
      <c r="T2070">
        <v>2.3703999999999999E-2</v>
      </c>
      <c r="U2070">
        <v>2.3703999999999999E-2</v>
      </c>
      <c r="V2070">
        <v>6.0718399999999999</v>
      </c>
    </row>
    <row r="2071" spans="1:22" x14ac:dyDescent="0.35">
      <c r="A2071" t="s">
        <v>22</v>
      </c>
      <c r="B2071">
        <v>2019</v>
      </c>
      <c r="C2071" t="b">
        <v>1</v>
      </c>
      <c r="D2071" t="s">
        <v>169</v>
      </c>
      <c r="E2071" t="s">
        <v>204</v>
      </c>
      <c r="F2071" t="s">
        <v>25</v>
      </c>
      <c r="G2071" t="s">
        <v>169</v>
      </c>
      <c r="H2071" t="s">
        <v>40</v>
      </c>
      <c r="I2071" t="s">
        <v>27</v>
      </c>
      <c r="J2071" t="s">
        <v>104</v>
      </c>
      <c r="K2071" t="s">
        <v>32</v>
      </c>
      <c r="L2071" t="b">
        <v>1</v>
      </c>
      <c r="M2071" t="s">
        <v>30</v>
      </c>
      <c r="N2071" t="s">
        <v>204</v>
      </c>
      <c r="O2071">
        <v>4.3</v>
      </c>
      <c r="P2071">
        <v>6552</v>
      </c>
      <c r="Q2071">
        <v>28173.599999999999</v>
      </c>
      <c r="R2071">
        <v>15260</v>
      </c>
      <c r="S2071">
        <v>15260</v>
      </c>
      <c r="T2071">
        <v>1.5259999999999999E-2</v>
      </c>
      <c r="U2071">
        <v>1.5259999999999999E-2</v>
      </c>
      <c r="V2071">
        <v>28.1736</v>
      </c>
    </row>
    <row r="2072" spans="1:22" x14ac:dyDescent="0.35">
      <c r="A2072" t="s">
        <v>22</v>
      </c>
      <c r="B2072">
        <v>2019</v>
      </c>
      <c r="C2072" t="b">
        <v>1</v>
      </c>
      <c r="D2072" t="s">
        <v>169</v>
      </c>
      <c r="E2072" t="s">
        <v>204</v>
      </c>
      <c r="F2072" t="s">
        <v>25</v>
      </c>
      <c r="G2072" t="s">
        <v>169</v>
      </c>
      <c r="H2072" t="s">
        <v>40</v>
      </c>
      <c r="I2072" t="s">
        <v>27</v>
      </c>
      <c r="J2072" t="s">
        <v>31</v>
      </c>
      <c r="K2072" t="s">
        <v>32</v>
      </c>
      <c r="L2072" t="b">
        <v>1</v>
      </c>
      <c r="M2072" t="s">
        <v>30</v>
      </c>
      <c r="N2072" t="s">
        <v>204</v>
      </c>
      <c r="O2072">
        <v>2.4700000000000002</v>
      </c>
      <c r="P2072">
        <v>6678</v>
      </c>
      <c r="Q2072">
        <v>16494.66</v>
      </c>
      <c r="R2072">
        <v>13784</v>
      </c>
      <c r="S2072">
        <v>13784</v>
      </c>
      <c r="T2072">
        <v>1.3783999999999999E-2</v>
      </c>
      <c r="U2072">
        <v>1.3783999999999999E-2</v>
      </c>
      <c r="V2072">
        <v>16.49466</v>
      </c>
    </row>
    <row r="2073" spans="1:22" x14ac:dyDescent="0.35">
      <c r="A2073" t="s">
        <v>22</v>
      </c>
      <c r="B2073">
        <v>2019</v>
      </c>
      <c r="C2073" t="b">
        <v>1</v>
      </c>
      <c r="D2073" t="s">
        <v>169</v>
      </c>
      <c r="E2073" t="s">
        <v>204</v>
      </c>
      <c r="F2073" t="s">
        <v>25</v>
      </c>
      <c r="G2073" t="s">
        <v>169</v>
      </c>
      <c r="H2073" t="s">
        <v>40</v>
      </c>
      <c r="I2073" t="s">
        <v>27</v>
      </c>
      <c r="J2073" t="s">
        <v>106</v>
      </c>
      <c r="K2073" t="s">
        <v>32</v>
      </c>
      <c r="L2073" t="b">
        <v>1</v>
      </c>
      <c r="M2073" t="s">
        <v>30</v>
      </c>
      <c r="N2073" t="s">
        <v>204</v>
      </c>
      <c r="O2073">
        <v>3.06</v>
      </c>
      <c r="P2073">
        <v>1674116</v>
      </c>
      <c r="Q2073">
        <v>5122794.96</v>
      </c>
      <c r="R2073">
        <v>9306774</v>
      </c>
      <c r="S2073">
        <v>9306774</v>
      </c>
      <c r="T2073">
        <v>9.3067740000000008</v>
      </c>
      <c r="U2073">
        <v>9.3067740000000008</v>
      </c>
      <c r="V2073">
        <v>5122.7949600000002</v>
      </c>
    </row>
    <row r="2074" spans="1:22" x14ac:dyDescent="0.35">
      <c r="A2074" t="s">
        <v>22</v>
      </c>
      <c r="B2074">
        <v>2019</v>
      </c>
      <c r="C2074" t="b">
        <v>1</v>
      </c>
      <c r="D2074" t="s">
        <v>169</v>
      </c>
      <c r="E2074" t="s">
        <v>204</v>
      </c>
      <c r="F2074" t="s">
        <v>25</v>
      </c>
      <c r="G2074" t="s">
        <v>169</v>
      </c>
      <c r="H2074" t="s">
        <v>40</v>
      </c>
      <c r="I2074" t="s">
        <v>27</v>
      </c>
      <c r="J2074" t="s">
        <v>106</v>
      </c>
      <c r="K2074" t="s">
        <v>32</v>
      </c>
      <c r="L2074" t="b">
        <v>1</v>
      </c>
      <c r="M2074" t="s">
        <v>30</v>
      </c>
      <c r="N2074" t="s">
        <v>204</v>
      </c>
      <c r="O2074">
        <v>3.06</v>
      </c>
      <c r="P2074">
        <v>234693</v>
      </c>
      <c r="Q2074">
        <v>718160.58</v>
      </c>
      <c r="R2074">
        <v>1455645</v>
      </c>
      <c r="S2074">
        <v>1455645</v>
      </c>
      <c r="T2074">
        <v>1.4556450000000001</v>
      </c>
      <c r="U2074">
        <v>1.4556450000000001</v>
      </c>
      <c r="V2074">
        <v>718.16057999999998</v>
      </c>
    </row>
    <row r="2075" spans="1:22" x14ac:dyDescent="0.35">
      <c r="A2075" t="s">
        <v>22</v>
      </c>
      <c r="B2075">
        <v>2019</v>
      </c>
      <c r="C2075" t="b">
        <v>1</v>
      </c>
      <c r="D2075" t="s">
        <v>169</v>
      </c>
      <c r="E2075" t="s">
        <v>204</v>
      </c>
      <c r="F2075" t="s">
        <v>25</v>
      </c>
      <c r="G2075" t="s">
        <v>169</v>
      </c>
      <c r="H2075" t="s">
        <v>40</v>
      </c>
      <c r="I2075" t="s">
        <v>27</v>
      </c>
      <c r="J2075" t="s">
        <v>114</v>
      </c>
      <c r="K2075" t="s">
        <v>32</v>
      </c>
      <c r="L2075" t="b">
        <v>1</v>
      </c>
      <c r="M2075" t="s">
        <v>30</v>
      </c>
      <c r="N2075" t="s">
        <v>204</v>
      </c>
      <c r="O2075">
        <v>2.5499999999999998</v>
      </c>
      <c r="P2075">
        <v>28679</v>
      </c>
      <c r="Q2075">
        <v>73131.45</v>
      </c>
      <c r="R2075">
        <v>84370</v>
      </c>
      <c r="S2075">
        <v>84370</v>
      </c>
      <c r="T2075">
        <v>8.4370000000000001E-2</v>
      </c>
      <c r="U2075">
        <v>8.4370000000000001E-2</v>
      </c>
      <c r="V2075">
        <v>73.131450000000001</v>
      </c>
    </row>
    <row r="2076" spans="1:22" x14ac:dyDescent="0.35">
      <c r="A2076" t="s">
        <v>22</v>
      </c>
      <c r="B2076">
        <v>2019</v>
      </c>
      <c r="C2076" t="b">
        <v>1</v>
      </c>
      <c r="D2076" t="s">
        <v>169</v>
      </c>
      <c r="E2076" t="s">
        <v>204</v>
      </c>
      <c r="F2076" t="s">
        <v>25</v>
      </c>
      <c r="G2076" t="s">
        <v>169</v>
      </c>
      <c r="H2076" t="s">
        <v>40</v>
      </c>
      <c r="I2076" t="s">
        <v>27</v>
      </c>
      <c r="J2076" t="s">
        <v>76</v>
      </c>
      <c r="K2076" t="s">
        <v>32</v>
      </c>
      <c r="L2076" t="b">
        <v>1</v>
      </c>
      <c r="M2076" t="s">
        <v>30</v>
      </c>
      <c r="N2076" t="s">
        <v>204</v>
      </c>
      <c r="O2076">
        <v>2.85</v>
      </c>
      <c r="P2076">
        <v>4023411</v>
      </c>
      <c r="Q2076">
        <v>11466721.35</v>
      </c>
      <c r="R2076">
        <v>23848558</v>
      </c>
      <c r="S2076">
        <v>23848558</v>
      </c>
      <c r="T2076">
        <v>23.848558000000001</v>
      </c>
      <c r="U2076">
        <v>23.848558000000001</v>
      </c>
      <c r="V2076">
        <v>11466.72135</v>
      </c>
    </row>
    <row r="2077" spans="1:22" x14ac:dyDescent="0.35">
      <c r="A2077" t="s">
        <v>22</v>
      </c>
      <c r="B2077">
        <v>2019</v>
      </c>
      <c r="C2077" t="b">
        <v>1</v>
      </c>
      <c r="D2077" t="s">
        <v>169</v>
      </c>
      <c r="E2077" t="s">
        <v>204</v>
      </c>
      <c r="F2077" t="s">
        <v>25</v>
      </c>
      <c r="G2077" t="s">
        <v>169</v>
      </c>
      <c r="H2077" t="s">
        <v>40</v>
      </c>
      <c r="I2077" t="s">
        <v>27</v>
      </c>
      <c r="J2077" t="s">
        <v>76</v>
      </c>
      <c r="K2077" t="s">
        <v>32</v>
      </c>
      <c r="L2077" t="b">
        <v>1</v>
      </c>
      <c r="M2077" t="s">
        <v>30</v>
      </c>
      <c r="N2077" t="s">
        <v>204</v>
      </c>
      <c r="O2077">
        <v>2.85</v>
      </c>
      <c r="P2077">
        <v>473105</v>
      </c>
      <c r="Q2077">
        <v>1348349.25</v>
      </c>
      <c r="R2077">
        <v>2751449</v>
      </c>
      <c r="S2077">
        <v>2751449</v>
      </c>
      <c r="T2077">
        <v>2.751449</v>
      </c>
      <c r="U2077">
        <v>2.751449</v>
      </c>
      <c r="V2077">
        <v>1348.34925</v>
      </c>
    </row>
    <row r="2078" spans="1:22" x14ac:dyDescent="0.35">
      <c r="A2078" t="s">
        <v>22</v>
      </c>
      <c r="B2078">
        <v>2019</v>
      </c>
      <c r="C2078" t="b">
        <v>1</v>
      </c>
      <c r="D2078" t="s">
        <v>169</v>
      </c>
      <c r="E2078" t="s">
        <v>204</v>
      </c>
      <c r="F2078" t="s">
        <v>25</v>
      </c>
      <c r="G2078" t="s">
        <v>169</v>
      </c>
      <c r="H2078" t="s">
        <v>40</v>
      </c>
      <c r="I2078" t="s">
        <v>27</v>
      </c>
      <c r="J2078" t="s">
        <v>76</v>
      </c>
      <c r="K2078" t="s">
        <v>32</v>
      </c>
      <c r="L2078" t="b">
        <v>1</v>
      </c>
      <c r="M2078" t="s">
        <v>30</v>
      </c>
      <c r="N2078" t="s">
        <v>204</v>
      </c>
      <c r="O2078">
        <v>2.85</v>
      </c>
      <c r="P2078">
        <v>66457</v>
      </c>
      <c r="Q2078">
        <v>189402.45</v>
      </c>
      <c r="R2078">
        <v>318998</v>
      </c>
      <c r="S2078">
        <v>318998</v>
      </c>
      <c r="T2078">
        <v>0.318998</v>
      </c>
      <c r="U2078">
        <v>0.318998</v>
      </c>
      <c r="V2078">
        <v>189.40244999999999</v>
      </c>
    </row>
    <row r="2079" spans="1:22" x14ac:dyDescent="0.35">
      <c r="A2079" t="s">
        <v>22</v>
      </c>
      <c r="B2079">
        <v>2019</v>
      </c>
      <c r="C2079" t="b">
        <v>1</v>
      </c>
      <c r="D2079" t="s">
        <v>169</v>
      </c>
      <c r="E2079" t="s">
        <v>204</v>
      </c>
      <c r="F2079" t="s">
        <v>25</v>
      </c>
      <c r="G2079" t="s">
        <v>169</v>
      </c>
      <c r="H2079" t="s">
        <v>40</v>
      </c>
      <c r="I2079" t="s">
        <v>27</v>
      </c>
      <c r="J2079" t="s">
        <v>76</v>
      </c>
      <c r="K2079" t="s">
        <v>32</v>
      </c>
      <c r="L2079" t="b">
        <v>1</v>
      </c>
      <c r="M2079" t="s">
        <v>30</v>
      </c>
      <c r="N2079" t="s">
        <v>204</v>
      </c>
      <c r="O2079">
        <v>2.85</v>
      </c>
      <c r="P2079">
        <v>51279</v>
      </c>
      <c r="Q2079">
        <v>146145.15</v>
      </c>
      <c r="R2079">
        <v>323306</v>
      </c>
      <c r="S2079">
        <v>323306</v>
      </c>
      <c r="T2079">
        <v>0.32330599999999998</v>
      </c>
      <c r="U2079">
        <v>0.32330599999999998</v>
      </c>
      <c r="V2079">
        <v>146.14515</v>
      </c>
    </row>
    <row r="2080" spans="1:22" x14ac:dyDescent="0.35">
      <c r="A2080" t="s">
        <v>22</v>
      </c>
      <c r="B2080">
        <v>2019</v>
      </c>
      <c r="C2080" t="b">
        <v>1</v>
      </c>
      <c r="D2080" t="s">
        <v>169</v>
      </c>
      <c r="E2080" t="s">
        <v>204</v>
      </c>
      <c r="F2080" t="s">
        <v>25</v>
      </c>
      <c r="G2080" t="s">
        <v>169</v>
      </c>
      <c r="H2080" t="s">
        <v>26</v>
      </c>
      <c r="I2080" t="s">
        <v>35</v>
      </c>
      <c r="J2080" t="s">
        <v>44</v>
      </c>
      <c r="K2080" t="s">
        <v>45</v>
      </c>
      <c r="L2080" t="b">
        <v>1</v>
      </c>
      <c r="M2080" t="s">
        <v>30</v>
      </c>
      <c r="N2080" t="s">
        <v>204</v>
      </c>
      <c r="O2080">
        <v>1.1399999999999999</v>
      </c>
      <c r="P2080">
        <v>836534</v>
      </c>
      <c r="Q2080">
        <v>953648.76</v>
      </c>
      <c r="R2080">
        <v>4313261</v>
      </c>
      <c r="S2080">
        <v>4313261</v>
      </c>
      <c r="T2080">
        <v>4.3132609999999998</v>
      </c>
      <c r="U2080">
        <v>4.3132609999999998</v>
      </c>
      <c r="V2080">
        <v>953.64876000000004</v>
      </c>
    </row>
    <row r="2081" spans="1:22" x14ac:dyDescent="0.35">
      <c r="A2081" t="s">
        <v>22</v>
      </c>
      <c r="B2081">
        <v>2019</v>
      </c>
      <c r="C2081" t="b">
        <v>1</v>
      </c>
      <c r="D2081" t="s">
        <v>169</v>
      </c>
      <c r="E2081" t="s">
        <v>204</v>
      </c>
      <c r="F2081" t="s">
        <v>25</v>
      </c>
      <c r="G2081" t="s">
        <v>169</v>
      </c>
      <c r="H2081" t="s">
        <v>26</v>
      </c>
      <c r="I2081" t="s">
        <v>35</v>
      </c>
      <c r="J2081" t="s">
        <v>44</v>
      </c>
      <c r="K2081" t="s">
        <v>45</v>
      </c>
      <c r="L2081" t="b">
        <v>1</v>
      </c>
      <c r="M2081" t="s">
        <v>30</v>
      </c>
      <c r="N2081" t="s">
        <v>204</v>
      </c>
      <c r="O2081">
        <v>1.1399999999999999</v>
      </c>
      <c r="P2081">
        <v>57767</v>
      </c>
      <c r="Q2081">
        <v>65854.38</v>
      </c>
      <c r="R2081">
        <v>302683</v>
      </c>
      <c r="S2081">
        <v>302683</v>
      </c>
      <c r="T2081">
        <v>0.30268299999999998</v>
      </c>
      <c r="U2081">
        <v>0.30268299999999998</v>
      </c>
      <c r="V2081">
        <v>65.854380000000006</v>
      </c>
    </row>
    <row r="2082" spans="1:22" x14ac:dyDescent="0.35">
      <c r="A2082" t="s">
        <v>22</v>
      </c>
      <c r="B2082">
        <v>2019</v>
      </c>
      <c r="C2082" t="b">
        <v>1</v>
      </c>
      <c r="D2082" t="s">
        <v>169</v>
      </c>
      <c r="E2082" t="s">
        <v>204</v>
      </c>
      <c r="F2082" t="s">
        <v>25</v>
      </c>
      <c r="G2082" t="s">
        <v>169</v>
      </c>
      <c r="H2082" t="s">
        <v>26</v>
      </c>
      <c r="I2082" t="s">
        <v>35</v>
      </c>
      <c r="J2082" t="s">
        <v>44</v>
      </c>
      <c r="K2082" t="s">
        <v>45</v>
      </c>
      <c r="L2082" t="b">
        <v>1</v>
      </c>
      <c r="M2082" t="s">
        <v>30</v>
      </c>
      <c r="N2082" t="s">
        <v>204</v>
      </c>
      <c r="O2082">
        <v>1.1399999999999999</v>
      </c>
      <c r="P2082">
        <v>18492</v>
      </c>
      <c r="Q2082">
        <v>21080.880000000001</v>
      </c>
      <c r="R2082">
        <v>96084</v>
      </c>
      <c r="S2082">
        <v>96084</v>
      </c>
      <c r="T2082">
        <v>9.6084000000000003E-2</v>
      </c>
      <c r="U2082">
        <v>9.6084000000000003E-2</v>
      </c>
      <c r="V2082">
        <v>21.080880000000001</v>
      </c>
    </row>
    <row r="2083" spans="1:22" x14ac:dyDescent="0.35">
      <c r="A2083" t="s">
        <v>22</v>
      </c>
      <c r="B2083">
        <v>2019</v>
      </c>
      <c r="C2083" t="b">
        <v>1</v>
      </c>
      <c r="D2083" t="s">
        <v>169</v>
      </c>
      <c r="E2083" t="s">
        <v>204</v>
      </c>
      <c r="F2083" t="s">
        <v>25</v>
      </c>
      <c r="G2083" t="s">
        <v>169</v>
      </c>
      <c r="H2083" t="s">
        <v>26</v>
      </c>
      <c r="I2083" t="s">
        <v>35</v>
      </c>
      <c r="J2083" t="s">
        <v>44</v>
      </c>
      <c r="K2083" t="s">
        <v>45</v>
      </c>
      <c r="L2083" t="b">
        <v>1</v>
      </c>
      <c r="M2083" t="s">
        <v>30</v>
      </c>
      <c r="N2083" t="s">
        <v>204</v>
      </c>
      <c r="O2083">
        <v>1.1399999999999999</v>
      </c>
      <c r="P2083">
        <v>6188</v>
      </c>
      <c r="Q2083">
        <v>7054.32</v>
      </c>
      <c r="R2083">
        <v>17895</v>
      </c>
      <c r="S2083">
        <v>17895</v>
      </c>
      <c r="T2083">
        <v>1.7895000000000001E-2</v>
      </c>
      <c r="U2083">
        <v>1.7895000000000001E-2</v>
      </c>
      <c r="V2083">
        <v>7.0543199999999997</v>
      </c>
    </row>
    <row r="2084" spans="1:22" x14ac:dyDescent="0.35">
      <c r="A2084" t="s">
        <v>22</v>
      </c>
      <c r="B2084">
        <v>2019</v>
      </c>
      <c r="C2084" t="b">
        <v>1</v>
      </c>
      <c r="D2084" t="s">
        <v>169</v>
      </c>
      <c r="E2084" t="s">
        <v>204</v>
      </c>
      <c r="F2084" t="s">
        <v>25</v>
      </c>
      <c r="G2084" t="s">
        <v>169</v>
      </c>
      <c r="H2084" t="s">
        <v>26</v>
      </c>
      <c r="I2084" t="s">
        <v>27</v>
      </c>
      <c r="J2084" t="s">
        <v>44</v>
      </c>
      <c r="K2084" t="s">
        <v>45</v>
      </c>
      <c r="L2084" t="b">
        <v>1</v>
      </c>
      <c r="M2084" t="s">
        <v>30</v>
      </c>
      <c r="N2084" t="s">
        <v>204</v>
      </c>
      <c r="O2084">
        <v>1.1599999999999999</v>
      </c>
      <c r="P2084">
        <v>137520</v>
      </c>
      <c r="Q2084">
        <v>159523.20000000001</v>
      </c>
      <c r="R2084">
        <v>52122</v>
      </c>
      <c r="S2084">
        <v>52122</v>
      </c>
      <c r="T2084">
        <v>5.2122000000000002E-2</v>
      </c>
      <c r="U2084">
        <v>5.2122000000000002E-2</v>
      </c>
      <c r="V2084">
        <v>159.5232</v>
      </c>
    </row>
    <row r="2085" spans="1:22" x14ac:dyDescent="0.35">
      <c r="A2085" t="s">
        <v>22</v>
      </c>
      <c r="B2085">
        <v>2019</v>
      </c>
      <c r="C2085" t="b">
        <v>1</v>
      </c>
      <c r="D2085" t="s">
        <v>169</v>
      </c>
      <c r="E2085" t="s">
        <v>204</v>
      </c>
      <c r="F2085" t="s">
        <v>25</v>
      </c>
      <c r="G2085" t="s">
        <v>169</v>
      </c>
      <c r="H2085" t="s">
        <v>26</v>
      </c>
      <c r="I2085" t="s">
        <v>27</v>
      </c>
      <c r="J2085" t="s">
        <v>44</v>
      </c>
      <c r="K2085" t="s">
        <v>45</v>
      </c>
      <c r="L2085" t="b">
        <v>1</v>
      </c>
      <c r="M2085" t="s">
        <v>30</v>
      </c>
      <c r="N2085" t="s">
        <v>204</v>
      </c>
      <c r="O2085">
        <v>1.1599999999999999</v>
      </c>
      <c r="P2085">
        <v>93676</v>
      </c>
      <c r="Q2085">
        <v>108664.16</v>
      </c>
      <c r="R2085">
        <v>429925</v>
      </c>
      <c r="S2085">
        <v>429925</v>
      </c>
      <c r="T2085">
        <v>0.429925</v>
      </c>
      <c r="U2085">
        <v>0.429925</v>
      </c>
      <c r="V2085">
        <v>108.66416</v>
      </c>
    </row>
    <row r="2086" spans="1:22" x14ac:dyDescent="0.35">
      <c r="A2086" t="s">
        <v>22</v>
      </c>
      <c r="B2086">
        <v>2019</v>
      </c>
      <c r="C2086" t="b">
        <v>1</v>
      </c>
      <c r="D2086" t="s">
        <v>169</v>
      </c>
      <c r="E2086" t="s">
        <v>204</v>
      </c>
      <c r="F2086" t="s">
        <v>25</v>
      </c>
      <c r="G2086" t="s">
        <v>169</v>
      </c>
      <c r="H2086" t="s">
        <v>26</v>
      </c>
      <c r="I2086" t="s">
        <v>27</v>
      </c>
      <c r="J2086" t="s">
        <v>44</v>
      </c>
      <c r="K2086" t="s">
        <v>45</v>
      </c>
      <c r="L2086" t="b">
        <v>1</v>
      </c>
      <c r="M2086" t="s">
        <v>30</v>
      </c>
      <c r="N2086" t="s">
        <v>204</v>
      </c>
      <c r="O2086">
        <v>1.1599999999999999</v>
      </c>
      <c r="P2086">
        <v>1228</v>
      </c>
      <c r="Q2086">
        <v>1424.48</v>
      </c>
      <c r="R2086">
        <v>5742</v>
      </c>
      <c r="S2086">
        <v>5742</v>
      </c>
      <c r="T2086">
        <v>5.7419999999999997E-3</v>
      </c>
      <c r="U2086">
        <v>5.7419999999999997E-3</v>
      </c>
      <c r="V2086">
        <v>1.42448</v>
      </c>
    </row>
    <row r="2087" spans="1:22" x14ac:dyDescent="0.35">
      <c r="A2087" t="s">
        <v>22</v>
      </c>
      <c r="B2087">
        <v>2019</v>
      </c>
      <c r="C2087" t="b">
        <v>1</v>
      </c>
      <c r="D2087" t="s">
        <v>169</v>
      </c>
      <c r="E2087" t="s">
        <v>204</v>
      </c>
      <c r="F2087" t="s">
        <v>25</v>
      </c>
      <c r="G2087" t="s">
        <v>169</v>
      </c>
      <c r="H2087" t="s">
        <v>36</v>
      </c>
      <c r="I2087" t="s">
        <v>36</v>
      </c>
      <c r="J2087" t="s">
        <v>101</v>
      </c>
      <c r="K2087" t="s">
        <v>67</v>
      </c>
      <c r="L2087" t="b">
        <v>1</v>
      </c>
      <c r="M2087" t="s">
        <v>30</v>
      </c>
      <c r="N2087" t="s">
        <v>204</v>
      </c>
      <c r="O2087">
        <v>0</v>
      </c>
      <c r="P2087">
        <v>19945</v>
      </c>
      <c r="Q2087">
        <v>0</v>
      </c>
      <c r="R2087">
        <v>150328</v>
      </c>
      <c r="S2087">
        <v>150328</v>
      </c>
      <c r="T2087">
        <v>0.15032799999999999</v>
      </c>
      <c r="U2087">
        <v>0.15032799999999999</v>
      </c>
      <c r="V2087">
        <v>0</v>
      </c>
    </row>
    <row r="2088" spans="1:22" x14ac:dyDescent="0.35">
      <c r="A2088" t="s">
        <v>22</v>
      </c>
      <c r="B2088">
        <v>2019</v>
      </c>
      <c r="C2088" t="b">
        <v>1</v>
      </c>
      <c r="D2088" t="s">
        <v>169</v>
      </c>
      <c r="E2088" t="s">
        <v>204</v>
      </c>
      <c r="F2088" t="s">
        <v>25</v>
      </c>
      <c r="G2088" t="s">
        <v>169</v>
      </c>
      <c r="H2088" t="s">
        <v>50</v>
      </c>
      <c r="I2088" t="s">
        <v>37</v>
      </c>
      <c r="J2088" t="s">
        <v>53</v>
      </c>
      <c r="K2088" t="s">
        <v>54</v>
      </c>
      <c r="L2088" t="b">
        <v>1</v>
      </c>
      <c r="M2088" t="s">
        <v>30</v>
      </c>
      <c r="N2088" t="s">
        <v>204</v>
      </c>
      <c r="O2088">
        <v>1.87</v>
      </c>
      <c r="P2088">
        <v>363</v>
      </c>
      <c r="Q2088">
        <v>678.81</v>
      </c>
      <c r="R2088">
        <v>3074</v>
      </c>
      <c r="S2088">
        <v>3074</v>
      </c>
      <c r="T2088">
        <v>3.0739999999999999E-3</v>
      </c>
      <c r="U2088">
        <v>3.0739999999999999E-3</v>
      </c>
      <c r="V2088">
        <v>0.67881000000000002</v>
      </c>
    </row>
    <row r="2089" spans="1:22" x14ac:dyDescent="0.35">
      <c r="A2089" t="s">
        <v>22</v>
      </c>
      <c r="B2089">
        <v>2019</v>
      </c>
      <c r="C2089" t="b">
        <v>1</v>
      </c>
      <c r="D2089" t="s">
        <v>169</v>
      </c>
      <c r="E2089" t="s">
        <v>204</v>
      </c>
      <c r="F2089" t="s">
        <v>25</v>
      </c>
      <c r="G2089" t="s">
        <v>169</v>
      </c>
      <c r="H2089" t="s">
        <v>50</v>
      </c>
      <c r="I2089" t="s">
        <v>37</v>
      </c>
      <c r="J2089" t="s">
        <v>44</v>
      </c>
      <c r="K2089" t="s">
        <v>45</v>
      </c>
      <c r="L2089" t="b">
        <v>1</v>
      </c>
      <c r="M2089" t="s">
        <v>30</v>
      </c>
      <c r="N2089" t="s">
        <v>204</v>
      </c>
      <c r="O2089">
        <v>1.52</v>
      </c>
      <c r="P2089">
        <v>2168</v>
      </c>
      <c r="Q2089">
        <v>3295.36</v>
      </c>
      <c r="R2089">
        <v>9588</v>
      </c>
      <c r="S2089">
        <v>9588</v>
      </c>
      <c r="T2089">
        <v>9.5879999999999993E-3</v>
      </c>
      <c r="U2089">
        <v>9.5879999999999993E-3</v>
      </c>
      <c r="V2089">
        <v>3.2953600000000001</v>
      </c>
    </row>
    <row r="2090" spans="1:22" x14ac:dyDescent="0.35">
      <c r="A2090" t="s">
        <v>22</v>
      </c>
      <c r="B2090">
        <v>2019</v>
      </c>
      <c r="C2090" t="b">
        <v>1</v>
      </c>
      <c r="D2090" t="s">
        <v>169</v>
      </c>
      <c r="E2090" t="s">
        <v>204</v>
      </c>
      <c r="F2090" t="s">
        <v>25</v>
      </c>
      <c r="G2090" t="s">
        <v>169</v>
      </c>
      <c r="H2090" t="s">
        <v>50</v>
      </c>
      <c r="I2090" t="s">
        <v>27</v>
      </c>
      <c r="J2090" t="s">
        <v>58</v>
      </c>
      <c r="K2090" t="s">
        <v>59</v>
      </c>
      <c r="L2090" t="b">
        <v>1</v>
      </c>
      <c r="M2090" t="s">
        <v>30</v>
      </c>
      <c r="N2090" t="s">
        <v>204</v>
      </c>
      <c r="O2090">
        <v>0</v>
      </c>
      <c r="P2090">
        <v>19680</v>
      </c>
      <c r="Q2090">
        <v>0</v>
      </c>
      <c r="R2090">
        <v>80178</v>
      </c>
      <c r="S2090">
        <v>80178</v>
      </c>
      <c r="T2090">
        <v>8.0177999999999999E-2</v>
      </c>
      <c r="U2090">
        <v>8.0177999999999999E-2</v>
      </c>
      <c r="V2090">
        <v>0</v>
      </c>
    </row>
    <row r="2091" spans="1:22" x14ac:dyDescent="0.35">
      <c r="A2091" t="s">
        <v>22</v>
      </c>
      <c r="B2091">
        <v>2019</v>
      </c>
      <c r="C2091" t="b">
        <v>1</v>
      </c>
      <c r="D2091" t="s">
        <v>169</v>
      </c>
      <c r="E2091" t="s">
        <v>204</v>
      </c>
      <c r="F2091" t="s">
        <v>25</v>
      </c>
      <c r="G2091" t="s">
        <v>169</v>
      </c>
      <c r="H2091" t="s">
        <v>40</v>
      </c>
      <c r="I2091" t="s">
        <v>35</v>
      </c>
      <c r="J2091" t="s">
        <v>134</v>
      </c>
      <c r="K2091" t="s">
        <v>45</v>
      </c>
      <c r="L2091" t="b">
        <v>1</v>
      </c>
      <c r="M2091" t="s">
        <v>30</v>
      </c>
      <c r="N2091" t="s">
        <v>204</v>
      </c>
      <c r="O2091">
        <v>1.8</v>
      </c>
      <c r="P2091">
        <v>144301</v>
      </c>
      <c r="Q2091">
        <v>259741.8</v>
      </c>
      <c r="R2091">
        <v>1667180</v>
      </c>
      <c r="S2091">
        <v>1667180</v>
      </c>
      <c r="T2091">
        <v>1.6671800000000001</v>
      </c>
      <c r="U2091">
        <v>1.6671800000000001</v>
      </c>
      <c r="V2091">
        <v>259.74180000000001</v>
      </c>
    </row>
    <row r="2092" spans="1:22" x14ac:dyDescent="0.35">
      <c r="A2092" t="s">
        <v>22</v>
      </c>
      <c r="B2092">
        <v>2019</v>
      </c>
      <c r="C2092" t="b">
        <v>1</v>
      </c>
      <c r="D2092" t="s">
        <v>169</v>
      </c>
      <c r="E2092" t="s">
        <v>204</v>
      </c>
      <c r="F2092" t="s">
        <v>25</v>
      </c>
      <c r="G2092" t="s">
        <v>169</v>
      </c>
      <c r="H2092" t="s">
        <v>40</v>
      </c>
      <c r="I2092" t="s">
        <v>35</v>
      </c>
      <c r="J2092" t="s">
        <v>44</v>
      </c>
      <c r="K2092" t="s">
        <v>45</v>
      </c>
      <c r="L2092" t="b">
        <v>1</v>
      </c>
      <c r="M2092" t="s">
        <v>30</v>
      </c>
      <c r="N2092" t="s">
        <v>204</v>
      </c>
      <c r="O2092">
        <v>1.6</v>
      </c>
      <c r="P2092">
        <v>782448</v>
      </c>
      <c r="Q2092">
        <v>1251916.8</v>
      </c>
      <c r="R2092">
        <v>10296372</v>
      </c>
      <c r="S2092">
        <v>10296372</v>
      </c>
      <c r="T2092">
        <v>10.296372</v>
      </c>
      <c r="U2092">
        <v>10.296372</v>
      </c>
      <c r="V2092">
        <v>1251.9168</v>
      </c>
    </row>
    <row r="2093" spans="1:22" x14ac:dyDescent="0.35">
      <c r="A2093" t="s">
        <v>22</v>
      </c>
      <c r="B2093">
        <v>2019</v>
      </c>
      <c r="C2093" t="b">
        <v>1</v>
      </c>
      <c r="D2093" t="s">
        <v>169</v>
      </c>
      <c r="E2093" t="s">
        <v>204</v>
      </c>
      <c r="F2093" t="s">
        <v>25</v>
      </c>
      <c r="G2093" t="s">
        <v>169</v>
      </c>
      <c r="H2093" t="s">
        <v>40</v>
      </c>
      <c r="I2093" t="s">
        <v>27</v>
      </c>
      <c r="J2093" t="s">
        <v>44</v>
      </c>
      <c r="K2093" t="s">
        <v>45</v>
      </c>
      <c r="L2093" t="b">
        <v>1</v>
      </c>
      <c r="M2093" t="s">
        <v>30</v>
      </c>
      <c r="N2093" t="s">
        <v>204</v>
      </c>
      <c r="O2093">
        <v>1.8</v>
      </c>
      <c r="P2093">
        <v>93337</v>
      </c>
      <c r="Q2093">
        <v>168006.6</v>
      </c>
      <c r="R2093">
        <v>595707</v>
      </c>
      <c r="S2093">
        <v>595707</v>
      </c>
      <c r="T2093">
        <v>0.59570699999999999</v>
      </c>
      <c r="U2093">
        <v>0.59570699999999999</v>
      </c>
      <c r="V2093">
        <v>168.00659999999999</v>
      </c>
    </row>
    <row r="2094" spans="1:22" x14ac:dyDescent="0.35">
      <c r="A2094" t="s">
        <v>22</v>
      </c>
      <c r="B2094">
        <v>2019</v>
      </c>
      <c r="C2094" t="b">
        <v>1</v>
      </c>
      <c r="D2094" t="s">
        <v>169</v>
      </c>
      <c r="E2094" t="s">
        <v>204</v>
      </c>
      <c r="F2094" t="s">
        <v>25</v>
      </c>
      <c r="G2094" t="s">
        <v>169</v>
      </c>
      <c r="H2094" t="s">
        <v>40</v>
      </c>
      <c r="I2094" t="s">
        <v>27</v>
      </c>
      <c r="J2094" t="s">
        <v>44</v>
      </c>
      <c r="K2094" t="s">
        <v>45</v>
      </c>
      <c r="L2094" t="b">
        <v>1</v>
      </c>
      <c r="M2094" t="s">
        <v>30</v>
      </c>
      <c r="N2094" t="s">
        <v>204</v>
      </c>
      <c r="O2094">
        <v>1.8</v>
      </c>
      <c r="P2094">
        <v>52117</v>
      </c>
      <c r="Q2094">
        <v>93810.6</v>
      </c>
      <c r="R2094">
        <v>416241</v>
      </c>
      <c r="S2094">
        <v>416241</v>
      </c>
      <c r="T2094">
        <v>0.41624100000000003</v>
      </c>
      <c r="U2094">
        <v>0.41624100000000003</v>
      </c>
      <c r="V2094">
        <v>93.810599999999994</v>
      </c>
    </row>
    <row r="2095" spans="1:22" x14ac:dyDescent="0.35">
      <c r="A2095" t="s">
        <v>22</v>
      </c>
      <c r="B2095">
        <v>2019</v>
      </c>
      <c r="C2095" t="b">
        <v>1</v>
      </c>
      <c r="D2095" t="s">
        <v>169</v>
      </c>
      <c r="E2095" t="s">
        <v>204</v>
      </c>
      <c r="F2095" t="s">
        <v>25</v>
      </c>
      <c r="G2095" t="s">
        <v>169</v>
      </c>
      <c r="H2095" t="s">
        <v>65</v>
      </c>
      <c r="I2095" t="s">
        <v>36</v>
      </c>
      <c r="J2095" t="s">
        <v>101</v>
      </c>
      <c r="K2095" t="s">
        <v>67</v>
      </c>
      <c r="L2095" t="b">
        <v>1</v>
      </c>
      <c r="M2095" t="s">
        <v>30</v>
      </c>
      <c r="N2095" t="s">
        <v>204</v>
      </c>
      <c r="O2095">
        <v>0</v>
      </c>
      <c r="P2095">
        <v>2790</v>
      </c>
      <c r="Q2095">
        <v>0</v>
      </c>
      <c r="R2095">
        <v>26618</v>
      </c>
      <c r="S2095">
        <v>26618</v>
      </c>
      <c r="T2095">
        <v>2.6617999999999999E-2</v>
      </c>
      <c r="U2095">
        <v>2.6617999999999999E-2</v>
      </c>
      <c r="V2095">
        <v>0</v>
      </c>
    </row>
    <row r="2096" spans="1:22" x14ac:dyDescent="0.35">
      <c r="A2096" t="s">
        <v>22</v>
      </c>
      <c r="B2096">
        <v>2019</v>
      </c>
      <c r="C2096" t="b">
        <v>1</v>
      </c>
      <c r="D2096" t="s">
        <v>169</v>
      </c>
      <c r="E2096" t="s">
        <v>204</v>
      </c>
      <c r="F2096" t="s">
        <v>25</v>
      </c>
      <c r="G2096" t="s">
        <v>169</v>
      </c>
      <c r="H2096" t="s">
        <v>26</v>
      </c>
      <c r="I2096" t="s">
        <v>36</v>
      </c>
      <c r="J2096" t="s">
        <v>79</v>
      </c>
      <c r="K2096" t="s">
        <v>47</v>
      </c>
      <c r="L2096" t="b">
        <v>1</v>
      </c>
      <c r="M2096" t="s">
        <v>30</v>
      </c>
      <c r="N2096" t="s">
        <v>204</v>
      </c>
      <c r="O2096">
        <v>1.33</v>
      </c>
      <c r="P2096">
        <v>264</v>
      </c>
      <c r="Q2096">
        <v>351.12</v>
      </c>
      <c r="R2096">
        <v>6745</v>
      </c>
      <c r="S2096">
        <v>6745</v>
      </c>
      <c r="T2096">
        <v>6.7450000000000001E-3</v>
      </c>
      <c r="U2096">
        <v>6.7450000000000001E-3</v>
      </c>
      <c r="V2096">
        <v>0.35111999999999999</v>
      </c>
    </row>
    <row r="2097" spans="1:22" x14ac:dyDescent="0.35">
      <c r="A2097" t="s">
        <v>22</v>
      </c>
      <c r="B2097">
        <v>2019</v>
      </c>
      <c r="C2097" t="b">
        <v>1</v>
      </c>
      <c r="D2097" t="s">
        <v>169</v>
      </c>
      <c r="E2097" t="s">
        <v>204</v>
      </c>
      <c r="F2097" t="s">
        <v>25</v>
      </c>
      <c r="G2097" t="s">
        <v>169</v>
      </c>
      <c r="H2097" t="s">
        <v>26</v>
      </c>
      <c r="I2097" t="s">
        <v>35</v>
      </c>
      <c r="J2097" t="s">
        <v>57</v>
      </c>
      <c r="K2097" t="s">
        <v>29</v>
      </c>
      <c r="L2097" t="b">
        <v>1</v>
      </c>
      <c r="M2097" t="s">
        <v>30</v>
      </c>
      <c r="N2097" t="s">
        <v>204</v>
      </c>
      <c r="O2097">
        <v>1</v>
      </c>
      <c r="P2097">
        <v>11053</v>
      </c>
      <c r="Q2097">
        <v>11053</v>
      </c>
      <c r="R2097">
        <v>317322</v>
      </c>
      <c r="S2097">
        <v>317322</v>
      </c>
      <c r="T2097">
        <v>0.31732199999999999</v>
      </c>
      <c r="U2097">
        <v>0.31732199999999999</v>
      </c>
      <c r="V2097">
        <v>11.053000000000001</v>
      </c>
    </row>
    <row r="2098" spans="1:22" x14ac:dyDescent="0.35">
      <c r="A2098" t="s">
        <v>22</v>
      </c>
      <c r="B2098">
        <v>2019</v>
      </c>
      <c r="C2098" t="b">
        <v>1</v>
      </c>
      <c r="D2098" t="s">
        <v>169</v>
      </c>
      <c r="E2098" t="s">
        <v>204</v>
      </c>
      <c r="F2098" t="s">
        <v>25</v>
      </c>
      <c r="G2098" t="s">
        <v>169</v>
      </c>
      <c r="H2098" t="s">
        <v>26</v>
      </c>
      <c r="I2098" t="s">
        <v>35</v>
      </c>
      <c r="J2098" t="s">
        <v>57</v>
      </c>
      <c r="K2098" t="s">
        <v>29</v>
      </c>
      <c r="L2098" t="b">
        <v>1</v>
      </c>
      <c r="M2098" t="s">
        <v>30</v>
      </c>
      <c r="N2098" t="s">
        <v>204</v>
      </c>
      <c r="O2098">
        <v>1</v>
      </c>
      <c r="P2098">
        <v>10</v>
      </c>
      <c r="Q2098">
        <v>10</v>
      </c>
      <c r="R2098">
        <v>4134</v>
      </c>
      <c r="S2098">
        <v>4134</v>
      </c>
      <c r="T2098">
        <v>4.1339999999999997E-3</v>
      </c>
      <c r="U2098">
        <v>4.1339999999999997E-3</v>
      </c>
      <c r="V2098">
        <v>0.01</v>
      </c>
    </row>
    <row r="2099" spans="1:22" x14ac:dyDescent="0.35">
      <c r="A2099" t="s">
        <v>22</v>
      </c>
      <c r="B2099">
        <v>2019</v>
      </c>
      <c r="C2099" t="b">
        <v>1</v>
      </c>
      <c r="D2099" t="s">
        <v>169</v>
      </c>
      <c r="E2099" t="s">
        <v>204</v>
      </c>
      <c r="F2099" t="s">
        <v>25</v>
      </c>
      <c r="G2099" t="s">
        <v>169</v>
      </c>
      <c r="H2099" t="s">
        <v>26</v>
      </c>
      <c r="I2099" t="s">
        <v>27</v>
      </c>
      <c r="J2099" t="s">
        <v>115</v>
      </c>
      <c r="K2099" t="s">
        <v>54</v>
      </c>
      <c r="L2099" t="b">
        <v>1</v>
      </c>
      <c r="M2099" t="s">
        <v>30</v>
      </c>
      <c r="N2099" t="s">
        <v>204</v>
      </c>
      <c r="O2099">
        <v>1</v>
      </c>
      <c r="P2099">
        <v>2400</v>
      </c>
      <c r="Q2099">
        <v>2400</v>
      </c>
      <c r="R2099">
        <v>1752</v>
      </c>
      <c r="S2099">
        <v>1752</v>
      </c>
      <c r="T2099">
        <v>1.7520000000000001E-3</v>
      </c>
      <c r="U2099">
        <v>1.7520000000000001E-3</v>
      </c>
      <c r="V2099">
        <v>2.4</v>
      </c>
    </row>
    <row r="2100" spans="1:22" x14ac:dyDescent="0.35">
      <c r="A2100" t="s">
        <v>22</v>
      </c>
      <c r="B2100">
        <v>2019</v>
      </c>
      <c r="C2100" t="b">
        <v>1</v>
      </c>
      <c r="D2100" t="s">
        <v>169</v>
      </c>
      <c r="E2100" t="s">
        <v>204</v>
      </c>
      <c r="F2100" t="s">
        <v>25</v>
      </c>
      <c r="G2100" t="s">
        <v>169</v>
      </c>
      <c r="H2100" t="s">
        <v>26</v>
      </c>
      <c r="I2100" t="s">
        <v>27</v>
      </c>
      <c r="J2100" t="s">
        <v>127</v>
      </c>
      <c r="K2100" t="s">
        <v>32</v>
      </c>
      <c r="L2100" t="b">
        <v>1</v>
      </c>
      <c r="M2100" t="s">
        <v>30</v>
      </c>
      <c r="N2100" t="s">
        <v>204</v>
      </c>
      <c r="O2100">
        <v>1.61</v>
      </c>
      <c r="P2100">
        <v>421498</v>
      </c>
      <c r="Q2100">
        <v>678611.78</v>
      </c>
      <c r="R2100">
        <v>1068942</v>
      </c>
      <c r="S2100">
        <v>1068942</v>
      </c>
      <c r="T2100">
        <v>1.0689420000000001</v>
      </c>
      <c r="U2100">
        <v>1.0689420000000001</v>
      </c>
      <c r="V2100">
        <v>678.61177999999995</v>
      </c>
    </row>
    <row r="2101" spans="1:22" x14ac:dyDescent="0.35">
      <c r="A2101" t="s">
        <v>22</v>
      </c>
      <c r="B2101">
        <v>2019</v>
      </c>
      <c r="C2101" t="b">
        <v>1</v>
      </c>
      <c r="D2101" t="s">
        <v>169</v>
      </c>
      <c r="E2101" t="s">
        <v>204</v>
      </c>
      <c r="F2101" t="s">
        <v>25</v>
      </c>
      <c r="G2101" t="s">
        <v>169</v>
      </c>
      <c r="H2101" t="s">
        <v>26</v>
      </c>
      <c r="I2101" t="s">
        <v>100</v>
      </c>
      <c r="J2101" t="s">
        <v>111</v>
      </c>
      <c r="K2101" t="s">
        <v>32</v>
      </c>
      <c r="L2101" t="b">
        <v>1</v>
      </c>
      <c r="M2101" t="s">
        <v>30</v>
      </c>
      <c r="N2101" t="s">
        <v>204</v>
      </c>
      <c r="O2101">
        <v>3.19</v>
      </c>
      <c r="P2101">
        <v>163270</v>
      </c>
      <c r="Q2101">
        <v>520831.3</v>
      </c>
      <c r="R2101">
        <v>706740</v>
      </c>
      <c r="S2101">
        <v>706740</v>
      </c>
      <c r="T2101">
        <v>0.70674000000000003</v>
      </c>
      <c r="U2101">
        <v>0.70674000000000003</v>
      </c>
      <c r="V2101">
        <v>520.83130000000006</v>
      </c>
    </row>
    <row r="2102" spans="1:22" x14ac:dyDescent="0.35">
      <c r="A2102" t="s">
        <v>22</v>
      </c>
      <c r="B2102">
        <v>2019</v>
      </c>
      <c r="C2102" t="b">
        <v>1</v>
      </c>
      <c r="D2102" t="s">
        <v>169</v>
      </c>
      <c r="E2102" t="s">
        <v>204</v>
      </c>
      <c r="F2102" t="s">
        <v>25</v>
      </c>
      <c r="G2102" t="s">
        <v>169</v>
      </c>
      <c r="H2102" t="s">
        <v>26</v>
      </c>
      <c r="I2102" t="s">
        <v>100</v>
      </c>
      <c r="J2102" t="s">
        <v>33</v>
      </c>
      <c r="K2102" t="s">
        <v>33</v>
      </c>
      <c r="L2102" t="b">
        <v>1</v>
      </c>
      <c r="M2102" t="s">
        <v>30</v>
      </c>
      <c r="N2102" t="s">
        <v>204</v>
      </c>
      <c r="O2102">
        <v>3.19</v>
      </c>
      <c r="P2102">
        <v>16249</v>
      </c>
      <c r="Q2102">
        <v>51834.31</v>
      </c>
      <c r="R2102">
        <v>47751</v>
      </c>
      <c r="S2102">
        <v>47751</v>
      </c>
      <c r="T2102">
        <v>4.7751000000000002E-2</v>
      </c>
      <c r="U2102">
        <v>4.7751000000000002E-2</v>
      </c>
      <c r="V2102">
        <v>51.834310000000002</v>
      </c>
    </row>
    <row r="2103" spans="1:22" x14ac:dyDescent="0.35">
      <c r="A2103" t="s">
        <v>22</v>
      </c>
      <c r="B2103">
        <v>2019</v>
      </c>
      <c r="C2103" t="b">
        <v>1</v>
      </c>
      <c r="D2103" t="s">
        <v>169</v>
      </c>
      <c r="E2103" t="s">
        <v>204</v>
      </c>
      <c r="F2103" t="s">
        <v>25</v>
      </c>
      <c r="G2103" t="s">
        <v>169</v>
      </c>
      <c r="H2103" t="s">
        <v>26</v>
      </c>
      <c r="I2103" t="s">
        <v>100</v>
      </c>
      <c r="J2103" t="s">
        <v>33</v>
      </c>
      <c r="K2103" t="s">
        <v>33</v>
      </c>
      <c r="L2103" t="b">
        <v>1</v>
      </c>
      <c r="M2103" t="s">
        <v>30</v>
      </c>
      <c r="N2103" t="s">
        <v>204</v>
      </c>
      <c r="O2103">
        <v>3.19</v>
      </c>
      <c r="P2103">
        <v>5940</v>
      </c>
      <c r="Q2103">
        <v>18948.599999999999</v>
      </c>
      <c r="R2103">
        <v>59599</v>
      </c>
      <c r="S2103">
        <v>59599</v>
      </c>
      <c r="T2103">
        <v>5.9598999999999999E-2</v>
      </c>
      <c r="U2103">
        <v>5.9598999999999999E-2</v>
      </c>
      <c r="V2103">
        <v>18.948599999999999</v>
      </c>
    </row>
    <row r="2104" spans="1:22" x14ac:dyDescent="0.35">
      <c r="A2104" t="s">
        <v>22</v>
      </c>
      <c r="B2104">
        <v>2019</v>
      </c>
      <c r="C2104" t="b">
        <v>1</v>
      </c>
      <c r="D2104" t="s">
        <v>169</v>
      </c>
      <c r="E2104" t="s">
        <v>204</v>
      </c>
      <c r="F2104" t="s">
        <v>25</v>
      </c>
      <c r="G2104" t="s">
        <v>169</v>
      </c>
      <c r="H2104" t="s">
        <v>36</v>
      </c>
      <c r="I2104" t="s">
        <v>36</v>
      </c>
      <c r="J2104" t="s">
        <v>60</v>
      </c>
      <c r="K2104" t="s">
        <v>29</v>
      </c>
      <c r="L2104" t="b">
        <v>1</v>
      </c>
      <c r="M2104" t="s">
        <v>30</v>
      </c>
      <c r="N2104" t="s">
        <v>204</v>
      </c>
      <c r="O2104">
        <v>1</v>
      </c>
      <c r="P2104">
        <v>4119</v>
      </c>
      <c r="Q2104">
        <v>4119</v>
      </c>
      <c r="R2104">
        <v>30915</v>
      </c>
      <c r="S2104">
        <v>30915</v>
      </c>
      <c r="T2104">
        <v>3.0915000000000002E-2</v>
      </c>
      <c r="U2104">
        <v>3.0915000000000002E-2</v>
      </c>
      <c r="V2104">
        <v>4.1189999999999998</v>
      </c>
    </row>
    <row r="2105" spans="1:22" x14ac:dyDescent="0.35">
      <c r="A2105" t="s">
        <v>22</v>
      </c>
      <c r="B2105">
        <v>2019</v>
      </c>
      <c r="C2105" t="b">
        <v>1</v>
      </c>
      <c r="D2105" t="s">
        <v>169</v>
      </c>
      <c r="E2105" t="s">
        <v>204</v>
      </c>
      <c r="F2105" t="s">
        <v>25</v>
      </c>
      <c r="G2105" t="s">
        <v>169</v>
      </c>
      <c r="H2105" t="s">
        <v>36</v>
      </c>
      <c r="I2105" t="s">
        <v>36</v>
      </c>
      <c r="J2105" t="s">
        <v>43</v>
      </c>
      <c r="K2105" t="s">
        <v>39</v>
      </c>
      <c r="L2105" t="b">
        <v>1</v>
      </c>
      <c r="M2105" t="s">
        <v>30</v>
      </c>
      <c r="N2105" t="s">
        <v>204</v>
      </c>
      <c r="O2105">
        <v>5</v>
      </c>
      <c r="P2105">
        <v>9120</v>
      </c>
      <c r="Q2105">
        <v>45600</v>
      </c>
      <c r="R2105">
        <v>26485</v>
      </c>
      <c r="S2105">
        <v>26485</v>
      </c>
      <c r="T2105">
        <v>2.6485000000000002E-2</v>
      </c>
      <c r="U2105">
        <v>2.6485000000000002E-2</v>
      </c>
      <c r="V2105">
        <v>45.6</v>
      </c>
    </row>
    <row r="2106" spans="1:22" x14ac:dyDescent="0.35">
      <c r="A2106" t="s">
        <v>22</v>
      </c>
      <c r="B2106">
        <v>2019</v>
      </c>
      <c r="C2106" t="b">
        <v>1</v>
      </c>
      <c r="D2106" t="s">
        <v>169</v>
      </c>
      <c r="E2106" t="s">
        <v>204</v>
      </c>
      <c r="F2106" t="s">
        <v>25</v>
      </c>
      <c r="G2106" t="s">
        <v>169</v>
      </c>
      <c r="H2106" t="s">
        <v>36</v>
      </c>
      <c r="I2106" t="s">
        <v>36</v>
      </c>
      <c r="J2106" t="s">
        <v>43</v>
      </c>
      <c r="K2106" t="s">
        <v>39</v>
      </c>
      <c r="L2106" t="b">
        <v>1</v>
      </c>
      <c r="M2106" t="s">
        <v>30</v>
      </c>
      <c r="N2106" t="s">
        <v>204</v>
      </c>
      <c r="O2106">
        <v>5</v>
      </c>
      <c r="P2106">
        <v>1036</v>
      </c>
      <c r="Q2106">
        <v>5180</v>
      </c>
      <c r="R2106">
        <v>26461</v>
      </c>
      <c r="S2106">
        <v>26461</v>
      </c>
      <c r="T2106">
        <v>2.6460999999999998E-2</v>
      </c>
      <c r="U2106">
        <v>2.6460999999999998E-2</v>
      </c>
      <c r="V2106">
        <v>5.18</v>
      </c>
    </row>
    <row r="2107" spans="1:22" x14ac:dyDescent="0.35">
      <c r="A2107" t="s">
        <v>22</v>
      </c>
      <c r="B2107">
        <v>2019</v>
      </c>
      <c r="C2107" t="b">
        <v>1</v>
      </c>
      <c r="D2107" t="s">
        <v>169</v>
      </c>
      <c r="E2107" t="s">
        <v>204</v>
      </c>
      <c r="F2107" t="s">
        <v>25</v>
      </c>
      <c r="G2107" t="s">
        <v>169</v>
      </c>
      <c r="H2107" t="s">
        <v>65</v>
      </c>
      <c r="I2107" t="s">
        <v>35</v>
      </c>
      <c r="J2107" t="s">
        <v>66</v>
      </c>
      <c r="K2107" t="s">
        <v>67</v>
      </c>
      <c r="L2107" t="b">
        <v>1</v>
      </c>
      <c r="M2107" t="s">
        <v>30</v>
      </c>
      <c r="N2107" t="s">
        <v>204</v>
      </c>
      <c r="O2107">
        <v>0</v>
      </c>
      <c r="P2107">
        <v>113</v>
      </c>
      <c r="Q2107">
        <v>0</v>
      </c>
      <c r="R2107">
        <v>12437</v>
      </c>
      <c r="S2107">
        <v>12437</v>
      </c>
      <c r="T2107">
        <v>1.2437E-2</v>
      </c>
      <c r="U2107">
        <v>1.2437E-2</v>
      </c>
      <c r="V2107">
        <v>0</v>
      </c>
    </row>
    <row r="2108" spans="1:22" x14ac:dyDescent="0.35">
      <c r="A2108" t="s">
        <v>22</v>
      </c>
      <c r="B2108">
        <v>2019</v>
      </c>
      <c r="C2108" t="b">
        <v>1</v>
      </c>
      <c r="D2108" t="s">
        <v>169</v>
      </c>
      <c r="E2108" t="s">
        <v>204</v>
      </c>
      <c r="F2108" t="s">
        <v>25</v>
      </c>
      <c r="G2108" t="s">
        <v>169</v>
      </c>
      <c r="H2108" t="s">
        <v>65</v>
      </c>
      <c r="I2108" t="s">
        <v>27</v>
      </c>
      <c r="J2108" t="s">
        <v>101</v>
      </c>
      <c r="K2108" t="s">
        <v>67</v>
      </c>
      <c r="L2108" t="b">
        <v>1</v>
      </c>
      <c r="M2108" t="s">
        <v>30</v>
      </c>
      <c r="N2108" t="s">
        <v>204</v>
      </c>
      <c r="O2108">
        <v>0</v>
      </c>
      <c r="P2108">
        <v>5647</v>
      </c>
      <c r="Q2108">
        <v>0</v>
      </c>
      <c r="R2108">
        <v>33882</v>
      </c>
      <c r="S2108">
        <v>33882</v>
      </c>
      <c r="T2108">
        <v>3.3882000000000002E-2</v>
      </c>
      <c r="U2108">
        <v>3.3882000000000002E-2</v>
      </c>
      <c r="V2108">
        <v>0</v>
      </c>
    </row>
    <row r="2109" spans="1:22" x14ac:dyDescent="0.35">
      <c r="A2109" t="s">
        <v>22</v>
      </c>
      <c r="B2109">
        <v>2019</v>
      </c>
      <c r="C2109" t="b">
        <v>1</v>
      </c>
      <c r="D2109" t="s">
        <v>169</v>
      </c>
      <c r="E2109" t="s">
        <v>204</v>
      </c>
      <c r="F2109" t="s">
        <v>25</v>
      </c>
      <c r="G2109" t="s">
        <v>169</v>
      </c>
      <c r="H2109" t="s">
        <v>65</v>
      </c>
      <c r="I2109" t="s">
        <v>27</v>
      </c>
      <c r="J2109" t="s">
        <v>66</v>
      </c>
      <c r="K2109" t="s">
        <v>67</v>
      </c>
      <c r="L2109" t="b">
        <v>1</v>
      </c>
      <c r="M2109" t="s">
        <v>30</v>
      </c>
      <c r="N2109" t="s">
        <v>204</v>
      </c>
      <c r="O2109">
        <v>0</v>
      </c>
      <c r="P2109">
        <v>840</v>
      </c>
      <c r="Q2109">
        <v>0</v>
      </c>
      <c r="R2109">
        <v>2083</v>
      </c>
      <c r="S2109">
        <v>2083</v>
      </c>
      <c r="T2109">
        <v>2.0830000000000002E-3</v>
      </c>
      <c r="U2109">
        <v>2.0830000000000002E-3</v>
      </c>
      <c r="V2109">
        <v>0</v>
      </c>
    </row>
    <row r="2110" spans="1:22" x14ac:dyDescent="0.35">
      <c r="A2110" t="s">
        <v>22</v>
      </c>
      <c r="B2110">
        <v>2019</v>
      </c>
      <c r="C2110" t="b">
        <v>1</v>
      </c>
      <c r="D2110" t="s">
        <v>169</v>
      </c>
      <c r="E2110" t="s">
        <v>204</v>
      </c>
      <c r="F2110" t="s">
        <v>25</v>
      </c>
      <c r="G2110" t="s">
        <v>169</v>
      </c>
      <c r="H2110" t="s">
        <v>26</v>
      </c>
      <c r="I2110" t="s">
        <v>35</v>
      </c>
      <c r="J2110" t="s">
        <v>98</v>
      </c>
      <c r="K2110" t="s">
        <v>54</v>
      </c>
      <c r="L2110" t="b">
        <v>1</v>
      </c>
      <c r="M2110" t="s">
        <v>30</v>
      </c>
      <c r="N2110" t="s">
        <v>204</v>
      </c>
      <c r="O2110">
        <v>1</v>
      </c>
      <c r="P2110">
        <v>846354</v>
      </c>
      <c r="Q2110">
        <v>846354</v>
      </c>
      <c r="R2110">
        <v>531470</v>
      </c>
      <c r="S2110">
        <v>531470</v>
      </c>
      <c r="T2110">
        <v>0.53147</v>
      </c>
      <c r="U2110">
        <v>0.53147</v>
      </c>
      <c r="V2110">
        <v>846.35400000000004</v>
      </c>
    </row>
    <row r="2111" spans="1:22" x14ac:dyDescent="0.35">
      <c r="A2111" t="s">
        <v>22</v>
      </c>
      <c r="B2111">
        <v>2019</v>
      </c>
      <c r="C2111" t="b">
        <v>1</v>
      </c>
      <c r="D2111" t="s">
        <v>169</v>
      </c>
      <c r="E2111" t="s">
        <v>204</v>
      </c>
      <c r="F2111" t="s">
        <v>25</v>
      </c>
      <c r="G2111" t="s">
        <v>169</v>
      </c>
      <c r="H2111" t="s">
        <v>26</v>
      </c>
      <c r="I2111" t="s">
        <v>35</v>
      </c>
      <c r="J2111" t="s">
        <v>98</v>
      </c>
      <c r="K2111" t="s">
        <v>54</v>
      </c>
      <c r="L2111" t="b">
        <v>1</v>
      </c>
      <c r="M2111" t="s">
        <v>30</v>
      </c>
      <c r="N2111" t="s">
        <v>204</v>
      </c>
      <c r="O2111">
        <v>1</v>
      </c>
      <c r="P2111">
        <v>55100</v>
      </c>
      <c r="Q2111">
        <v>55100</v>
      </c>
      <c r="R2111">
        <v>27919</v>
      </c>
      <c r="S2111">
        <v>27919</v>
      </c>
      <c r="T2111">
        <v>2.7918999999999999E-2</v>
      </c>
      <c r="U2111">
        <v>2.7918999999999999E-2</v>
      </c>
      <c r="V2111">
        <v>55.1</v>
      </c>
    </row>
    <row r="2112" spans="1:22" x14ac:dyDescent="0.35">
      <c r="A2112" t="s">
        <v>22</v>
      </c>
      <c r="B2112">
        <v>2019</v>
      </c>
      <c r="C2112" t="b">
        <v>1</v>
      </c>
      <c r="D2112" t="s">
        <v>169</v>
      </c>
      <c r="E2112" t="s">
        <v>204</v>
      </c>
      <c r="F2112" t="s">
        <v>25</v>
      </c>
      <c r="G2112" t="s">
        <v>169</v>
      </c>
      <c r="H2112" t="s">
        <v>26</v>
      </c>
      <c r="I2112" t="s">
        <v>27</v>
      </c>
      <c r="J2112" t="s">
        <v>98</v>
      </c>
      <c r="K2112" t="s">
        <v>54</v>
      </c>
      <c r="L2112" t="b">
        <v>1</v>
      </c>
      <c r="M2112" t="s">
        <v>30</v>
      </c>
      <c r="N2112" t="s">
        <v>204</v>
      </c>
      <c r="O2112">
        <v>1</v>
      </c>
      <c r="P2112">
        <v>2800</v>
      </c>
      <c r="Q2112">
        <v>2800</v>
      </c>
      <c r="R2112">
        <v>2324</v>
      </c>
      <c r="S2112">
        <v>2324</v>
      </c>
      <c r="T2112">
        <v>2.3240000000000001E-3</v>
      </c>
      <c r="U2112">
        <v>2.3240000000000001E-3</v>
      </c>
      <c r="V2112">
        <v>2.8</v>
      </c>
    </row>
    <row r="2113" spans="1:22" x14ac:dyDescent="0.35">
      <c r="A2113" t="s">
        <v>22</v>
      </c>
      <c r="B2113">
        <v>2019</v>
      </c>
      <c r="C2113" t="b">
        <v>1</v>
      </c>
      <c r="D2113" t="s">
        <v>169</v>
      </c>
      <c r="E2113" t="s">
        <v>204</v>
      </c>
      <c r="F2113" t="s">
        <v>25</v>
      </c>
      <c r="G2113" t="s">
        <v>169</v>
      </c>
      <c r="H2113" t="s">
        <v>26</v>
      </c>
      <c r="I2113" t="s">
        <v>27</v>
      </c>
      <c r="J2113" t="s">
        <v>112</v>
      </c>
      <c r="K2113" t="s">
        <v>54</v>
      </c>
      <c r="L2113" t="b">
        <v>1</v>
      </c>
      <c r="M2113" t="s">
        <v>30</v>
      </c>
      <c r="N2113" t="s">
        <v>204</v>
      </c>
      <c r="O2113">
        <v>1</v>
      </c>
      <c r="P2113">
        <v>89870</v>
      </c>
      <c r="Q2113">
        <v>89870</v>
      </c>
      <c r="R2113">
        <v>179759</v>
      </c>
      <c r="S2113">
        <v>179759</v>
      </c>
      <c r="T2113">
        <v>0.179759</v>
      </c>
      <c r="U2113">
        <v>0.179759</v>
      </c>
      <c r="V2113">
        <v>89.87</v>
      </c>
    </row>
    <row r="2114" spans="1:22" x14ac:dyDescent="0.35">
      <c r="A2114" t="s">
        <v>22</v>
      </c>
      <c r="B2114">
        <v>2019</v>
      </c>
      <c r="C2114" t="b">
        <v>1</v>
      </c>
      <c r="D2114" t="s">
        <v>169</v>
      </c>
      <c r="E2114" t="s">
        <v>204</v>
      </c>
      <c r="F2114" t="s">
        <v>25</v>
      </c>
      <c r="G2114" t="s">
        <v>169</v>
      </c>
      <c r="H2114" t="s">
        <v>26</v>
      </c>
      <c r="I2114" t="s">
        <v>27</v>
      </c>
      <c r="J2114" t="s">
        <v>155</v>
      </c>
      <c r="K2114" t="s">
        <v>54</v>
      </c>
      <c r="L2114" t="b">
        <v>1</v>
      </c>
      <c r="M2114" t="s">
        <v>30</v>
      </c>
      <c r="N2114" t="s">
        <v>204</v>
      </c>
      <c r="O2114">
        <v>1</v>
      </c>
      <c r="P2114">
        <v>51800</v>
      </c>
      <c r="Q2114">
        <v>51800</v>
      </c>
      <c r="R2114">
        <v>78258</v>
      </c>
      <c r="S2114">
        <v>78258</v>
      </c>
      <c r="T2114">
        <v>7.8257999999999994E-2</v>
      </c>
      <c r="U2114">
        <v>7.8257999999999994E-2</v>
      </c>
      <c r="V2114">
        <v>51.8</v>
      </c>
    </row>
    <row r="2115" spans="1:22" x14ac:dyDescent="0.35">
      <c r="A2115" t="s">
        <v>22</v>
      </c>
      <c r="B2115">
        <v>2019</v>
      </c>
      <c r="C2115" t="b">
        <v>1</v>
      </c>
      <c r="D2115" t="s">
        <v>169</v>
      </c>
      <c r="E2115" t="s">
        <v>204</v>
      </c>
      <c r="F2115" t="s">
        <v>25</v>
      </c>
      <c r="G2115" t="s">
        <v>169</v>
      </c>
      <c r="H2115" t="s">
        <v>26</v>
      </c>
      <c r="I2115" t="s">
        <v>27</v>
      </c>
      <c r="J2115" t="s">
        <v>98</v>
      </c>
      <c r="K2115" t="s">
        <v>54</v>
      </c>
      <c r="L2115" t="b">
        <v>1</v>
      </c>
      <c r="M2115" t="s">
        <v>30</v>
      </c>
      <c r="N2115" t="s">
        <v>204</v>
      </c>
      <c r="O2115">
        <v>1</v>
      </c>
      <c r="P2115">
        <v>405076</v>
      </c>
      <c r="Q2115">
        <v>405076</v>
      </c>
      <c r="R2115">
        <v>331969</v>
      </c>
      <c r="S2115">
        <v>331969</v>
      </c>
      <c r="T2115">
        <v>0.33196900000000001</v>
      </c>
      <c r="U2115">
        <v>0.33196900000000001</v>
      </c>
      <c r="V2115">
        <v>405.07600000000002</v>
      </c>
    </row>
    <row r="2116" spans="1:22" x14ac:dyDescent="0.35">
      <c r="A2116" t="s">
        <v>22</v>
      </c>
      <c r="B2116">
        <v>2019</v>
      </c>
      <c r="C2116" t="b">
        <v>1</v>
      </c>
      <c r="D2116" t="s">
        <v>23</v>
      </c>
      <c r="E2116" t="s">
        <v>206</v>
      </c>
      <c r="F2116" t="s">
        <v>25</v>
      </c>
      <c r="G2116" t="s">
        <v>23</v>
      </c>
      <c r="H2116" t="s">
        <v>40</v>
      </c>
      <c r="I2116" t="s">
        <v>35</v>
      </c>
      <c r="J2116" t="s">
        <v>33</v>
      </c>
      <c r="K2116" t="s">
        <v>33</v>
      </c>
      <c r="L2116" t="b">
        <v>1</v>
      </c>
      <c r="M2116" t="s">
        <v>30</v>
      </c>
      <c r="N2116" t="s">
        <v>206</v>
      </c>
      <c r="O2116">
        <v>2.77</v>
      </c>
      <c r="P2116">
        <v>177576</v>
      </c>
      <c r="Q2116">
        <v>491885.52</v>
      </c>
      <c r="R2116">
        <v>792430</v>
      </c>
      <c r="S2116">
        <v>792430</v>
      </c>
      <c r="T2116">
        <v>0.79242999999999997</v>
      </c>
      <c r="U2116">
        <v>0.79242999999999997</v>
      </c>
      <c r="V2116">
        <v>491.88551999999999</v>
      </c>
    </row>
    <row r="2117" spans="1:22" x14ac:dyDescent="0.35">
      <c r="A2117" t="s">
        <v>22</v>
      </c>
      <c r="B2117">
        <v>2019</v>
      </c>
      <c r="C2117" t="b">
        <v>1</v>
      </c>
      <c r="D2117" t="s">
        <v>23</v>
      </c>
      <c r="E2117" t="s">
        <v>206</v>
      </c>
      <c r="F2117" t="s">
        <v>25</v>
      </c>
      <c r="G2117" t="s">
        <v>23</v>
      </c>
      <c r="H2117" t="s">
        <v>26</v>
      </c>
      <c r="I2117" t="s">
        <v>35</v>
      </c>
      <c r="J2117" t="s">
        <v>92</v>
      </c>
      <c r="K2117" t="s">
        <v>52</v>
      </c>
      <c r="L2117" t="b">
        <v>1</v>
      </c>
      <c r="M2117" t="s">
        <v>30</v>
      </c>
      <c r="N2117" t="s">
        <v>206</v>
      </c>
      <c r="O2117">
        <v>1.1299999999999999</v>
      </c>
      <c r="P2117">
        <v>36022</v>
      </c>
      <c r="Q2117">
        <v>40704.86</v>
      </c>
      <c r="R2117">
        <v>171102</v>
      </c>
      <c r="S2117">
        <v>171102</v>
      </c>
      <c r="T2117">
        <v>0.171102</v>
      </c>
      <c r="U2117">
        <v>0.171102</v>
      </c>
      <c r="V2117">
        <v>40.704859999999996</v>
      </c>
    </row>
    <row r="2118" spans="1:22" x14ac:dyDescent="0.35">
      <c r="A2118" t="s">
        <v>22</v>
      </c>
      <c r="B2118">
        <v>2019</v>
      </c>
      <c r="C2118" t="b">
        <v>1</v>
      </c>
      <c r="D2118" t="s">
        <v>23</v>
      </c>
      <c r="E2118" t="s">
        <v>207</v>
      </c>
      <c r="F2118" t="s">
        <v>25</v>
      </c>
      <c r="G2118" t="s">
        <v>23</v>
      </c>
      <c r="H2118" t="s">
        <v>26</v>
      </c>
      <c r="I2118" t="s">
        <v>27</v>
      </c>
      <c r="J2118" t="s">
        <v>28</v>
      </c>
      <c r="K2118" t="s">
        <v>29</v>
      </c>
      <c r="L2118" t="b">
        <v>1</v>
      </c>
      <c r="M2118" t="s">
        <v>30</v>
      </c>
      <c r="N2118" t="s">
        <v>207</v>
      </c>
      <c r="O2118">
        <v>1.38</v>
      </c>
      <c r="P2118">
        <v>6480</v>
      </c>
      <c r="Q2118">
        <v>8942.4</v>
      </c>
      <c r="R2118">
        <v>26939</v>
      </c>
      <c r="S2118">
        <v>26939</v>
      </c>
      <c r="T2118">
        <v>2.6939000000000001E-2</v>
      </c>
      <c r="U2118">
        <v>2.6939000000000001E-2</v>
      </c>
      <c r="V2118">
        <v>8.9423999999999992</v>
      </c>
    </row>
    <row r="2119" spans="1:22" x14ac:dyDescent="0.35">
      <c r="A2119" t="s">
        <v>22</v>
      </c>
      <c r="B2119">
        <v>2019</v>
      </c>
      <c r="C2119" t="b">
        <v>1</v>
      </c>
      <c r="D2119" t="s">
        <v>23</v>
      </c>
      <c r="E2119" t="s">
        <v>207</v>
      </c>
      <c r="F2119" t="s">
        <v>25</v>
      </c>
      <c r="G2119" t="s">
        <v>23</v>
      </c>
      <c r="H2119" t="s">
        <v>26</v>
      </c>
      <c r="I2119" t="s">
        <v>27</v>
      </c>
      <c r="J2119" t="s">
        <v>57</v>
      </c>
      <c r="K2119" t="s">
        <v>29</v>
      </c>
      <c r="L2119" t="b">
        <v>1</v>
      </c>
      <c r="M2119" t="s">
        <v>30</v>
      </c>
      <c r="N2119" t="s">
        <v>207</v>
      </c>
      <c r="O2119">
        <v>2.58</v>
      </c>
      <c r="P2119">
        <v>2100</v>
      </c>
      <c r="Q2119">
        <v>5418</v>
      </c>
      <c r="R2119">
        <v>7651</v>
      </c>
      <c r="S2119">
        <v>7651</v>
      </c>
      <c r="T2119">
        <v>7.6509999999999998E-3</v>
      </c>
      <c r="U2119">
        <v>7.6509999999999998E-3</v>
      </c>
      <c r="V2119">
        <v>5.4180000000000001</v>
      </c>
    </row>
    <row r="2120" spans="1:22" x14ac:dyDescent="0.35">
      <c r="A2120" t="s">
        <v>22</v>
      </c>
      <c r="B2120">
        <v>2019</v>
      </c>
      <c r="C2120" t="b">
        <v>1</v>
      </c>
      <c r="D2120" t="s">
        <v>23</v>
      </c>
      <c r="E2120" t="s">
        <v>207</v>
      </c>
      <c r="F2120" t="s">
        <v>25</v>
      </c>
      <c r="G2120" t="s">
        <v>23</v>
      </c>
      <c r="H2120" t="s">
        <v>26</v>
      </c>
      <c r="I2120" t="s">
        <v>27</v>
      </c>
      <c r="J2120" t="s">
        <v>33</v>
      </c>
      <c r="K2120" t="s">
        <v>33</v>
      </c>
      <c r="L2120" t="b">
        <v>1</v>
      </c>
      <c r="M2120" t="s">
        <v>30</v>
      </c>
      <c r="N2120" t="s">
        <v>207</v>
      </c>
      <c r="O2120">
        <v>1.33</v>
      </c>
      <c r="P2120">
        <v>31088</v>
      </c>
      <c r="Q2120">
        <v>41347.040000000001</v>
      </c>
      <c r="R2120">
        <v>63061</v>
      </c>
      <c r="S2120">
        <v>63061</v>
      </c>
      <c r="T2120">
        <v>6.3061000000000006E-2</v>
      </c>
      <c r="U2120">
        <v>6.3061000000000006E-2</v>
      </c>
      <c r="V2120">
        <v>41.34704</v>
      </c>
    </row>
    <row r="2121" spans="1:22" x14ac:dyDescent="0.35">
      <c r="A2121" t="s">
        <v>22</v>
      </c>
      <c r="B2121">
        <v>2019</v>
      </c>
      <c r="C2121" t="b">
        <v>1</v>
      </c>
      <c r="D2121" t="s">
        <v>23</v>
      </c>
      <c r="E2121" t="s">
        <v>207</v>
      </c>
      <c r="F2121" t="s">
        <v>25</v>
      </c>
      <c r="G2121" t="s">
        <v>23</v>
      </c>
      <c r="H2121" t="s">
        <v>26</v>
      </c>
      <c r="I2121" t="s">
        <v>27</v>
      </c>
      <c r="J2121" t="s">
        <v>33</v>
      </c>
      <c r="K2121" t="s">
        <v>33</v>
      </c>
      <c r="L2121" t="b">
        <v>1</v>
      </c>
      <c r="M2121" t="s">
        <v>30</v>
      </c>
      <c r="N2121" t="s">
        <v>207</v>
      </c>
      <c r="O2121">
        <v>1.33</v>
      </c>
      <c r="P2121">
        <v>7436</v>
      </c>
      <c r="Q2121">
        <v>9889.8799999999992</v>
      </c>
      <c r="R2121">
        <v>15305</v>
      </c>
      <c r="S2121">
        <v>15305</v>
      </c>
      <c r="T2121">
        <v>1.5304999999999999E-2</v>
      </c>
      <c r="U2121">
        <v>1.5304999999999999E-2</v>
      </c>
      <c r="V2121">
        <v>9.8898799999999998</v>
      </c>
    </row>
    <row r="2122" spans="1:22" x14ac:dyDescent="0.35">
      <c r="A2122" t="s">
        <v>22</v>
      </c>
      <c r="B2122">
        <v>2019</v>
      </c>
      <c r="C2122" t="b">
        <v>1</v>
      </c>
      <c r="D2122" t="s">
        <v>23</v>
      </c>
      <c r="E2122" t="s">
        <v>207</v>
      </c>
      <c r="F2122" t="s">
        <v>25</v>
      </c>
      <c r="G2122" t="s">
        <v>23</v>
      </c>
      <c r="H2122" t="s">
        <v>26</v>
      </c>
      <c r="I2122" t="s">
        <v>27</v>
      </c>
      <c r="J2122" t="s">
        <v>58</v>
      </c>
      <c r="K2122" t="s">
        <v>59</v>
      </c>
      <c r="L2122" t="b">
        <v>1</v>
      </c>
      <c r="M2122" t="s">
        <v>30</v>
      </c>
      <c r="N2122" t="s">
        <v>207</v>
      </c>
      <c r="O2122">
        <v>1.1200000000000001</v>
      </c>
      <c r="P2122">
        <v>95848</v>
      </c>
      <c r="Q2122">
        <v>107349.75999999999</v>
      </c>
      <c r="R2122">
        <v>336137</v>
      </c>
      <c r="S2122">
        <v>336137</v>
      </c>
      <c r="T2122">
        <v>0.33613700000000002</v>
      </c>
      <c r="U2122">
        <v>0.33613700000000002</v>
      </c>
      <c r="V2122">
        <v>107.34976</v>
      </c>
    </row>
    <row r="2123" spans="1:22" x14ac:dyDescent="0.35">
      <c r="A2123" t="s">
        <v>22</v>
      </c>
      <c r="B2123">
        <v>2019</v>
      </c>
      <c r="C2123" t="b">
        <v>1</v>
      </c>
      <c r="D2123" t="s">
        <v>23</v>
      </c>
      <c r="E2123" t="s">
        <v>207</v>
      </c>
      <c r="F2123" t="s">
        <v>25</v>
      </c>
      <c r="G2123" t="s">
        <v>23</v>
      </c>
      <c r="H2123" t="s">
        <v>26</v>
      </c>
      <c r="I2123" t="s">
        <v>27</v>
      </c>
      <c r="J2123" t="s">
        <v>58</v>
      </c>
      <c r="K2123" t="s">
        <v>59</v>
      </c>
      <c r="L2123" t="b">
        <v>1</v>
      </c>
      <c r="M2123" t="s">
        <v>30</v>
      </c>
      <c r="N2123" t="s">
        <v>207</v>
      </c>
      <c r="O2123">
        <v>1.1200000000000001</v>
      </c>
      <c r="P2123">
        <v>29220</v>
      </c>
      <c r="Q2123">
        <v>32726.400000000001</v>
      </c>
      <c r="R2123">
        <v>96713</v>
      </c>
      <c r="S2123">
        <v>96713</v>
      </c>
      <c r="T2123">
        <v>9.6712999999999993E-2</v>
      </c>
      <c r="U2123">
        <v>9.6712999999999993E-2</v>
      </c>
      <c r="V2123">
        <v>32.726399999999998</v>
      </c>
    </row>
    <row r="2124" spans="1:22" x14ac:dyDescent="0.35">
      <c r="A2124" t="s">
        <v>22</v>
      </c>
      <c r="B2124">
        <v>2019</v>
      </c>
      <c r="C2124" t="b">
        <v>1</v>
      </c>
      <c r="D2124" t="s">
        <v>23</v>
      </c>
      <c r="E2124" t="s">
        <v>207</v>
      </c>
      <c r="F2124" t="s">
        <v>25</v>
      </c>
      <c r="G2124" t="s">
        <v>23</v>
      </c>
      <c r="H2124" t="s">
        <v>40</v>
      </c>
      <c r="I2124" t="s">
        <v>27</v>
      </c>
      <c r="J2124" t="s">
        <v>33</v>
      </c>
      <c r="K2124" t="s">
        <v>33</v>
      </c>
      <c r="L2124" t="b">
        <v>1</v>
      </c>
      <c r="M2124" t="s">
        <v>30</v>
      </c>
      <c r="N2124" t="s">
        <v>207</v>
      </c>
      <c r="O2124">
        <v>2.65</v>
      </c>
      <c r="P2124">
        <v>5350</v>
      </c>
      <c r="Q2124">
        <v>14177.5</v>
      </c>
      <c r="R2124">
        <v>7742</v>
      </c>
      <c r="S2124">
        <v>7742</v>
      </c>
      <c r="T2124">
        <v>7.7419999999999998E-3</v>
      </c>
      <c r="U2124">
        <v>7.7419999999999998E-3</v>
      </c>
      <c r="V2124">
        <v>14.1775</v>
      </c>
    </row>
    <row r="2125" spans="1:22" x14ac:dyDescent="0.35">
      <c r="A2125" t="s">
        <v>22</v>
      </c>
      <c r="B2125">
        <v>2019</v>
      </c>
      <c r="C2125" t="b">
        <v>1</v>
      </c>
      <c r="D2125" t="s">
        <v>23</v>
      </c>
      <c r="E2125" t="s">
        <v>207</v>
      </c>
      <c r="F2125" t="s">
        <v>25</v>
      </c>
      <c r="G2125" t="s">
        <v>23</v>
      </c>
      <c r="H2125" t="s">
        <v>26</v>
      </c>
      <c r="I2125" t="s">
        <v>27</v>
      </c>
      <c r="J2125" t="s">
        <v>33</v>
      </c>
      <c r="K2125" t="s">
        <v>33</v>
      </c>
      <c r="L2125" t="b">
        <v>1</v>
      </c>
      <c r="M2125" t="s">
        <v>30</v>
      </c>
      <c r="N2125" t="s">
        <v>207</v>
      </c>
      <c r="O2125">
        <v>1.04</v>
      </c>
      <c r="P2125">
        <v>6260</v>
      </c>
      <c r="Q2125">
        <v>6510.4</v>
      </c>
      <c r="R2125">
        <v>21330</v>
      </c>
      <c r="S2125">
        <v>21330</v>
      </c>
      <c r="T2125">
        <v>2.1329999999999998E-2</v>
      </c>
      <c r="U2125">
        <v>2.1329999999999998E-2</v>
      </c>
      <c r="V2125">
        <v>6.5103999999999997</v>
      </c>
    </row>
    <row r="2126" spans="1:22" x14ac:dyDescent="0.35">
      <c r="A2126" t="s">
        <v>22</v>
      </c>
      <c r="B2126">
        <v>2019</v>
      </c>
      <c r="C2126" t="b">
        <v>1</v>
      </c>
      <c r="D2126" t="s">
        <v>23</v>
      </c>
      <c r="E2126" t="s">
        <v>207</v>
      </c>
      <c r="F2126" t="s">
        <v>25</v>
      </c>
      <c r="G2126" t="s">
        <v>23</v>
      </c>
      <c r="H2126" t="s">
        <v>26</v>
      </c>
      <c r="I2126" t="s">
        <v>27</v>
      </c>
      <c r="J2126" t="s">
        <v>33</v>
      </c>
      <c r="K2126" t="s">
        <v>33</v>
      </c>
      <c r="L2126" t="b">
        <v>1</v>
      </c>
      <c r="M2126" t="s">
        <v>30</v>
      </c>
      <c r="N2126" t="s">
        <v>207</v>
      </c>
      <c r="O2126">
        <v>1.04</v>
      </c>
      <c r="P2126">
        <v>2080</v>
      </c>
      <c r="Q2126">
        <v>2163.1999999999998</v>
      </c>
      <c r="R2126">
        <v>7556</v>
      </c>
      <c r="S2126">
        <v>7556</v>
      </c>
      <c r="T2126">
        <v>7.5560000000000002E-3</v>
      </c>
      <c r="U2126">
        <v>7.5560000000000002E-3</v>
      </c>
      <c r="V2126">
        <v>2.1631999999999998</v>
      </c>
    </row>
    <row r="2127" spans="1:22" x14ac:dyDescent="0.35">
      <c r="A2127" t="s">
        <v>22</v>
      </c>
      <c r="B2127">
        <v>2019</v>
      </c>
      <c r="C2127" t="b">
        <v>1</v>
      </c>
      <c r="D2127" t="s">
        <v>23</v>
      </c>
      <c r="E2127" t="s">
        <v>208</v>
      </c>
      <c r="F2127" t="s">
        <v>25</v>
      </c>
      <c r="G2127" t="s">
        <v>23</v>
      </c>
      <c r="H2127" t="s">
        <v>50</v>
      </c>
      <c r="I2127" t="s">
        <v>37</v>
      </c>
      <c r="J2127" t="s">
        <v>135</v>
      </c>
      <c r="K2127" t="s">
        <v>52</v>
      </c>
      <c r="L2127" t="b">
        <v>1</v>
      </c>
      <c r="M2127" t="s">
        <v>30</v>
      </c>
      <c r="N2127" t="s">
        <v>208</v>
      </c>
      <c r="O2127">
        <v>2.08</v>
      </c>
      <c r="P2127">
        <v>4421081</v>
      </c>
      <c r="Q2127">
        <v>9195848.4800000004</v>
      </c>
      <c r="R2127">
        <v>12378301</v>
      </c>
      <c r="S2127">
        <v>12378301</v>
      </c>
      <c r="T2127">
        <v>12.378301</v>
      </c>
      <c r="U2127">
        <v>12.378301</v>
      </c>
      <c r="V2127">
        <v>9195.8484800000006</v>
      </c>
    </row>
    <row r="2128" spans="1:22" x14ac:dyDescent="0.35">
      <c r="A2128" t="s">
        <v>22</v>
      </c>
      <c r="B2128">
        <v>2019</v>
      </c>
      <c r="C2128" t="b">
        <v>1</v>
      </c>
      <c r="D2128" t="s">
        <v>23</v>
      </c>
      <c r="E2128" t="s">
        <v>208</v>
      </c>
      <c r="F2128" t="s">
        <v>25</v>
      </c>
      <c r="G2128" t="s">
        <v>23</v>
      </c>
      <c r="H2128" t="s">
        <v>50</v>
      </c>
      <c r="I2128" t="s">
        <v>37</v>
      </c>
      <c r="J2128" t="s">
        <v>135</v>
      </c>
      <c r="K2128" t="s">
        <v>52</v>
      </c>
      <c r="L2128" t="b">
        <v>1</v>
      </c>
      <c r="M2128" t="s">
        <v>30</v>
      </c>
      <c r="N2128" t="s">
        <v>208</v>
      </c>
      <c r="O2128">
        <v>2.08</v>
      </c>
      <c r="P2128">
        <v>36628</v>
      </c>
      <c r="Q2128">
        <v>76186.240000000005</v>
      </c>
      <c r="R2128">
        <v>142282</v>
      </c>
      <c r="S2128">
        <v>142282</v>
      </c>
      <c r="T2128">
        <v>0.14228199999999999</v>
      </c>
      <c r="U2128">
        <v>0.14228199999999999</v>
      </c>
      <c r="V2128">
        <v>76.186239999999998</v>
      </c>
    </row>
    <row r="2129" spans="1:22" x14ac:dyDescent="0.35">
      <c r="A2129" t="s">
        <v>22</v>
      </c>
      <c r="B2129">
        <v>2019</v>
      </c>
      <c r="C2129" t="b">
        <v>1</v>
      </c>
      <c r="D2129" t="s">
        <v>23</v>
      </c>
      <c r="E2129" t="s">
        <v>208</v>
      </c>
      <c r="F2129" t="s">
        <v>25</v>
      </c>
      <c r="G2129" t="s">
        <v>23</v>
      </c>
      <c r="H2129" t="s">
        <v>50</v>
      </c>
      <c r="I2129" t="s">
        <v>37</v>
      </c>
      <c r="J2129" t="s">
        <v>135</v>
      </c>
      <c r="K2129" t="s">
        <v>52</v>
      </c>
      <c r="L2129" t="b">
        <v>1</v>
      </c>
      <c r="M2129" t="s">
        <v>30</v>
      </c>
      <c r="N2129" t="s">
        <v>208</v>
      </c>
      <c r="O2129">
        <v>2.08</v>
      </c>
      <c r="P2129">
        <v>41796</v>
      </c>
      <c r="Q2129">
        <v>86935.679999999993</v>
      </c>
      <c r="R2129">
        <v>118754</v>
      </c>
      <c r="S2129">
        <v>118754</v>
      </c>
      <c r="T2129">
        <v>0.118754</v>
      </c>
      <c r="U2129">
        <v>0.118754</v>
      </c>
      <c r="V2129">
        <v>86.935680000000005</v>
      </c>
    </row>
    <row r="2130" spans="1:22" x14ac:dyDescent="0.35">
      <c r="A2130" t="s">
        <v>22</v>
      </c>
      <c r="B2130">
        <v>2019</v>
      </c>
      <c r="C2130" t="b">
        <v>1</v>
      </c>
      <c r="D2130" t="s">
        <v>23</v>
      </c>
      <c r="E2130" t="s">
        <v>209</v>
      </c>
      <c r="F2130" t="s">
        <v>25</v>
      </c>
      <c r="G2130" t="s">
        <v>23</v>
      </c>
      <c r="H2130" t="s">
        <v>26</v>
      </c>
      <c r="I2130" t="s">
        <v>35</v>
      </c>
      <c r="J2130" t="s">
        <v>41</v>
      </c>
      <c r="K2130" t="s">
        <v>42</v>
      </c>
      <c r="L2130" t="b">
        <v>1</v>
      </c>
      <c r="M2130" t="s">
        <v>30</v>
      </c>
      <c r="N2130" t="s">
        <v>209</v>
      </c>
      <c r="O2130">
        <v>0</v>
      </c>
      <c r="P2130">
        <v>353</v>
      </c>
      <c r="Q2130">
        <v>0</v>
      </c>
      <c r="R2130">
        <v>8572</v>
      </c>
      <c r="S2130">
        <v>8572</v>
      </c>
      <c r="T2130">
        <v>8.5719999999999998E-3</v>
      </c>
      <c r="U2130">
        <v>8.5719999999999998E-3</v>
      </c>
      <c r="V2130">
        <v>0</v>
      </c>
    </row>
    <row r="2131" spans="1:22" x14ac:dyDescent="0.35">
      <c r="A2131" t="s">
        <v>22</v>
      </c>
      <c r="B2131">
        <v>2019</v>
      </c>
      <c r="C2131" t="b">
        <v>1</v>
      </c>
      <c r="D2131" t="s">
        <v>23</v>
      </c>
      <c r="E2131" t="s">
        <v>210</v>
      </c>
      <c r="F2131" t="s">
        <v>25</v>
      </c>
      <c r="G2131" t="s">
        <v>23</v>
      </c>
      <c r="H2131" t="s">
        <v>40</v>
      </c>
      <c r="I2131" t="s">
        <v>27</v>
      </c>
      <c r="J2131" t="s">
        <v>31</v>
      </c>
      <c r="K2131" t="s">
        <v>32</v>
      </c>
      <c r="L2131" t="b">
        <v>1</v>
      </c>
      <c r="M2131" t="s">
        <v>30</v>
      </c>
      <c r="N2131" t="s">
        <v>210</v>
      </c>
      <c r="O2131">
        <v>2.4700000000000002</v>
      </c>
      <c r="P2131">
        <v>68850</v>
      </c>
      <c r="Q2131">
        <v>170059.5</v>
      </c>
      <c r="R2131">
        <v>142661</v>
      </c>
      <c r="S2131">
        <v>142661</v>
      </c>
      <c r="T2131">
        <v>0.14266100000000001</v>
      </c>
      <c r="U2131">
        <v>0.14266100000000001</v>
      </c>
      <c r="V2131">
        <v>170.05950000000001</v>
      </c>
    </row>
    <row r="2132" spans="1:22" x14ac:dyDescent="0.35">
      <c r="A2132" t="s">
        <v>22</v>
      </c>
      <c r="B2132">
        <v>2019</v>
      </c>
      <c r="C2132" t="b">
        <v>1</v>
      </c>
      <c r="D2132" t="s">
        <v>23</v>
      </c>
      <c r="E2132" t="s">
        <v>210</v>
      </c>
      <c r="F2132" t="s">
        <v>25</v>
      </c>
      <c r="G2132" t="s">
        <v>23</v>
      </c>
      <c r="H2132" t="s">
        <v>26</v>
      </c>
      <c r="I2132" t="s">
        <v>35</v>
      </c>
      <c r="J2132" t="s">
        <v>41</v>
      </c>
      <c r="K2132" t="s">
        <v>42</v>
      </c>
      <c r="L2132" t="b">
        <v>1</v>
      </c>
      <c r="M2132" t="s">
        <v>30</v>
      </c>
      <c r="N2132" t="s">
        <v>210</v>
      </c>
      <c r="O2132">
        <v>0</v>
      </c>
      <c r="P2132">
        <v>9150</v>
      </c>
      <c r="Q2132">
        <v>0</v>
      </c>
      <c r="R2132">
        <v>144604</v>
      </c>
      <c r="S2132">
        <v>144604</v>
      </c>
      <c r="T2132">
        <v>0.14460400000000001</v>
      </c>
      <c r="U2132">
        <v>0.14460400000000001</v>
      </c>
      <c r="V2132">
        <v>0</v>
      </c>
    </row>
    <row r="2133" spans="1:22" x14ac:dyDescent="0.35">
      <c r="A2133" t="s">
        <v>22</v>
      </c>
      <c r="B2133">
        <v>2019</v>
      </c>
      <c r="C2133" t="b">
        <v>1</v>
      </c>
      <c r="D2133" t="s">
        <v>23</v>
      </c>
      <c r="E2133" t="s">
        <v>210</v>
      </c>
      <c r="F2133" t="s">
        <v>25</v>
      </c>
      <c r="G2133" t="s">
        <v>23</v>
      </c>
      <c r="H2133" t="s">
        <v>26</v>
      </c>
      <c r="I2133" t="s">
        <v>35</v>
      </c>
      <c r="J2133" t="s">
        <v>41</v>
      </c>
      <c r="K2133" t="s">
        <v>42</v>
      </c>
      <c r="L2133" t="b">
        <v>1</v>
      </c>
      <c r="M2133" t="s">
        <v>30</v>
      </c>
      <c r="N2133" t="s">
        <v>210</v>
      </c>
      <c r="O2133">
        <v>0</v>
      </c>
      <c r="P2133">
        <v>2898</v>
      </c>
      <c r="Q2133">
        <v>0</v>
      </c>
      <c r="R2133">
        <v>39084</v>
      </c>
      <c r="S2133">
        <v>39084</v>
      </c>
      <c r="T2133">
        <v>3.9084000000000001E-2</v>
      </c>
      <c r="U2133">
        <v>3.9084000000000001E-2</v>
      </c>
      <c r="V2133">
        <v>0</v>
      </c>
    </row>
    <row r="2134" spans="1:22" x14ac:dyDescent="0.35">
      <c r="A2134" t="s">
        <v>22</v>
      </c>
      <c r="B2134">
        <v>2019</v>
      </c>
      <c r="C2134" t="b">
        <v>1</v>
      </c>
      <c r="D2134" t="s">
        <v>23</v>
      </c>
      <c r="E2134" t="s">
        <v>210</v>
      </c>
      <c r="F2134" t="s">
        <v>25</v>
      </c>
      <c r="G2134" t="s">
        <v>23</v>
      </c>
      <c r="H2134" t="s">
        <v>50</v>
      </c>
      <c r="I2134" t="s">
        <v>37</v>
      </c>
      <c r="J2134" t="s">
        <v>135</v>
      </c>
      <c r="K2134" t="s">
        <v>52</v>
      </c>
      <c r="L2134" t="b">
        <v>1</v>
      </c>
      <c r="M2134" t="s">
        <v>30</v>
      </c>
      <c r="N2134" t="s">
        <v>210</v>
      </c>
      <c r="O2134">
        <v>2.08</v>
      </c>
      <c r="P2134">
        <v>1505280</v>
      </c>
      <c r="Q2134">
        <v>3130982.3999999999</v>
      </c>
      <c r="R2134">
        <v>4864184</v>
      </c>
      <c r="S2134">
        <v>4864184</v>
      </c>
      <c r="T2134">
        <v>4.8641839999999998</v>
      </c>
      <c r="U2134">
        <v>4.8641839999999998</v>
      </c>
      <c r="V2134">
        <v>3130.9823999999999</v>
      </c>
    </row>
    <row r="2135" spans="1:22" x14ac:dyDescent="0.35">
      <c r="A2135" t="s">
        <v>22</v>
      </c>
      <c r="B2135">
        <v>2019</v>
      </c>
      <c r="C2135" t="b">
        <v>1</v>
      </c>
      <c r="D2135" t="s">
        <v>23</v>
      </c>
      <c r="E2135" t="s">
        <v>210</v>
      </c>
      <c r="F2135" t="s">
        <v>25</v>
      </c>
      <c r="G2135" t="s">
        <v>23</v>
      </c>
      <c r="H2135" t="s">
        <v>50</v>
      </c>
      <c r="I2135" t="s">
        <v>37</v>
      </c>
      <c r="J2135" t="s">
        <v>135</v>
      </c>
      <c r="K2135" t="s">
        <v>52</v>
      </c>
      <c r="L2135" t="b">
        <v>1</v>
      </c>
      <c r="M2135" t="s">
        <v>30</v>
      </c>
      <c r="N2135" t="s">
        <v>210</v>
      </c>
      <c r="O2135">
        <v>2.08</v>
      </c>
      <c r="P2135">
        <v>967680</v>
      </c>
      <c r="Q2135">
        <v>2012774.3999999999</v>
      </c>
      <c r="R2135">
        <v>3383680</v>
      </c>
      <c r="S2135">
        <v>3383680</v>
      </c>
      <c r="T2135">
        <v>3.38368</v>
      </c>
      <c r="U2135">
        <v>3.38368</v>
      </c>
      <c r="V2135">
        <v>2012.7744</v>
      </c>
    </row>
    <row r="2136" spans="1:22" x14ac:dyDescent="0.35">
      <c r="A2136" t="s">
        <v>22</v>
      </c>
      <c r="B2136">
        <v>2019</v>
      </c>
      <c r="C2136" t="b">
        <v>1</v>
      </c>
      <c r="D2136" t="s">
        <v>23</v>
      </c>
      <c r="E2136" t="s">
        <v>210</v>
      </c>
      <c r="F2136" t="s">
        <v>25</v>
      </c>
      <c r="G2136" t="s">
        <v>23</v>
      </c>
      <c r="H2136" t="s">
        <v>50</v>
      </c>
      <c r="I2136" t="s">
        <v>37</v>
      </c>
      <c r="J2136" t="s">
        <v>135</v>
      </c>
      <c r="K2136" t="s">
        <v>52</v>
      </c>
      <c r="L2136" t="b">
        <v>1</v>
      </c>
      <c r="M2136" t="s">
        <v>30</v>
      </c>
      <c r="N2136" t="s">
        <v>210</v>
      </c>
      <c r="O2136">
        <v>2.08</v>
      </c>
      <c r="P2136">
        <v>46080</v>
      </c>
      <c r="Q2136">
        <v>95846.399999999994</v>
      </c>
      <c r="R2136">
        <v>156024</v>
      </c>
      <c r="S2136">
        <v>156024</v>
      </c>
      <c r="T2136">
        <v>0.156024</v>
      </c>
      <c r="U2136">
        <v>0.156024</v>
      </c>
      <c r="V2136">
        <v>95.846400000000003</v>
      </c>
    </row>
    <row r="2137" spans="1:22" x14ac:dyDescent="0.35">
      <c r="A2137" t="s">
        <v>22</v>
      </c>
      <c r="B2137">
        <v>2019</v>
      </c>
      <c r="C2137" t="b">
        <v>1</v>
      </c>
      <c r="D2137" t="s">
        <v>23</v>
      </c>
      <c r="E2137" t="s">
        <v>210</v>
      </c>
      <c r="F2137" t="s">
        <v>25</v>
      </c>
      <c r="G2137" t="s">
        <v>23</v>
      </c>
      <c r="H2137" t="s">
        <v>50</v>
      </c>
      <c r="I2137" t="s">
        <v>37</v>
      </c>
      <c r="J2137" t="s">
        <v>115</v>
      </c>
      <c r="K2137" t="s">
        <v>54</v>
      </c>
      <c r="L2137" t="b">
        <v>1</v>
      </c>
      <c r="M2137" t="s">
        <v>30</v>
      </c>
      <c r="N2137" t="s">
        <v>210</v>
      </c>
      <c r="O2137">
        <v>2</v>
      </c>
      <c r="P2137">
        <v>66054</v>
      </c>
      <c r="Q2137">
        <v>132108</v>
      </c>
      <c r="R2137">
        <v>418522</v>
      </c>
      <c r="S2137">
        <v>418522</v>
      </c>
      <c r="T2137">
        <v>0.41852200000000001</v>
      </c>
      <c r="U2137">
        <v>0.41852200000000001</v>
      </c>
      <c r="V2137">
        <v>132.108</v>
      </c>
    </row>
    <row r="2138" spans="1:22" x14ac:dyDescent="0.35">
      <c r="A2138" t="s">
        <v>22</v>
      </c>
      <c r="B2138">
        <v>2019</v>
      </c>
      <c r="C2138" t="b">
        <v>1</v>
      </c>
      <c r="D2138" t="s">
        <v>23</v>
      </c>
      <c r="E2138" t="s">
        <v>210</v>
      </c>
      <c r="F2138" t="s">
        <v>25</v>
      </c>
      <c r="G2138" t="s">
        <v>23</v>
      </c>
      <c r="H2138" t="s">
        <v>50</v>
      </c>
      <c r="I2138" t="s">
        <v>37</v>
      </c>
      <c r="J2138" t="s">
        <v>115</v>
      </c>
      <c r="K2138" t="s">
        <v>54</v>
      </c>
      <c r="L2138" t="b">
        <v>1</v>
      </c>
      <c r="M2138" t="s">
        <v>30</v>
      </c>
      <c r="N2138" t="s">
        <v>210</v>
      </c>
      <c r="O2138">
        <v>2</v>
      </c>
      <c r="P2138">
        <v>46332</v>
      </c>
      <c r="Q2138">
        <v>92664</v>
      </c>
      <c r="R2138">
        <v>373091</v>
      </c>
      <c r="S2138">
        <v>373091</v>
      </c>
      <c r="T2138">
        <v>0.37309100000000001</v>
      </c>
      <c r="U2138">
        <v>0.37309100000000001</v>
      </c>
      <c r="V2138">
        <v>92.664000000000001</v>
      </c>
    </row>
    <row r="2139" spans="1:22" x14ac:dyDescent="0.35">
      <c r="A2139" t="s">
        <v>22</v>
      </c>
      <c r="B2139">
        <v>2019</v>
      </c>
      <c r="C2139" t="b">
        <v>1</v>
      </c>
      <c r="D2139" t="s">
        <v>23</v>
      </c>
      <c r="E2139" t="s">
        <v>210</v>
      </c>
      <c r="F2139" t="s">
        <v>25</v>
      </c>
      <c r="G2139" t="s">
        <v>23</v>
      </c>
      <c r="H2139" t="s">
        <v>50</v>
      </c>
      <c r="I2139" t="s">
        <v>37</v>
      </c>
      <c r="J2139" t="s">
        <v>115</v>
      </c>
      <c r="K2139" t="s">
        <v>54</v>
      </c>
      <c r="L2139" t="b">
        <v>1</v>
      </c>
      <c r="M2139" t="s">
        <v>30</v>
      </c>
      <c r="N2139" t="s">
        <v>210</v>
      </c>
      <c r="O2139">
        <v>2</v>
      </c>
      <c r="P2139">
        <v>3216</v>
      </c>
      <c r="Q2139">
        <v>6432</v>
      </c>
      <c r="R2139">
        <v>25839</v>
      </c>
      <c r="S2139">
        <v>25839</v>
      </c>
      <c r="T2139">
        <v>2.5839000000000001E-2</v>
      </c>
      <c r="U2139">
        <v>2.5839000000000001E-2</v>
      </c>
      <c r="V2139">
        <v>6.4320000000000004</v>
      </c>
    </row>
    <row r="2140" spans="1:22" x14ac:dyDescent="0.35">
      <c r="A2140" t="s">
        <v>22</v>
      </c>
      <c r="B2140">
        <v>2019</v>
      </c>
      <c r="C2140" t="b">
        <v>1</v>
      </c>
      <c r="D2140" t="s">
        <v>23</v>
      </c>
      <c r="E2140" t="s">
        <v>210</v>
      </c>
      <c r="F2140" t="s">
        <v>25</v>
      </c>
      <c r="G2140" t="s">
        <v>23</v>
      </c>
      <c r="H2140" t="s">
        <v>50</v>
      </c>
      <c r="I2140" t="s">
        <v>27</v>
      </c>
      <c r="J2140" t="s">
        <v>58</v>
      </c>
      <c r="K2140" t="s">
        <v>59</v>
      </c>
      <c r="L2140" t="b">
        <v>1</v>
      </c>
      <c r="M2140" t="s">
        <v>30</v>
      </c>
      <c r="N2140" t="s">
        <v>210</v>
      </c>
      <c r="O2140">
        <v>0</v>
      </c>
      <c r="P2140">
        <v>90</v>
      </c>
      <c r="Q2140">
        <v>0</v>
      </c>
      <c r="R2140">
        <v>2356</v>
      </c>
      <c r="S2140">
        <v>2356</v>
      </c>
      <c r="T2140">
        <v>2.356E-3</v>
      </c>
      <c r="U2140">
        <v>2.356E-3</v>
      </c>
      <c r="V2140">
        <v>0</v>
      </c>
    </row>
    <row r="2141" spans="1:22" x14ac:dyDescent="0.35">
      <c r="A2141" t="s">
        <v>22</v>
      </c>
      <c r="B2141">
        <v>2019</v>
      </c>
      <c r="C2141" t="b">
        <v>1</v>
      </c>
      <c r="D2141" t="s">
        <v>23</v>
      </c>
      <c r="E2141" t="s">
        <v>210</v>
      </c>
      <c r="F2141" t="s">
        <v>25</v>
      </c>
      <c r="G2141" t="s">
        <v>23</v>
      </c>
      <c r="H2141" t="s">
        <v>36</v>
      </c>
      <c r="I2141" t="s">
        <v>27</v>
      </c>
      <c r="J2141" t="s">
        <v>43</v>
      </c>
      <c r="K2141" t="s">
        <v>39</v>
      </c>
      <c r="L2141" t="b">
        <v>1</v>
      </c>
      <c r="M2141" t="s">
        <v>30</v>
      </c>
      <c r="N2141" t="s">
        <v>210</v>
      </c>
      <c r="O2141">
        <v>1</v>
      </c>
      <c r="P2141">
        <v>73322</v>
      </c>
      <c r="Q2141">
        <v>73322</v>
      </c>
      <c r="R2141">
        <v>635275</v>
      </c>
      <c r="S2141">
        <v>635275</v>
      </c>
      <c r="T2141">
        <v>0.63527500000000003</v>
      </c>
      <c r="U2141">
        <v>0.63527500000000003</v>
      </c>
      <c r="V2141">
        <v>73.322000000000003</v>
      </c>
    </row>
    <row r="2142" spans="1:22" x14ac:dyDescent="0.35">
      <c r="A2142" t="s">
        <v>22</v>
      </c>
      <c r="B2142">
        <v>2019</v>
      </c>
      <c r="C2142" t="b">
        <v>1</v>
      </c>
      <c r="D2142" t="s">
        <v>23</v>
      </c>
      <c r="E2142" t="s">
        <v>211</v>
      </c>
      <c r="F2142" t="s">
        <v>25</v>
      </c>
      <c r="G2142" t="s">
        <v>23</v>
      </c>
      <c r="H2142" t="s">
        <v>26</v>
      </c>
      <c r="I2142" t="s">
        <v>27</v>
      </c>
      <c r="J2142" t="s">
        <v>56</v>
      </c>
      <c r="K2142" t="s">
        <v>29</v>
      </c>
      <c r="L2142" t="b">
        <v>1</v>
      </c>
      <c r="M2142" t="s">
        <v>30</v>
      </c>
      <c r="N2142" t="s">
        <v>211</v>
      </c>
      <c r="O2142">
        <v>1.21</v>
      </c>
      <c r="P2142">
        <v>137920</v>
      </c>
      <c r="Q2142">
        <v>166883.20000000001</v>
      </c>
      <c r="R2142">
        <v>980713</v>
      </c>
      <c r="S2142">
        <v>980713</v>
      </c>
      <c r="T2142">
        <v>0.98071299999999995</v>
      </c>
      <c r="U2142">
        <v>0.98071299999999995</v>
      </c>
      <c r="V2142">
        <v>166.88319999999999</v>
      </c>
    </row>
    <row r="2143" spans="1:22" x14ac:dyDescent="0.35">
      <c r="A2143" t="s">
        <v>22</v>
      </c>
      <c r="B2143">
        <v>2019</v>
      </c>
      <c r="C2143" t="b">
        <v>1</v>
      </c>
      <c r="D2143" t="s">
        <v>23</v>
      </c>
      <c r="E2143" t="s">
        <v>211</v>
      </c>
      <c r="F2143" t="s">
        <v>25</v>
      </c>
      <c r="G2143" t="s">
        <v>23</v>
      </c>
      <c r="H2143" t="s">
        <v>26</v>
      </c>
      <c r="I2143" t="s">
        <v>27</v>
      </c>
      <c r="J2143" t="s">
        <v>56</v>
      </c>
      <c r="K2143" t="s">
        <v>29</v>
      </c>
      <c r="L2143" t="b">
        <v>1</v>
      </c>
      <c r="M2143" t="s">
        <v>30</v>
      </c>
      <c r="N2143" t="s">
        <v>211</v>
      </c>
      <c r="O2143">
        <v>1.21</v>
      </c>
      <c r="P2143">
        <v>10260</v>
      </c>
      <c r="Q2143">
        <v>12414.6</v>
      </c>
      <c r="R2143">
        <v>86830</v>
      </c>
      <c r="S2143">
        <v>86830</v>
      </c>
      <c r="T2143">
        <v>8.6830000000000004E-2</v>
      </c>
      <c r="U2143">
        <v>8.6830000000000004E-2</v>
      </c>
      <c r="V2143">
        <v>12.4146</v>
      </c>
    </row>
    <row r="2144" spans="1:22" x14ac:dyDescent="0.35">
      <c r="A2144" t="s">
        <v>22</v>
      </c>
      <c r="B2144">
        <v>2019</v>
      </c>
      <c r="C2144" t="b">
        <v>1</v>
      </c>
      <c r="D2144" t="s">
        <v>23</v>
      </c>
      <c r="E2144" t="s">
        <v>211</v>
      </c>
      <c r="F2144" t="s">
        <v>25</v>
      </c>
      <c r="G2144" t="s">
        <v>23</v>
      </c>
      <c r="H2144" t="s">
        <v>26</v>
      </c>
      <c r="I2144" t="s">
        <v>27</v>
      </c>
      <c r="J2144" t="s">
        <v>33</v>
      </c>
      <c r="K2144" t="s">
        <v>33</v>
      </c>
      <c r="L2144" t="b">
        <v>1</v>
      </c>
      <c r="M2144" t="s">
        <v>30</v>
      </c>
      <c r="N2144" t="s">
        <v>211</v>
      </c>
      <c r="O2144">
        <v>1.33</v>
      </c>
      <c r="P2144">
        <v>46268</v>
      </c>
      <c r="Q2144">
        <v>61536.44</v>
      </c>
      <c r="R2144">
        <v>139283</v>
      </c>
      <c r="S2144">
        <v>139283</v>
      </c>
      <c r="T2144">
        <v>0.13928299999999999</v>
      </c>
      <c r="U2144">
        <v>0.13928299999999999</v>
      </c>
      <c r="V2144">
        <v>61.536439999999999</v>
      </c>
    </row>
    <row r="2145" spans="1:22" x14ac:dyDescent="0.35">
      <c r="A2145" t="s">
        <v>22</v>
      </c>
      <c r="B2145">
        <v>2019</v>
      </c>
      <c r="C2145" t="b">
        <v>1</v>
      </c>
      <c r="D2145" t="s">
        <v>23</v>
      </c>
      <c r="E2145" t="s">
        <v>211</v>
      </c>
      <c r="F2145" t="s">
        <v>25</v>
      </c>
      <c r="G2145" t="s">
        <v>23</v>
      </c>
      <c r="H2145" t="s">
        <v>26</v>
      </c>
      <c r="I2145" t="s">
        <v>27</v>
      </c>
      <c r="J2145" t="s">
        <v>33</v>
      </c>
      <c r="K2145" t="s">
        <v>33</v>
      </c>
      <c r="L2145" t="b">
        <v>1</v>
      </c>
      <c r="M2145" t="s">
        <v>30</v>
      </c>
      <c r="N2145" t="s">
        <v>211</v>
      </c>
      <c r="O2145">
        <v>1.33</v>
      </c>
      <c r="P2145">
        <v>21352</v>
      </c>
      <c r="Q2145">
        <v>28398.16</v>
      </c>
      <c r="R2145">
        <v>83780</v>
      </c>
      <c r="S2145">
        <v>83780</v>
      </c>
      <c r="T2145">
        <v>8.3779999999999993E-2</v>
      </c>
      <c r="U2145">
        <v>8.3779999999999993E-2</v>
      </c>
      <c r="V2145">
        <v>28.398160000000001</v>
      </c>
    </row>
    <row r="2146" spans="1:22" x14ac:dyDescent="0.35">
      <c r="A2146" t="s">
        <v>22</v>
      </c>
      <c r="B2146">
        <v>2019</v>
      </c>
      <c r="C2146" t="b">
        <v>1</v>
      </c>
      <c r="D2146" t="s">
        <v>23</v>
      </c>
      <c r="E2146" t="s">
        <v>211</v>
      </c>
      <c r="F2146" t="s">
        <v>25</v>
      </c>
      <c r="G2146" t="s">
        <v>23</v>
      </c>
      <c r="H2146" t="s">
        <v>36</v>
      </c>
      <c r="I2146" t="s">
        <v>35</v>
      </c>
      <c r="J2146" t="s">
        <v>43</v>
      </c>
      <c r="K2146" t="s">
        <v>39</v>
      </c>
      <c r="L2146" t="b">
        <v>1</v>
      </c>
      <c r="M2146" t="s">
        <v>30</v>
      </c>
      <c r="N2146" t="s">
        <v>211</v>
      </c>
      <c r="O2146">
        <v>1</v>
      </c>
      <c r="P2146">
        <v>123</v>
      </c>
      <c r="Q2146">
        <v>123</v>
      </c>
      <c r="R2146">
        <v>882</v>
      </c>
      <c r="S2146">
        <v>882</v>
      </c>
      <c r="T2146">
        <v>8.8199999999999997E-4</v>
      </c>
      <c r="U2146">
        <v>8.8199999999999997E-4</v>
      </c>
      <c r="V2146">
        <v>0.123</v>
      </c>
    </row>
    <row r="2147" spans="1:22" x14ac:dyDescent="0.35">
      <c r="A2147" t="s">
        <v>22</v>
      </c>
      <c r="B2147">
        <v>2019</v>
      </c>
      <c r="C2147" t="b">
        <v>1</v>
      </c>
      <c r="D2147" t="s">
        <v>23</v>
      </c>
      <c r="E2147" t="s">
        <v>211</v>
      </c>
      <c r="F2147" t="s">
        <v>25</v>
      </c>
      <c r="G2147" t="s">
        <v>23</v>
      </c>
      <c r="H2147" t="s">
        <v>36</v>
      </c>
      <c r="I2147" t="s">
        <v>35</v>
      </c>
      <c r="J2147" t="s">
        <v>43</v>
      </c>
      <c r="K2147" t="s">
        <v>39</v>
      </c>
      <c r="L2147" t="b">
        <v>1</v>
      </c>
      <c r="M2147" t="s">
        <v>30</v>
      </c>
      <c r="N2147" t="s">
        <v>211</v>
      </c>
      <c r="O2147">
        <v>1</v>
      </c>
      <c r="P2147">
        <v>80</v>
      </c>
      <c r="Q2147">
        <v>80</v>
      </c>
      <c r="R2147">
        <v>2402</v>
      </c>
      <c r="S2147">
        <v>2402</v>
      </c>
      <c r="T2147">
        <v>2.4020000000000001E-3</v>
      </c>
      <c r="U2147">
        <v>2.4020000000000001E-3</v>
      </c>
      <c r="V2147">
        <v>0.08</v>
      </c>
    </row>
    <row r="2148" spans="1:22" x14ac:dyDescent="0.35">
      <c r="A2148" t="s">
        <v>22</v>
      </c>
      <c r="B2148">
        <v>2019</v>
      </c>
      <c r="C2148" t="b">
        <v>1</v>
      </c>
      <c r="D2148" t="s">
        <v>23</v>
      </c>
      <c r="E2148" t="s">
        <v>211</v>
      </c>
      <c r="F2148" t="s">
        <v>25</v>
      </c>
      <c r="G2148" t="s">
        <v>23</v>
      </c>
      <c r="H2148" t="s">
        <v>36</v>
      </c>
      <c r="I2148" t="s">
        <v>83</v>
      </c>
      <c r="J2148" t="s">
        <v>33</v>
      </c>
      <c r="K2148" t="s">
        <v>33</v>
      </c>
      <c r="L2148" t="b">
        <v>1</v>
      </c>
      <c r="M2148" t="s">
        <v>30</v>
      </c>
      <c r="N2148" t="s">
        <v>211</v>
      </c>
      <c r="O2148">
        <v>3.31</v>
      </c>
      <c r="P2148">
        <v>5525</v>
      </c>
      <c r="Q2148">
        <v>18287.75</v>
      </c>
      <c r="R2148">
        <v>35187</v>
      </c>
      <c r="S2148">
        <v>35187</v>
      </c>
      <c r="T2148">
        <v>3.5187000000000003E-2</v>
      </c>
      <c r="U2148">
        <v>3.5187000000000003E-2</v>
      </c>
      <c r="V2148">
        <v>18.287749999999999</v>
      </c>
    </row>
    <row r="2149" spans="1:22" x14ac:dyDescent="0.35">
      <c r="A2149" t="s">
        <v>22</v>
      </c>
      <c r="B2149">
        <v>2019</v>
      </c>
      <c r="C2149" t="b">
        <v>1</v>
      </c>
      <c r="D2149" t="s">
        <v>23</v>
      </c>
      <c r="E2149" t="s">
        <v>211</v>
      </c>
      <c r="F2149" t="s">
        <v>25</v>
      </c>
      <c r="G2149" t="s">
        <v>23</v>
      </c>
      <c r="H2149" t="s">
        <v>36</v>
      </c>
      <c r="I2149" t="s">
        <v>83</v>
      </c>
      <c r="J2149" t="s">
        <v>33</v>
      </c>
      <c r="K2149" t="s">
        <v>33</v>
      </c>
      <c r="L2149" t="b">
        <v>1</v>
      </c>
      <c r="M2149" t="s">
        <v>30</v>
      </c>
      <c r="N2149" t="s">
        <v>211</v>
      </c>
      <c r="O2149">
        <v>3.31</v>
      </c>
      <c r="P2149">
        <v>1760</v>
      </c>
      <c r="Q2149">
        <v>5825.6</v>
      </c>
      <c r="R2149">
        <v>9722</v>
      </c>
      <c r="S2149">
        <v>9722</v>
      </c>
      <c r="T2149">
        <v>9.7219999999999997E-3</v>
      </c>
      <c r="U2149">
        <v>9.7219999999999997E-3</v>
      </c>
      <c r="V2149">
        <v>5.8255999999999997</v>
      </c>
    </row>
    <row r="2150" spans="1:22" x14ac:dyDescent="0.35">
      <c r="A2150" t="s">
        <v>22</v>
      </c>
      <c r="B2150">
        <v>2019</v>
      </c>
      <c r="C2150" t="b">
        <v>1</v>
      </c>
      <c r="D2150" t="s">
        <v>23</v>
      </c>
      <c r="E2150" t="s">
        <v>211</v>
      </c>
      <c r="F2150" t="s">
        <v>25</v>
      </c>
      <c r="G2150" t="s">
        <v>23</v>
      </c>
      <c r="H2150" t="s">
        <v>40</v>
      </c>
      <c r="I2150" t="s">
        <v>27</v>
      </c>
      <c r="J2150" t="s">
        <v>51</v>
      </c>
      <c r="K2150" t="s">
        <v>52</v>
      </c>
      <c r="L2150" t="b">
        <v>1</v>
      </c>
      <c r="M2150" t="s">
        <v>30</v>
      </c>
      <c r="N2150" t="s">
        <v>211</v>
      </c>
      <c r="O2150">
        <v>2.5</v>
      </c>
      <c r="P2150">
        <v>35025</v>
      </c>
      <c r="Q2150">
        <v>87562.5</v>
      </c>
      <c r="R2150">
        <v>720000</v>
      </c>
      <c r="S2150">
        <v>720000</v>
      </c>
      <c r="T2150">
        <v>0.72</v>
      </c>
      <c r="U2150">
        <v>0.72</v>
      </c>
      <c r="V2150">
        <v>87.5625</v>
      </c>
    </row>
    <row r="2151" spans="1:22" x14ac:dyDescent="0.35">
      <c r="A2151" t="s">
        <v>22</v>
      </c>
      <c r="B2151">
        <v>2019</v>
      </c>
      <c r="C2151" t="b">
        <v>1</v>
      </c>
      <c r="D2151" t="s">
        <v>23</v>
      </c>
      <c r="E2151" t="s">
        <v>211</v>
      </c>
      <c r="F2151" t="s">
        <v>25</v>
      </c>
      <c r="G2151" t="s">
        <v>23</v>
      </c>
      <c r="H2151" t="s">
        <v>40</v>
      </c>
      <c r="I2151" t="s">
        <v>35</v>
      </c>
      <c r="J2151" t="s">
        <v>33</v>
      </c>
      <c r="K2151" t="s">
        <v>33</v>
      </c>
      <c r="L2151" t="b">
        <v>1</v>
      </c>
      <c r="M2151" t="s">
        <v>30</v>
      </c>
      <c r="N2151" t="s">
        <v>211</v>
      </c>
      <c r="O2151">
        <v>2.77</v>
      </c>
      <c r="P2151">
        <v>903</v>
      </c>
      <c r="Q2151">
        <v>2501.31</v>
      </c>
      <c r="R2151">
        <v>12550</v>
      </c>
      <c r="S2151">
        <v>12550</v>
      </c>
      <c r="T2151">
        <v>1.255E-2</v>
      </c>
      <c r="U2151">
        <v>1.255E-2</v>
      </c>
      <c r="V2151">
        <v>2.5013100000000001</v>
      </c>
    </row>
    <row r="2152" spans="1:22" x14ac:dyDescent="0.35">
      <c r="A2152" t="s">
        <v>22</v>
      </c>
      <c r="B2152">
        <v>2019</v>
      </c>
      <c r="C2152" t="b">
        <v>1</v>
      </c>
      <c r="D2152" t="s">
        <v>23</v>
      </c>
      <c r="E2152" t="s">
        <v>211</v>
      </c>
      <c r="F2152" t="s">
        <v>25</v>
      </c>
      <c r="G2152" t="s">
        <v>23</v>
      </c>
      <c r="H2152" t="s">
        <v>40</v>
      </c>
      <c r="I2152" t="s">
        <v>27</v>
      </c>
      <c r="J2152" t="s">
        <v>33</v>
      </c>
      <c r="K2152" t="s">
        <v>33</v>
      </c>
      <c r="L2152" t="b">
        <v>1</v>
      </c>
      <c r="M2152" t="s">
        <v>30</v>
      </c>
      <c r="N2152" t="s">
        <v>211</v>
      </c>
      <c r="O2152">
        <v>2.65</v>
      </c>
      <c r="P2152">
        <v>17554</v>
      </c>
      <c r="Q2152">
        <v>46518.1</v>
      </c>
      <c r="R2152">
        <v>68314</v>
      </c>
      <c r="S2152">
        <v>68314</v>
      </c>
      <c r="T2152">
        <v>6.8314E-2</v>
      </c>
      <c r="U2152">
        <v>6.8314E-2</v>
      </c>
      <c r="V2152">
        <v>46.518099999999997</v>
      </c>
    </row>
    <row r="2153" spans="1:22" x14ac:dyDescent="0.35">
      <c r="A2153" t="s">
        <v>22</v>
      </c>
      <c r="B2153">
        <v>2019</v>
      </c>
      <c r="C2153" t="b">
        <v>1</v>
      </c>
      <c r="D2153" t="s">
        <v>23</v>
      </c>
      <c r="E2153" t="s">
        <v>211</v>
      </c>
      <c r="F2153" t="s">
        <v>25</v>
      </c>
      <c r="G2153" t="s">
        <v>23</v>
      </c>
      <c r="H2153" t="s">
        <v>26</v>
      </c>
      <c r="I2153" t="s">
        <v>35</v>
      </c>
      <c r="J2153" t="s">
        <v>41</v>
      </c>
      <c r="K2153" t="s">
        <v>42</v>
      </c>
      <c r="L2153" t="b">
        <v>1</v>
      </c>
      <c r="M2153" t="s">
        <v>30</v>
      </c>
      <c r="N2153" t="s">
        <v>211</v>
      </c>
      <c r="O2153">
        <v>0</v>
      </c>
      <c r="P2153">
        <v>31296</v>
      </c>
      <c r="Q2153">
        <v>0</v>
      </c>
      <c r="R2153">
        <v>293700</v>
      </c>
      <c r="S2153">
        <v>293700</v>
      </c>
      <c r="T2153">
        <v>0.29370000000000002</v>
      </c>
      <c r="U2153">
        <v>0.29370000000000002</v>
      </c>
      <c r="V2153">
        <v>0</v>
      </c>
    </row>
    <row r="2154" spans="1:22" x14ac:dyDescent="0.35">
      <c r="A2154" t="s">
        <v>22</v>
      </c>
      <c r="B2154">
        <v>2019</v>
      </c>
      <c r="C2154" t="b">
        <v>1</v>
      </c>
      <c r="D2154" t="s">
        <v>23</v>
      </c>
      <c r="E2154" t="s">
        <v>211</v>
      </c>
      <c r="F2154" t="s">
        <v>25</v>
      </c>
      <c r="G2154" t="s">
        <v>23</v>
      </c>
      <c r="H2154" t="s">
        <v>26</v>
      </c>
      <c r="I2154" t="s">
        <v>35</v>
      </c>
      <c r="J2154" t="s">
        <v>41</v>
      </c>
      <c r="K2154" t="s">
        <v>42</v>
      </c>
      <c r="L2154" t="b">
        <v>1</v>
      </c>
      <c r="M2154" t="s">
        <v>30</v>
      </c>
      <c r="N2154" t="s">
        <v>211</v>
      </c>
      <c r="O2154">
        <v>0</v>
      </c>
      <c r="P2154">
        <v>5010</v>
      </c>
      <c r="Q2154">
        <v>0</v>
      </c>
      <c r="R2154">
        <v>41936</v>
      </c>
      <c r="S2154">
        <v>41936</v>
      </c>
      <c r="T2154">
        <v>4.1936000000000001E-2</v>
      </c>
      <c r="U2154">
        <v>4.1936000000000001E-2</v>
      </c>
      <c r="V2154">
        <v>0</v>
      </c>
    </row>
    <row r="2155" spans="1:22" x14ac:dyDescent="0.35">
      <c r="A2155" t="s">
        <v>22</v>
      </c>
      <c r="B2155">
        <v>2019</v>
      </c>
      <c r="C2155" t="b">
        <v>1</v>
      </c>
      <c r="D2155" t="s">
        <v>23</v>
      </c>
      <c r="E2155" t="s">
        <v>211</v>
      </c>
      <c r="F2155" t="s">
        <v>25</v>
      </c>
      <c r="G2155" t="s">
        <v>23</v>
      </c>
      <c r="H2155" t="s">
        <v>36</v>
      </c>
      <c r="I2155" t="s">
        <v>37</v>
      </c>
      <c r="J2155" t="s">
        <v>28</v>
      </c>
      <c r="K2155" t="s">
        <v>29</v>
      </c>
      <c r="L2155" t="b">
        <v>1</v>
      </c>
      <c r="M2155" t="s">
        <v>30</v>
      </c>
      <c r="N2155" t="s">
        <v>211</v>
      </c>
      <c r="O2155">
        <v>1.66</v>
      </c>
      <c r="P2155">
        <v>32583</v>
      </c>
      <c r="Q2155">
        <v>54087.78</v>
      </c>
      <c r="R2155">
        <v>128113</v>
      </c>
      <c r="S2155">
        <v>128113</v>
      </c>
      <c r="T2155">
        <v>0.128113</v>
      </c>
      <c r="U2155">
        <v>0.128113</v>
      </c>
      <c r="V2155">
        <v>54.087780000000002</v>
      </c>
    </row>
    <row r="2156" spans="1:22" x14ac:dyDescent="0.35">
      <c r="A2156" t="s">
        <v>22</v>
      </c>
      <c r="B2156">
        <v>2019</v>
      </c>
      <c r="C2156" t="b">
        <v>1</v>
      </c>
      <c r="D2156" t="s">
        <v>23</v>
      </c>
      <c r="E2156" t="s">
        <v>211</v>
      </c>
      <c r="F2156" t="s">
        <v>25</v>
      </c>
      <c r="G2156" t="s">
        <v>23</v>
      </c>
      <c r="H2156" t="s">
        <v>36</v>
      </c>
      <c r="I2156" t="s">
        <v>37</v>
      </c>
      <c r="J2156" t="s">
        <v>28</v>
      </c>
      <c r="K2156" t="s">
        <v>29</v>
      </c>
      <c r="L2156" t="b">
        <v>1</v>
      </c>
      <c r="M2156" t="s">
        <v>30</v>
      </c>
      <c r="N2156" t="s">
        <v>211</v>
      </c>
      <c r="O2156">
        <v>1.66</v>
      </c>
      <c r="P2156">
        <v>7169</v>
      </c>
      <c r="Q2156">
        <v>11900.54</v>
      </c>
      <c r="R2156">
        <v>16873</v>
      </c>
      <c r="S2156">
        <v>16873</v>
      </c>
      <c r="T2156">
        <v>1.6872999999999999E-2</v>
      </c>
      <c r="U2156">
        <v>1.6872999999999999E-2</v>
      </c>
      <c r="V2156">
        <v>11.900539999999999</v>
      </c>
    </row>
    <row r="2157" spans="1:22" x14ac:dyDescent="0.35">
      <c r="A2157" t="s">
        <v>22</v>
      </c>
      <c r="B2157">
        <v>2019</v>
      </c>
      <c r="C2157" t="b">
        <v>1</v>
      </c>
      <c r="D2157" t="s">
        <v>23</v>
      </c>
      <c r="E2157" t="s">
        <v>211</v>
      </c>
      <c r="F2157" t="s">
        <v>25</v>
      </c>
      <c r="G2157" t="s">
        <v>23</v>
      </c>
      <c r="H2157" t="s">
        <v>36</v>
      </c>
      <c r="I2157" t="s">
        <v>37</v>
      </c>
      <c r="J2157" t="s">
        <v>28</v>
      </c>
      <c r="K2157" t="s">
        <v>29</v>
      </c>
      <c r="L2157" t="b">
        <v>1</v>
      </c>
      <c r="M2157" t="s">
        <v>30</v>
      </c>
      <c r="N2157" t="s">
        <v>211</v>
      </c>
      <c r="O2157">
        <v>1.66</v>
      </c>
      <c r="P2157">
        <v>3600</v>
      </c>
      <c r="Q2157">
        <v>5976</v>
      </c>
      <c r="R2157">
        <v>7957</v>
      </c>
      <c r="S2157">
        <v>7957</v>
      </c>
      <c r="T2157">
        <v>7.9570000000000005E-3</v>
      </c>
      <c r="U2157">
        <v>7.9570000000000005E-3</v>
      </c>
      <c r="V2157">
        <v>5.976</v>
      </c>
    </row>
    <row r="2158" spans="1:22" x14ac:dyDescent="0.35">
      <c r="A2158" t="s">
        <v>22</v>
      </c>
      <c r="B2158">
        <v>2019</v>
      </c>
      <c r="C2158" t="b">
        <v>1</v>
      </c>
      <c r="D2158" t="s">
        <v>23</v>
      </c>
      <c r="E2158" t="s">
        <v>211</v>
      </c>
      <c r="F2158" t="s">
        <v>25</v>
      </c>
      <c r="G2158" t="s">
        <v>23</v>
      </c>
      <c r="H2158" t="s">
        <v>36</v>
      </c>
      <c r="I2158" t="s">
        <v>35</v>
      </c>
      <c r="J2158" t="s">
        <v>43</v>
      </c>
      <c r="K2158" t="s">
        <v>39</v>
      </c>
      <c r="L2158" t="b">
        <v>1</v>
      </c>
      <c r="M2158" t="s">
        <v>30</v>
      </c>
      <c r="N2158" t="s">
        <v>211</v>
      </c>
      <c r="O2158">
        <v>1</v>
      </c>
      <c r="P2158">
        <v>885</v>
      </c>
      <c r="Q2158">
        <v>885</v>
      </c>
      <c r="R2158">
        <v>15145</v>
      </c>
      <c r="S2158">
        <v>15145</v>
      </c>
      <c r="T2158">
        <v>1.5145E-2</v>
      </c>
      <c r="U2158">
        <v>1.5145E-2</v>
      </c>
      <c r="V2158">
        <v>0.88500000000000001</v>
      </c>
    </row>
    <row r="2159" spans="1:22" x14ac:dyDescent="0.35">
      <c r="A2159" t="s">
        <v>22</v>
      </c>
      <c r="B2159">
        <v>2019</v>
      </c>
      <c r="C2159" t="b">
        <v>1</v>
      </c>
      <c r="D2159" t="s">
        <v>23</v>
      </c>
      <c r="E2159" t="s">
        <v>211</v>
      </c>
      <c r="F2159" t="s">
        <v>25</v>
      </c>
      <c r="G2159" t="s">
        <v>23</v>
      </c>
      <c r="H2159" t="s">
        <v>36</v>
      </c>
      <c r="I2159" t="s">
        <v>35</v>
      </c>
      <c r="J2159" t="s">
        <v>43</v>
      </c>
      <c r="K2159" t="s">
        <v>39</v>
      </c>
      <c r="L2159" t="b">
        <v>1</v>
      </c>
      <c r="M2159" t="s">
        <v>30</v>
      </c>
      <c r="N2159" t="s">
        <v>211</v>
      </c>
      <c r="O2159">
        <v>1</v>
      </c>
      <c r="P2159">
        <v>744</v>
      </c>
      <c r="Q2159">
        <v>744</v>
      </c>
      <c r="R2159">
        <v>12101</v>
      </c>
      <c r="S2159">
        <v>12101</v>
      </c>
      <c r="T2159">
        <v>1.2101000000000001E-2</v>
      </c>
      <c r="U2159">
        <v>1.2101000000000001E-2</v>
      </c>
      <c r="V2159">
        <v>0.74399999999999999</v>
      </c>
    </row>
    <row r="2160" spans="1:22" x14ac:dyDescent="0.35">
      <c r="A2160" t="s">
        <v>22</v>
      </c>
      <c r="B2160">
        <v>2019</v>
      </c>
      <c r="C2160" t="b">
        <v>1</v>
      </c>
      <c r="D2160" t="s">
        <v>23</v>
      </c>
      <c r="E2160" t="s">
        <v>211</v>
      </c>
      <c r="F2160" t="s">
        <v>25</v>
      </c>
      <c r="G2160" t="s">
        <v>23</v>
      </c>
      <c r="H2160" t="s">
        <v>50</v>
      </c>
      <c r="I2160" t="s">
        <v>37</v>
      </c>
      <c r="J2160" t="s">
        <v>135</v>
      </c>
      <c r="K2160" t="s">
        <v>52</v>
      </c>
      <c r="L2160" t="b">
        <v>1</v>
      </c>
      <c r="M2160" t="s">
        <v>30</v>
      </c>
      <c r="N2160" t="s">
        <v>211</v>
      </c>
      <c r="O2160">
        <v>2.08</v>
      </c>
      <c r="P2160">
        <v>8457303</v>
      </c>
      <c r="Q2160">
        <v>17591190.239999998</v>
      </c>
      <c r="R2160">
        <v>29461485</v>
      </c>
      <c r="S2160">
        <v>29461485</v>
      </c>
      <c r="T2160">
        <v>29.461485</v>
      </c>
      <c r="U2160">
        <v>29.461485</v>
      </c>
      <c r="V2160">
        <v>17591.19024</v>
      </c>
    </row>
    <row r="2161" spans="1:22" x14ac:dyDescent="0.35">
      <c r="A2161" t="s">
        <v>22</v>
      </c>
      <c r="B2161">
        <v>2019</v>
      </c>
      <c r="C2161" t="b">
        <v>1</v>
      </c>
      <c r="D2161" t="s">
        <v>23</v>
      </c>
      <c r="E2161" t="s">
        <v>211</v>
      </c>
      <c r="F2161" t="s">
        <v>25</v>
      </c>
      <c r="G2161" t="s">
        <v>23</v>
      </c>
      <c r="H2161" t="s">
        <v>50</v>
      </c>
      <c r="I2161" t="s">
        <v>37</v>
      </c>
      <c r="J2161" t="s">
        <v>135</v>
      </c>
      <c r="K2161" t="s">
        <v>52</v>
      </c>
      <c r="L2161" t="b">
        <v>1</v>
      </c>
      <c r="M2161" t="s">
        <v>30</v>
      </c>
      <c r="N2161" t="s">
        <v>211</v>
      </c>
      <c r="O2161">
        <v>2.08</v>
      </c>
      <c r="P2161">
        <v>872182</v>
      </c>
      <c r="Q2161">
        <v>1814138.56</v>
      </c>
      <c r="R2161">
        <v>2665723</v>
      </c>
      <c r="S2161">
        <v>2665723</v>
      </c>
      <c r="T2161">
        <v>2.6657229999999998</v>
      </c>
      <c r="U2161">
        <v>2.6657229999999998</v>
      </c>
      <c r="V2161">
        <v>1814.1385600000001</v>
      </c>
    </row>
    <row r="2162" spans="1:22" x14ac:dyDescent="0.35">
      <c r="A2162" t="s">
        <v>22</v>
      </c>
      <c r="B2162">
        <v>2019</v>
      </c>
      <c r="C2162" t="b">
        <v>1</v>
      </c>
      <c r="D2162" t="s">
        <v>23</v>
      </c>
      <c r="E2162" t="s">
        <v>211</v>
      </c>
      <c r="F2162" t="s">
        <v>25</v>
      </c>
      <c r="G2162" t="s">
        <v>23</v>
      </c>
      <c r="H2162" t="s">
        <v>50</v>
      </c>
      <c r="I2162" t="s">
        <v>37</v>
      </c>
      <c r="J2162" t="s">
        <v>135</v>
      </c>
      <c r="K2162" t="s">
        <v>52</v>
      </c>
      <c r="L2162" t="b">
        <v>1</v>
      </c>
      <c r="M2162" t="s">
        <v>30</v>
      </c>
      <c r="N2162" t="s">
        <v>211</v>
      </c>
      <c r="O2162">
        <v>2.08</v>
      </c>
      <c r="P2162">
        <v>64444</v>
      </c>
      <c r="Q2162">
        <v>134043.51999999999</v>
      </c>
      <c r="R2162">
        <v>226982</v>
      </c>
      <c r="S2162">
        <v>226982</v>
      </c>
      <c r="T2162">
        <v>0.22698199999999999</v>
      </c>
      <c r="U2162">
        <v>0.22698199999999999</v>
      </c>
      <c r="V2162">
        <v>134.04352</v>
      </c>
    </row>
    <row r="2163" spans="1:22" x14ac:dyDescent="0.35">
      <c r="A2163" t="s">
        <v>22</v>
      </c>
      <c r="B2163">
        <v>2019</v>
      </c>
      <c r="C2163" t="b">
        <v>1</v>
      </c>
      <c r="D2163" t="s">
        <v>23</v>
      </c>
      <c r="E2163" t="s">
        <v>211</v>
      </c>
      <c r="F2163" t="s">
        <v>25</v>
      </c>
      <c r="G2163" t="s">
        <v>23</v>
      </c>
      <c r="H2163" t="s">
        <v>50</v>
      </c>
      <c r="I2163" t="s">
        <v>37</v>
      </c>
      <c r="J2163" t="s">
        <v>135</v>
      </c>
      <c r="K2163" t="s">
        <v>52</v>
      </c>
      <c r="L2163" t="b">
        <v>1</v>
      </c>
      <c r="M2163" t="s">
        <v>30</v>
      </c>
      <c r="N2163" t="s">
        <v>211</v>
      </c>
      <c r="O2163">
        <v>2.08</v>
      </c>
      <c r="P2163">
        <v>3366</v>
      </c>
      <c r="Q2163">
        <v>7001.28</v>
      </c>
      <c r="R2163">
        <v>12120</v>
      </c>
      <c r="S2163">
        <v>12120</v>
      </c>
      <c r="T2163">
        <v>1.2120000000000001E-2</v>
      </c>
      <c r="U2163">
        <v>1.2120000000000001E-2</v>
      </c>
      <c r="V2163">
        <v>7.0012800000000004</v>
      </c>
    </row>
    <row r="2164" spans="1:22" x14ac:dyDescent="0.35">
      <c r="A2164" t="s">
        <v>22</v>
      </c>
      <c r="B2164">
        <v>2019</v>
      </c>
      <c r="C2164" t="b">
        <v>1</v>
      </c>
      <c r="D2164" t="s">
        <v>23</v>
      </c>
      <c r="E2164" t="s">
        <v>211</v>
      </c>
      <c r="F2164" t="s">
        <v>25</v>
      </c>
      <c r="G2164" t="s">
        <v>23</v>
      </c>
      <c r="H2164" t="s">
        <v>50</v>
      </c>
      <c r="I2164" t="s">
        <v>37</v>
      </c>
      <c r="J2164" t="s">
        <v>135</v>
      </c>
      <c r="K2164" t="s">
        <v>52</v>
      </c>
      <c r="L2164" t="b">
        <v>1</v>
      </c>
      <c r="M2164" t="s">
        <v>30</v>
      </c>
      <c r="N2164" t="s">
        <v>211</v>
      </c>
      <c r="O2164">
        <v>2.08</v>
      </c>
      <c r="P2164">
        <v>1042035</v>
      </c>
      <c r="Q2164">
        <v>2167432.7999999998</v>
      </c>
      <c r="R2164">
        <v>4892132</v>
      </c>
      <c r="S2164">
        <v>4892132</v>
      </c>
      <c r="T2164">
        <v>4.8921320000000001</v>
      </c>
      <c r="U2164">
        <v>4.8921320000000001</v>
      </c>
      <c r="V2164">
        <v>2167.4328</v>
      </c>
    </row>
    <row r="2165" spans="1:22" x14ac:dyDescent="0.35">
      <c r="A2165" t="s">
        <v>22</v>
      </c>
      <c r="B2165">
        <v>2019</v>
      </c>
      <c r="C2165" t="b">
        <v>1</v>
      </c>
      <c r="D2165" t="s">
        <v>23</v>
      </c>
      <c r="E2165" t="s">
        <v>211</v>
      </c>
      <c r="F2165" t="s">
        <v>25</v>
      </c>
      <c r="G2165" t="s">
        <v>23</v>
      </c>
      <c r="H2165" t="s">
        <v>50</v>
      </c>
      <c r="I2165" t="s">
        <v>37</v>
      </c>
      <c r="J2165" t="s">
        <v>135</v>
      </c>
      <c r="K2165" t="s">
        <v>52</v>
      </c>
      <c r="L2165" t="b">
        <v>1</v>
      </c>
      <c r="M2165" t="s">
        <v>30</v>
      </c>
      <c r="N2165" t="s">
        <v>211</v>
      </c>
      <c r="O2165">
        <v>2.08</v>
      </c>
      <c r="P2165">
        <v>686506</v>
      </c>
      <c r="Q2165">
        <v>1427932.48</v>
      </c>
      <c r="R2165">
        <v>2363805</v>
      </c>
      <c r="S2165">
        <v>2363805</v>
      </c>
      <c r="T2165">
        <v>2.3638050000000002</v>
      </c>
      <c r="U2165">
        <v>2.3638050000000002</v>
      </c>
      <c r="V2165">
        <v>1427.9324799999999</v>
      </c>
    </row>
    <row r="2166" spans="1:22" x14ac:dyDescent="0.35">
      <c r="A2166" t="s">
        <v>22</v>
      </c>
      <c r="B2166">
        <v>2019</v>
      </c>
      <c r="C2166" t="b">
        <v>1</v>
      </c>
      <c r="D2166" t="s">
        <v>23</v>
      </c>
      <c r="E2166" t="s">
        <v>211</v>
      </c>
      <c r="F2166" t="s">
        <v>25</v>
      </c>
      <c r="G2166" t="s">
        <v>23</v>
      </c>
      <c r="H2166" t="s">
        <v>50</v>
      </c>
      <c r="I2166" t="s">
        <v>37</v>
      </c>
      <c r="J2166" t="s">
        <v>135</v>
      </c>
      <c r="K2166" t="s">
        <v>52</v>
      </c>
      <c r="L2166" t="b">
        <v>1</v>
      </c>
      <c r="M2166" t="s">
        <v>30</v>
      </c>
      <c r="N2166" t="s">
        <v>211</v>
      </c>
      <c r="O2166">
        <v>2.08</v>
      </c>
      <c r="P2166">
        <v>47420</v>
      </c>
      <c r="Q2166">
        <v>98633.600000000006</v>
      </c>
      <c r="R2166">
        <v>176728</v>
      </c>
      <c r="S2166">
        <v>176728</v>
      </c>
      <c r="T2166">
        <v>0.176728</v>
      </c>
      <c r="U2166">
        <v>0.176728</v>
      </c>
      <c r="V2166">
        <v>98.633600000000001</v>
      </c>
    </row>
    <row r="2167" spans="1:22" x14ac:dyDescent="0.35">
      <c r="A2167" t="s">
        <v>22</v>
      </c>
      <c r="B2167">
        <v>2019</v>
      </c>
      <c r="C2167" t="b">
        <v>1</v>
      </c>
      <c r="D2167" t="s">
        <v>23</v>
      </c>
      <c r="E2167" t="s">
        <v>211</v>
      </c>
      <c r="F2167" t="s">
        <v>25</v>
      </c>
      <c r="G2167" t="s">
        <v>23</v>
      </c>
      <c r="H2167" t="s">
        <v>50</v>
      </c>
      <c r="I2167" t="s">
        <v>37</v>
      </c>
      <c r="J2167" t="s">
        <v>51</v>
      </c>
      <c r="K2167" t="s">
        <v>52</v>
      </c>
      <c r="L2167" t="b">
        <v>1</v>
      </c>
      <c r="M2167" t="s">
        <v>30</v>
      </c>
      <c r="N2167" t="s">
        <v>211</v>
      </c>
      <c r="O2167">
        <v>2.08</v>
      </c>
      <c r="P2167">
        <v>39352</v>
      </c>
      <c r="Q2167">
        <v>81852.160000000003</v>
      </c>
      <c r="R2167">
        <v>110734</v>
      </c>
      <c r="S2167">
        <v>110734</v>
      </c>
      <c r="T2167">
        <v>0.110734</v>
      </c>
      <c r="U2167">
        <v>0.110734</v>
      </c>
      <c r="V2167">
        <v>81.852159999999998</v>
      </c>
    </row>
    <row r="2168" spans="1:22" x14ac:dyDescent="0.35">
      <c r="A2168" t="s">
        <v>22</v>
      </c>
      <c r="B2168">
        <v>2019</v>
      </c>
      <c r="C2168" t="b">
        <v>1</v>
      </c>
      <c r="D2168" t="s">
        <v>23</v>
      </c>
      <c r="E2168" t="s">
        <v>211</v>
      </c>
      <c r="F2168" t="s">
        <v>25</v>
      </c>
      <c r="G2168" t="s">
        <v>23</v>
      </c>
      <c r="H2168" t="s">
        <v>50</v>
      </c>
      <c r="I2168" t="s">
        <v>37</v>
      </c>
      <c r="J2168" t="s">
        <v>51</v>
      </c>
      <c r="K2168" t="s">
        <v>52</v>
      </c>
      <c r="L2168" t="b">
        <v>1</v>
      </c>
      <c r="M2168" t="s">
        <v>30</v>
      </c>
      <c r="N2168" t="s">
        <v>211</v>
      </c>
      <c r="O2168">
        <v>2.08</v>
      </c>
      <c r="P2168">
        <v>29410</v>
      </c>
      <c r="Q2168">
        <v>61172.800000000003</v>
      </c>
      <c r="R2168">
        <v>64977</v>
      </c>
      <c r="S2168">
        <v>64977</v>
      </c>
      <c r="T2168">
        <v>6.4976999999999993E-2</v>
      </c>
      <c r="U2168">
        <v>6.4976999999999993E-2</v>
      </c>
      <c r="V2168">
        <v>61.172800000000002</v>
      </c>
    </row>
    <row r="2169" spans="1:22" x14ac:dyDescent="0.35">
      <c r="A2169" t="s">
        <v>22</v>
      </c>
      <c r="B2169">
        <v>2019</v>
      </c>
      <c r="C2169" t="b">
        <v>1</v>
      </c>
      <c r="D2169" t="s">
        <v>23</v>
      </c>
      <c r="E2169" t="s">
        <v>211</v>
      </c>
      <c r="F2169" t="s">
        <v>25</v>
      </c>
      <c r="G2169" t="s">
        <v>23</v>
      </c>
      <c r="H2169" t="s">
        <v>50</v>
      </c>
      <c r="I2169" t="s">
        <v>37</v>
      </c>
      <c r="J2169" t="s">
        <v>91</v>
      </c>
      <c r="K2169" t="s">
        <v>54</v>
      </c>
      <c r="L2169" t="b">
        <v>1</v>
      </c>
      <c r="M2169" t="s">
        <v>30</v>
      </c>
      <c r="N2169" t="s">
        <v>211</v>
      </c>
      <c r="O2169">
        <v>2.09</v>
      </c>
      <c r="P2169">
        <v>50681</v>
      </c>
      <c r="Q2169">
        <v>105923.29</v>
      </c>
      <c r="R2169">
        <v>92486</v>
      </c>
      <c r="S2169">
        <v>92486</v>
      </c>
      <c r="T2169">
        <v>9.2485999999999999E-2</v>
      </c>
      <c r="U2169">
        <v>9.2485999999999999E-2</v>
      </c>
      <c r="V2169">
        <v>105.92328999999999</v>
      </c>
    </row>
    <row r="2170" spans="1:22" x14ac:dyDescent="0.35">
      <c r="A2170" t="s">
        <v>22</v>
      </c>
      <c r="B2170">
        <v>2019</v>
      </c>
      <c r="C2170" t="b">
        <v>1</v>
      </c>
      <c r="D2170" t="s">
        <v>23</v>
      </c>
      <c r="E2170" t="s">
        <v>211</v>
      </c>
      <c r="F2170" t="s">
        <v>25</v>
      </c>
      <c r="G2170" t="s">
        <v>23</v>
      </c>
      <c r="H2170" t="s">
        <v>50</v>
      </c>
      <c r="I2170" t="s">
        <v>37</v>
      </c>
      <c r="J2170" t="s">
        <v>91</v>
      </c>
      <c r="K2170" t="s">
        <v>54</v>
      </c>
      <c r="L2170" t="b">
        <v>1</v>
      </c>
      <c r="M2170" t="s">
        <v>30</v>
      </c>
      <c r="N2170" t="s">
        <v>211</v>
      </c>
      <c r="O2170">
        <v>2.09</v>
      </c>
      <c r="P2170">
        <v>38304</v>
      </c>
      <c r="Q2170">
        <v>80055.360000000001</v>
      </c>
      <c r="R2170">
        <v>64267</v>
      </c>
      <c r="S2170">
        <v>64267</v>
      </c>
      <c r="T2170">
        <v>6.4267000000000005E-2</v>
      </c>
      <c r="U2170">
        <v>6.4267000000000005E-2</v>
      </c>
      <c r="V2170">
        <v>80.055359999999993</v>
      </c>
    </row>
    <row r="2171" spans="1:22" x14ac:dyDescent="0.35">
      <c r="A2171" t="s">
        <v>22</v>
      </c>
      <c r="B2171">
        <v>2019</v>
      </c>
      <c r="C2171" t="b">
        <v>1</v>
      </c>
      <c r="D2171" t="s">
        <v>23</v>
      </c>
      <c r="E2171" t="s">
        <v>211</v>
      </c>
      <c r="F2171" t="s">
        <v>25</v>
      </c>
      <c r="G2171" t="s">
        <v>23</v>
      </c>
      <c r="H2171" t="s">
        <v>50</v>
      </c>
      <c r="I2171" t="s">
        <v>37</v>
      </c>
      <c r="J2171" t="s">
        <v>33</v>
      </c>
      <c r="K2171" t="s">
        <v>33</v>
      </c>
      <c r="L2171" t="b">
        <v>1</v>
      </c>
      <c r="M2171" t="s">
        <v>30</v>
      </c>
      <c r="N2171" t="s">
        <v>211</v>
      </c>
      <c r="O2171">
        <v>1.84</v>
      </c>
      <c r="P2171">
        <v>25920</v>
      </c>
      <c r="Q2171">
        <v>47692.800000000003</v>
      </c>
      <c r="R2171">
        <v>106219</v>
      </c>
      <c r="S2171">
        <v>106219</v>
      </c>
      <c r="T2171">
        <v>0.10621899999999999</v>
      </c>
      <c r="U2171">
        <v>0.10621899999999999</v>
      </c>
      <c r="V2171">
        <v>47.692799999999998</v>
      </c>
    </row>
    <row r="2172" spans="1:22" x14ac:dyDescent="0.35">
      <c r="A2172" t="s">
        <v>22</v>
      </c>
      <c r="B2172">
        <v>2019</v>
      </c>
      <c r="C2172" t="b">
        <v>1</v>
      </c>
      <c r="D2172" t="s">
        <v>23</v>
      </c>
      <c r="E2172" t="s">
        <v>211</v>
      </c>
      <c r="F2172" t="s">
        <v>25</v>
      </c>
      <c r="G2172" t="s">
        <v>23</v>
      </c>
      <c r="H2172" t="s">
        <v>50</v>
      </c>
      <c r="I2172" t="s">
        <v>37</v>
      </c>
      <c r="J2172" t="s">
        <v>33</v>
      </c>
      <c r="K2172" t="s">
        <v>33</v>
      </c>
      <c r="L2172" t="b">
        <v>1</v>
      </c>
      <c r="M2172" t="s">
        <v>30</v>
      </c>
      <c r="N2172" t="s">
        <v>211</v>
      </c>
      <c r="O2172">
        <v>1.84</v>
      </c>
      <c r="P2172">
        <v>22321</v>
      </c>
      <c r="Q2172">
        <v>41070.639999999999</v>
      </c>
      <c r="R2172">
        <v>89603</v>
      </c>
      <c r="S2172">
        <v>89603</v>
      </c>
      <c r="T2172">
        <v>8.9603000000000002E-2</v>
      </c>
      <c r="U2172">
        <v>8.9603000000000002E-2</v>
      </c>
      <c r="V2172">
        <v>41.070639999999997</v>
      </c>
    </row>
    <row r="2173" spans="1:22" x14ac:dyDescent="0.35">
      <c r="A2173" t="s">
        <v>22</v>
      </c>
      <c r="B2173">
        <v>2019</v>
      </c>
      <c r="C2173" t="b">
        <v>1</v>
      </c>
      <c r="D2173" t="s">
        <v>23</v>
      </c>
      <c r="E2173" t="s">
        <v>211</v>
      </c>
      <c r="F2173" t="s">
        <v>25</v>
      </c>
      <c r="G2173" t="s">
        <v>23</v>
      </c>
      <c r="H2173" t="s">
        <v>50</v>
      </c>
      <c r="I2173" t="s">
        <v>37</v>
      </c>
      <c r="J2173" t="s">
        <v>33</v>
      </c>
      <c r="K2173" t="s">
        <v>33</v>
      </c>
      <c r="L2173" t="b">
        <v>1</v>
      </c>
      <c r="M2173" t="s">
        <v>30</v>
      </c>
      <c r="N2173" t="s">
        <v>211</v>
      </c>
      <c r="O2173">
        <v>1.64</v>
      </c>
      <c r="P2173">
        <v>3159</v>
      </c>
      <c r="Q2173">
        <v>5180.76</v>
      </c>
      <c r="R2173">
        <v>11006</v>
      </c>
      <c r="S2173">
        <v>11006</v>
      </c>
      <c r="T2173">
        <v>1.1006E-2</v>
      </c>
      <c r="U2173">
        <v>1.1006E-2</v>
      </c>
      <c r="V2173">
        <v>5.1807600000000003</v>
      </c>
    </row>
    <row r="2174" spans="1:22" x14ac:dyDescent="0.35">
      <c r="A2174" t="s">
        <v>22</v>
      </c>
      <c r="B2174">
        <v>2019</v>
      </c>
      <c r="C2174" t="b">
        <v>1</v>
      </c>
      <c r="D2174" t="s">
        <v>23</v>
      </c>
      <c r="E2174" t="s">
        <v>211</v>
      </c>
      <c r="F2174" t="s">
        <v>25</v>
      </c>
      <c r="G2174" t="s">
        <v>23</v>
      </c>
      <c r="H2174" t="s">
        <v>40</v>
      </c>
      <c r="I2174" t="s">
        <v>36</v>
      </c>
      <c r="J2174" t="s">
        <v>33</v>
      </c>
      <c r="K2174" t="s">
        <v>33</v>
      </c>
      <c r="L2174" t="b">
        <v>1</v>
      </c>
      <c r="M2174" t="s">
        <v>30</v>
      </c>
      <c r="N2174" t="s">
        <v>211</v>
      </c>
      <c r="O2174">
        <v>3.76</v>
      </c>
      <c r="P2174">
        <v>15741</v>
      </c>
      <c r="Q2174">
        <v>59186.16</v>
      </c>
      <c r="R2174">
        <v>68335</v>
      </c>
      <c r="S2174">
        <v>68335</v>
      </c>
      <c r="T2174">
        <v>6.8335000000000007E-2</v>
      </c>
      <c r="U2174">
        <v>6.8335000000000007E-2</v>
      </c>
      <c r="V2174">
        <v>59.186160000000001</v>
      </c>
    </row>
    <row r="2175" spans="1:22" x14ac:dyDescent="0.35">
      <c r="A2175" t="s">
        <v>22</v>
      </c>
      <c r="B2175">
        <v>2019</v>
      </c>
      <c r="C2175" t="b">
        <v>1</v>
      </c>
      <c r="D2175" t="s">
        <v>23</v>
      </c>
      <c r="E2175" t="s">
        <v>211</v>
      </c>
      <c r="F2175" t="s">
        <v>25</v>
      </c>
      <c r="G2175" t="s">
        <v>23</v>
      </c>
      <c r="H2175" t="s">
        <v>65</v>
      </c>
      <c r="I2175" t="s">
        <v>37</v>
      </c>
      <c r="J2175" t="s">
        <v>66</v>
      </c>
      <c r="K2175" t="s">
        <v>67</v>
      </c>
      <c r="L2175" t="b">
        <v>1</v>
      </c>
      <c r="M2175" t="s">
        <v>30</v>
      </c>
      <c r="N2175" t="s">
        <v>211</v>
      </c>
      <c r="O2175">
        <v>0</v>
      </c>
      <c r="P2175">
        <v>35</v>
      </c>
      <c r="Q2175">
        <v>0</v>
      </c>
      <c r="R2175">
        <v>28863</v>
      </c>
      <c r="S2175">
        <v>28863</v>
      </c>
      <c r="T2175">
        <v>2.8863E-2</v>
      </c>
      <c r="U2175">
        <v>2.8863E-2</v>
      </c>
      <c r="V2175">
        <v>0</v>
      </c>
    </row>
    <row r="2176" spans="1:22" x14ac:dyDescent="0.35">
      <c r="A2176" t="s">
        <v>22</v>
      </c>
      <c r="B2176">
        <v>2019</v>
      </c>
      <c r="C2176" t="b">
        <v>1</v>
      </c>
      <c r="D2176" t="s">
        <v>48</v>
      </c>
      <c r="E2176" t="s">
        <v>212</v>
      </c>
      <c r="F2176" t="s">
        <v>25</v>
      </c>
      <c r="G2176" t="s">
        <v>48</v>
      </c>
      <c r="H2176" t="s">
        <v>26</v>
      </c>
      <c r="I2176" t="s">
        <v>35</v>
      </c>
      <c r="J2176" t="s">
        <v>51</v>
      </c>
      <c r="K2176" t="s">
        <v>52</v>
      </c>
      <c r="L2176" t="b">
        <v>1</v>
      </c>
      <c r="M2176" t="s">
        <v>30</v>
      </c>
      <c r="N2176" t="s">
        <v>212</v>
      </c>
      <c r="O2176">
        <v>1.1599999999999999</v>
      </c>
      <c r="P2176">
        <v>37394</v>
      </c>
      <c r="Q2176">
        <v>43377.04</v>
      </c>
      <c r="R2176">
        <v>125802</v>
      </c>
      <c r="S2176">
        <v>125802</v>
      </c>
      <c r="T2176">
        <v>0.125802</v>
      </c>
      <c r="U2176">
        <v>0.125802</v>
      </c>
      <c r="V2176">
        <v>43.377040000000001</v>
      </c>
    </row>
    <row r="2177" spans="1:22" x14ac:dyDescent="0.35">
      <c r="A2177" t="s">
        <v>22</v>
      </c>
      <c r="B2177">
        <v>2019</v>
      </c>
      <c r="C2177" t="b">
        <v>1</v>
      </c>
      <c r="D2177" t="s">
        <v>48</v>
      </c>
      <c r="E2177" t="s">
        <v>212</v>
      </c>
      <c r="F2177" t="s">
        <v>25</v>
      </c>
      <c r="G2177" t="s">
        <v>48</v>
      </c>
      <c r="H2177" t="s">
        <v>26</v>
      </c>
      <c r="I2177" t="s">
        <v>35</v>
      </c>
      <c r="J2177" t="s">
        <v>73</v>
      </c>
      <c r="K2177" t="s">
        <v>52</v>
      </c>
      <c r="L2177" t="b">
        <v>1</v>
      </c>
      <c r="M2177" t="s">
        <v>30</v>
      </c>
      <c r="N2177" t="s">
        <v>212</v>
      </c>
      <c r="O2177">
        <v>1.1000000000000001</v>
      </c>
      <c r="P2177">
        <v>6716</v>
      </c>
      <c r="Q2177">
        <v>7387.6</v>
      </c>
      <c r="R2177">
        <v>12610</v>
      </c>
      <c r="S2177">
        <v>12610</v>
      </c>
      <c r="T2177">
        <v>1.261E-2</v>
      </c>
      <c r="U2177">
        <v>1.261E-2</v>
      </c>
      <c r="V2177">
        <v>7.3875999999999999</v>
      </c>
    </row>
    <row r="2178" spans="1:22" x14ac:dyDescent="0.35">
      <c r="A2178" t="s">
        <v>22</v>
      </c>
      <c r="B2178">
        <v>2019</v>
      </c>
      <c r="C2178" t="b">
        <v>1</v>
      </c>
      <c r="D2178" t="s">
        <v>48</v>
      </c>
      <c r="E2178" t="s">
        <v>212</v>
      </c>
      <c r="F2178" t="s">
        <v>25</v>
      </c>
      <c r="G2178" t="s">
        <v>48</v>
      </c>
      <c r="H2178" t="s">
        <v>26</v>
      </c>
      <c r="I2178" t="s">
        <v>35</v>
      </c>
      <c r="J2178" t="s">
        <v>144</v>
      </c>
      <c r="K2178" t="s">
        <v>54</v>
      </c>
      <c r="L2178" t="b">
        <v>1</v>
      </c>
      <c r="M2178" t="s">
        <v>30</v>
      </c>
      <c r="N2178" t="s">
        <v>212</v>
      </c>
      <c r="O2178">
        <v>0.3</v>
      </c>
      <c r="P2178">
        <v>7619</v>
      </c>
      <c r="Q2178">
        <v>2285.6999999999998</v>
      </c>
      <c r="R2178">
        <v>9935</v>
      </c>
      <c r="S2178">
        <v>9935</v>
      </c>
      <c r="T2178">
        <v>9.9349999999999994E-3</v>
      </c>
      <c r="U2178">
        <v>9.9349999999999994E-3</v>
      </c>
      <c r="V2178">
        <v>2.2856999999999998</v>
      </c>
    </row>
    <row r="2179" spans="1:22" x14ac:dyDescent="0.35">
      <c r="A2179" t="s">
        <v>22</v>
      </c>
      <c r="B2179">
        <v>2019</v>
      </c>
      <c r="C2179" t="b">
        <v>1</v>
      </c>
      <c r="D2179" t="s">
        <v>48</v>
      </c>
      <c r="E2179" t="s">
        <v>212</v>
      </c>
      <c r="F2179" t="s">
        <v>25</v>
      </c>
      <c r="G2179" t="s">
        <v>48</v>
      </c>
      <c r="H2179" t="s">
        <v>26</v>
      </c>
      <c r="I2179" t="s">
        <v>35</v>
      </c>
      <c r="J2179" t="s">
        <v>98</v>
      </c>
      <c r="K2179" t="s">
        <v>54</v>
      </c>
      <c r="L2179" t="b">
        <v>1</v>
      </c>
      <c r="M2179" t="s">
        <v>30</v>
      </c>
      <c r="N2179" t="s">
        <v>212</v>
      </c>
      <c r="O2179">
        <v>1</v>
      </c>
      <c r="P2179">
        <v>66271</v>
      </c>
      <c r="Q2179">
        <v>66271</v>
      </c>
      <c r="R2179">
        <v>223490</v>
      </c>
      <c r="S2179">
        <v>223490</v>
      </c>
      <c r="T2179">
        <v>0.22348999999999999</v>
      </c>
      <c r="U2179">
        <v>0.22348999999999999</v>
      </c>
      <c r="V2179">
        <v>66.271000000000001</v>
      </c>
    </row>
    <row r="2180" spans="1:22" x14ac:dyDescent="0.35">
      <c r="A2180" t="s">
        <v>22</v>
      </c>
      <c r="B2180">
        <v>2019</v>
      </c>
      <c r="C2180" t="b">
        <v>1</v>
      </c>
      <c r="D2180" t="s">
        <v>48</v>
      </c>
      <c r="E2180" t="s">
        <v>212</v>
      </c>
      <c r="F2180" t="s">
        <v>25</v>
      </c>
      <c r="G2180" t="s">
        <v>48</v>
      </c>
      <c r="H2180" t="s">
        <v>26</v>
      </c>
      <c r="I2180" t="s">
        <v>27</v>
      </c>
      <c r="J2180" t="s">
        <v>98</v>
      </c>
      <c r="K2180" t="s">
        <v>54</v>
      </c>
      <c r="L2180" t="b">
        <v>1</v>
      </c>
      <c r="M2180" t="s">
        <v>30</v>
      </c>
      <c r="N2180" t="s">
        <v>212</v>
      </c>
      <c r="O2180">
        <v>1</v>
      </c>
      <c r="P2180">
        <v>5322</v>
      </c>
      <c r="Q2180">
        <v>5322</v>
      </c>
      <c r="R2180">
        <v>22728</v>
      </c>
      <c r="S2180">
        <v>22728</v>
      </c>
      <c r="T2180">
        <v>2.2728000000000002E-2</v>
      </c>
      <c r="U2180">
        <v>2.2728000000000002E-2</v>
      </c>
      <c r="V2180">
        <v>5.3220000000000001</v>
      </c>
    </row>
    <row r="2181" spans="1:22" x14ac:dyDescent="0.35">
      <c r="A2181" t="s">
        <v>22</v>
      </c>
      <c r="B2181">
        <v>2019</v>
      </c>
      <c r="C2181" t="b">
        <v>1</v>
      </c>
      <c r="D2181" t="s">
        <v>48</v>
      </c>
      <c r="E2181" t="s">
        <v>212</v>
      </c>
      <c r="F2181" t="s">
        <v>25</v>
      </c>
      <c r="G2181" t="s">
        <v>48</v>
      </c>
      <c r="H2181" t="s">
        <v>26</v>
      </c>
      <c r="I2181" t="s">
        <v>35</v>
      </c>
      <c r="J2181" t="s">
        <v>106</v>
      </c>
      <c r="K2181" t="s">
        <v>32</v>
      </c>
      <c r="L2181" t="b">
        <v>1</v>
      </c>
      <c r="M2181" t="s">
        <v>30</v>
      </c>
      <c r="N2181" t="s">
        <v>212</v>
      </c>
      <c r="O2181">
        <v>1.1399999999999999</v>
      </c>
      <c r="P2181">
        <v>9713</v>
      </c>
      <c r="Q2181">
        <v>11072.82</v>
      </c>
      <c r="R2181">
        <v>39424</v>
      </c>
      <c r="S2181">
        <v>39424</v>
      </c>
      <c r="T2181">
        <v>3.9424000000000001E-2</v>
      </c>
      <c r="U2181">
        <v>3.9424000000000001E-2</v>
      </c>
      <c r="V2181">
        <v>11.07282</v>
      </c>
    </row>
    <row r="2182" spans="1:22" x14ac:dyDescent="0.35">
      <c r="A2182" t="s">
        <v>22</v>
      </c>
      <c r="B2182">
        <v>2019</v>
      </c>
      <c r="C2182" t="b">
        <v>1</v>
      </c>
      <c r="D2182" t="s">
        <v>48</v>
      </c>
      <c r="E2182" t="s">
        <v>212</v>
      </c>
      <c r="F2182" t="s">
        <v>25</v>
      </c>
      <c r="G2182" t="s">
        <v>48</v>
      </c>
      <c r="H2182" t="s">
        <v>26</v>
      </c>
      <c r="I2182" t="s">
        <v>27</v>
      </c>
      <c r="J2182" t="s">
        <v>76</v>
      </c>
      <c r="K2182" t="s">
        <v>32</v>
      </c>
      <c r="L2182" t="b">
        <v>1</v>
      </c>
      <c r="M2182" t="s">
        <v>30</v>
      </c>
      <c r="N2182" t="s">
        <v>212</v>
      </c>
      <c r="O2182">
        <v>1.5</v>
      </c>
      <c r="P2182">
        <v>68149</v>
      </c>
      <c r="Q2182">
        <v>102223.5</v>
      </c>
      <c r="R2182">
        <v>370332</v>
      </c>
      <c r="S2182">
        <v>370332</v>
      </c>
      <c r="T2182">
        <v>0.37033199999999999</v>
      </c>
      <c r="U2182">
        <v>0.37033199999999999</v>
      </c>
      <c r="V2182">
        <v>102.2235</v>
      </c>
    </row>
    <row r="2183" spans="1:22" x14ac:dyDescent="0.35">
      <c r="A2183" t="s">
        <v>22</v>
      </c>
      <c r="B2183">
        <v>2019</v>
      </c>
      <c r="C2183" t="b">
        <v>1</v>
      </c>
      <c r="D2183" t="s">
        <v>48</v>
      </c>
      <c r="E2183" t="s">
        <v>212</v>
      </c>
      <c r="F2183" t="s">
        <v>25</v>
      </c>
      <c r="G2183" t="s">
        <v>48</v>
      </c>
      <c r="H2183" t="s">
        <v>26</v>
      </c>
      <c r="I2183" t="s">
        <v>35</v>
      </c>
      <c r="J2183" t="s">
        <v>33</v>
      </c>
      <c r="K2183" t="s">
        <v>33</v>
      </c>
      <c r="L2183" t="b">
        <v>1</v>
      </c>
      <c r="M2183" t="s">
        <v>30</v>
      </c>
      <c r="N2183" t="s">
        <v>212</v>
      </c>
      <c r="O2183">
        <v>1.17</v>
      </c>
      <c r="P2183">
        <v>327</v>
      </c>
      <c r="Q2183">
        <v>382.59</v>
      </c>
      <c r="R2183">
        <v>1078</v>
      </c>
      <c r="S2183">
        <v>1078</v>
      </c>
      <c r="T2183">
        <v>1.078E-3</v>
      </c>
      <c r="U2183">
        <v>1.078E-3</v>
      </c>
      <c r="V2183">
        <v>0.38258999999999999</v>
      </c>
    </row>
    <row r="2184" spans="1:22" x14ac:dyDescent="0.35">
      <c r="A2184" t="s">
        <v>22</v>
      </c>
      <c r="B2184">
        <v>2019</v>
      </c>
      <c r="C2184" t="b">
        <v>1</v>
      </c>
      <c r="D2184" t="s">
        <v>48</v>
      </c>
      <c r="E2184" t="s">
        <v>212</v>
      </c>
      <c r="F2184" t="s">
        <v>25</v>
      </c>
      <c r="G2184" t="s">
        <v>48</v>
      </c>
      <c r="H2184" t="s">
        <v>26</v>
      </c>
      <c r="I2184" t="s">
        <v>27</v>
      </c>
      <c r="J2184" t="s">
        <v>58</v>
      </c>
      <c r="K2184" t="s">
        <v>59</v>
      </c>
      <c r="L2184" t="b">
        <v>1</v>
      </c>
      <c r="M2184" t="s">
        <v>30</v>
      </c>
      <c r="N2184" t="s">
        <v>212</v>
      </c>
      <c r="O2184">
        <v>1.1200000000000001</v>
      </c>
      <c r="P2184">
        <v>5000</v>
      </c>
      <c r="Q2184">
        <v>5600</v>
      </c>
      <c r="R2184">
        <v>15463</v>
      </c>
      <c r="S2184">
        <v>15463</v>
      </c>
      <c r="T2184">
        <v>1.5462999999999999E-2</v>
      </c>
      <c r="U2184">
        <v>1.5462999999999999E-2</v>
      </c>
      <c r="V2184">
        <v>5.6</v>
      </c>
    </row>
    <row r="2185" spans="1:22" x14ac:dyDescent="0.35">
      <c r="A2185" t="s">
        <v>22</v>
      </c>
      <c r="B2185">
        <v>2019</v>
      </c>
      <c r="C2185" t="b">
        <v>1</v>
      </c>
      <c r="D2185" t="s">
        <v>48</v>
      </c>
      <c r="E2185" t="s">
        <v>212</v>
      </c>
      <c r="F2185" t="s">
        <v>25</v>
      </c>
      <c r="G2185" t="s">
        <v>48</v>
      </c>
      <c r="H2185" t="s">
        <v>36</v>
      </c>
      <c r="I2185" t="s">
        <v>37</v>
      </c>
      <c r="J2185" t="s">
        <v>28</v>
      </c>
      <c r="K2185" t="s">
        <v>29</v>
      </c>
      <c r="L2185" t="b">
        <v>1</v>
      </c>
      <c r="M2185" t="s">
        <v>30</v>
      </c>
      <c r="N2185" t="s">
        <v>212</v>
      </c>
      <c r="O2185">
        <v>1.66</v>
      </c>
      <c r="P2185">
        <v>65</v>
      </c>
      <c r="Q2185">
        <v>107.9</v>
      </c>
      <c r="R2185">
        <v>502</v>
      </c>
      <c r="S2185">
        <v>502</v>
      </c>
      <c r="T2185">
        <v>5.0199999999999995E-4</v>
      </c>
      <c r="U2185">
        <v>5.0199999999999995E-4</v>
      </c>
      <c r="V2185">
        <v>0.1079</v>
      </c>
    </row>
    <row r="2186" spans="1:22" x14ac:dyDescent="0.35">
      <c r="A2186" t="s">
        <v>22</v>
      </c>
      <c r="B2186">
        <v>2019</v>
      </c>
      <c r="C2186" t="b">
        <v>1</v>
      </c>
      <c r="D2186" t="s">
        <v>48</v>
      </c>
      <c r="E2186" t="s">
        <v>212</v>
      </c>
      <c r="F2186" t="s">
        <v>25</v>
      </c>
      <c r="G2186" t="s">
        <v>48</v>
      </c>
      <c r="H2186" t="s">
        <v>36</v>
      </c>
      <c r="I2186" t="s">
        <v>37</v>
      </c>
      <c r="J2186" t="s">
        <v>79</v>
      </c>
      <c r="K2186" t="s">
        <v>47</v>
      </c>
      <c r="L2186" t="b">
        <v>1</v>
      </c>
      <c r="M2186" t="s">
        <v>30</v>
      </c>
      <c r="N2186" t="s">
        <v>212</v>
      </c>
      <c r="O2186">
        <v>1.36</v>
      </c>
      <c r="P2186">
        <v>3840</v>
      </c>
      <c r="Q2186">
        <v>5222.3999999999996</v>
      </c>
      <c r="R2186">
        <v>23665</v>
      </c>
      <c r="S2186">
        <v>23665</v>
      </c>
      <c r="T2186">
        <v>2.3664999999999999E-2</v>
      </c>
      <c r="U2186">
        <v>2.3664999999999999E-2</v>
      </c>
      <c r="V2186">
        <v>5.2224000000000004</v>
      </c>
    </row>
    <row r="2187" spans="1:22" x14ac:dyDescent="0.35">
      <c r="A2187" t="s">
        <v>22</v>
      </c>
      <c r="B2187">
        <v>2019</v>
      </c>
      <c r="C2187" t="b">
        <v>1</v>
      </c>
      <c r="D2187" t="s">
        <v>48</v>
      </c>
      <c r="E2187" t="s">
        <v>212</v>
      </c>
      <c r="F2187" t="s">
        <v>25</v>
      </c>
      <c r="G2187" t="s">
        <v>48</v>
      </c>
      <c r="H2187" t="s">
        <v>36</v>
      </c>
      <c r="I2187" t="s">
        <v>83</v>
      </c>
      <c r="J2187" t="s">
        <v>112</v>
      </c>
      <c r="K2187" t="s">
        <v>54</v>
      </c>
      <c r="L2187" t="b">
        <v>1</v>
      </c>
      <c r="M2187" t="s">
        <v>30</v>
      </c>
      <c r="N2187" t="s">
        <v>212</v>
      </c>
      <c r="O2187">
        <v>2.08</v>
      </c>
      <c r="P2187">
        <v>52785</v>
      </c>
      <c r="Q2187">
        <v>109792.8</v>
      </c>
      <c r="R2187">
        <v>231465</v>
      </c>
      <c r="S2187">
        <v>231465</v>
      </c>
      <c r="T2187">
        <v>0.231465</v>
      </c>
      <c r="U2187">
        <v>0.231465</v>
      </c>
      <c r="V2187">
        <v>109.7928</v>
      </c>
    </row>
    <row r="2188" spans="1:22" x14ac:dyDescent="0.35">
      <c r="A2188" t="s">
        <v>22</v>
      </c>
      <c r="B2188">
        <v>2019</v>
      </c>
      <c r="C2188" t="b">
        <v>1</v>
      </c>
      <c r="D2188" t="s">
        <v>48</v>
      </c>
      <c r="E2188" t="s">
        <v>212</v>
      </c>
      <c r="F2188" t="s">
        <v>25</v>
      </c>
      <c r="G2188" t="s">
        <v>48</v>
      </c>
      <c r="H2188" t="s">
        <v>36</v>
      </c>
      <c r="I2188" t="s">
        <v>83</v>
      </c>
      <c r="J2188" t="s">
        <v>98</v>
      </c>
      <c r="K2188" t="s">
        <v>54</v>
      </c>
      <c r="L2188" t="b">
        <v>1</v>
      </c>
      <c r="M2188" t="s">
        <v>30</v>
      </c>
      <c r="N2188" t="s">
        <v>212</v>
      </c>
      <c r="O2188">
        <v>1.81</v>
      </c>
      <c r="P2188">
        <v>50209</v>
      </c>
      <c r="Q2188">
        <v>90878.29</v>
      </c>
      <c r="R2188">
        <v>277972</v>
      </c>
      <c r="S2188">
        <v>277972</v>
      </c>
      <c r="T2188">
        <v>0.277972</v>
      </c>
      <c r="U2188">
        <v>0.277972</v>
      </c>
      <c r="V2188">
        <v>90.878290000000007</v>
      </c>
    </row>
    <row r="2189" spans="1:22" x14ac:dyDescent="0.35">
      <c r="A2189" t="s">
        <v>22</v>
      </c>
      <c r="B2189">
        <v>2019</v>
      </c>
      <c r="C2189" t="b">
        <v>1</v>
      </c>
      <c r="D2189" t="s">
        <v>48</v>
      </c>
      <c r="E2189" t="s">
        <v>212</v>
      </c>
      <c r="F2189" t="s">
        <v>25</v>
      </c>
      <c r="G2189" t="s">
        <v>48</v>
      </c>
      <c r="H2189" t="s">
        <v>36</v>
      </c>
      <c r="I2189" t="s">
        <v>83</v>
      </c>
      <c r="J2189" t="s">
        <v>131</v>
      </c>
      <c r="K2189" t="s">
        <v>78</v>
      </c>
      <c r="L2189" t="b">
        <v>1</v>
      </c>
      <c r="M2189" t="s">
        <v>30</v>
      </c>
      <c r="N2189" t="s">
        <v>212</v>
      </c>
      <c r="O2189">
        <v>5</v>
      </c>
      <c r="P2189">
        <v>74</v>
      </c>
      <c r="Q2189">
        <v>370</v>
      </c>
      <c r="R2189">
        <v>673</v>
      </c>
      <c r="S2189">
        <v>673</v>
      </c>
      <c r="T2189">
        <v>6.7299999999999999E-4</v>
      </c>
      <c r="U2189">
        <v>6.7299999999999999E-4</v>
      </c>
      <c r="V2189">
        <v>0.37</v>
      </c>
    </row>
    <row r="2190" spans="1:22" x14ac:dyDescent="0.35">
      <c r="A2190" t="s">
        <v>22</v>
      </c>
      <c r="B2190">
        <v>2019</v>
      </c>
      <c r="C2190" t="b">
        <v>1</v>
      </c>
      <c r="D2190" t="s">
        <v>48</v>
      </c>
      <c r="E2190" t="s">
        <v>212</v>
      </c>
      <c r="F2190" t="s">
        <v>25</v>
      </c>
      <c r="G2190" t="s">
        <v>48</v>
      </c>
      <c r="H2190" t="s">
        <v>36</v>
      </c>
      <c r="I2190" t="s">
        <v>83</v>
      </c>
      <c r="J2190" t="s">
        <v>132</v>
      </c>
      <c r="K2190" t="s">
        <v>78</v>
      </c>
      <c r="L2190" t="b">
        <v>1</v>
      </c>
      <c r="M2190" t="s">
        <v>30</v>
      </c>
      <c r="N2190" t="s">
        <v>212</v>
      </c>
      <c r="O2190">
        <v>5</v>
      </c>
      <c r="P2190">
        <v>420</v>
      </c>
      <c r="Q2190">
        <v>2100</v>
      </c>
      <c r="R2190">
        <v>3808</v>
      </c>
      <c r="S2190">
        <v>3808</v>
      </c>
      <c r="T2190">
        <v>3.8080000000000002E-3</v>
      </c>
      <c r="U2190">
        <v>3.8080000000000002E-3</v>
      </c>
      <c r="V2190">
        <v>2.1</v>
      </c>
    </row>
    <row r="2191" spans="1:22" x14ac:dyDescent="0.35">
      <c r="A2191" t="s">
        <v>22</v>
      </c>
      <c r="B2191">
        <v>2019</v>
      </c>
      <c r="C2191" t="b">
        <v>1</v>
      </c>
      <c r="D2191" t="s">
        <v>48</v>
      </c>
      <c r="E2191" t="s">
        <v>212</v>
      </c>
      <c r="F2191" t="s">
        <v>25</v>
      </c>
      <c r="G2191" t="s">
        <v>48</v>
      </c>
      <c r="H2191" t="s">
        <v>36</v>
      </c>
      <c r="I2191" t="s">
        <v>83</v>
      </c>
      <c r="J2191" t="s">
        <v>33</v>
      </c>
      <c r="K2191" t="s">
        <v>33</v>
      </c>
      <c r="L2191" t="b">
        <v>1</v>
      </c>
      <c r="M2191" t="s">
        <v>30</v>
      </c>
      <c r="N2191" t="s">
        <v>212</v>
      </c>
      <c r="O2191">
        <v>3.31</v>
      </c>
      <c r="P2191">
        <v>14589</v>
      </c>
      <c r="Q2191">
        <v>48289.59</v>
      </c>
      <c r="R2191">
        <v>51899</v>
      </c>
      <c r="S2191">
        <v>51899</v>
      </c>
      <c r="T2191">
        <v>5.1899000000000001E-2</v>
      </c>
      <c r="U2191">
        <v>5.1899000000000001E-2</v>
      </c>
      <c r="V2191">
        <v>48.289589999999997</v>
      </c>
    </row>
    <row r="2192" spans="1:22" x14ac:dyDescent="0.35">
      <c r="A2192" t="s">
        <v>22</v>
      </c>
      <c r="B2192">
        <v>2019</v>
      </c>
      <c r="C2192" t="b">
        <v>1</v>
      </c>
      <c r="D2192" t="s">
        <v>48</v>
      </c>
      <c r="E2192" t="s">
        <v>212</v>
      </c>
      <c r="F2192" t="s">
        <v>25</v>
      </c>
      <c r="G2192" t="s">
        <v>48</v>
      </c>
      <c r="H2192" t="s">
        <v>50</v>
      </c>
      <c r="I2192" t="s">
        <v>37</v>
      </c>
      <c r="J2192" t="s">
        <v>98</v>
      </c>
      <c r="K2192" t="s">
        <v>54</v>
      </c>
      <c r="L2192" t="b">
        <v>1</v>
      </c>
      <c r="M2192" t="s">
        <v>30</v>
      </c>
      <c r="N2192" t="s">
        <v>212</v>
      </c>
      <c r="O2192">
        <v>1.33</v>
      </c>
      <c r="P2192">
        <v>76931</v>
      </c>
      <c r="Q2192">
        <v>102318.23</v>
      </c>
      <c r="R2192">
        <v>239586</v>
      </c>
      <c r="S2192">
        <v>239586</v>
      </c>
      <c r="T2192">
        <v>0.23958599999999999</v>
      </c>
      <c r="U2192">
        <v>0.23958599999999999</v>
      </c>
      <c r="V2192">
        <v>102.31823</v>
      </c>
    </row>
    <row r="2193" spans="1:22" x14ac:dyDescent="0.35">
      <c r="A2193" t="s">
        <v>22</v>
      </c>
      <c r="B2193">
        <v>2019</v>
      </c>
      <c r="C2193" t="b">
        <v>1</v>
      </c>
      <c r="D2193" t="s">
        <v>48</v>
      </c>
      <c r="E2193" t="s">
        <v>212</v>
      </c>
      <c r="F2193" t="s">
        <v>25</v>
      </c>
      <c r="G2193" t="s">
        <v>48</v>
      </c>
      <c r="H2193" t="s">
        <v>50</v>
      </c>
      <c r="I2193" t="s">
        <v>37</v>
      </c>
      <c r="J2193" t="s">
        <v>31</v>
      </c>
      <c r="K2193" t="s">
        <v>32</v>
      </c>
      <c r="L2193" t="b">
        <v>1</v>
      </c>
      <c r="M2193" t="s">
        <v>30</v>
      </c>
      <c r="N2193" t="s">
        <v>212</v>
      </c>
      <c r="O2193">
        <v>1.48</v>
      </c>
      <c r="P2193">
        <v>13</v>
      </c>
      <c r="Q2193">
        <v>19.239999999999998</v>
      </c>
      <c r="R2193">
        <v>47</v>
      </c>
      <c r="S2193">
        <v>47</v>
      </c>
      <c r="T2193" s="1">
        <v>4.6999999999999997E-5</v>
      </c>
      <c r="U2193" s="1">
        <v>4.6999999999999997E-5</v>
      </c>
      <c r="V2193">
        <v>1.924E-2</v>
      </c>
    </row>
    <row r="2194" spans="1:22" x14ac:dyDescent="0.35">
      <c r="A2194" t="s">
        <v>22</v>
      </c>
      <c r="B2194">
        <v>2019</v>
      </c>
      <c r="C2194" t="b">
        <v>1</v>
      </c>
      <c r="D2194" t="s">
        <v>48</v>
      </c>
      <c r="E2194" t="s">
        <v>212</v>
      </c>
      <c r="F2194" t="s">
        <v>25</v>
      </c>
      <c r="G2194" t="s">
        <v>48</v>
      </c>
      <c r="H2194" t="s">
        <v>50</v>
      </c>
      <c r="I2194" t="s">
        <v>37</v>
      </c>
      <c r="J2194" t="s">
        <v>114</v>
      </c>
      <c r="K2194" t="s">
        <v>32</v>
      </c>
      <c r="L2194" t="b">
        <v>1</v>
      </c>
      <c r="M2194" t="s">
        <v>30</v>
      </c>
      <c r="N2194" t="s">
        <v>212</v>
      </c>
      <c r="O2194">
        <v>1.53</v>
      </c>
      <c r="P2194">
        <v>594</v>
      </c>
      <c r="Q2194">
        <v>908.82</v>
      </c>
      <c r="R2194">
        <v>1736</v>
      </c>
      <c r="S2194">
        <v>1736</v>
      </c>
      <c r="T2194">
        <v>1.7359999999999999E-3</v>
      </c>
      <c r="U2194">
        <v>1.7359999999999999E-3</v>
      </c>
      <c r="V2194">
        <v>0.90881999999999996</v>
      </c>
    </row>
    <row r="2195" spans="1:22" x14ac:dyDescent="0.35">
      <c r="A2195" t="s">
        <v>22</v>
      </c>
      <c r="B2195">
        <v>2019</v>
      </c>
      <c r="C2195" t="b">
        <v>1</v>
      </c>
      <c r="D2195" t="s">
        <v>48</v>
      </c>
      <c r="E2195" t="s">
        <v>212</v>
      </c>
      <c r="F2195" t="s">
        <v>25</v>
      </c>
      <c r="G2195" t="s">
        <v>48</v>
      </c>
      <c r="H2195" t="s">
        <v>50</v>
      </c>
      <c r="I2195" t="s">
        <v>37</v>
      </c>
      <c r="J2195" t="s">
        <v>76</v>
      </c>
      <c r="K2195" t="s">
        <v>32</v>
      </c>
      <c r="L2195" t="b">
        <v>1</v>
      </c>
      <c r="M2195" t="s">
        <v>30</v>
      </c>
      <c r="N2195" t="s">
        <v>212</v>
      </c>
      <c r="O2195">
        <v>1.71</v>
      </c>
      <c r="P2195">
        <v>653</v>
      </c>
      <c r="Q2195">
        <v>1116.6300000000001</v>
      </c>
      <c r="R2195">
        <v>2994</v>
      </c>
      <c r="S2195">
        <v>2994</v>
      </c>
      <c r="T2195">
        <v>2.9940000000000001E-3</v>
      </c>
      <c r="U2195">
        <v>2.9940000000000001E-3</v>
      </c>
      <c r="V2195">
        <v>1.11663</v>
      </c>
    </row>
    <row r="2196" spans="1:22" x14ac:dyDescent="0.35">
      <c r="A2196" t="s">
        <v>22</v>
      </c>
      <c r="B2196">
        <v>2019</v>
      </c>
      <c r="C2196" t="b">
        <v>1</v>
      </c>
      <c r="D2196" t="s">
        <v>48</v>
      </c>
      <c r="E2196" t="s">
        <v>212</v>
      </c>
      <c r="F2196" t="s">
        <v>25</v>
      </c>
      <c r="G2196" t="s">
        <v>48</v>
      </c>
      <c r="H2196" t="s">
        <v>50</v>
      </c>
      <c r="I2196" t="s">
        <v>27</v>
      </c>
      <c r="J2196" t="s">
        <v>84</v>
      </c>
      <c r="K2196" t="s">
        <v>67</v>
      </c>
      <c r="L2196" t="b">
        <v>1</v>
      </c>
      <c r="M2196" t="s">
        <v>30</v>
      </c>
      <c r="N2196" t="s">
        <v>212</v>
      </c>
      <c r="O2196">
        <v>5.15</v>
      </c>
      <c r="P2196">
        <v>2752468</v>
      </c>
      <c r="Q2196">
        <v>14175210.199999999</v>
      </c>
      <c r="R2196">
        <v>6397847</v>
      </c>
      <c r="S2196">
        <v>6397847</v>
      </c>
      <c r="T2196">
        <v>6.3978469999999996</v>
      </c>
      <c r="U2196">
        <v>6.3978469999999996</v>
      </c>
      <c r="V2196">
        <v>14175.2102</v>
      </c>
    </row>
    <row r="2197" spans="1:22" x14ac:dyDescent="0.35">
      <c r="A2197" t="s">
        <v>22</v>
      </c>
      <c r="B2197">
        <v>2019</v>
      </c>
      <c r="C2197" t="b">
        <v>1</v>
      </c>
      <c r="D2197" t="s">
        <v>48</v>
      </c>
      <c r="E2197" t="s">
        <v>212</v>
      </c>
      <c r="F2197" t="s">
        <v>25</v>
      </c>
      <c r="G2197" t="s">
        <v>48</v>
      </c>
      <c r="H2197" t="s">
        <v>50</v>
      </c>
      <c r="I2197" t="s">
        <v>27</v>
      </c>
      <c r="J2197" t="s">
        <v>86</v>
      </c>
      <c r="K2197" t="s">
        <v>32</v>
      </c>
      <c r="L2197" t="b">
        <v>1</v>
      </c>
      <c r="M2197" t="s">
        <v>30</v>
      </c>
      <c r="N2197" t="s">
        <v>212</v>
      </c>
      <c r="O2197">
        <v>1.03</v>
      </c>
      <c r="P2197">
        <v>1744</v>
      </c>
      <c r="Q2197">
        <v>1796.32</v>
      </c>
      <c r="R2197">
        <v>6537</v>
      </c>
      <c r="S2197">
        <v>6537</v>
      </c>
      <c r="T2197">
        <v>6.5370000000000003E-3</v>
      </c>
      <c r="U2197">
        <v>6.5370000000000003E-3</v>
      </c>
      <c r="V2197">
        <v>1.7963199999999999</v>
      </c>
    </row>
    <row r="2198" spans="1:22" x14ac:dyDescent="0.35">
      <c r="A2198" t="s">
        <v>22</v>
      </c>
      <c r="B2198">
        <v>2019</v>
      </c>
      <c r="C2198" t="b">
        <v>1</v>
      </c>
      <c r="D2198" t="s">
        <v>48</v>
      </c>
      <c r="E2198" t="s">
        <v>212</v>
      </c>
      <c r="F2198" t="s">
        <v>25</v>
      </c>
      <c r="G2198" t="s">
        <v>48</v>
      </c>
      <c r="H2198" t="s">
        <v>50</v>
      </c>
      <c r="I2198" t="s">
        <v>27</v>
      </c>
      <c r="J2198" t="s">
        <v>114</v>
      </c>
      <c r="K2198" t="s">
        <v>32</v>
      </c>
      <c r="L2198" t="b">
        <v>1</v>
      </c>
      <c r="M2198" t="s">
        <v>30</v>
      </c>
      <c r="N2198" t="s">
        <v>212</v>
      </c>
      <c r="O2198">
        <v>0</v>
      </c>
      <c r="P2198">
        <v>5194</v>
      </c>
      <c r="Q2198">
        <v>0</v>
      </c>
      <c r="R2198">
        <v>5527</v>
      </c>
      <c r="S2198">
        <v>5527</v>
      </c>
      <c r="T2198">
        <v>5.5269999999999998E-3</v>
      </c>
      <c r="U2198">
        <v>5.5269999999999998E-3</v>
      </c>
      <c r="V2198">
        <v>0</v>
      </c>
    </row>
    <row r="2199" spans="1:22" x14ac:dyDescent="0.35">
      <c r="A2199" t="s">
        <v>22</v>
      </c>
      <c r="B2199">
        <v>2019</v>
      </c>
      <c r="C2199" t="b">
        <v>1</v>
      </c>
      <c r="D2199" t="s">
        <v>48</v>
      </c>
      <c r="E2199" t="s">
        <v>212</v>
      </c>
      <c r="F2199" t="s">
        <v>25</v>
      </c>
      <c r="G2199" t="s">
        <v>48</v>
      </c>
      <c r="H2199" t="s">
        <v>50</v>
      </c>
      <c r="I2199" t="s">
        <v>27</v>
      </c>
      <c r="J2199" t="s">
        <v>76</v>
      </c>
      <c r="K2199" t="s">
        <v>32</v>
      </c>
      <c r="L2199" t="b">
        <v>1</v>
      </c>
      <c r="M2199" t="s">
        <v>30</v>
      </c>
      <c r="N2199" t="s">
        <v>212</v>
      </c>
      <c r="O2199">
        <v>0</v>
      </c>
      <c r="P2199">
        <v>323646</v>
      </c>
      <c r="Q2199">
        <v>0</v>
      </c>
      <c r="R2199">
        <v>536136</v>
      </c>
      <c r="S2199">
        <v>536136</v>
      </c>
      <c r="T2199">
        <v>0.53613599999999995</v>
      </c>
      <c r="U2199">
        <v>0.53613599999999995</v>
      </c>
      <c r="V2199">
        <v>0</v>
      </c>
    </row>
    <row r="2200" spans="1:22" x14ac:dyDescent="0.35">
      <c r="A2200" t="s">
        <v>22</v>
      </c>
      <c r="B2200">
        <v>2019</v>
      </c>
      <c r="C2200" t="b">
        <v>1</v>
      </c>
      <c r="D2200" t="s">
        <v>48</v>
      </c>
      <c r="E2200" t="s">
        <v>212</v>
      </c>
      <c r="F2200" t="s">
        <v>25</v>
      </c>
      <c r="G2200" t="s">
        <v>48</v>
      </c>
      <c r="H2200" t="s">
        <v>50</v>
      </c>
      <c r="I2200" t="s">
        <v>37</v>
      </c>
      <c r="J2200" t="s">
        <v>84</v>
      </c>
      <c r="K2200" t="s">
        <v>67</v>
      </c>
      <c r="L2200" t="b">
        <v>1</v>
      </c>
      <c r="M2200" t="s">
        <v>30</v>
      </c>
      <c r="N2200" t="s">
        <v>212</v>
      </c>
      <c r="O2200">
        <v>2.0099999999999998</v>
      </c>
      <c r="P2200">
        <v>6378</v>
      </c>
      <c r="Q2200">
        <v>12819.78</v>
      </c>
      <c r="R2200">
        <v>15471</v>
      </c>
      <c r="S2200">
        <v>15471</v>
      </c>
      <c r="T2200">
        <v>1.5471E-2</v>
      </c>
      <c r="U2200">
        <v>1.5471E-2</v>
      </c>
      <c r="V2200">
        <v>12.81978</v>
      </c>
    </row>
    <row r="2201" spans="1:22" x14ac:dyDescent="0.35">
      <c r="A2201" t="s">
        <v>22</v>
      </c>
      <c r="B2201">
        <v>2019</v>
      </c>
      <c r="C2201" t="b">
        <v>1</v>
      </c>
      <c r="D2201" t="s">
        <v>48</v>
      </c>
      <c r="E2201" t="s">
        <v>212</v>
      </c>
      <c r="F2201" t="s">
        <v>25</v>
      </c>
      <c r="G2201" t="s">
        <v>48</v>
      </c>
      <c r="H2201" t="s">
        <v>50</v>
      </c>
      <c r="I2201" t="s">
        <v>27</v>
      </c>
      <c r="J2201" t="s">
        <v>33</v>
      </c>
      <c r="K2201" t="s">
        <v>33</v>
      </c>
      <c r="L2201" t="b">
        <v>1</v>
      </c>
      <c r="M2201" t="s">
        <v>30</v>
      </c>
      <c r="N2201" t="s">
        <v>212</v>
      </c>
      <c r="O2201">
        <v>0</v>
      </c>
      <c r="P2201">
        <v>299</v>
      </c>
      <c r="Q2201">
        <v>0</v>
      </c>
      <c r="R2201">
        <v>2107</v>
      </c>
      <c r="S2201">
        <v>2107</v>
      </c>
      <c r="T2201">
        <v>2.1069999999999999E-3</v>
      </c>
      <c r="U2201">
        <v>2.1069999999999999E-3</v>
      </c>
      <c r="V2201">
        <v>0</v>
      </c>
    </row>
    <row r="2202" spans="1:22" x14ac:dyDescent="0.35">
      <c r="A2202" t="s">
        <v>22</v>
      </c>
      <c r="B2202">
        <v>2019</v>
      </c>
      <c r="C2202" t="b">
        <v>1</v>
      </c>
      <c r="D2202" t="s">
        <v>48</v>
      </c>
      <c r="E2202" t="s">
        <v>212</v>
      </c>
      <c r="F2202" t="s">
        <v>25</v>
      </c>
      <c r="G2202" t="s">
        <v>48</v>
      </c>
      <c r="H2202" t="s">
        <v>40</v>
      </c>
      <c r="I2202" t="s">
        <v>27</v>
      </c>
      <c r="J2202" t="s">
        <v>112</v>
      </c>
      <c r="K2202" t="s">
        <v>54</v>
      </c>
      <c r="L2202" t="b">
        <v>1</v>
      </c>
      <c r="M2202" t="s">
        <v>30</v>
      </c>
      <c r="N2202" t="s">
        <v>212</v>
      </c>
      <c r="O2202">
        <v>2.6</v>
      </c>
      <c r="P2202">
        <v>93875</v>
      </c>
      <c r="Q2202">
        <v>244075</v>
      </c>
      <c r="R2202">
        <v>323258</v>
      </c>
      <c r="S2202">
        <v>323258</v>
      </c>
      <c r="T2202">
        <v>0.32325799999999999</v>
      </c>
      <c r="U2202">
        <v>0.32325799999999999</v>
      </c>
      <c r="V2202">
        <v>244.07499999999999</v>
      </c>
    </row>
    <row r="2203" spans="1:22" x14ac:dyDescent="0.35">
      <c r="A2203" t="s">
        <v>22</v>
      </c>
      <c r="B2203">
        <v>2019</v>
      </c>
      <c r="C2203" t="b">
        <v>1</v>
      </c>
      <c r="D2203" t="s">
        <v>48</v>
      </c>
      <c r="E2203" t="s">
        <v>212</v>
      </c>
      <c r="F2203" t="s">
        <v>25</v>
      </c>
      <c r="G2203" t="s">
        <v>48</v>
      </c>
      <c r="H2203" t="s">
        <v>40</v>
      </c>
      <c r="I2203" t="s">
        <v>27</v>
      </c>
      <c r="J2203" t="s">
        <v>112</v>
      </c>
      <c r="K2203" t="s">
        <v>54</v>
      </c>
      <c r="L2203" t="b">
        <v>1</v>
      </c>
      <c r="M2203" t="s">
        <v>30</v>
      </c>
      <c r="N2203" t="s">
        <v>212</v>
      </c>
      <c r="O2203">
        <v>2.6</v>
      </c>
      <c r="P2203">
        <v>606</v>
      </c>
      <c r="Q2203">
        <v>1575.6</v>
      </c>
      <c r="R2203">
        <v>3323</v>
      </c>
      <c r="S2203">
        <v>3323</v>
      </c>
      <c r="T2203">
        <v>3.323E-3</v>
      </c>
      <c r="U2203">
        <v>3.323E-3</v>
      </c>
      <c r="V2203">
        <v>1.5755999999999999</v>
      </c>
    </row>
    <row r="2204" spans="1:22" x14ac:dyDescent="0.35">
      <c r="A2204" t="s">
        <v>22</v>
      </c>
      <c r="B2204">
        <v>2019</v>
      </c>
      <c r="C2204" t="b">
        <v>1</v>
      </c>
      <c r="D2204" t="s">
        <v>48</v>
      </c>
      <c r="E2204" t="s">
        <v>212</v>
      </c>
      <c r="F2204" t="s">
        <v>25</v>
      </c>
      <c r="G2204" t="s">
        <v>48</v>
      </c>
      <c r="H2204" t="s">
        <v>40</v>
      </c>
      <c r="I2204" t="s">
        <v>27</v>
      </c>
      <c r="J2204" t="s">
        <v>98</v>
      </c>
      <c r="K2204" t="s">
        <v>54</v>
      </c>
      <c r="L2204" t="b">
        <v>1</v>
      </c>
      <c r="M2204" t="s">
        <v>30</v>
      </c>
      <c r="N2204" t="s">
        <v>212</v>
      </c>
      <c r="O2204">
        <v>1.64</v>
      </c>
      <c r="P2204">
        <v>23998</v>
      </c>
      <c r="Q2204">
        <v>39356.720000000001</v>
      </c>
      <c r="R2204">
        <v>66514</v>
      </c>
      <c r="S2204">
        <v>66514</v>
      </c>
      <c r="T2204">
        <v>6.6514000000000004E-2</v>
      </c>
      <c r="U2204">
        <v>6.6514000000000004E-2</v>
      </c>
      <c r="V2204">
        <v>39.356720000000003</v>
      </c>
    </row>
    <row r="2205" spans="1:22" x14ac:dyDescent="0.35">
      <c r="A2205" t="s">
        <v>22</v>
      </c>
      <c r="B2205">
        <v>2019</v>
      </c>
      <c r="C2205" t="b">
        <v>1</v>
      </c>
      <c r="D2205" t="s">
        <v>48</v>
      </c>
      <c r="E2205" t="s">
        <v>212</v>
      </c>
      <c r="F2205" t="s">
        <v>25</v>
      </c>
      <c r="G2205" t="s">
        <v>48</v>
      </c>
      <c r="H2205" t="s">
        <v>40</v>
      </c>
      <c r="I2205" t="s">
        <v>36</v>
      </c>
      <c r="J2205" t="s">
        <v>76</v>
      </c>
      <c r="K2205" t="s">
        <v>32</v>
      </c>
      <c r="L2205" t="b">
        <v>1</v>
      </c>
      <c r="M2205" t="s">
        <v>30</v>
      </c>
      <c r="N2205" t="s">
        <v>212</v>
      </c>
      <c r="O2205">
        <v>3.45</v>
      </c>
      <c r="P2205">
        <v>4116</v>
      </c>
      <c r="Q2205">
        <v>14200.2</v>
      </c>
      <c r="R2205">
        <v>15705</v>
      </c>
      <c r="S2205">
        <v>15705</v>
      </c>
      <c r="T2205">
        <v>1.5705E-2</v>
      </c>
      <c r="U2205">
        <v>1.5705E-2</v>
      </c>
      <c r="V2205">
        <v>14.200200000000001</v>
      </c>
    </row>
    <row r="2206" spans="1:22" x14ac:dyDescent="0.35">
      <c r="A2206" t="s">
        <v>22</v>
      </c>
      <c r="B2206">
        <v>2019</v>
      </c>
      <c r="C2206" t="b">
        <v>1</v>
      </c>
      <c r="D2206" t="s">
        <v>48</v>
      </c>
      <c r="E2206" t="s">
        <v>212</v>
      </c>
      <c r="F2206" t="s">
        <v>25</v>
      </c>
      <c r="G2206" t="s">
        <v>48</v>
      </c>
      <c r="H2206" t="s">
        <v>40</v>
      </c>
      <c r="I2206" t="s">
        <v>27</v>
      </c>
      <c r="J2206" t="s">
        <v>86</v>
      </c>
      <c r="K2206" t="s">
        <v>32</v>
      </c>
      <c r="L2206" t="b">
        <v>1</v>
      </c>
      <c r="M2206" t="s">
        <v>30</v>
      </c>
      <c r="N2206" t="s">
        <v>212</v>
      </c>
      <c r="O2206">
        <v>2.95</v>
      </c>
      <c r="P2206">
        <v>601799</v>
      </c>
      <c r="Q2206">
        <v>1775307.05</v>
      </c>
      <c r="R2206">
        <v>1553180</v>
      </c>
      <c r="S2206">
        <v>1553180</v>
      </c>
      <c r="T2206">
        <v>1.55318</v>
      </c>
      <c r="U2206">
        <v>1.55318</v>
      </c>
      <c r="V2206">
        <v>1775.3070499999999</v>
      </c>
    </row>
    <row r="2207" spans="1:22" x14ac:dyDescent="0.35">
      <c r="A2207" t="s">
        <v>22</v>
      </c>
      <c r="B2207">
        <v>2019</v>
      </c>
      <c r="C2207" t="b">
        <v>1</v>
      </c>
      <c r="D2207" t="s">
        <v>48</v>
      </c>
      <c r="E2207" t="s">
        <v>212</v>
      </c>
      <c r="F2207" t="s">
        <v>25</v>
      </c>
      <c r="G2207" t="s">
        <v>48</v>
      </c>
      <c r="H2207" t="s">
        <v>40</v>
      </c>
      <c r="I2207" t="s">
        <v>27</v>
      </c>
      <c r="J2207" t="s">
        <v>111</v>
      </c>
      <c r="K2207" t="s">
        <v>32</v>
      </c>
      <c r="L2207" t="b">
        <v>1</v>
      </c>
      <c r="M2207" t="s">
        <v>30</v>
      </c>
      <c r="N2207" t="s">
        <v>212</v>
      </c>
      <c r="O2207">
        <v>2.65</v>
      </c>
      <c r="P2207">
        <v>4099</v>
      </c>
      <c r="Q2207">
        <v>10862.35</v>
      </c>
      <c r="R2207">
        <v>16062</v>
      </c>
      <c r="S2207">
        <v>16062</v>
      </c>
      <c r="T2207">
        <v>1.6062E-2</v>
      </c>
      <c r="U2207">
        <v>1.6062E-2</v>
      </c>
      <c r="V2207">
        <v>10.862349999999999</v>
      </c>
    </row>
    <row r="2208" spans="1:22" x14ac:dyDescent="0.35">
      <c r="A2208" t="s">
        <v>22</v>
      </c>
      <c r="B2208">
        <v>2019</v>
      </c>
      <c r="C2208" t="b">
        <v>1</v>
      </c>
      <c r="D2208" t="s">
        <v>48</v>
      </c>
      <c r="E2208" t="s">
        <v>212</v>
      </c>
      <c r="F2208" t="s">
        <v>25</v>
      </c>
      <c r="G2208" t="s">
        <v>48</v>
      </c>
      <c r="H2208" t="s">
        <v>40</v>
      </c>
      <c r="I2208" t="s">
        <v>27</v>
      </c>
      <c r="J2208" t="s">
        <v>31</v>
      </c>
      <c r="K2208" t="s">
        <v>32</v>
      </c>
      <c r="L2208" t="b">
        <v>1</v>
      </c>
      <c r="M2208" t="s">
        <v>30</v>
      </c>
      <c r="N2208" t="s">
        <v>212</v>
      </c>
      <c r="O2208">
        <v>2.27</v>
      </c>
      <c r="P2208">
        <v>4268</v>
      </c>
      <c r="Q2208">
        <v>9688.36</v>
      </c>
      <c r="R2208">
        <v>11042</v>
      </c>
      <c r="S2208">
        <v>11042</v>
      </c>
      <c r="T2208">
        <v>1.1042E-2</v>
      </c>
      <c r="U2208">
        <v>1.1042E-2</v>
      </c>
      <c r="V2208">
        <v>9.6883599999999994</v>
      </c>
    </row>
    <row r="2209" spans="1:22" x14ac:dyDescent="0.35">
      <c r="A2209" t="s">
        <v>22</v>
      </c>
      <c r="B2209">
        <v>2019</v>
      </c>
      <c r="C2209" t="b">
        <v>1</v>
      </c>
      <c r="D2209" t="s">
        <v>48</v>
      </c>
      <c r="E2209" t="s">
        <v>212</v>
      </c>
      <c r="F2209" t="s">
        <v>25</v>
      </c>
      <c r="G2209" t="s">
        <v>48</v>
      </c>
      <c r="H2209" t="s">
        <v>40</v>
      </c>
      <c r="I2209" t="s">
        <v>27</v>
      </c>
      <c r="J2209" t="s">
        <v>106</v>
      </c>
      <c r="K2209" t="s">
        <v>32</v>
      </c>
      <c r="L2209" t="b">
        <v>1</v>
      </c>
      <c r="M2209" t="s">
        <v>30</v>
      </c>
      <c r="N2209" t="s">
        <v>212</v>
      </c>
      <c r="O2209">
        <v>3.06</v>
      </c>
      <c r="P2209">
        <v>706623</v>
      </c>
      <c r="Q2209">
        <v>2162266.38</v>
      </c>
      <c r="R2209">
        <v>3845659</v>
      </c>
      <c r="S2209">
        <v>3845659</v>
      </c>
      <c r="T2209">
        <v>3.8456589999999999</v>
      </c>
      <c r="U2209">
        <v>3.8456589999999999</v>
      </c>
      <c r="V2209">
        <v>2162.26638</v>
      </c>
    </row>
    <row r="2210" spans="1:22" x14ac:dyDescent="0.35">
      <c r="A2210" t="s">
        <v>22</v>
      </c>
      <c r="B2210">
        <v>2019</v>
      </c>
      <c r="C2210" t="b">
        <v>1</v>
      </c>
      <c r="D2210" t="s">
        <v>48</v>
      </c>
      <c r="E2210" t="s">
        <v>212</v>
      </c>
      <c r="F2210" t="s">
        <v>25</v>
      </c>
      <c r="G2210" t="s">
        <v>48</v>
      </c>
      <c r="H2210" t="s">
        <v>40</v>
      </c>
      <c r="I2210" t="s">
        <v>27</v>
      </c>
      <c r="J2210" t="s">
        <v>114</v>
      </c>
      <c r="K2210" t="s">
        <v>32</v>
      </c>
      <c r="L2210" t="b">
        <v>1</v>
      </c>
      <c r="M2210" t="s">
        <v>30</v>
      </c>
      <c r="N2210" t="s">
        <v>212</v>
      </c>
      <c r="O2210">
        <v>2.5499999999999998</v>
      </c>
      <c r="P2210">
        <v>6581</v>
      </c>
      <c r="Q2210">
        <v>16781.55</v>
      </c>
      <c r="R2210">
        <v>31417</v>
      </c>
      <c r="S2210">
        <v>31417</v>
      </c>
      <c r="T2210">
        <v>3.1417E-2</v>
      </c>
      <c r="U2210">
        <v>3.1417E-2</v>
      </c>
      <c r="V2210">
        <v>16.781549999999999</v>
      </c>
    </row>
    <row r="2211" spans="1:22" x14ac:dyDescent="0.35">
      <c r="A2211" t="s">
        <v>22</v>
      </c>
      <c r="B2211">
        <v>2019</v>
      </c>
      <c r="C2211" t="b">
        <v>1</v>
      </c>
      <c r="D2211" t="s">
        <v>48</v>
      </c>
      <c r="E2211" t="s">
        <v>212</v>
      </c>
      <c r="F2211" t="s">
        <v>25</v>
      </c>
      <c r="G2211" t="s">
        <v>48</v>
      </c>
      <c r="H2211" t="s">
        <v>40</v>
      </c>
      <c r="I2211" t="s">
        <v>27</v>
      </c>
      <c r="J2211" t="s">
        <v>76</v>
      </c>
      <c r="K2211" t="s">
        <v>32</v>
      </c>
      <c r="L2211" t="b">
        <v>1</v>
      </c>
      <c r="M2211" t="s">
        <v>30</v>
      </c>
      <c r="N2211" t="s">
        <v>212</v>
      </c>
      <c r="O2211">
        <v>2.85</v>
      </c>
      <c r="P2211">
        <v>1091902</v>
      </c>
      <c r="Q2211">
        <v>3111920.7</v>
      </c>
      <c r="R2211">
        <v>6592467</v>
      </c>
      <c r="S2211">
        <v>6592467</v>
      </c>
      <c r="T2211">
        <v>6.5924670000000001</v>
      </c>
      <c r="U2211">
        <v>6.5924670000000001</v>
      </c>
      <c r="V2211">
        <v>3111.9207000000001</v>
      </c>
    </row>
    <row r="2212" spans="1:22" x14ac:dyDescent="0.35">
      <c r="A2212" t="s">
        <v>22</v>
      </c>
      <c r="B2212">
        <v>2019</v>
      </c>
      <c r="C2212" t="b">
        <v>1</v>
      </c>
      <c r="D2212" t="s">
        <v>48</v>
      </c>
      <c r="E2212" t="s">
        <v>212</v>
      </c>
      <c r="F2212" t="s">
        <v>25</v>
      </c>
      <c r="G2212" t="s">
        <v>48</v>
      </c>
      <c r="H2212" t="s">
        <v>40</v>
      </c>
      <c r="I2212" t="s">
        <v>27</v>
      </c>
      <c r="J2212" t="s">
        <v>76</v>
      </c>
      <c r="K2212" t="s">
        <v>32</v>
      </c>
      <c r="L2212" t="b">
        <v>1</v>
      </c>
      <c r="M2212" t="s">
        <v>30</v>
      </c>
      <c r="N2212" t="s">
        <v>212</v>
      </c>
      <c r="O2212">
        <v>2.85</v>
      </c>
      <c r="P2212">
        <v>15403</v>
      </c>
      <c r="Q2212">
        <v>43898.55</v>
      </c>
      <c r="R2212">
        <v>33329</v>
      </c>
      <c r="S2212">
        <v>33329</v>
      </c>
      <c r="T2212">
        <v>3.3328999999999998E-2</v>
      </c>
      <c r="U2212">
        <v>3.3328999999999998E-2</v>
      </c>
      <c r="V2212">
        <v>43.89855</v>
      </c>
    </row>
    <row r="2213" spans="1:22" x14ac:dyDescent="0.35">
      <c r="A2213" t="s">
        <v>22</v>
      </c>
      <c r="B2213">
        <v>2019</v>
      </c>
      <c r="C2213" t="b">
        <v>1</v>
      </c>
      <c r="D2213" t="s">
        <v>48</v>
      </c>
      <c r="E2213" t="s">
        <v>212</v>
      </c>
      <c r="F2213" t="s">
        <v>25</v>
      </c>
      <c r="G2213" t="s">
        <v>48</v>
      </c>
      <c r="H2213" t="s">
        <v>40</v>
      </c>
      <c r="I2213" t="s">
        <v>27</v>
      </c>
      <c r="J2213" t="s">
        <v>87</v>
      </c>
      <c r="K2213" t="s">
        <v>78</v>
      </c>
      <c r="L2213" t="b">
        <v>1</v>
      </c>
      <c r="M2213" t="s">
        <v>30</v>
      </c>
      <c r="N2213" t="s">
        <v>212</v>
      </c>
      <c r="O2213">
        <v>2.65</v>
      </c>
      <c r="P2213">
        <v>6400</v>
      </c>
      <c r="Q2213">
        <v>16960</v>
      </c>
      <c r="R2213">
        <v>59047</v>
      </c>
      <c r="S2213">
        <v>59047</v>
      </c>
      <c r="T2213">
        <v>5.9047000000000002E-2</v>
      </c>
      <c r="U2213">
        <v>5.9047000000000002E-2</v>
      </c>
      <c r="V2213">
        <v>16.96</v>
      </c>
    </row>
    <row r="2214" spans="1:22" x14ac:dyDescent="0.35">
      <c r="A2214" t="s">
        <v>22</v>
      </c>
      <c r="B2214">
        <v>2019</v>
      </c>
      <c r="C2214" t="b">
        <v>1</v>
      </c>
      <c r="D2214" t="s">
        <v>48</v>
      </c>
      <c r="E2214" t="s">
        <v>212</v>
      </c>
      <c r="F2214" t="s">
        <v>25</v>
      </c>
      <c r="G2214" t="s">
        <v>48</v>
      </c>
      <c r="H2214" t="s">
        <v>40</v>
      </c>
      <c r="I2214" t="s">
        <v>27</v>
      </c>
      <c r="J2214" t="s">
        <v>33</v>
      </c>
      <c r="K2214" t="s">
        <v>33</v>
      </c>
      <c r="L2214" t="b">
        <v>1</v>
      </c>
      <c r="M2214" t="s">
        <v>30</v>
      </c>
      <c r="N2214" t="s">
        <v>212</v>
      </c>
      <c r="O2214">
        <v>1.64</v>
      </c>
      <c r="P2214">
        <v>7149167</v>
      </c>
      <c r="Q2214">
        <v>11724633.880000001</v>
      </c>
      <c r="R2214">
        <v>27857117</v>
      </c>
      <c r="S2214">
        <v>27857117</v>
      </c>
      <c r="T2214">
        <v>27.857116999999999</v>
      </c>
      <c r="U2214">
        <v>27.857116999999999</v>
      </c>
      <c r="V2214">
        <v>11724.633879999999</v>
      </c>
    </row>
    <row r="2215" spans="1:22" x14ac:dyDescent="0.35">
      <c r="A2215" t="s">
        <v>22</v>
      </c>
      <c r="B2215">
        <v>2019</v>
      </c>
      <c r="C2215" t="b">
        <v>1</v>
      </c>
      <c r="D2215" t="s">
        <v>48</v>
      </c>
      <c r="E2215" t="s">
        <v>212</v>
      </c>
      <c r="F2215" t="s">
        <v>25</v>
      </c>
      <c r="G2215" t="s">
        <v>48</v>
      </c>
      <c r="H2215" t="s">
        <v>65</v>
      </c>
      <c r="I2215" t="s">
        <v>36</v>
      </c>
      <c r="J2215" t="s">
        <v>101</v>
      </c>
      <c r="K2215" t="s">
        <v>67</v>
      </c>
      <c r="L2215" t="b">
        <v>1</v>
      </c>
      <c r="M2215" t="s">
        <v>30</v>
      </c>
      <c r="N2215" t="s">
        <v>212</v>
      </c>
      <c r="O2215">
        <v>0</v>
      </c>
      <c r="P2215">
        <v>2683</v>
      </c>
      <c r="Q2215">
        <v>0</v>
      </c>
      <c r="R2215">
        <v>12244</v>
      </c>
      <c r="S2215">
        <v>12244</v>
      </c>
      <c r="T2215">
        <v>1.2244E-2</v>
      </c>
      <c r="U2215">
        <v>1.2244E-2</v>
      </c>
      <c r="V2215">
        <v>0</v>
      </c>
    </row>
    <row r="2216" spans="1:22" x14ac:dyDescent="0.35">
      <c r="A2216" t="s">
        <v>22</v>
      </c>
      <c r="B2216">
        <v>2019</v>
      </c>
      <c r="C2216" t="b">
        <v>1</v>
      </c>
      <c r="D2216" t="s">
        <v>48</v>
      </c>
      <c r="E2216" t="s">
        <v>212</v>
      </c>
      <c r="F2216" t="s">
        <v>25</v>
      </c>
      <c r="G2216" t="s">
        <v>48</v>
      </c>
      <c r="H2216" t="s">
        <v>65</v>
      </c>
      <c r="I2216" t="s">
        <v>36</v>
      </c>
      <c r="J2216" t="s">
        <v>66</v>
      </c>
      <c r="K2216" t="s">
        <v>67</v>
      </c>
      <c r="L2216" t="b">
        <v>1</v>
      </c>
      <c r="M2216" t="s">
        <v>30</v>
      </c>
      <c r="N2216" t="s">
        <v>212</v>
      </c>
      <c r="O2216">
        <v>0</v>
      </c>
      <c r="P2216">
        <v>12500</v>
      </c>
      <c r="Q2216">
        <v>0</v>
      </c>
      <c r="R2216">
        <v>39233</v>
      </c>
      <c r="S2216">
        <v>39233</v>
      </c>
      <c r="T2216">
        <v>3.9232999999999997E-2</v>
      </c>
      <c r="U2216">
        <v>3.9232999999999997E-2</v>
      </c>
      <c r="V2216">
        <v>0</v>
      </c>
    </row>
    <row r="2217" spans="1:22" x14ac:dyDescent="0.35">
      <c r="A2217" t="s">
        <v>22</v>
      </c>
      <c r="B2217">
        <v>2019</v>
      </c>
      <c r="C2217" t="b">
        <v>1</v>
      </c>
      <c r="D2217" t="s">
        <v>48</v>
      </c>
      <c r="E2217" t="s">
        <v>212</v>
      </c>
      <c r="F2217" t="s">
        <v>25</v>
      </c>
      <c r="G2217" t="s">
        <v>48</v>
      </c>
      <c r="H2217" t="s">
        <v>26</v>
      </c>
      <c r="I2217" t="s">
        <v>35</v>
      </c>
      <c r="J2217" t="s">
        <v>41</v>
      </c>
      <c r="K2217" t="s">
        <v>42</v>
      </c>
      <c r="L2217" t="b">
        <v>1</v>
      </c>
      <c r="M2217" t="s">
        <v>30</v>
      </c>
      <c r="N2217" t="s">
        <v>212</v>
      </c>
      <c r="O2217">
        <v>0</v>
      </c>
      <c r="P2217">
        <v>3836</v>
      </c>
      <c r="Q2217">
        <v>0</v>
      </c>
      <c r="R2217">
        <v>10499</v>
      </c>
      <c r="S2217">
        <v>10499</v>
      </c>
      <c r="T2217">
        <v>1.0499E-2</v>
      </c>
      <c r="U2217">
        <v>1.0499E-2</v>
      </c>
      <c r="V2217">
        <v>0</v>
      </c>
    </row>
    <row r="2218" spans="1:22" x14ac:dyDescent="0.35">
      <c r="A2218" t="s">
        <v>22</v>
      </c>
      <c r="B2218">
        <v>2019</v>
      </c>
      <c r="C2218" t="b">
        <v>1</v>
      </c>
      <c r="D2218" t="s">
        <v>48</v>
      </c>
      <c r="E2218" t="s">
        <v>212</v>
      </c>
      <c r="F2218" t="s">
        <v>25</v>
      </c>
      <c r="G2218" t="s">
        <v>48</v>
      </c>
      <c r="H2218" t="s">
        <v>26</v>
      </c>
      <c r="I2218" t="s">
        <v>110</v>
      </c>
      <c r="J2218" t="s">
        <v>44</v>
      </c>
      <c r="K2218" t="s">
        <v>45</v>
      </c>
      <c r="L2218" t="b">
        <v>1</v>
      </c>
      <c r="M2218" t="s">
        <v>30</v>
      </c>
      <c r="N2218" t="s">
        <v>212</v>
      </c>
      <c r="O2218">
        <v>1.51</v>
      </c>
      <c r="P2218">
        <v>1948</v>
      </c>
      <c r="Q2218">
        <v>2941.48</v>
      </c>
      <c r="R2218">
        <v>35531</v>
      </c>
      <c r="S2218">
        <v>35531</v>
      </c>
      <c r="T2218">
        <v>3.5531E-2</v>
      </c>
      <c r="U2218">
        <v>3.5531E-2</v>
      </c>
      <c r="V2218">
        <v>2.9414799999999999</v>
      </c>
    </row>
    <row r="2219" spans="1:22" x14ac:dyDescent="0.35">
      <c r="A2219" t="s">
        <v>22</v>
      </c>
      <c r="B2219">
        <v>2019</v>
      </c>
      <c r="C2219" t="b">
        <v>1</v>
      </c>
      <c r="D2219" t="s">
        <v>48</v>
      </c>
      <c r="E2219" t="s">
        <v>212</v>
      </c>
      <c r="F2219" t="s">
        <v>25</v>
      </c>
      <c r="G2219" t="s">
        <v>48</v>
      </c>
      <c r="H2219" t="s">
        <v>26</v>
      </c>
      <c r="I2219" t="s">
        <v>35</v>
      </c>
      <c r="J2219" t="s">
        <v>134</v>
      </c>
      <c r="K2219" t="s">
        <v>45</v>
      </c>
      <c r="L2219" t="b">
        <v>1</v>
      </c>
      <c r="M2219" t="s">
        <v>30</v>
      </c>
      <c r="N2219" t="s">
        <v>212</v>
      </c>
      <c r="O2219">
        <v>1.05</v>
      </c>
      <c r="P2219">
        <v>1424</v>
      </c>
      <c r="Q2219">
        <v>1495.2</v>
      </c>
      <c r="R2219">
        <v>6459</v>
      </c>
      <c r="S2219">
        <v>6459</v>
      </c>
      <c r="T2219">
        <v>6.4590000000000003E-3</v>
      </c>
      <c r="U2219">
        <v>6.4590000000000003E-3</v>
      </c>
      <c r="V2219">
        <v>1.4952000000000001</v>
      </c>
    </row>
    <row r="2220" spans="1:22" x14ac:dyDescent="0.35">
      <c r="A2220" t="s">
        <v>22</v>
      </c>
      <c r="B2220">
        <v>2019</v>
      </c>
      <c r="C2220" t="b">
        <v>1</v>
      </c>
      <c r="D2220" t="s">
        <v>48</v>
      </c>
      <c r="E2220" t="s">
        <v>212</v>
      </c>
      <c r="F2220" t="s">
        <v>25</v>
      </c>
      <c r="G2220" t="s">
        <v>48</v>
      </c>
      <c r="H2220" t="s">
        <v>26</v>
      </c>
      <c r="I2220" t="s">
        <v>35</v>
      </c>
      <c r="J2220" t="s">
        <v>134</v>
      </c>
      <c r="K2220" t="s">
        <v>45</v>
      </c>
      <c r="L2220" t="b">
        <v>1</v>
      </c>
      <c r="M2220" t="s">
        <v>30</v>
      </c>
      <c r="N2220" t="s">
        <v>212</v>
      </c>
      <c r="O2220">
        <v>1</v>
      </c>
      <c r="P2220">
        <v>1282</v>
      </c>
      <c r="Q2220">
        <v>1282</v>
      </c>
      <c r="R2220">
        <v>4896</v>
      </c>
      <c r="S2220">
        <v>4896</v>
      </c>
      <c r="T2220">
        <v>4.8960000000000002E-3</v>
      </c>
      <c r="U2220">
        <v>4.8960000000000002E-3</v>
      </c>
      <c r="V2220">
        <v>1.282</v>
      </c>
    </row>
    <row r="2221" spans="1:22" x14ac:dyDescent="0.35">
      <c r="A2221" t="s">
        <v>22</v>
      </c>
      <c r="B2221">
        <v>2019</v>
      </c>
      <c r="C2221" t="b">
        <v>1</v>
      </c>
      <c r="D2221" t="s">
        <v>48</v>
      </c>
      <c r="E2221" t="s">
        <v>212</v>
      </c>
      <c r="F2221" t="s">
        <v>25</v>
      </c>
      <c r="G2221" t="s">
        <v>48</v>
      </c>
      <c r="H2221" t="s">
        <v>26</v>
      </c>
      <c r="I2221" t="s">
        <v>35</v>
      </c>
      <c r="J2221" t="s">
        <v>44</v>
      </c>
      <c r="K2221" t="s">
        <v>45</v>
      </c>
      <c r="L2221" t="b">
        <v>1</v>
      </c>
      <c r="M2221" t="s">
        <v>30</v>
      </c>
      <c r="N2221" t="s">
        <v>212</v>
      </c>
      <c r="O2221">
        <v>1</v>
      </c>
      <c r="P2221">
        <v>196</v>
      </c>
      <c r="Q2221">
        <v>196</v>
      </c>
      <c r="R2221">
        <v>3043</v>
      </c>
      <c r="S2221">
        <v>3043</v>
      </c>
      <c r="T2221">
        <v>3.0430000000000001E-3</v>
      </c>
      <c r="U2221">
        <v>3.0430000000000001E-3</v>
      </c>
      <c r="V2221">
        <v>0.19600000000000001</v>
      </c>
    </row>
    <row r="2222" spans="1:22" x14ac:dyDescent="0.35">
      <c r="A2222" t="s">
        <v>22</v>
      </c>
      <c r="B2222">
        <v>2019</v>
      </c>
      <c r="C2222" t="b">
        <v>1</v>
      </c>
      <c r="D2222" t="s">
        <v>48</v>
      </c>
      <c r="E2222" t="s">
        <v>212</v>
      </c>
      <c r="F2222" t="s">
        <v>25</v>
      </c>
      <c r="G2222" t="s">
        <v>48</v>
      </c>
      <c r="H2222" t="s">
        <v>26</v>
      </c>
      <c r="I2222" t="s">
        <v>35</v>
      </c>
      <c r="J2222" t="s">
        <v>61</v>
      </c>
      <c r="K2222" t="s">
        <v>45</v>
      </c>
      <c r="L2222" t="b">
        <v>1</v>
      </c>
      <c r="M2222" t="s">
        <v>30</v>
      </c>
      <c r="N2222" t="s">
        <v>212</v>
      </c>
      <c r="O2222">
        <v>1.1399999999999999</v>
      </c>
      <c r="P2222">
        <v>240</v>
      </c>
      <c r="Q2222">
        <v>273.60000000000002</v>
      </c>
      <c r="R2222">
        <v>1089</v>
      </c>
      <c r="S2222">
        <v>1089</v>
      </c>
      <c r="T2222">
        <v>1.0889999999999999E-3</v>
      </c>
      <c r="U2222">
        <v>1.0889999999999999E-3</v>
      </c>
      <c r="V2222">
        <v>0.27360000000000001</v>
      </c>
    </row>
    <row r="2223" spans="1:22" x14ac:dyDescent="0.35">
      <c r="A2223" t="s">
        <v>22</v>
      </c>
      <c r="B2223">
        <v>2019</v>
      </c>
      <c r="C2223" t="b">
        <v>1</v>
      </c>
      <c r="D2223" t="s">
        <v>48</v>
      </c>
      <c r="E2223" t="s">
        <v>212</v>
      </c>
      <c r="F2223" t="s">
        <v>25</v>
      </c>
      <c r="G2223" t="s">
        <v>48</v>
      </c>
      <c r="H2223" t="s">
        <v>26</v>
      </c>
      <c r="I2223" t="s">
        <v>35</v>
      </c>
      <c r="J2223" t="s">
        <v>58</v>
      </c>
      <c r="K2223" t="s">
        <v>59</v>
      </c>
      <c r="L2223" t="b">
        <v>1</v>
      </c>
      <c r="M2223" t="s">
        <v>30</v>
      </c>
      <c r="N2223" t="s">
        <v>212</v>
      </c>
      <c r="O2223">
        <v>1.1200000000000001</v>
      </c>
      <c r="P2223">
        <v>15359</v>
      </c>
      <c r="Q2223">
        <v>17202.080000000002</v>
      </c>
      <c r="R2223">
        <v>39895</v>
      </c>
      <c r="S2223">
        <v>39895</v>
      </c>
      <c r="T2223">
        <v>3.9895E-2</v>
      </c>
      <c r="U2223">
        <v>3.9895E-2</v>
      </c>
      <c r="V2223">
        <v>17.202079999999999</v>
      </c>
    </row>
    <row r="2224" spans="1:22" x14ac:dyDescent="0.35">
      <c r="A2224" t="s">
        <v>22</v>
      </c>
      <c r="B2224">
        <v>2019</v>
      </c>
      <c r="C2224" t="b">
        <v>1</v>
      </c>
      <c r="D2224" t="s">
        <v>48</v>
      </c>
      <c r="E2224" t="s">
        <v>212</v>
      </c>
      <c r="F2224" t="s">
        <v>25</v>
      </c>
      <c r="G2224" t="s">
        <v>48</v>
      </c>
      <c r="H2224" t="s">
        <v>26</v>
      </c>
      <c r="I2224" t="s">
        <v>35</v>
      </c>
      <c r="J2224" t="s">
        <v>64</v>
      </c>
      <c r="K2224" t="s">
        <v>59</v>
      </c>
      <c r="L2224" t="b">
        <v>1</v>
      </c>
      <c r="M2224" t="s">
        <v>30</v>
      </c>
      <c r="N2224" t="s">
        <v>212</v>
      </c>
      <c r="O2224">
        <v>1</v>
      </c>
      <c r="P2224">
        <v>15256</v>
      </c>
      <c r="Q2224">
        <v>15256</v>
      </c>
      <c r="R2224">
        <v>50886</v>
      </c>
      <c r="S2224">
        <v>50886</v>
      </c>
      <c r="T2224">
        <v>5.0886000000000001E-2</v>
      </c>
      <c r="U2224">
        <v>5.0886000000000001E-2</v>
      </c>
      <c r="V2224">
        <v>15.256</v>
      </c>
    </row>
    <row r="2225" spans="1:22" x14ac:dyDescent="0.35">
      <c r="A2225" t="s">
        <v>22</v>
      </c>
      <c r="B2225">
        <v>2019</v>
      </c>
      <c r="C2225" t="b">
        <v>1</v>
      </c>
      <c r="D2225" t="s">
        <v>48</v>
      </c>
      <c r="E2225" t="s">
        <v>212</v>
      </c>
      <c r="F2225" t="s">
        <v>25</v>
      </c>
      <c r="G2225" t="s">
        <v>48</v>
      </c>
      <c r="H2225" t="s">
        <v>26</v>
      </c>
      <c r="I2225" t="s">
        <v>35</v>
      </c>
      <c r="J2225" t="s">
        <v>64</v>
      </c>
      <c r="K2225" t="s">
        <v>59</v>
      </c>
      <c r="L2225" t="b">
        <v>1</v>
      </c>
      <c r="M2225" t="s">
        <v>30</v>
      </c>
      <c r="N2225" t="s">
        <v>212</v>
      </c>
      <c r="O2225">
        <v>1</v>
      </c>
      <c r="P2225">
        <v>38475</v>
      </c>
      <c r="Q2225">
        <v>38475</v>
      </c>
      <c r="R2225">
        <v>131489</v>
      </c>
      <c r="S2225">
        <v>131489</v>
      </c>
      <c r="T2225">
        <v>0.13148899999999999</v>
      </c>
      <c r="U2225">
        <v>0.13148899999999999</v>
      </c>
      <c r="V2225">
        <v>38.475000000000001</v>
      </c>
    </row>
    <row r="2226" spans="1:22" x14ac:dyDescent="0.35">
      <c r="A2226" t="s">
        <v>22</v>
      </c>
      <c r="B2226">
        <v>2019</v>
      </c>
      <c r="C2226" t="b">
        <v>1</v>
      </c>
      <c r="D2226" t="s">
        <v>48</v>
      </c>
      <c r="E2226" t="s">
        <v>212</v>
      </c>
      <c r="F2226" t="s">
        <v>25</v>
      </c>
      <c r="G2226" t="s">
        <v>48</v>
      </c>
      <c r="H2226" t="s">
        <v>26</v>
      </c>
      <c r="I2226" t="s">
        <v>27</v>
      </c>
      <c r="J2226" t="s">
        <v>44</v>
      </c>
      <c r="K2226" t="s">
        <v>45</v>
      </c>
      <c r="L2226" t="b">
        <v>1</v>
      </c>
      <c r="M2226" t="s">
        <v>30</v>
      </c>
      <c r="N2226" t="s">
        <v>212</v>
      </c>
      <c r="O2226">
        <v>1.3</v>
      </c>
      <c r="P2226">
        <v>3334</v>
      </c>
      <c r="Q2226">
        <v>4334.2</v>
      </c>
      <c r="R2226">
        <v>43693</v>
      </c>
      <c r="S2226">
        <v>43693</v>
      </c>
      <c r="T2226">
        <v>4.3693000000000003E-2</v>
      </c>
      <c r="U2226">
        <v>4.3693000000000003E-2</v>
      </c>
      <c r="V2226">
        <v>4.3342000000000001</v>
      </c>
    </row>
    <row r="2227" spans="1:22" x14ac:dyDescent="0.35">
      <c r="A2227" t="s">
        <v>22</v>
      </c>
      <c r="B2227">
        <v>2019</v>
      </c>
      <c r="C2227" t="b">
        <v>1</v>
      </c>
      <c r="D2227" t="s">
        <v>48</v>
      </c>
      <c r="E2227" t="s">
        <v>212</v>
      </c>
      <c r="F2227" t="s">
        <v>25</v>
      </c>
      <c r="G2227" t="s">
        <v>48</v>
      </c>
      <c r="H2227" t="s">
        <v>26</v>
      </c>
      <c r="I2227" t="s">
        <v>27</v>
      </c>
      <c r="J2227" t="s">
        <v>61</v>
      </c>
      <c r="K2227" t="s">
        <v>45</v>
      </c>
      <c r="L2227" t="b">
        <v>1</v>
      </c>
      <c r="M2227" t="s">
        <v>30</v>
      </c>
      <c r="N2227" t="s">
        <v>212</v>
      </c>
      <c r="O2227">
        <v>1.18</v>
      </c>
      <c r="P2227">
        <v>712</v>
      </c>
      <c r="Q2227">
        <v>840.16</v>
      </c>
      <c r="R2227">
        <v>1173</v>
      </c>
      <c r="S2227">
        <v>1173</v>
      </c>
      <c r="T2227">
        <v>1.173E-3</v>
      </c>
      <c r="U2227">
        <v>1.173E-3</v>
      </c>
      <c r="V2227">
        <v>0.84016000000000002</v>
      </c>
    </row>
    <row r="2228" spans="1:22" x14ac:dyDescent="0.35">
      <c r="A2228" t="s">
        <v>22</v>
      </c>
      <c r="B2228">
        <v>2019</v>
      </c>
      <c r="C2228" t="b">
        <v>1</v>
      </c>
      <c r="D2228" t="s">
        <v>48</v>
      </c>
      <c r="E2228" t="s">
        <v>212</v>
      </c>
      <c r="F2228" t="s">
        <v>25</v>
      </c>
      <c r="G2228" t="s">
        <v>48</v>
      </c>
      <c r="H2228" t="s">
        <v>26</v>
      </c>
      <c r="I2228" t="s">
        <v>27</v>
      </c>
      <c r="J2228" t="s">
        <v>64</v>
      </c>
      <c r="K2228" t="s">
        <v>59</v>
      </c>
      <c r="L2228" t="b">
        <v>1</v>
      </c>
      <c r="M2228" t="s">
        <v>30</v>
      </c>
      <c r="N2228" t="s">
        <v>212</v>
      </c>
      <c r="O2228">
        <v>1</v>
      </c>
      <c r="P2228">
        <v>100</v>
      </c>
      <c r="Q2228">
        <v>100</v>
      </c>
      <c r="R2228">
        <v>481</v>
      </c>
      <c r="S2228">
        <v>481</v>
      </c>
      <c r="T2228">
        <v>4.8099999999999998E-4</v>
      </c>
      <c r="U2228">
        <v>4.8099999999999998E-4</v>
      </c>
      <c r="V2228">
        <v>0.1</v>
      </c>
    </row>
    <row r="2229" spans="1:22" x14ac:dyDescent="0.35">
      <c r="A2229" t="s">
        <v>22</v>
      </c>
      <c r="B2229">
        <v>2019</v>
      </c>
      <c r="C2229" t="b">
        <v>1</v>
      </c>
      <c r="D2229" t="s">
        <v>48</v>
      </c>
      <c r="E2229" t="s">
        <v>212</v>
      </c>
      <c r="F2229" t="s">
        <v>25</v>
      </c>
      <c r="G2229" t="s">
        <v>48</v>
      </c>
      <c r="H2229" t="s">
        <v>36</v>
      </c>
      <c r="I2229" t="s">
        <v>37</v>
      </c>
      <c r="J2229" t="s">
        <v>28</v>
      </c>
      <c r="K2229" t="s">
        <v>29</v>
      </c>
      <c r="L2229" t="b">
        <v>1</v>
      </c>
      <c r="M2229" t="s">
        <v>30</v>
      </c>
      <c r="N2229" t="s">
        <v>212</v>
      </c>
      <c r="O2229">
        <v>1.66</v>
      </c>
      <c r="P2229">
        <v>1334</v>
      </c>
      <c r="Q2229">
        <v>2214.44</v>
      </c>
      <c r="R2229">
        <v>10375</v>
      </c>
      <c r="S2229">
        <v>10375</v>
      </c>
      <c r="T2229">
        <v>1.0375000000000001E-2</v>
      </c>
      <c r="U2229">
        <v>1.0375000000000001E-2</v>
      </c>
      <c r="V2229">
        <v>2.2144400000000002</v>
      </c>
    </row>
    <row r="2230" spans="1:22" x14ac:dyDescent="0.35">
      <c r="A2230" t="s">
        <v>22</v>
      </c>
      <c r="B2230">
        <v>2019</v>
      </c>
      <c r="C2230" t="b">
        <v>1</v>
      </c>
      <c r="D2230" t="s">
        <v>48</v>
      </c>
      <c r="E2230" t="s">
        <v>212</v>
      </c>
      <c r="F2230" t="s">
        <v>25</v>
      </c>
      <c r="G2230" t="s">
        <v>48</v>
      </c>
      <c r="H2230" t="s">
        <v>36</v>
      </c>
      <c r="I2230" t="s">
        <v>35</v>
      </c>
      <c r="J2230" t="s">
        <v>43</v>
      </c>
      <c r="K2230" t="s">
        <v>39</v>
      </c>
      <c r="L2230" t="b">
        <v>1</v>
      </c>
      <c r="M2230" t="s">
        <v>30</v>
      </c>
      <c r="N2230" t="s">
        <v>212</v>
      </c>
      <c r="O2230">
        <v>1</v>
      </c>
      <c r="P2230">
        <v>3</v>
      </c>
      <c r="Q2230">
        <v>3</v>
      </c>
      <c r="R2230">
        <v>34</v>
      </c>
      <c r="S2230">
        <v>34</v>
      </c>
      <c r="T2230" s="1">
        <v>3.4E-5</v>
      </c>
      <c r="U2230" s="1">
        <v>3.4E-5</v>
      </c>
      <c r="V2230">
        <v>3.0000000000000001E-3</v>
      </c>
    </row>
    <row r="2231" spans="1:22" x14ac:dyDescent="0.35">
      <c r="A2231" t="s">
        <v>22</v>
      </c>
      <c r="B2231">
        <v>2019</v>
      </c>
      <c r="C2231" t="b">
        <v>1</v>
      </c>
      <c r="D2231" t="s">
        <v>48</v>
      </c>
      <c r="E2231" t="s">
        <v>212</v>
      </c>
      <c r="F2231" t="s">
        <v>25</v>
      </c>
      <c r="G2231" t="s">
        <v>48</v>
      </c>
      <c r="H2231" t="s">
        <v>36</v>
      </c>
      <c r="I2231" t="s">
        <v>36</v>
      </c>
      <c r="J2231" t="s">
        <v>101</v>
      </c>
      <c r="K2231" t="s">
        <v>67</v>
      </c>
      <c r="L2231" t="b">
        <v>1</v>
      </c>
      <c r="M2231" t="s">
        <v>30</v>
      </c>
      <c r="N2231" t="s">
        <v>212</v>
      </c>
      <c r="O2231">
        <v>0</v>
      </c>
      <c r="P2231">
        <v>522</v>
      </c>
      <c r="Q2231">
        <v>0</v>
      </c>
      <c r="R2231">
        <v>1689</v>
      </c>
      <c r="S2231">
        <v>1689</v>
      </c>
      <c r="T2231">
        <v>1.689E-3</v>
      </c>
      <c r="U2231">
        <v>1.689E-3</v>
      </c>
      <c r="V2231">
        <v>0</v>
      </c>
    </row>
    <row r="2232" spans="1:22" x14ac:dyDescent="0.35">
      <c r="A2232" t="s">
        <v>22</v>
      </c>
      <c r="B2232">
        <v>2019</v>
      </c>
      <c r="C2232" t="b">
        <v>1</v>
      </c>
      <c r="D2232" t="s">
        <v>48</v>
      </c>
      <c r="E2232" t="s">
        <v>212</v>
      </c>
      <c r="F2232" t="s">
        <v>25</v>
      </c>
      <c r="G2232" t="s">
        <v>48</v>
      </c>
      <c r="H2232" t="s">
        <v>36</v>
      </c>
      <c r="I2232" t="s">
        <v>83</v>
      </c>
      <c r="J2232" t="s">
        <v>134</v>
      </c>
      <c r="K2232" t="s">
        <v>45</v>
      </c>
      <c r="L2232" t="b">
        <v>1</v>
      </c>
      <c r="M2232" t="s">
        <v>30</v>
      </c>
      <c r="N2232" t="s">
        <v>212</v>
      </c>
      <c r="O2232">
        <v>2.11</v>
      </c>
      <c r="P2232">
        <v>786</v>
      </c>
      <c r="Q2232">
        <v>1658.46</v>
      </c>
      <c r="R2232">
        <v>4767</v>
      </c>
      <c r="S2232">
        <v>4767</v>
      </c>
      <c r="T2232">
        <v>4.7670000000000004E-3</v>
      </c>
      <c r="U2232">
        <v>4.7670000000000004E-3</v>
      </c>
      <c r="V2232">
        <v>1.65846</v>
      </c>
    </row>
    <row r="2233" spans="1:22" x14ac:dyDescent="0.35">
      <c r="A2233" t="s">
        <v>22</v>
      </c>
      <c r="B2233">
        <v>2019</v>
      </c>
      <c r="C2233" t="b">
        <v>1</v>
      </c>
      <c r="D2233" t="s">
        <v>48</v>
      </c>
      <c r="E2233" t="s">
        <v>212</v>
      </c>
      <c r="F2233" t="s">
        <v>25</v>
      </c>
      <c r="G2233" t="s">
        <v>48</v>
      </c>
      <c r="H2233" t="s">
        <v>36</v>
      </c>
      <c r="I2233" t="s">
        <v>83</v>
      </c>
      <c r="J2233" t="s">
        <v>44</v>
      </c>
      <c r="K2233" t="s">
        <v>45</v>
      </c>
      <c r="L2233" t="b">
        <v>1</v>
      </c>
      <c r="M2233" t="s">
        <v>30</v>
      </c>
      <c r="N2233" t="s">
        <v>212</v>
      </c>
      <c r="O2233">
        <v>2.1</v>
      </c>
      <c r="P2233">
        <v>760269</v>
      </c>
      <c r="Q2233">
        <v>1596564.9</v>
      </c>
      <c r="R2233">
        <v>6580423</v>
      </c>
      <c r="S2233">
        <v>6580423</v>
      </c>
      <c r="T2233">
        <v>6.5804229999999997</v>
      </c>
      <c r="U2233">
        <v>6.5804229999999997</v>
      </c>
      <c r="V2233">
        <v>1596.5649000000001</v>
      </c>
    </row>
    <row r="2234" spans="1:22" x14ac:dyDescent="0.35">
      <c r="A2234" t="s">
        <v>22</v>
      </c>
      <c r="B2234">
        <v>2019</v>
      </c>
      <c r="C2234" t="b">
        <v>1</v>
      </c>
      <c r="D2234" t="s">
        <v>48</v>
      </c>
      <c r="E2234" t="s">
        <v>212</v>
      </c>
      <c r="F2234" t="s">
        <v>25</v>
      </c>
      <c r="G2234" t="s">
        <v>48</v>
      </c>
      <c r="H2234" t="s">
        <v>50</v>
      </c>
      <c r="I2234" t="s">
        <v>37</v>
      </c>
      <c r="J2234" t="s">
        <v>92</v>
      </c>
      <c r="K2234" t="s">
        <v>52</v>
      </c>
      <c r="L2234" t="b">
        <v>1</v>
      </c>
      <c r="M2234" t="s">
        <v>30</v>
      </c>
      <c r="N2234" t="s">
        <v>212</v>
      </c>
      <c r="O2234">
        <v>2.08</v>
      </c>
      <c r="P2234">
        <v>18</v>
      </c>
      <c r="Q2234">
        <v>37.44</v>
      </c>
      <c r="R2234">
        <v>86</v>
      </c>
      <c r="S2234">
        <v>86</v>
      </c>
      <c r="T2234" s="1">
        <v>8.6000000000000003E-5</v>
      </c>
      <c r="U2234" s="1">
        <v>8.6000000000000003E-5</v>
      </c>
      <c r="V2234">
        <v>3.7440000000000001E-2</v>
      </c>
    </row>
    <row r="2235" spans="1:22" x14ac:dyDescent="0.35">
      <c r="A2235" t="s">
        <v>22</v>
      </c>
      <c r="B2235">
        <v>2019</v>
      </c>
      <c r="C2235" t="b">
        <v>1</v>
      </c>
      <c r="D2235" t="s">
        <v>48</v>
      </c>
      <c r="E2235" t="s">
        <v>212</v>
      </c>
      <c r="F2235" t="s">
        <v>25</v>
      </c>
      <c r="G2235" t="s">
        <v>48</v>
      </c>
      <c r="H2235" t="s">
        <v>50</v>
      </c>
      <c r="I2235" t="s">
        <v>37</v>
      </c>
      <c r="J2235" t="s">
        <v>92</v>
      </c>
      <c r="K2235" t="s">
        <v>52</v>
      </c>
      <c r="L2235" t="b">
        <v>1</v>
      </c>
      <c r="M2235" t="s">
        <v>30</v>
      </c>
      <c r="N2235" t="s">
        <v>212</v>
      </c>
      <c r="O2235">
        <v>2.08</v>
      </c>
      <c r="P2235">
        <v>1012</v>
      </c>
      <c r="Q2235">
        <v>2104.96</v>
      </c>
      <c r="R2235">
        <v>6434</v>
      </c>
      <c r="S2235">
        <v>6434</v>
      </c>
      <c r="T2235">
        <v>6.4339999999999996E-3</v>
      </c>
      <c r="U2235">
        <v>6.4339999999999996E-3</v>
      </c>
      <c r="V2235">
        <v>2.1049600000000002</v>
      </c>
    </row>
    <row r="2236" spans="1:22" x14ac:dyDescent="0.35">
      <c r="A2236" t="s">
        <v>22</v>
      </c>
      <c r="B2236">
        <v>2019</v>
      </c>
      <c r="C2236" t="b">
        <v>1</v>
      </c>
      <c r="D2236" t="s">
        <v>48</v>
      </c>
      <c r="E2236" t="s">
        <v>212</v>
      </c>
      <c r="F2236" t="s">
        <v>25</v>
      </c>
      <c r="G2236" t="s">
        <v>48</v>
      </c>
      <c r="H2236" t="s">
        <v>50</v>
      </c>
      <c r="I2236" t="s">
        <v>37</v>
      </c>
      <c r="J2236" t="s">
        <v>135</v>
      </c>
      <c r="K2236" t="s">
        <v>52</v>
      </c>
      <c r="L2236" t="b">
        <v>1</v>
      </c>
      <c r="M2236" t="s">
        <v>30</v>
      </c>
      <c r="N2236" t="s">
        <v>212</v>
      </c>
      <c r="O2236">
        <v>2.08</v>
      </c>
      <c r="P2236">
        <v>1235</v>
      </c>
      <c r="Q2236">
        <v>2568.8000000000002</v>
      </c>
      <c r="R2236">
        <v>7512</v>
      </c>
      <c r="S2236">
        <v>7512</v>
      </c>
      <c r="T2236">
        <v>7.5119999999999996E-3</v>
      </c>
      <c r="U2236">
        <v>7.5119999999999996E-3</v>
      </c>
      <c r="V2236">
        <v>2.5688</v>
      </c>
    </row>
    <row r="2237" spans="1:22" x14ac:dyDescent="0.35">
      <c r="A2237" t="s">
        <v>22</v>
      </c>
      <c r="B2237">
        <v>2019</v>
      </c>
      <c r="C2237" t="b">
        <v>1</v>
      </c>
      <c r="D2237" t="s">
        <v>48</v>
      </c>
      <c r="E2237" t="s">
        <v>212</v>
      </c>
      <c r="F2237" t="s">
        <v>25</v>
      </c>
      <c r="G2237" t="s">
        <v>48</v>
      </c>
      <c r="H2237" t="s">
        <v>50</v>
      </c>
      <c r="I2237" t="s">
        <v>37</v>
      </c>
      <c r="J2237" t="s">
        <v>135</v>
      </c>
      <c r="K2237" t="s">
        <v>52</v>
      </c>
      <c r="L2237" t="b">
        <v>1</v>
      </c>
      <c r="M2237" t="s">
        <v>30</v>
      </c>
      <c r="N2237" t="s">
        <v>212</v>
      </c>
      <c r="O2237">
        <v>2.08</v>
      </c>
      <c r="P2237">
        <v>293</v>
      </c>
      <c r="Q2237">
        <v>609.44000000000005</v>
      </c>
      <c r="R2237">
        <v>1610</v>
      </c>
      <c r="S2237">
        <v>1610</v>
      </c>
      <c r="T2237">
        <v>1.6100000000000001E-3</v>
      </c>
      <c r="U2237">
        <v>1.6100000000000001E-3</v>
      </c>
      <c r="V2237">
        <v>0.60943999999999998</v>
      </c>
    </row>
    <row r="2238" spans="1:22" x14ac:dyDescent="0.35">
      <c r="A2238" t="s">
        <v>22</v>
      </c>
      <c r="B2238">
        <v>2019</v>
      </c>
      <c r="C2238" t="b">
        <v>1</v>
      </c>
      <c r="D2238" t="s">
        <v>48</v>
      </c>
      <c r="E2238" t="s">
        <v>212</v>
      </c>
      <c r="F2238" t="s">
        <v>25</v>
      </c>
      <c r="G2238" t="s">
        <v>48</v>
      </c>
      <c r="H2238" t="s">
        <v>50</v>
      </c>
      <c r="I2238" t="s">
        <v>37</v>
      </c>
      <c r="J2238" t="s">
        <v>51</v>
      </c>
      <c r="K2238" t="s">
        <v>52</v>
      </c>
      <c r="L2238" t="b">
        <v>1</v>
      </c>
      <c r="M2238" t="s">
        <v>30</v>
      </c>
      <c r="N2238" t="s">
        <v>212</v>
      </c>
      <c r="O2238">
        <v>2.08</v>
      </c>
      <c r="P2238">
        <v>2537</v>
      </c>
      <c r="Q2238">
        <v>5276.96</v>
      </c>
      <c r="R2238">
        <v>27894</v>
      </c>
      <c r="S2238">
        <v>27894</v>
      </c>
      <c r="T2238">
        <v>2.7893999999999999E-2</v>
      </c>
      <c r="U2238">
        <v>2.7893999999999999E-2</v>
      </c>
      <c r="V2238">
        <v>5.2769599999999999</v>
      </c>
    </row>
    <row r="2239" spans="1:22" x14ac:dyDescent="0.35">
      <c r="A2239" t="s">
        <v>22</v>
      </c>
      <c r="B2239">
        <v>2019</v>
      </c>
      <c r="C2239" t="b">
        <v>1</v>
      </c>
      <c r="D2239" t="s">
        <v>48</v>
      </c>
      <c r="E2239" t="s">
        <v>212</v>
      </c>
      <c r="F2239" t="s">
        <v>25</v>
      </c>
      <c r="G2239" t="s">
        <v>48</v>
      </c>
      <c r="H2239" t="s">
        <v>50</v>
      </c>
      <c r="I2239" t="s">
        <v>37</v>
      </c>
      <c r="J2239" t="s">
        <v>51</v>
      </c>
      <c r="K2239" t="s">
        <v>52</v>
      </c>
      <c r="L2239" t="b">
        <v>1</v>
      </c>
      <c r="M2239" t="s">
        <v>30</v>
      </c>
      <c r="N2239" t="s">
        <v>212</v>
      </c>
      <c r="O2239">
        <v>2.08</v>
      </c>
      <c r="P2239">
        <v>477</v>
      </c>
      <c r="Q2239">
        <v>992.16</v>
      </c>
      <c r="R2239">
        <v>3114</v>
      </c>
      <c r="S2239">
        <v>3114</v>
      </c>
      <c r="T2239">
        <v>3.114E-3</v>
      </c>
      <c r="U2239">
        <v>3.114E-3</v>
      </c>
      <c r="V2239">
        <v>0.99216000000000004</v>
      </c>
    </row>
    <row r="2240" spans="1:22" x14ac:dyDescent="0.35">
      <c r="A2240" t="s">
        <v>22</v>
      </c>
      <c r="B2240">
        <v>2019</v>
      </c>
      <c r="C2240" t="b">
        <v>1</v>
      </c>
      <c r="D2240" t="s">
        <v>48</v>
      </c>
      <c r="E2240" t="s">
        <v>212</v>
      </c>
      <c r="F2240" t="s">
        <v>25</v>
      </c>
      <c r="G2240" t="s">
        <v>48</v>
      </c>
      <c r="H2240" t="s">
        <v>50</v>
      </c>
      <c r="I2240" t="s">
        <v>37</v>
      </c>
      <c r="J2240" t="s">
        <v>51</v>
      </c>
      <c r="K2240" t="s">
        <v>52</v>
      </c>
      <c r="L2240" t="b">
        <v>1</v>
      </c>
      <c r="M2240" t="s">
        <v>30</v>
      </c>
      <c r="N2240" t="s">
        <v>212</v>
      </c>
      <c r="O2240">
        <v>2.08</v>
      </c>
      <c r="P2240">
        <v>179</v>
      </c>
      <c r="Q2240">
        <v>372.32</v>
      </c>
      <c r="R2240">
        <v>1202</v>
      </c>
      <c r="S2240">
        <v>1202</v>
      </c>
      <c r="T2240">
        <v>1.2019999999999999E-3</v>
      </c>
      <c r="U2240">
        <v>1.2019999999999999E-3</v>
      </c>
      <c r="V2240">
        <v>0.37231999999999998</v>
      </c>
    </row>
    <row r="2241" spans="1:22" x14ac:dyDescent="0.35">
      <c r="A2241" t="s">
        <v>22</v>
      </c>
      <c r="B2241">
        <v>2019</v>
      </c>
      <c r="C2241" t="b">
        <v>1</v>
      </c>
      <c r="D2241" t="s">
        <v>48</v>
      </c>
      <c r="E2241" t="s">
        <v>212</v>
      </c>
      <c r="F2241" t="s">
        <v>25</v>
      </c>
      <c r="G2241" t="s">
        <v>48</v>
      </c>
      <c r="H2241" t="s">
        <v>50</v>
      </c>
      <c r="I2241" t="s">
        <v>37</v>
      </c>
      <c r="J2241" t="s">
        <v>51</v>
      </c>
      <c r="K2241" t="s">
        <v>52</v>
      </c>
      <c r="L2241" t="b">
        <v>1</v>
      </c>
      <c r="M2241" t="s">
        <v>30</v>
      </c>
      <c r="N2241" t="s">
        <v>212</v>
      </c>
      <c r="O2241">
        <v>2.08</v>
      </c>
      <c r="P2241">
        <v>1637</v>
      </c>
      <c r="Q2241">
        <v>3404.96</v>
      </c>
      <c r="R2241">
        <v>5872</v>
      </c>
      <c r="S2241">
        <v>5872</v>
      </c>
      <c r="T2241">
        <v>5.8719999999999996E-3</v>
      </c>
      <c r="U2241">
        <v>5.8719999999999996E-3</v>
      </c>
      <c r="V2241">
        <v>3.40496</v>
      </c>
    </row>
    <row r="2242" spans="1:22" x14ac:dyDescent="0.35">
      <c r="A2242" t="s">
        <v>22</v>
      </c>
      <c r="B2242">
        <v>2019</v>
      </c>
      <c r="C2242" t="b">
        <v>1</v>
      </c>
      <c r="D2242" t="s">
        <v>48</v>
      </c>
      <c r="E2242" t="s">
        <v>212</v>
      </c>
      <c r="F2242" t="s">
        <v>25</v>
      </c>
      <c r="G2242" t="s">
        <v>48</v>
      </c>
      <c r="H2242" t="s">
        <v>50</v>
      </c>
      <c r="I2242" t="s">
        <v>37</v>
      </c>
      <c r="J2242" t="s">
        <v>91</v>
      </c>
      <c r="K2242" t="s">
        <v>54</v>
      </c>
      <c r="L2242" t="b">
        <v>1</v>
      </c>
      <c r="M2242" t="s">
        <v>30</v>
      </c>
      <c r="N2242" t="s">
        <v>212</v>
      </c>
      <c r="O2242">
        <v>2.09</v>
      </c>
      <c r="P2242">
        <v>273</v>
      </c>
      <c r="Q2242">
        <v>570.57000000000005</v>
      </c>
      <c r="R2242">
        <v>1321</v>
      </c>
      <c r="S2242">
        <v>1321</v>
      </c>
      <c r="T2242">
        <v>1.3209999999999999E-3</v>
      </c>
      <c r="U2242">
        <v>1.3209999999999999E-3</v>
      </c>
      <c r="V2242">
        <v>0.57057000000000002</v>
      </c>
    </row>
    <row r="2243" spans="1:22" x14ac:dyDescent="0.35">
      <c r="A2243" t="s">
        <v>22</v>
      </c>
      <c r="B2243">
        <v>2019</v>
      </c>
      <c r="C2243" t="b">
        <v>1</v>
      </c>
      <c r="D2243" t="s">
        <v>48</v>
      </c>
      <c r="E2243" t="s">
        <v>212</v>
      </c>
      <c r="F2243" t="s">
        <v>25</v>
      </c>
      <c r="G2243" t="s">
        <v>48</v>
      </c>
      <c r="H2243" t="s">
        <v>50</v>
      </c>
      <c r="I2243" t="s">
        <v>37</v>
      </c>
      <c r="J2243" t="s">
        <v>91</v>
      </c>
      <c r="K2243" t="s">
        <v>54</v>
      </c>
      <c r="L2243" t="b">
        <v>1</v>
      </c>
      <c r="M2243" t="s">
        <v>30</v>
      </c>
      <c r="N2243" t="s">
        <v>212</v>
      </c>
      <c r="O2243">
        <v>2.09</v>
      </c>
      <c r="P2243">
        <v>20414</v>
      </c>
      <c r="Q2243">
        <v>42665.26</v>
      </c>
      <c r="R2243">
        <v>79386</v>
      </c>
      <c r="S2243">
        <v>79386</v>
      </c>
      <c r="T2243">
        <v>7.9385999999999998E-2</v>
      </c>
      <c r="U2243">
        <v>7.9385999999999998E-2</v>
      </c>
      <c r="V2243">
        <v>42.665260000000004</v>
      </c>
    </row>
    <row r="2244" spans="1:22" x14ac:dyDescent="0.35">
      <c r="A2244" t="s">
        <v>22</v>
      </c>
      <c r="B2244">
        <v>2019</v>
      </c>
      <c r="C2244" t="b">
        <v>1</v>
      </c>
      <c r="D2244" t="s">
        <v>48</v>
      </c>
      <c r="E2244" t="s">
        <v>212</v>
      </c>
      <c r="F2244" t="s">
        <v>25</v>
      </c>
      <c r="G2244" t="s">
        <v>48</v>
      </c>
      <c r="H2244" t="s">
        <v>50</v>
      </c>
      <c r="I2244" t="s">
        <v>37</v>
      </c>
      <c r="J2244" t="s">
        <v>53</v>
      </c>
      <c r="K2244" t="s">
        <v>54</v>
      </c>
      <c r="L2244" t="b">
        <v>1</v>
      </c>
      <c r="M2244" t="s">
        <v>30</v>
      </c>
      <c r="N2244" t="s">
        <v>212</v>
      </c>
      <c r="O2244">
        <v>1.87</v>
      </c>
      <c r="P2244">
        <v>203876</v>
      </c>
      <c r="Q2244">
        <v>381248.12</v>
      </c>
      <c r="R2244">
        <v>878317</v>
      </c>
      <c r="S2244">
        <v>878317</v>
      </c>
      <c r="T2244">
        <v>0.87831700000000001</v>
      </c>
      <c r="U2244">
        <v>0.87831700000000001</v>
      </c>
      <c r="V2244">
        <v>381.24811999999997</v>
      </c>
    </row>
    <row r="2245" spans="1:22" x14ac:dyDescent="0.35">
      <c r="A2245" t="s">
        <v>22</v>
      </c>
      <c r="B2245">
        <v>2019</v>
      </c>
      <c r="C2245" t="b">
        <v>1</v>
      </c>
      <c r="D2245" t="s">
        <v>48</v>
      </c>
      <c r="E2245" t="s">
        <v>212</v>
      </c>
      <c r="F2245" t="s">
        <v>25</v>
      </c>
      <c r="G2245" t="s">
        <v>48</v>
      </c>
      <c r="H2245" t="s">
        <v>50</v>
      </c>
      <c r="I2245" t="s">
        <v>37</v>
      </c>
      <c r="J2245" t="s">
        <v>112</v>
      </c>
      <c r="K2245" t="s">
        <v>54</v>
      </c>
      <c r="L2245" t="b">
        <v>1</v>
      </c>
      <c r="M2245" t="s">
        <v>30</v>
      </c>
      <c r="N2245" t="s">
        <v>212</v>
      </c>
      <c r="O2245">
        <v>1.79</v>
      </c>
      <c r="P2245">
        <v>523</v>
      </c>
      <c r="Q2245">
        <v>936.17</v>
      </c>
      <c r="R2245">
        <v>1773</v>
      </c>
      <c r="S2245">
        <v>1773</v>
      </c>
      <c r="T2245">
        <v>1.7730000000000001E-3</v>
      </c>
      <c r="U2245">
        <v>1.7730000000000001E-3</v>
      </c>
      <c r="V2245">
        <v>0.93616999999999995</v>
      </c>
    </row>
    <row r="2246" spans="1:22" x14ac:dyDescent="0.35">
      <c r="A2246" t="s">
        <v>22</v>
      </c>
      <c r="B2246">
        <v>2019</v>
      </c>
      <c r="C2246" t="b">
        <v>1</v>
      </c>
      <c r="D2246" t="s">
        <v>48</v>
      </c>
      <c r="E2246" t="s">
        <v>212</v>
      </c>
      <c r="F2246" t="s">
        <v>25</v>
      </c>
      <c r="G2246" t="s">
        <v>48</v>
      </c>
      <c r="H2246" t="s">
        <v>50</v>
      </c>
      <c r="I2246" t="s">
        <v>37</v>
      </c>
      <c r="J2246" t="s">
        <v>112</v>
      </c>
      <c r="K2246" t="s">
        <v>54</v>
      </c>
      <c r="L2246" t="b">
        <v>1</v>
      </c>
      <c r="M2246" t="s">
        <v>30</v>
      </c>
      <c r="N2246" t="s">
        <v>212</v>
      </c>
      <c r="O2246">
        <v>1.7</v>
      </c>
      <c r="P2246">
        <v>32243</v>
      </c>
      <c r="Q2246">
        <v>54813.1</v>
      </c>
      <c r="R2246">
        <v>126742</v>
      </c>
      <c r="S2246">
        <v>126742</v>
      </c>
      <c r="T2246">
        <v>0.12674199999999999</v>
      </c>
      <c r="U2246">
        <v>0.12674199999999999</v>
      </c>
      <c r="V2246">
        <v>54.813099999999999</v>
      </c>
    </row>
    <row r="2247" spans="1:22" x14ac:dyDescent="0.35">
      <c r="A2247" t="s">
        <v>22</v>
      </c>
      <c r="B2247">
        <v>2019</v>
      </c>
      <c r="C2247" t="b">
        <v>1</v>
      </c>
      <c r="D2247" t="s">
        <v>48</v>
      </c>
      <c r="E2247" t="s">
        <v>212</v>
      </c>
      <c r="F2247" t="s">
        <v>25</v>
      </c>
      <c r="G2247" t="s">
        <v>48</v>
      </c>
      <c r="H2247" t="s">
        <v>50</v>
      </c>
      <c r="I2247" t="s">
        <v>37</v>
      </c>
      <c r="J2247" t="s">
        <v>98</v>
      </c>
      <c r="K2247" t="s">
        <v>54</v>
      </c>
      <c r="L2247" t="b">
        <v>1</v>
      </c>
      <c r="M2247" t="s">
        <v>30</v>
      </c>
      <c r="N2247" t="s">
        <v>212</v>
      </c>
      <c r="O2247">
        <v>1.33</v>
      </c>
      <c r="P2247">
        <v>582703</v>
      </c>
      <c r="Q2247">
        <v>774994.99</v>
      </c>
      <c r="R2247">
        <v>1800013</v>
      </c>
      <c r="S2247">
        <v>1800013</v>
      </c>
      <c r="T2247">
        <v>1.8000130000000001</v>
      </c>
      <c r="U2247">
        <v>1.8000130000000001</v>
      </c>
      <c r="V2247">
        <v>774.99499000000003</v>
      </c>
    </row>
    <row r="2248" spans="1:22" x14ac:dyDescent="0.35">
      <c r="A2248" t="s">
        <v>22</v>
      </c>
      <c r="B2248">
        <v>2019</v>
      </c>
      <c r="C2248" t="b">
        <v>1</v>
      </c>
      <c r="D2248" t="s">
        <v>48</v>
      </c>
      <c r="E2248" t="s">
        <v>212</v>
      </c>
      <c r="F2248" t="s">
        <v>25</v>
      </c>
      <c r="G2248" t="s">
        <v>48</v>
      </c>
      <c r="H2248" t="s">
        <v>50</v>
      </c>
      <c r="I2248" t="s">
        <v>37</v>
      </c>
      <c r="J2248" t="s">
        <v>33</v>
      </c>
      <c r="K2248" t="s">
        <v>33</v>
      </c>
      <c r="L2248" t="b">
        <v>1</v>
      </c>
      <c r="M2248" t="s">
        <v>30</v>
      </c>
      <c r="N2248" t="s">
        <v>212</v>
      </c>
      <c r="O2248">
        <v>1.7</v>
      </c>
      <c r="P2248">
        <v>17135</v>
      </c>
      <c r="Q2248">
        <v>29129.5</v>
      </c>
      <c r="R2248">
        <v>68513</v>
      </c>
      <c r="S2248">
        <v>68513</v>
      </c>
      <c r="T2248">
        <v>6.8513000000000004E-2</v>
      </c>
      <c r="U2248">
        <v>6.8513000000000004E-2</v>
      </c>
      <c r="V2248">
        <v>29.1295</v>
      </c>
    </row>
    <row r="2249" spans="1:22" x14ac:dyDescent="0.35">
      <c r="A2249" t="s">
        <v>22</v>
      </c>
      <c r="B2249">
        <v>2019</v>
      </c>
      <c r="C2249" t="b">
        <v>1</v>
      </c>
      <c r="D2249" t="s">
        <v>48</v>
      </c>
      <c r="E2249" t="s">
        <v>212</v>
      </c>
      <c r="F2249" t="s">
        <v>25</v>
      </c>
      <c r="G2249" t="s">
        <v>48</v>
      </c>
      <c r="H2249" t="s">
        <v>50</v>
      </c>
      <c r="I2249" t="s">
        <v>37</v>
      </c>
      <c r="J2249" t="s">
        <v>44</v>
      </c>
      <c r="K2249" t="s">
        <v>45</v>
      </c>
      <c r="L2249" t="b">
        <v>1</v>
      </c>
      <c r="M2249" t="s">
        <v>30</v>
      </c>
      <c r="N2249" t="s">
        <v>212</v>
      </c>
      <c r="O2249">
        <v>1.52</v>
      </c>
      <c r="P2249">
        <v>360180</v>
      </c>
      <c r="Q2249">
        <v>547473.6</v>
      </c>
      <c r="R2249">
        <v>2323988</v>
      </c>
      <c r="S2249">
        <v>2323988</v>
      </c>
      <c r="T2249">
        <v>2.3239879999999999</v>
      </c>
      <c r="U2249">
        <v>2.3239879999999999</v>
      </c>
      <c r="V2249">
        <v>547.47360000000003</v>
      </c>
    </row>
    <row r="2250" spans="1:22" x14ac:dyDescent="0.35">
      <c r="A2250" t="s">
        <v>22</v>
      </c>
      <c r="B2250">
        <v>2019</v>
      </c>
      <c r="C2250" t="b">
        <v>1</v>
      </c>
      <c r="D2250" t="s">
        <v>48</v>
      </c>
      <c r="E2250" t="s">
        <v>212</v>
      </c>
      <c r="F2250" t="s">
        <v>25</v>
      </c>
      <c r="G2250" t="s">
        <v>48</v>
      </c>
      <c r="H2250" t="s">
        <v>50</v>
      </c>
      <c r="I2250" t="s">
        <v>37</v>
      </c>
      <c r="J2250" t="s">
        <v>44</v>
      </c>
      <c r="K2250" t="s">
        <v>45</v>
      </c>
      <c r="L2250" t="b">
        <v>1</v>
      </c>
      <c r="M2250" t="s">
        <v>30</v>
      </c>
      <c r="N2250" t="s">
        <v>212</v>
      </c>
      <c r="O2250">
        <v>1.52</v>
      </c>
      <c r="P2250">
        <v>22786</v>
      </c>
      <c r="Q2250">
        <v>34634.720000000001</v>
      </c>
      <c r="R2250">
        <v>46657</v>
      </c>
      <c r="S2250">
        <v>46657</v>
      </c>
      <c r="T2250">
        <v>4.6656999999999997E-2</v>
      </c>
      <c r="U2250">
        <v>4.6656999999999997E-2</v>
      </c>
      <c r="V2250">
        <v>34.634720000000002</v>
      </c>
    </row>
    <row r="2251" spans="1:22" x14ac:dyDescent="0.35">
      <c r="A2251" t="s">
        <v>22</v>
      </c>
      <c r="B2251">
        <v>2019</v>
      </c>
      <c r="C2251" t="b">
        <v>1</v>
      </c>
      <c r="D2251" t="s">
        <v>48</v>
      </c>
      <c r="E2251" t="s">
        <v>212</v>
      </c>
      <c r="F2251" t="s">
        <v>25</v>
      </c>
      <c r="G2251" t="s">
        <v>48</v>
      </c>
      <c r="H2251" t="s">
        <v>50</v>
      </c>
      <c r="I2251" t="s">
        <v>37</v>
      </c>
      <c r="J2251" t="s">
        <v>61</v>
      </c>
      <c r="K2251" t="s">
        <v>45</v>
      </c>
      <c r="L2251" t="b">
        <v>1</v>
      </c>
      <c r="M2251" t="s">
        <v>30</v>
      </c>
      <c r="N2251" t="s">
        <v>212</v>
      </c>
      <c r="O2251">
        <v>1.87</v>
      </c>
      <c r="P2251">
        <v>118</v>
      </c>
      <c r="Q2251">
        <v>220.66</v>
      </c>
      <c r="R2251">
        <v>565</v>
      </c>
      <c r="S2251">
        <v>565</v>
      </c>
      <c r="T2251">
        <v>5.6499999999999996E-4</v>
      </c>
      <c r="U2251">
        <v>5.6499999999999996E-4</v>
      </c>
      <c r="V2251">
        <v>0.22066</v>
      </c>
    </row>
    <row r="2252" spans="1:22" x14ac:dyDescent="0.35">
      <c r="A2252" t="s">
        <v>22</v>
      </c>
      <c r="B2252">
        <v>2019</v>
      </c>
      <c r="C2252" t="b">
        <v>1</v>
      </c>
      <c r="D2252" t="s">
        <v>48</v>
      </c>
      <c r="E2252" t="s">
        <v>212</v>
      </c>
      <c r="F2252" t="s">
        <v>25</v>
      </c>
      <c r="G2252" t="s">
        <v>48</v>
      </c>
      <c r="H2252" t="s">
        <v>50</v>
      </c>
      <c r="I2252" t="s">
        <v>37</v>
      </c>
      <c r="J2252" t="s">
        <v>61</v>
      </c>
      <c r="K2252" t="s">
        <v>45</v>
      </c>
      <c r="L2252" t="b">
        <v>1</v>
      </c>
      <c r="M2252" t="s">
        <v>30</v>
      </c>
      <c r="N2252" t="s">
        <v>212</v>
      </c>
      <c r="O2252">
        <v>1.52</v>
      </c>
      <c r="P2252">
        <v>102</v>
      </c>
      <c r="Q2252">
        <v>155.04</v>
      </c>
      <c r="R2252">
        <v>357</v>
      </c>
      <c r="S2252">
        <v>357</v>
      </c>
      <c r="T2252">
        <v>3.57E-4</v>
      </c>
      <c r="U2252">
        <v>3.57E-4</v>
      </c>
      <c r="V2252">
        <v>0.15504000000000001</v>
      </c>
    </row>
    <row r="2253" spans="1:22" x14ac:dyDescent="0.35">
      <c r="A2253" t="s">
        <v>22</v>
      </c>
      <c r="B2253">
        <v>2019</v>
      </c>
      <c r="C2253" t="b">
        <v>1</v>
      </c>
      <c r="D2253" t="s">
        <v>48</v>
      </c>
      <c r="E2253" t="s">
        <v>212</v>
      </c>
      <c r="F2253" t="s">
        <v>25</v>
      </c>
      <c r="G2253" t="s">
        <v>48</v>
      </c>
      <c r="H2253" t="s">
        <v>50</v>
      </c>
      <c r="I2253" t="s">
        <v>37</v>
      </c>
      <c r="J2253" t="s">
        <v>33</v>
      </c>
      <c r="K2253" t="s">
        <v>33</v>
      </c>
      <c r="L2253" t="b">
        <v>1</v>
      </c>
      <c r="M2253" t="s">
        <v>30</v>
      </c>
      <c r="N2253" t="s">
        <v>212</v>
      </c>
      <c r="O2253">
        <v>1.84</v>
      </c>
      <c r="P2253">
        <v>178177</v>
      </c>
      <c r="Q2253">
        <v>327845.68</v>
      </c>
      <c r="R2253">
        <v>484944</v>
      </c>
      <c r="S2253">
        <v>484944</v>
      </c>
      <c r="T2253">
        <v>0.48494399999999999</v>
      </c>
      <c r="U2253">
        <v>0.48494399999999999</v>
      </c>
      <c r="V2253">
        <v>327.84568000000002</v>
      </c>
    </row>
    <row r="2254" spans="1:22" x14ac:dyDescent="0.35">
      <c r="A2254" t="s">
        <v>22</v>
      </c>
      <c r="B2254">
        <v>2019</v>
      </c>
      <c r="C2254" t="b">
        <v>1</v>
      </c>
      <c r="D2254" t="s">
        <v>48</v>
      </c>
      <c r="E2254" t="s">
        <v>212</v>
      </c>
      <c r="F2254" t="s">
        <v>25</v>
      </c>
      <c r="G2254" t="s">
        <v>48</v>
      </c>
      <c r="H2254" t="s">
        <v>50</v>
      </c>
      <c r="I2254" t="s">
        <v>37</v>
      </c>
      <c r="J2254" t="s">
        <v>33</v>
      </c>
      <c r="K2254" t="s">
        <v>33</v>
      </c>
      <c r="L2254" t="b">
        <v>1</v>
      </c>
      <c r="M2254" t="s">
        <v>30</v>
      </c>
      <c r="N2254" t="s">
        <v>212</v>
      </c>
      <c r="O2254">
        <v>1.64</v>
      </c>
      <c r="P2254">
        <v>211704</v>
      </c>
      <c r="Q2254">
        <v>347194.56</v>
      </c>
      <c r="R2254">
        <v>696689</v>
      </c>
      <c r="S2254">
        <v>696689</v>
      </c>
      <c r="T2254">
        <v>0.696689</v>
      </c>
      <c r="U2254">
        <v>0.696689</v>
      </c>
      <c r="V2254">
        <v>347.19456000000002</v>
      </c>
    </row>
    <row r="2255" spans="1:22" x14ac:dyDescent="0.35">
      <c r="A2255" t="s">
        <v>22</v>
      </c>
      <c r="B2255">
        <v>2019</v>
      </c>
      <c r="C2255" t="b">
        <v>1</v>
      </c>
      <c r="D2255" t="s">
        <v>48</v>
      </c>
      <c r="E2255" t="s">
        <v>212</v>
      </c>
      <c r="F2255" t="s">
        <v>25</v>
      </c>
      <c r="G2255" t="s">
        <v>48</v>
      </c>
      <c r="H2255" t="s">
        <v>50</v>
      </c>
      <c r="I2255" t="s">
        <v>37</v>
      </c>
      <c r="J2255" t="s">
        <v>89</v>
      </c>
      <c r="K2255" t="s">
        <v>59</v>
      </c>
      <c r="L2255" t="b">
        <v>1</v>
      </c>
      <c r="M2255" t="s">
        <v>30</v>
      </c>
      <c r="N2255" t="s">
        <v>212</v>
      </c>
      <c r="O2255">
        <v>1.64</v>
      </c>
      <c r="P2255">
        <v>3</v>
      </c>
      <c r="Q2255">
        <v>4.92</v>
      </c>
      <c r="R2255">
        <v>52</v>
      </c>
      <c r="S2255">
        <v>52</v>
      </c>
      <c r="T2255" s="1">
        <v>5.1999999999999997E-5</v>
      </c>
      <c r="U2255" s="1">
        <v>5.1999999999999997E-5</v>
      </c>
      <c r="V2255">
        <v>4.9199999999999999E-3</v>
      </c>
    </row>
    <row r="2256" spans="1:22" x14ac:dyDescent="0.35">
      <c r="A2256" t="s">
        <v>22</v>
      </c>
      <c r="B2256">
        <v>2019</v>
      </c>
      <c r="C2256" t="b">
        <v>1</v>
      </c>
      <c r="D2256" t="s">
        <v>48</v>
      </c>
      <c r="E2256" t="s">
        <v>212</v>
      </c>
      <c r="F2256" t="s">
        <v>25</v>
      </c>
      <c r="G2256" t="s">
        <v>48</v>
      </c>
      <c r="H2256" t="s">
        <v>40</v>
      </c>
      <c r="I2256" t="s">
        <v>37</v>
      </c>
      <c r="J2256" t="s">
        <v>112</v>
      </c>
      <c r="K2256" t="s">
        <v>54</v>
      </c>
      <c r="L2256" t="b">
        <v>1</v>
      </c>
      <c r="M2256" t="s">
        <v>30</v>
      </c>
      <c r="N2256" t="s">
        <v>212</v>
      </c>
      <c r="O2256">
        <v>1.87</v>
      </c>
      <c r="P2256">
        <v>426385</v>
      </c>
      <c r="Q2256">
        <v>797339.95</v>
      </c>
      <c r="R2256">
        <v>2183364</v>
      </c>
      <c r="S2256">
        <v>2183364</v>
      </c>
      <c r="T2256">
        <v>2.1833640000000001</v>
      </c>
      <c r="U2256">
        <v>2.1833640000000001</v>
      </c>
      <c r="V2256">
        <v>797.33995000000004</v>
      </c>
    </row>
    <row r="2257" spans="1:22" x14ac:dyDescent="0.35">
      <c r="A2257" t="s">
        <v>22</v>
      </c>
      <c r="B2257">
        <v>2019</v>
      </c>
      <c r="C2257" t="b">
        <v>1</v>
      </c>
      <c r="D2257" t="s">
        <v>48</v>
      </c>
      <c r="E2257" t="s">
        <v>212</v>
      </c>
      <c r="F2257" t="s">
        <v>25</v>
      </c>
      <c r="G2257" t="s">
        <v>48</v>
      </c>
      <c r="H2257" t="s">
        <v>40</v>
      </c>
      <c r="I2257" t="s">
        <v>36</v>
      </c>
      <c r="J2257" t="s">
        <v>33</v>
      </c>
      <c r="K2257" t="s">
        <v>33</v>
      </c>
      <c r="L2257" t="b">
        <v>1</v>
      </c>
      <c r="M2257" t="s">
        <v>30</v>
      </c>
      <c r="N2257" t="s">
        <v>212</v>
      </c>
      <c r="O2257">
        <v>3.76</v>
      </c>
      <c r="P2257">
        <v>165</v>
      </c>
      <c r="Q2257">
        <v>620.4</v>
      </c>
      <c r="R2257">
        <v>912</v>
      </c>
      <c r="S2257">
        <v>912</v>
      </c>
      <c r="T2257">
        <v>9.1200000000000005E-4</v>
      </c>
      <c r="U2257">
        <v>9.1200000000000005E-4</v>
      </c>
      <c r="V2257">
        <v>0.62039999999999995</v>
      </c>
    </row>
    <row r="2258" spans="1:22" x14ac:dyDescent="0.35">
      <c r="A2258" t="s">
        <v>22</v>
      </c>
      <c r="B2258">
        <v>2019</v>
      </c>
      <c r="C2258" t="b">
        <v>1</v>
      </c>
      <c r="D2258" t="s">
        <v>48</v>
      </c>
      <c r="E2258" t="s">
        <v>212</v>
      </c>
      <c r="F2258" t="s">
        <v>25</v>
      </c>
      <c r="G2258" t="s">
        <v>48</v>
      </c>
      <c r="H2258" t="s">
        <v>40</v>
      </c>
      <c r="I2258" t="s">
        <v>110</v>
      </c>
      <c r="J2258" t="s">
        <v>44</v>
      </c>
      <c r="K2258" t="s">
        <v>45</v>
      </c>
      <c r="L2258" t="b">
        <v>1</v>
      </c>
      <c r="M2258" t="s">
        <v>30</v>
      </c>
      <c r="N2258" t="s">
        <v>212</v>
      </c>
      <c r="O2258">
        <v>2.13</v>
      </c>
      <c r="P2258">
        <v>89</v>
      </c>
      <c r="Q2258">
        <v>189.57</v>
      </c>
      <c r="R2258">
        <v>439</v>
      </c>
      <c r="S2258">
        <v>439</v>
      </c>
      <c r="T2258">
        <v>4.3899999999999999E-4</v>
      </c>
      <c r="U2258">
        <v>4.3899999999999999E-4</v>
      </c>
      <c r="V2258">
        <v>0.18956999999999999</v>
      </c>
    </row>
    <row r="2259" spans="1:22" x14ac:dyDescent="0.35">
      <c r="A2259" t="s">
        <v>22</v>
      </c>
      <c r="B2259">
        <v>2019</v>
      </c>
      <c r="C2259" t="b">
        <v>1</v>
      </c>
      <c r="D2259" t="s">
        <v>48</v>
      </c>
      <c r="E2259" t="s">
        <v>212</v>
      </c>
      <c r="F2259" t="s">
        <v>25</v>
      </c>
      <c r="G2259" t="s">
        <v>48</v>
      </c>
      <c r="H2259" t="s">
        <v>40</v>
      </c>
      <c r="I2259" t="s">
        <v>35</v>
      </c>
      <c r="J2259" t="s">
        <v>44</v>
      </c>
      <c r="K2259" t="s">
        <v>45</v>
      </c>
      <c r="L2259" t="b">
        <v>1</v>
      </c>
      <c r="M2259" t="s">
        <v>30</v>
      </c>
      <c r="N2259" t="s">
        <v>212</v>
      </c>
      <c r="O2259">
        <v>1.6</v>
      </c>
      <c r="P2259">
        <v>284928</v>
      </c>
      <c r="Q2259">
        <v>455884.79999999999</v>
      </c>
      <c r="R2259">
        <v>2937811</v>
      </c>
      <c r="S2259">
        <v>2937811</v>
      </c>
      <c r="T2259">
        <v>2.937811</v>
      </c>
      <c r="U2259">
        <v>2.937811</v>
      </c>
      <c r="V2259">
        <v>455.88479999999998</v>
      </c>
    </row>
    <row r="2260" spans="1:22" x14ac:dyDescent="0.35">
      <c r="A2260" t="s">
        <v>22</v>
      </c>
      <c r="B2260">
        <v>2019</v>
      </c>
      <c r="C2260" t="b">
        <v>1</v>
      </c>
      <c r="D2260" t="s">
        <v>48</v>
      </c>
      <c r="E2260" t="s">
        <v>212</v>
      </c>
      <c r="F2260" t="s">
        <v>25</v>
      </c>
      <c r="G2260" t="s">
        <v>48</v>
      </c>
      <c r="H2260" t="s">
        <v>40</v>
      </c>
      <c r="I2260" t="s">
        <v>35</v>
      </c>
      <c r="J2260" t="s">
        <v>58</v>
      </c>
      <c r="K2260" t="s">
        <v>59</v>
      </c>
      <c r="L2260" t="b">
        <v>1</v>
      </c>
      <c r="M2260" t="s">
        <v>30</v>
      </c>
      <c r="N2260" t="s">
        <v>212</v>
      </c>
      <c r="O2260">
        <v>2.48</v>
      </c>
      <c r="P2260">
        <v>767</v>
      </c>
      <c r="Q2260">
        <v>1902.16</v>
      </c>
      <c r="R2260">
        <v>3345</v>
      </c>
      <c r="S2260">
        <v>3345</v>
      </c>
      <c r="T2260">
        <v>3.3449999999999999E-3</v>
      </c>
      <c r="U2260">
        <v>3.3449999999999999E-3</v>
      </c>
      <c r="V2260">
        <v>1.9021600000000001</v>
      </c>
    </row>
    <row r="2261" spans="1:22" x14ac:dyDescent="0.35">
      <c r="A2261" t="s">
        <v>22</v>
      </c>
      <c r="B2261">
        <v>2019</v>
      </c>
      <c r="C2261" t="b">
        <v>1</v>
      </c>
      <c r="D2261" t="s">
        <v>48</v>
      </c>
      <c r="E2261" t="s">
        <v>212</v>
      </c>
      <c r="F2261" t="s">
        <v>25</v>
      </c>
      <c r="G2261" t="s">
        <v>48</v>
      </c>
      <c r="H2261" t="s">
        <v>40</v>
      </c>
      <c r="I2261" t="s">
        <v>35</v>
      </c>
      <c r="J2261" t="s">
        <v>63</v>
      </c>
      <c r="K2261" t="s">
        <v>59</v>
      </c>
      <c r="L2261" t="b">
        <v>1</v>
      </c>
      <c r="M2261" t="s">
        <v>30</v>
      </c>
      <c r="N2261" t="s">
        <v>212</v>
      </c>
      <c r="O2261">
        <v>2.2999999999999998</v>
      </c>
      <c r="P2261">
        <v>377</v>
      </c>
      <c r="Q2261">
        <v>867.1</v>
      </c>
      <c r="R2261">
        <v>608</v>
      </c>
      <c r="S2261">
        <v>608</v>
      </c>
      <c r="T2261">
        <v>6.0800000000000003E-4</v>
      </c>
      <c r="U2261">
        <v>6.0800000000000003E-4</v>
      </c>
      <c r="V2261">
        <v>0.86709999999999998</v>
      </c>
    </row>
    <row r="2262" spans="1:22" x14ac:dyDescent="0.35">
      <c r="A2262" t="s">
        <v>22</v>
      </c>
      <c r="B2262">
        <v>2019</v>
      </c>
      <c r="C2262" t="b">
        <v>1</v>
      </c>
      <c r="D2262" t="s">
        <v>48</v>
      </c>
      <c r="E2262" t="s">
        <v>212</v>
      </c>
      <c r="F2262" t="s">
        <v>25</v>
      </c>
      <c r="G2262" t="s">
        <v>48</v>
      </c>
      <c r="H2262" t="s">
        <v>40</v>
      </c>
      <c r="I2262" t="s">
        <v>27</v>
      </c>
      <c r="J2262" t="s">
        <v>44</v>
      </c>
      <c r="K2262" t="s">
        <v>45</v>
      </c>
      <c r="L2262" t="b">
        <v>1</v>
      </c>
      <c r="M2262" t="s">
        <v>30</v>
      </c>
      <c r="N2262" t="s">
        <v>212</v>
      </c>
      <c r="O2262">
        <v>1.8</v>
      </c>
      <c r="P2262">
        <v>508745</v>
      </c>
      <c r="Q2262">
        <v>915741</v>
      </c>
      <c r="R2262">
        <v>4172253</v>
      </c>
      <c r="S2262">
        <v>4172253</v>
      </c>
      <c r="T2262">
        <v>4.1722530000000004</v>
      </c>
      <c r="U2262">
        <v>4.1722530000000004</v>
      </c>
      <c r="V2262">
        <v>915.74099999999999</v>
      </c>
    </row>
    <row r="2263" spans="1:22" x14ac:dyDescent="0.35">
      <c r="A2263" t="s">
        <v>22</v>
      </c>
      <c r="B2263">
        <v>2019</v>
      </c>
      <c r="C2263" t="b">
        <v>1</v>
      </c>
      <c r="D2263" t="s">
        <v>48</v>
      </c>
      <c r="E2263" t="s">
        <v>212</v>
      </c>
      <c r="F2263" t="s">
        <v>25</v>
      </c>
      <c r="G2263" t="s">
        <v>48</v>
      </c>
      <c r="H2263" t="s">
        <v>40</v>
      </c>
      <c r="I2263" t="s">
        <v>27</v>
      </c>
      <c r="J2263" t="s">
        <v>58</v>
      </c>
      <c r="K2263" t="s">
        <v>59</v>
      </c>
      <c r="L2263" t="b">
        <v>1</v>
      </c>
      <c r="M2263" t="s">
        <v>30</v>
      </c>
      <c r="N2263" t="s">
        <v>212</v>
      </c>
      <c r="O2263">
        <v>2.2200000000000002</v>
      </c>
      <c r="P2263">
        <v>1206</v>
      </c>
      <c r="Q2263">
        <v>2677.32</v>
      </c>
      <c r="R2263">
        <v>5292</v>
      </c>
      <c r="S2263">
        <v>5292</v>
      </c>
      <c r="T2263">
        <v>5.2919999999999998E-3</v>
      </c>
      <c r="U2263">
        <v>5.2919999999999998E-3</v>
      </c>
      <c r="V2263">
        <v>2.6773199999999999</v>
      </c>
    </row>
    <row r="2264" spans="1:22" x14ac:dyDescent="0.35">
      <c r="A2264" t="s">
        <v>22</v>
      </c>
      <c r="B2264">
        <v>2019</v>
      </c>
      <c r="C2264" t="b">
        <v>1</v>
      </c>
      <c r="D2264" t="s">
        <v>48</v>
      </c>
      <c r="E2264" t="s">
        <v>212</v>
      </c>
      <c r="F2264" t="s">
        <v>25</v>
      </c>
      <c r="G2264" t="s">
        <v>48</v>
      </c>
      <c r="H2264" t="s">
        <v>40</v>
      </c>
      <c r="I2264" t="s">
        <v>27</v>
      </c>
      <c r="J2264" t="s">
        <v>63</v>
      </c>
      <c r="K2264" t="s">
        <v>59</v>
      </c>
      <c r="L2264" t="b">
        <v>1</v>
      </c>
      <c r="M2264" t="s">
        <v>30</v>
      </c>
      <c r="N2264" t="s">
        <v>212</v>
      </c>
      <c r="O2264">
        <v>2.2999999999999998</v>
      </c>
      <c r="P2264">
        <v>24454</v>
      </c>
      <c r="Q2264">
        <v>56244.2</v>
      </c>
      <c r="R2264">
        <v>47126</v>
      </c>
      <c r="S2264">
        <v>47126</v>
      </c>
      <c r="T2264">
        <v>4.7126000000000001E-2</v>
      </c>
      <c r="U2264">
        <v>4.7126000000000001E-2</v>
      </c>
      <c r="V2264">
        <v>56.244199999999999</v>
      </c>
    </row>
    <row r="2265" spans="1:22" x14ac:dyDescent="0.35">
      <c r="A2265" t="s">
        <v>22</v>
      </c>
      <c r="B2265">
        <v>2019</v>
      </c>
      <c r="C2265" t="b">
        <v>1</v>
      </c>
      <c r="D2265" t="s">
        <v>48</v>
      </c>
      <c r="E2265" t="s">
        <v>212</v>
      </c>
      <c r="F2265" t="s">
        <v>25</v>
      </c>
      <c r="G2265" t="s">
        <v>48</v>
      </c>
      <c r="H2265" t="s">
        <v>65</v>
      </c>
      <c r="I2265" t="s">
        <v>37</v>
      </c>
      <c r="J2265" t="s">
        <v>66</v>
      </c>
      <c r="K2265" t="s">
        <v>67</v>
      </c>
      <c r="L2265" t="b">
        <v>1</v>
      </c>
      <c r="M2265" t="s">
        <v>30</v>
      </c>
      <c r="N2265" t="s">
        <v>212</v>
      </c>
      <c r="O2265">
        <v>0</v>
      </c>
      <c r="P2265">
        <v>2473</v>
      </c>
      <c r="Q2265">
        <v>0</v>
      </c>
      <c r="R2265">
        <v>21744</v>
      </c>
      <c r="S2265">
        <v>21744</v>
      </c>
      <c r="T2265">
        <v>2.1743999999999999E-2</v>
      </c>
      <c r="U2265">
        <v>2.1743999999999999E-2</v>
      </c>
      <c r="V2265">
        <v>0</v>
      </c>
    </row>
    <row r="2266" spans="1:22" x14ac:dyDescent="0.35">
      <c r="A2266" t="s">
        <v>22</v>
      </c>
      <c r="B2266">
        <v>2019</v>
      </c>
      <c r="C2266" t="b">
        <v>1</v>
      </c>
      <c r="D2266" t="s">
        <v>48</v>
      </c>
      <c r="E2266" t="s">
        <v>212</v>
      </c>
      <c r="F2266" t="s">
        <v>25</v>
      </c>
      <c r="G2266" t="s">
        <v>48</v>
      </c>
      <c r="H2266" t="s">
        <v>65</v>
      </c>
      <c r="I2266" t="s">
        <v>37</v>
      </c>
      <c r="J2266" t="s">
        <v>66</v>
      </c>
      <c r="K2266" t="s">
        <v>67</v>
      </c>
      <c r="L2266" t="b">
        <v>1</v>
      </c>
      <c r="M2266" t="s">
        <v>30</v>
      </c>
      <c r="N2266" t="s">
        <v>212</v>
      </c>
      <c r="O2266">
        <v>0</v>
      </c>
      <c r="P2266">
        <v>1</v>
      </c>
      <c r="Q2266">
        <v>0</v>
      </c>
      <c r="R2266">
        <v>21</v>
      </c>
      <c r="S2266">
        <v>21</v>
      </c>
      <c r="T2266" s="1">
        <v>2.0999999999999999E-5</v>
      </c>
      <c r="U2266" s="1">
        <v>2.0999999999999999E-5</v>
      </c>
      <c r="V2266">
        <v>0</v>
      </c>
    </row>
    <row r="2267" spans="1:22" x14ac:dyDescent="0.35">
      <c r="A2267" t="s">
        <v>22</v>
      </c>
      <c r="B2267">
        <v>2019</v>
      </c>
      <c r="C2267" t="b">
        <v>1</v>
      </c>
      <c r="D2267" t="s">
        <v>48</v>
      </c>
      <c r="E2267" t="s">
        <v>212</v>
      </c>
      <c r="F2267" t="s">
        <v>25</v>
      </c>
      <c r="G2267" t="s">
        <v>48</v>
      </c>
      <c r="H2267" t="s">
        <v>26</v>
      </c>
      <c r="I2267" t="s">
        <v>36</v>
      </c>
      <c r="J2267" t="s">
        <v>81</v>
      </c>
      <c r="K2267" t="s">
        <v>39</v>
      </c>
      <c r="L2267" t="b">
        <v>1</v>
      </c>
      <c r="M2267" t="s">
        <v>30</v>
      </c>
      <c r="N2267" t="s">
        <v>212</v>
      </c>
      <c r="O2267">
        <v>4.5</v>
      </c>
      <c r="P2267">
        <v>2</v>
      </c>
      <c r="Q2267">
        <v>9</v>
      </c>
      <c r="R2267">
        <v>13</v>
      </c>
      <c r="S2267">
        <v>13</v>
      </c>
      <c r="T2267" s="1">
        <v>1.2999999999999999E-5</v>
      </c>
      <c r="U2267" s="1">
        <v>1.2999999999999999E-5</v>
      </c>
      <c r="V2267">
        <v>8.9999999999999993E-3</v>
      </c>
    </row>
    <row r="2268" spans="1:22" x14ac:dyDescent="0.35">
      <c r="A2268" t="s">
        <v>22</v>
      </c>
      <c r="B2268">
        <v>2019</v>
      </c>
      <c r="C2268" t="b">
        <v>1</v>
      </c>
      <c r="D2268" t="s">
        <v>48</v>
      </c>
      <c r="E2268" t="s">
        <v>212</v>
      </c>
      <c r="F2268" t="s">
        <v>25</v>
      </c>
      <c r="G2268" t="s">
        <v>48</v>
      </c>
      <c r="H2268" t="s">
        <v>26</v>
      </c>
      <c r="I2268" t="s">
        <v>27</v>
      </c>
      <c r="J2268" t="s">
        <v>158</v>
      </c>
      <c r="K2268" t="s">
        <v>33</v>
      </c>
      <c r="L2268" t="b">
        <v>1</v>
      </c>
      <c r="M2268" t="s">
        <v>30</v>
      </c>
      <c r="N2268" t="s">
        <v>212</v>
      </c>
      <c r="O2268">
        <v>1.34</v>
      </c>
      <c r="P2268">
        <v>75</v>
      </c>
      <c r="Q2268">
        <v>100.5</v>
      </c>
      <c r="R2268">
        <v>795</v>
      </c>
      <c r="S2268">
        <v>795</v>
      </c>
      <c r="T2268">
        <v>7.9500000000000003E-4</v>
      </c>
      <c r="U2268">
        <v>7.9500000000000003E-4</v>
      </c>
      <c r="V2268">
        <v>0.10050000000000001</v>
      </c>
    </row>
    <row r="2269" spans="1:22" x14ac:dyDescent="0.35">
      <c r="A2269" t="s">
        <v>22</v>
      </c>
      <c r="B2269">
        <v>2019</v>
      </c>
      <c r="C2269" t="b">
        <v>1</v>
      </c>
      <c r="D2269" t="s">
        <v>48</v>
      </c>
      <c r="E2269" t="s">
        <v>212</v>
      </c>
      <c r="F2269" t="s">
        <v>25</v>
      </c>
      <c r="G2269" t="s">
        <v>48</v>
      </c>
      <c r="H2269" t="s">
        <v>26</v>
      </c>
      <c r="I2269" t="s">
        <v>110</v>
      </c>
      <c r="J2269" t="s">
        <v>98</v>
      </c>
      <c r="K2269" t="s">
        <v>54</v>
      </c>
      <c r="L2269" t="b">
        <v>1</v>
      </c>
      <c r="M2269" t="s">
        <v>30</v>
      </c>
      <c r="N2269" t="s">
        <v>212</v>
      </c>
      <c r="O2269">
        <v>1.46</v>
      </c>
      <c r="P2269">
        <v>3745</v>
      </c>
      <c r="Q2269">
        <v>5467.7</v>
      </c>
      <c r="R2269">
        <v>6341</v>
      </c>
      <c r="S2269">
        <v>6341</v>
      </c>
      <c r="T2269">
        <v>6.3410000000000003E-3</v>
      </c>
      <c r="U2269">
        <v>6.3410000000000003E-3</v>
      </c>
      <c r="V2269">
        <v>5.4676999999999998</v>
      </c>
    </row>
    <row r="2270" spans="1:22" x14ac:dyDescent="0.35">
      <c r="A2270" t="s">
        <v>22</v>
      </c>
      <c r="B2270">
        <v>2019</v>
      </c>
      <c r="C2270" t="b">
        <v>1</v>
      </c>
      <c r="D2270" t="s">
        <v>48</v>
      </c>
      <c r="E2270" t="s">
        <v>213</v>
      </c>
      <c r="F2270" t="s">
        <v>25</v>
      </c>
      <c r="G2270" t="s">
        <v>48</v>
      </c>
      <c r="H2270" t="s">
        <v>26</v>
      </c>
      <c r="I2270" t="s">
        <v>27</v>
      </c>
      <c r="J2270" t="s">
        <v>56</v>
      </c>
      <c r="K2270" t="s">
        <v>29</v>
      </c>
      <c r="L2270" t="b">
        <v>1</v>
      </c>
      <c r="M2270" t="s">
        <v>30</v>
      </c>
      <c r="N2270" t="s">
        <v>213</v>
      </c>
      <c r="O2270">
        <v>1.21</v>
      </c>
      <c r="P2270">
        <v>9968</v>
      </c>
      <c r="Q2270">
        <v>12061.28</v>
      </c>
      <c r="R2270">
        <v>92815</v>
      </c>
      <c r="S2270">
        <v>92815</v>
      </c>
      <c r="T2270">
        <v>9.2814999999999995E-2</v>
      </c>
      <c r="U2270">
        <v>9.2814999999999995E-2</v>
      </c>
      <c r="V2270">
        <v>12.06128</v>
      </c>
    </row>
    <row r="2271" spans="1:22" x14ac:dyDescent="0.35">
      <c r="A2271" t="s">
        <v>22</v>
      </c>
      <c r="B2271">
        <v>2019</v>
      </c>
      <c r="C2271" t="b">
        <v>1</v>
      </c>
      <c r="D2271" t="s">
        <v>48</v>
      </c>
      <c r="E2271" t="s">
        <v>213</v>
      </c>
      <c r="F2271" t="s">
        <v>25</v>
      </c>
      <c r="G2271" t="s">
        <v>48</v>
      </c>
      <c r="H2271" t="s">
        <v>26</v>
      </c>
      <c r="I2271" t="s">
        <v>27</v>
      </c>
      <c r="J2271" t="s">
        <v>28</v>
      </c>
      <c r="K2271" t="s">
        <v>29</v>
      </c>
      <c r="L2271" t="b">
        <v>1</v>
      </c>
      <c r="M2271" t="s">
        <v>30</v>
      </c>
      <c r="N2271" t="s">
        <v>213</v>
      </c>
      <c r="O2271">
        <v>1.38</v>
      </c>
      <c r="P2271">
        <v>23</v>
      </c>
      <c r="Q2271">
        <v>31.74</v>
      </c>
      <c r="R2271">
        <v>2193</v>
      </c>
      <c r="S2271">
        <v>2193</v>
      </c>
      <c r="T2271">
        <v>2.1930000000000001E-3</v>
      </c>
      <c r="U2271">
        <v>2.1930000000000001E-3</v>
      </c>
      <c r="V2271">
        <v>3.1739999999999997E-2</v>
      </c>
    </row>
    <row r="2272" spans="1:22" x14ac:dyDescent="0.35">
      <c r="A2272" t="s">
        <v>22</v>
      </c>
      <c r="B2272">
        <v>2019</v>
      </c>
      <c r="C2272" t="b">
        <v>1</v>
      </c>
      <c r="D2272" t="s">
        <v>48</v>
      </c>
      <c r="E2272" t="s">
        <v>213</v>
      </c>
      <c r="F2272" t="s">
        <v>25</v>
      </c>
      <c r="G2272" t="s">
        <v>48</v>
      </c>
      <c r="H2272" t="s">
        <v>26</v>
      </c>
      <c r="I2272" t="s">
        <v>35</v>
      </c>
      <c r="J2272" t="s">
        <v>153</v>
      </c>
      <c r="K2272" t="s">
        <v>52</v>
      </c>
      <c r="L2272" t="b">
        <v>1</v>
      </c>
      <c r="M2272" t="s">
        <v>30</v>
      </c>
      <c r="N2272" t="s">
        <v>213</v>
      </c>
      <c r="O2272">
        <v>1.1599999999999999</v>
      </c>
      <c r="P2272">
        <v>183</v>
      </c>
      <c r="Q2272">
        <v>212.28</v>
      </c>
      <c r="R2272">
        <v>2808</v>
      </c>
      <c r="S2272">
        <v>2808</v>
      </c>
      <c r="T2272">
        <v>2.8080000000000002E-3</v>
      </c>
      <c r="U2272">
        <v>2.8080000000000002E-3</v>
      </c>
      <c r="V2272">
        <v>0.21228</v>
      </c>
    </row>
    <row r="2273" spans="1:22" x14ac:dyDescent="0.35">
      <c r="A2273" t="s">
        <v>22</v>
      </c>
      <c r="B2273">
        <v>2019</v>
      </c>
      <c r="C2273" t="b">
        <v>1</v>
      </c>
      <c r="D2273" t="s">
        <v>48</v>
      </c>
      <c r="E2273" t="s">
        <v>213</v>
      </c>
      <c r="F2273" t="s">
        <v>25</v>
      </c>
      <c r="G2273" t="s">
        <v>48</v>
      </c>
      <c r="H2273" t="s">
        <v>26</v>
      </c>
      <c r="I2273" t="s">
        <v>35</v>
      </c>
      <c r="J2273" t="s">
        <v>153</v>
      </c>
      <c r="K2273" t="s">
        <v>52</v>
      </c>
      <c r="L2273" t="b">
        <v>1</v>
      </c>
      <c r="M2273" t="s">
        <v>30</v>
      </c>
      <c r="N2273" t="s">
        <v>213</v>
      </c>
      <c r="O2273">
        <v>1.1399999999999999</v>
      </c>
      <c r="P2273">
        <v>74</v>
      </c>
      <c r="Q2273">
        <v>84.36</v>
      </c>
      <c r="R2273">
        <v>661</v>
      </c>
      <c r="S2273">
        <v>661</v>
      </c>
      <c r="T2273">
        <v>6.6100000000000002E-4</v>
      </c>
      <c r="U2273">
        <v>6.6100000000000002E-4</v>
      </c>
      <c r="V2273">
        <v>8.4360000000000004E-2</v>
      </c>
    </row>
    <row r="2274" spans="1:22" x14ac:dyDescent="0.35">
      <c r="A2274" t="s">
        <v>22</v>
      </c>
      <c r="B2274">
        <v>2019</v>
      </c>
      <c r="C2274" t="b">
        <v>1</v>
      </c>
      <c r="D2274" t="s">
        <v>48</v>
      </c>
      <c r="E2274" t="s">
        <v>213</v>
      </c>
      <c r="F2274" t="s">
        <v>25</v>
      </c>
      <c r="G2274" t="s">
        <v>48</v>
      </c>
      <c r="H2274" t="s">
        <v>26</v>
      </c>
      <c r="I2274" t="s">
        <v>35</v>
      </c>
      <c r="J2274" t="s">
        <v>153</v>
      </c>
      <c r="K2274" t="s">
        <v>52</v>
      </c>
      <c r="L2274" t="b">
        <v>1</v>
      </c>
      <c r="M2274" t="s">
        <v>30</v>
      </c>
      <c r="N2274" t="s">
        <v>213</v>
      </c>
      <c r="O2274">
        <v>1</v>
      </c>
      <c r="P2274">
        <v>120</v>
      </c>
      <c r="Q2274">
        <v>120</v>
      </c>
      <c r="R2274">
        <v>1124</v>
      </c>
      <c r="S2274">
        <v>1124</v>
      </c>
      <c r="T2274">
        <v>1.124E-3</v>
      </c>
      <c r="U2274">
        <v>1.124E-3</v>
      </c>
      <c r="V2274">
        <v>0.12</v>
      </c>
    </row>
    <row r="2275" spans="1:22" x14ac:dyDescent="0.35">
      <c r="A2275" t="s">
        <v>22</v>
      </c>
      <c r="B2275">
        <v>2019</v>
      </c>
      <c r="C2275" t="b">
        <v>1</v>
      </c>
      <c r="D2275" t="s">
        <v>48</v>
      </c>
      <c r="E2275" t="s">
        <v>213</v>
      </c>
      <c r="F2275" t="s">
        <v>25</v>
      </c>
      <c r="G2275" t="s">
        <v>48</v>
      </c>
      <c r="H2275" t="s">
        <v>26</v>
      </c>
      <c r="I2275" t="s">
        <v>35</v>
      </c>
      <c r="J2275" t="s">
        <v>112</v>
      </c>
      <c r="K2275" t="s">
        <v>54</v>
      </c>
      <c r="L2275" t="b">
        <v>1</v>
      </c>
      <c r="M2275" t="s">
        <v>30</v>
      </c>
      <c r="N2275" t="s">
        <v>213</v>
      </c>
      <c r="O2275">
        <v>1</v>
      </c>
      <c r="P2275">
        <v>2</v>
      </c>
      <c r="Q2275">
        <v>2</v>
      </c>
      <c r="R2275">
        <v>271</v>
      </c>
      <c r="S2275">
        <v>271</v>
      </c>
      <c r="T2275">
        <v>2.7099999999999997E-4</v>
      </c>
      <c r="U2275">
        <v>2.7099999999999997E-4</v>
      </c>
      <c r="V2275">
        <v>2E-3</v>
      </c>
    </row>
    <row r="2276" spans="1:22" x14ac:dyDescent="0.35">
      <c r="A2276" t="s">
        <v>22</v>
      </c>
      <c r="B2276">
        <v>2019</v>
      </c>
      <c r="C2276" t="b">
        <v>1</v>
      </c>
      <c r="D2276" t="s">
        <v>48</v>
      </c>
      <c r="E2276" t="s">
        <v>213</v>
      </c>
      <c r="F2276" t="s">
        <v>25</v>
      </c>
      <c r="G2276" t="s">
        <v>48</v>
      </c>
      <c r="H2276" t="s">
        <v>26</v>
      </c>
      <c r="I2276" t="s">
        <v>27</v>
      </c>
      <c r="J2276" t="s">
        <v>124</v>
      </c>
      <c r="K2276" t="s">
        <v>52</v>
      </c>
      <c r="L2276" t="b">
        <v>1</v>
      </c>
      <c r="M2276" t="s">
        <v>30</v>
      </c>
      <c r="N2276" t="s">
        <v>213</v>
      </c>
      <c r="O2276">
        <v>1.1499999999999999</v>
      </c>
      <c r="P2276">
        <v>749</v>
      </c>
      <c r="Q2276">
        <v>861.35</v>
      </c>
      <c r="R2276">
        <v>6645</v>
      </c>
      <c r="S2276">
        <v>6645</v>
      </c>
      <c r="T2276">
        <v>6.6449999999999999E-3</v>
      </c>
      <c r="U2276">
        <v>6.6449999999999999E-3</v>
      </c>
      <c r="V2276">
        <v>0.86134999999999995</v>
      </c>
    </row>
    <row r="2277" spans="1:22" x14ac:dyDescent="0.35">
      <c r="A2277" t="s">
        <v>22</v>
      </c>
      <c r="B2277">
        <v>2019</v>
      </c>
      <c r="C2277" t="b">
        <v>1</v>
      </c>
      <c r="D2277" t="s">
        <v>48</v>
      </c>
      <c r="E2277" t="s">
        <v>213</v>
      </c>
      <c r="F2277" t="s">
        <v>25</v>
      </c>
      <c r="G2277" t="s">
        <v>48</v>
      </c>
      <c r="H2277" t="s">
        <v>26</v>
      </c>
      <c r="I2277" t="s">
        <v>27</v>
      </c>
      <c r="J2277" t="s">
        <v>108</v>
      </c>
      <c r="K2277" t="s">
        <v>52</v>
      </c>
      <c r="L2277" t="b">
        <v>1</v>
      </c>
      <c r="M2277" t="s">
        <v>30</v>
      </c>
      <c r="N2277" t="s">
        <v>213</v>
      </c>
      <c r="O2277">
        <v>1.1499999999999999</v>
      </c>
      <c r="P2277">
        <v>1566</v>
      </c>
      <c r="Q2277">
        <v>1800.9</v>
      </c>
      <c r="R2277">
        <v>19291</v>
      </c>
      <c r="S2277">
        <v>19291</v>
      </c>
      <c r="T2277">
        <v>1.9290999999999999E-2</v>
      </c>
      <c r="U2277">
        <v>1.9290999999999999E-2</v>
      </c>
      <c r="V2277">
        <v>1.8008999999999999</v>
      </c>
    </row>
    <row r="2278" spans="1:22" x14ac:dyDescent="0.35">
      <c r="A2278" t="s">
        <v>22</v>
      </c>
      <c r="B2278">
        <v>2019</v>
      </c>
      <c r="C2278" t="b">
        <v>1</v>
      </c>
      <c r="D2278" t="s">
        <v>48</v>
      </c>
      <c r="E2278" t="s">
        <v>213</v>
      </c>
      <c r="F2278" t="s">
        <v>25</v>
      </c>
      <c r="G2278" t="s">
        <v>48</v>
      </c>
      <c r="H2278" t="s">
        <v>26</v>
      </c>
      <c r="I2278" t="s">
        <v>27</v>
      </c>
      <c r="J2278" t="s">
        <v>91</v>
      </c>
      <c r="K2278" t="s">
        <v>54</v>
      </c>
      <c r="L2278" t="b">
        <v>1</v>
      </c>
      <c r="M2278" t="s">
        <v>30</v>
      </c>
      <c r="N2278" t="s">
        <v>213</v>
      </c>
      <c r="O2278">
        <v>1.61</v>
      </c>
      <c r="P2278">
        <v>174604</v>
      </c>
      <c r="Q2278">
        <v>281112.44</v>
      </c>
      <c r="R2278">
        <v>338698</v>
      </c>
      <c r="S2278">
        <v>338698</v>
      </c>
      <c r="T2278">
        <v>0.338698</v>
      </c>
      <c r="U2278">
        <v>0.338698</v>
      </c>
      <c r="V2278">
        <v>281.11243999999999</v>
      </c>
    </row>
    <row r="2279" spans="1:22" x14ac:dyDescent="0.35">
      <c r="A2279" t="s">
        <v>22</v>
      </c>
      <c r="B2279">
        <v>2019</v>
      </c>
      <c r="C2279" t="b">
        <v>1</v>
      </c>
      <c r="D2279" t="s">
        <v>48</v>
      </c>
      <c r="E2279" t="s">
        <v>213</v>
      </c>
      <c r="F2279" t="s">
        <v>25</v>
      </c>
      <c r="G2279" t="s">
        <v>48</v>
      </c>
      <c r="H2279" t="s">
        <v>26</v>
      </c>
      <c r="I2279" t="s">
        <v>27</v>
      </c>
      <c r="J2279" t="s">
        <v>112</v>
      </c>
      <c r="K2279" t="s">
        <v>54</v>
      </c>
      <c r="L2279" t="b">
        <v>1</v>
      </c>
      <c r="M2279" t="s">
        <v>30</v>
      </c>
      <c r="N2279" t="s">
        <v>213</v>
      </c>
      <c r="O2279">
        <v>1</v>
      </c>
      <c r="P2279">
        <v>203506</v>
      </c>
      <c r="Q2279">
        <v>203506</v>
      </c>
      <c r="R2279">
        <v>222279</v>
      </c>
      <c r="S2279">
        <v>222279</v>
      </c>
      <c r="T2279">
        <v>0.222279</v>
      </c>
      <c r="U2279">
        <v>0.222279</v>
      </c>
      <c r="V2279">
        <v>203.506</v>
      </c>
    </row>
    <row r="2280" spans="1:22" x14ac:dyDescent="0.35">
      <c r="A2280" t="s">
        <v>22</v>
      </c>
      <c r="B2280">
        <v>2019</v>
      </c>
      <c r="C2280" t="b">
        <v>1</v>
      </c>
      <c r="D2280" t="s">
        <v>48</v>
      </c>
      <c r="E2280" t="s">
        <v>213</v>
      </c>
      <c r="F2280" t="s">
        <v>25</v>
      </c>
      <c r="G2280" t="s">
        <v>48</v>
      </c>
      <c r="H2280" t="s">
        <v>26</v>
      </c>
      <c r="I2280" t="s">
        <v>27</v>
      </c>
      <c r="J2280" t="s">
        <v>155</v>
      </c>
      <c r="K2280" t="s">
        <v>54</v>
      </c>
      <c r="L2280" t="b">
        <v>1</v>
      </c>
      <c r="M2280" t="s">
        <v>30</v>
      </c>
      <c r="N2280" t="s">
        <v>213</v>
      </c>
      <c r="O2280">
        <v>1</v>
      </c>
      <c r="P2280">
        <v>26730</v>
      </c>
      <c r="Q2280">
        <v>26730</v>
      </c>
      <c r="R2280">
        <v>43980</v>
      </c>
      <c r="S2280">
        <v>43980</v>
      </c>
      <c r="T2280">
        <v>4.3979999999999998E-2</v>
      </c>
      <c r="U2280">
        <v>4.3979999999999998E-2</v>
      </c>
      <c r="V2280">
        <v>26.73</v>
      </c>
    </row>
    <row r="2281" spans="1:22" x14ac:dyDescent="0.35">
      <c r="A2281" t="s">
        <v>22</v>
      </c>
      <c r="B2281">
        <v>2019</v>
      </c>
      <c r="C2281" t="b">
        <v>1</v>
      </c>
      <c r="D2281" t="s">
        <v>48</v>
      </c>
      <c r="E2281" t="s">
        <v>213</v>
      </c>
      <c r="F2281" t="s">
        <v>25</v>
      </c>
      <c r="G2281" t="s">
        <v>48</v>
      </c>
      <c r="H2281" t="s">
        <v>26</v>
      </c>
      <c r="I2281" t="s">
        <v>110</v>
      </c>
      <c r="J2281" t="s">
        <v>76</v>
      </c>
      <c r="K2281" t="s">
        <v>32</v>
      </c>
      <c r="L2281" t="b">
        <v>1</v>
      </c>
      <c r="M2281" t="s">
        <v>30</v>
      </c>
      <c r="N2281" t="s">
        <v>213</v>
      </c>
      <c r="O2281">
        <v>1.92</v>
      </c>
      <c r="P2281">
        <v>151</v>
      </c>
      <c r="Q2281">
        <v>289.92</v>
      </c>
      <c r="R2281">
        <v>3421</v>
      </c>
      <c r="S2281">
        <v>3421</v>
      </c>
      <c r="T2281">
        <v>3.421E-3</v>
      </c>
      <c r="U2281">
        <v>3.421E-3</v>
      </c>
      <c r="V2281">
        <v>0.28992000000000001</v>
      </c>
    </row>
    <row r="2282" spans="1:22" x14ac:dyDescent="0.35">
      <c r="A2282" t="s">
        <v>22</v>
      </c>
      <c r="B2282">
        <v>2019</v>
      </c>
      <c r="C2282" t="b">
        <v>1</v>
      </c>
      <c r="D2282" t="s">
        <v>48</v>
      </c>
      <c r="E2282" t="s">
        <v>213</v>
      </c>
      <c r="F2282" t="s">
        <v>25</v>
      </c>
      <c r="G2282" t="s">
        <v>48</v>
      </c>
      <c r="H2282" t="s">
        <v>26</v>
      </c>
      <c r="I2282" t="s">
        <v>35</v>
      </c>
      <c r="J2282" t="s">
        <v>76</v>
      </c>
      <c r="K2282" t="s">
        <v>32</v>
      </c>
      <c r="L2282" t="b">
        <v>1</v>
      </c>
      <c r="M2282" t="s">
        <v>30</v>
      </c>
      <c r="N2282" t="s">
        <v>213</v>
      </c>
      <c r="O2282">
        <v>1.34</v>
      </c>
      <c r="P2282">
        <v>467</v>
      </c>
      <c r="Q2282">
        <v>625.78</v>
      </c>
      <c r="R2282">
        <v>14139</v>
      </c>
      <c r="S2282">
        <v>14139</v>
      </c>
      <c r="T2282">
        <v>1.4139000000000001E-2</v>
      </c>
      <c r="U2282">
        <v>1.4139000000000001E-2</v>
      </c>
      <c r="V2282">
        <v>0.62578</v>
      </c>
    </row>
    <row r="2283" spans="1:22" x14ac:dyDescent="0.35">
      <c r="A2283" t="s">
        <v>22</v>
      </c>
      <c r="B2283">
        <v>2019</v>
      </c>
      <c r="C2283" t="b">
        <v>1</v>
      </c>
      <c r="D2283" t="s">
        <v>48</v>
      </c>
      <c r="E2283" t="s">
        <v>213</v>
      </c>
      <c r="F2283" t="s">
        <v>25</v>
      </c>
      <c r="G2283" t="s">
        <v>48</v>
      </c>
      <c r="H2283" t="s">
        <v>26</v>
      </c>
      <c r="I2283" t="s">
        <v>35</v>
      </c>
      <c r="J2283" t="s">
        <v>76</v>
      </c>
      <c r="K2283" t="s">
        <v>32</v>
      </c>
      <c r="L2283" t="b">
        <v>1</v>
      </c>
      <c r="M2283" t="s">
        <v>30</v>
      </c>
      <c r="N2283" t="s">
        <v>213</v>
      </c>
      <c r="O2283">
        <v>1.28</v>
      </c>
      <c r="P2283">
        <v>94</v>
      </c>
      <c r="Q2283">
        <v>120.32</v>
      </c>
      <c r="R2283">
        <v>15913</v>
      </c>
      <c r="S2283">
        <v>15913</v>
      </c>
      <c r="T2283">
        <v>1.5913E-2</v>
      </c>
      <c r="U2283">
        <v>1.5913E-2</v>
      </c>
      <c r="V2283">
        <v>0.12032</v>
      </c>
    </row>
    <row r="2284" spans="1:22" x14ac:dyDescent="0.35">
      <c r="A2284" t="s">
        <v>22</v>
      </c>
      <c r="B2284">
        <v>2019</v>
      </c>
      <c r="C2284" t="b">
        <v>1</v>
      </c>
      <c r="D2284" t="s">
        <v>48</v>
      </c>
      <c r="E2284" t="s">
        <v>213</v>
      </c>
      <c r="F2284" t="s">
        <v>25</v>
      </c>
      <c r="G2284" t="s">
        <v>48</v>
      </c>
      <c r="H2284" t="s">
        <v>26</v>
      </c>
      <c r="I2284" t="s">
        <v>27</v>
      </c>
      <c r="J2284" t="s">
        <v>148</v>
      </c>
      <c r="K2284" t="s">
        <v>33</v>
      </c>
      <c r="L2284" t="b">
        <v>1</v>
      </c>
      <c r="M2284" t="s">
        <v>30</v>
      </c>
      <c r="N2284" t="s">
        <v>213</v>
      </c>
      <c r="O2284">
        <v>1.34</v>
      </c>
      <c r="P2284">
        <v>1231</v>
      </c>
      <c r="Q2284">
        <v>1649.54</v>
      </c>
      <c r="R2284">
        <v>3023</v>
      </c>
      <c r="S2284">
        <v>3023</v>
      </c>
      <c r="T2284">
        <v>3.0230000000000001E-3</v>
      </c>
      <c r="U2284">
        <v>3.0230000000000001E-3</v>
      </c>
      <c r="V2284">
        <v>1.64954</v>
      </c>
    </row>
    <row r="2285" spans="1:22" x14ac:dyDescent="0.35">
      <c r="A2285" t="s">
        <v>22</v>
      </c>
      <c r="B2285">
        <v>2019</v>
      </c>
      <c r="C2285" t="b">
        <v>1</v>
      </c>
      <c r="D2285" t="s">
        <v>48</v>
      </c>
      <c r="E2285" t="s">
        <v>213</v>
      </c>
      <c r="F2285" t="s">
        <v>25</v>
      </c>
      <c r="G2285" t="s">
        <v>48</v>
      </c>
      <c r="H2285" t="s">
        <v>26</v>
      </c>
      <c r="I2285" t="s">
        <v>27</v>
      </c>
      <c r="J2285" t="s">
        <v>137</v>
      </c>
      <c r="K2285" t="s">
        <v>33</v>
      </c>
      <c r="L2285" t="b">
        <v>1</v>
      </c>
      <c r="M2285" t="s">
        <v>30</v>
      </c>
      <c r="N2285" t="s">
        <v>213</v>
      </c>
      <c r="O2285">
        <v>1.33</v>
      </c>
      <c r="P2285">
        <v>4558</v>
      </c>
      <c r="Q2285">
        <v>6062.14</v>
      </c>
      <c r="R2285">
        <v>12086</v>
      </c>
      <c r="S2285">
        <v>12086</v>
      </c>
      <c r="T2285">
        <v>1.2086E-2</v>
      </c>
      <c r="U2285">
        <v>1.2086E-2</v>
      </c>
      <c r="V2285">
        <v>6.0621400000000003</v>
      </c>
    </row>
    <row r="2286" spans="1:22" x14ac:dyDescent="0.35">
      <c r="A2286" t="s">
        <v>22</v>
      </c>
      <c r="B2286">
        <v>2019</v>
      </c>
      <c r="C2286" t="b">
        <v>1</v>
      </c>
      <c r="D2286" t="s">
        <v>48</v>
      </c>
      <c r="E2286" t="s">
        <v>213</v>
      </c>
      <c r="F2286" t="s">
        <v>25</v>
      </c>
      <c r="G2286" t="s">
        <v>48</v>
      </c>
      <c r="H2286" t="s">
        <v>26</v>
      </c>
      <c r="I2286" t="s">
        <v>27</v>
      </c>
      <c r="J2286" t="s">
        <v>85</v>
      </c>
      <c r="K2286" t="s">
        <v>33</v>
      </c>
      <c r="L2286" t="b">
        <v>1</v>
      </c>
      <c r="M2286" t="s">
        <v>30</v>
      </c>
      <c r="N2286" t="s">
        <v>213</v>
      </c>
      <c r="O2286">
        <v>3.07</v>
      </c>
      <c r="P2286">
        <v>2753</v>
      </c>
      <c r="Q2286">
        <v>8451.7099999999991</v>
      </c>
      <c r="R2286">
        <v>14605</v>
      </c>
      <c r="S2286">
        <v>14605</v>
      </c>
      <c r="T2286">
        <v>1.4605E-2</v>
      </c>
      <c r="U2286">
        <v>1.4605E-2</v>
      </c>
      <c r="V2286">
        <v>8.4517100000000003</v>
      </c>
    </row>
    <row r="2287" spans="1:22" x14ac:dyDescent="0.35">
      <c r="A2287" t="s">
        <v>22</v>
      </c>
      <c r="B2287">
        <v>2019</v>
      </c>
      <c r="C2287" t="b">
        <v>1</v>
      </c>
      <c r="D2287" t="s">
        <v>48</v>
      </c>
      <c r="E2287" t="s">
        <v>213</v>
      </c>
      <c r="F2287" t="s">
        <v>25</v>
      </c>
      <c r="G2287" t="s">
        <v>48</v>
      </c>
      <c r="H2287" t="s">
        <v>26</v>
      </c>
      <c r="I2287" t="s">
        <v>27</v>
      </c>
      <c r="J2287" t="s">
        <v>104</v>
      </c>
      <c r="K2287" t="s">
        <v>32</v>
      </c>
      <c r="L2287" t="b">
        <v>1</v>
      </c>
      <c r="M2287" t="s">
        <v>30</v>
      </c>
      <c r="N2287" t="s">
        <v>213</v>
      </c>
      <c r="O2287">
        <v>1.1599999999999999</v>
      </c>
      <c r="P2287">
        <v>13701</v>
      </c>
      <c r="Q2287">
        <v>15893.16</v>
      </c>
      <c r="R2287">
        <v>39372</v>
      </c>
      <c r="S2287">
        <v>39372</v>
      </c>
      <c r="T2287">
        <v>3.9371999999999997E-2</v>
      </c>
      <c r="U2287">
        <v>3.9371999999999997E-2</v>
      </c>
      <c r="V2287">
        <v>15.89316</v>
      </c>
    </row>
    <row r="2288" spans="1:22" x14ac:dyDescent="0.35">
      <c r="A2288" t="s">
        <v>22</v>
      </c>
      <c r="B2288">
        <v>2019</v>
      </c>
      <c r="C2288" t="b">
        <v>1</v>
      </c>
      <c r="D2288" t="s">
        <v>48</v>
      </c>
      <c r="E2288" t="s">
        <v>213</v>
      </c>
      <c r="F2288" t="s">
        <v>25</v>
      </c>
      <c r="G2288" t="s">
        <v>48</v>
      </c>
      <c r="H2288" t="s">
        <v>26</v>
      </c>
      <c r="I2288" t="s">
        <v>27</v>
      </c>
      <c r="J2288" t="s">
        <v>31</v>
      </c>
      <c r="K2288" t="s">
        <v>32</v>
      </c>
      <c r="L2288" t="b">
        <v>1</v>
      </c>
      <c r="M2288" t="s">
        <v>30</v>
      </c>
      <c r="N2288" t="s">
        <v>213</v>
      </c>
      <c r="O2288">
        <v>1.5</v>
      </c>
      <c r="P2288">
        <v>1885</v>
      </c>
      <c r="Q2288">
        <v>2827.5</v>
      </c>
      <c r="R2288">
        <v>5106</v>
      </c>
      <c r="S2288">
        <v>5106</v>
      </c>
      <c r="T2288">
        <v>5.1060000000000003E-3</v>
      </c>
      <c r="U2288">
        <v>5.1060000000000003E-3</v>
      </c>
      <c r="V2288">
        <v>2.8275000000000001</v>
      </c>
    </row>
    <row r="2289" spans="1:22" x14ac:dyDescent="0.35">
      <c r="A2289" t="s">
        <v>22</v>
      </c>
      <c r="B2289">
        <v>2019</v>
      </c>
      <c r="C2289" t="b">
        <v>1</v>
      </c>
      <c r="D2289" t="s">
        <v>48</v>
      </c>
      <c r="E2289" t="s">
        <v>213</v>
      </c>
      <c r="F2289" t="s">
        <v>25</v>
      </c>
      <c r="G2289" t="s">
        <v>48</v>
      </c>
      <c r="H2289" t="s">
        <v>26</v>
      </c>
      <c r="I2289" t="s">
        <v>27</v>
      </c>
      <c r="J2289" t="s">
        <v>31</v>
      </c>
      <c r="K2289" t="s">
        <v>32</v>
      </c>
      <c r="L2289" t="b">
        <v>1</v>
      </c>
      <c r="M2289" t="s">
        <v>30</v>
      </c>
      <c r="N2289" t="s">
        <v>213</v>
      </c>
      <c r="O2289">
        <v>1.1200000000000001</v>
      </c>
      <c r="P2289">
        <v>47035</v>
      </c>
      <c r="Q2289">
        <v>52679.199999999997</v>
      </c>
      <c r="R2289">
        <v>174243</v>
      </c>
      <c r="S2289">
        <v>174243</v>
      </c>
      <c r="T2289">
        <v>0.17424300000000001</v>
      </c>
      <c r="U2289">
        <v>0.17424300000000001</v>
      </c>
      <c r="V2289">
        <v>52.679200000000002</v>
      </c>
    </row>
    <row r="2290" spans="1:22" x14ac:dyDescent="0.35">
      <c r="A2290" t="s">
        <v>22</v>
      </c>
      <c r="B2290">
        <v>2019</v>
      </c>
      <c r="C2290" t="b">
        <v>1</v>
      </c>
      <c r="D2290" t="s">
        <v>48</v>
      </c>
      <c r="E2290" t="s">
        <v>213</v>
      </c>
      <c r="F2290" t="s">
        <v>25</v>
      </c>
      <c r="G2290" t="s">
        <v>48</v>
      </c>
      <c r="H2290" t="s">
        <v>26</v>
      </c>
      <c r="I2290" t="s">
        <v>27</v>
      </c>
      <c r="J2290" t="s">
        <v>76</v>
      </c>
      <c r="K2290" t="s">
        <v>32</v>
      </c>
      <c r="L2290" t="b">
        <v>1</v>
      </c>
      <c r="M2290" t="s">
        <v>30</v>
      </c>
      <c r="N2290" t="s">
        <v>213</v>
      </c>
      <c r="O2290">
        <v>1.5</v>
      </c>
      <c r="P2290">
        <v>85178</v>
      </c>
      <c r="Q2290">
        <v>127767</v>
      </c>
      <c r="R2290">
        <v>534656</v>
      </c>
      <c r="S2290">
        <v>534656</v>
      </c>
      <c r="T2290">
        <v>0.53465600000000002</v>
      </c>
      <c r="U2290">
        <v>0.53465600000000002</v>
      </c>
      <c r="V2290">
        <v>127.767</v>
      </c>
    </row>
    <row r="2291" spans="1:22" x14ac:dyDescent="0.35">
      <c r="A2291" t="s">
        <v>22</v>
      </c>
      <c r="B2291">
        <v>2019</v>
      </c>
      <c r="C2291" t="b">
        <v>1</v>
      </c>
      <c r="D2291" t="s">
        <v>48</v>
      </c>
      <c r="E2291" t="s">
        <v>213</v>
      </c>
      <c r="F2291" t="s">
        <v>25</v>
      </c>
      <c r="G2291" t="s">
        <v>48</v>
      </c>
      <c r="H2291" t="s">
        <v>26</v>
      </c>
      <c r="I2291" t="s">
        <v>35</v>
      </c>
      <c r="J2291" t="s">
        <v>33</v>
      </c>
      <c r="K2291" t="s">
        <v>33</v>
      </c>
      <c r="L2291" t="b">
        <v>1</v>
      </c>
      <c r="M2291" t="s">
        <v>30</v>
      </c>
      <c r="N2291" t="s">
        <v>213</v>
      </c>
      <c r="O2291">
        <v>1</v>
      </c>
      <c r="P2291">
        <v>36</v>
      </c>
      <c r="Q2291">
        <v>36</v>
      </c>
      <c r="R2291">
        <v>200</v>
      </c>
      <c r="S2291">
        <v>200</v>
      </c>
      <c r="T2291">
        <v>2.0000000000000001E-4</v>
      </c>
      <c r="U2291">
        <v>2.0000000000000001E-4</v>
      </c>
      <c r="V2291">
        <v>3.5999999999999997E-2</v>
      </c>
    </row>
    <row r="2292" spans="1:22" x14ac:dyDescent="0.35">
      <c r="A2292" t="s">
        <v>22</v>
      </c>
      <c r="B2292">
        <v>2019</v>
      </c>
      <c r="C2292" t="b">
        <v>1</v>
      </c>
      <c r="D2292" t="s">
        <v>48</v>
      </c>
      <c r="E2292" t="s">
        <v>213</v>
      </c>
      <c r="F2292" t="s">
        <v>25</v>
      </c>
      <c r="G2292" t="s">
        <v>48</v>
      </c>
      <c r="H2292" t="s">
        <v>26</v>
      </c>
      <c r="I2292" t="s">
        <v>27</v>
      </c>
      <c r="J2292" t="s">
        <v>214</v>
      </c>
      <c r="K2292" t="s">
        <v>33</v>
      </c>
      <c r="L2292" t="b">
        <v>1</v>
      </c>
      <c r="M2292" t="s">
        <v>30</v>
      </c>
      <c r="N2292" t="s">
        <v>213</v>
      </c>
      <c r="O2292">
        <v>1.06</v>
      </c>
      <c r="P2292">
        <v>290</v>
      </c>
      <c r="Q2292">
        <v>307.39999999999998</v>
      </c>
      <c r="R2292">
        <v>2717</v>
      </c>
      <c r="S2292">
        <v>2717</v>
      </c>
      <c r="T2292">
        <v>2.7169999999999998E-3</v>
      </c>
      <c r="U2292">
        <v>2.7169999999999998E-3</v>
      </c>
      <c r="V2292">
        <v>0.30740000000000001</v>
      </c>
    </row>
    <row r="2293" spans="1:22" x14ac:dyDescent="0.35">
      <c r="A2293" t="s">
        <v>22</v>
      </c>
      <c r="B2293">
        <v>2019</v>
      </c>
      <c r="C2293" t="b">
        <v>1</v>
      </c>
      <c r="D2293" t="s">
        <v>48</v>
      </c>
      <c r="E2293" t="s">
        <v>213</v>
      </c>
      <c r="F2293" t="s">
        <v>25</v>
      </c>
      <c r="G2293" t="s">
        <v>48</v>
      </c>
      <c r="H2293" t="s">
        <v>26</v>
      </c>
      <c r="I2293" t="s">
        <v>27</v>
      </c>
      <c r="J2293" t="s">
        <v>33</v>
      </c>
      <c r="K2293" t="s">
        <v>33</v>
      </c>
      <c r="L2293" t="b">
        <v>1</v>
      </c>
      <c r="M2293" t="s">
        <v>30</v>
      </c>
      <c r="N2293" t="s">
        <v>213</v>
      </c>
      <c r="O2293">
        <v>1.33</v>
      </c>
      <c r="P2293">
        <v>29096</v>
      </c>
      <c r="Q2293">
        <v>38697.68</v>
      </c>
      <c r="R2293">
        <v>208565</v>
      </c>
      <c r="S2293">
        <v>208565</v>
      </c>
      <c r="T2293">
        <v>0.208565</v>
      </c>
      <c r="U2293">
        <v>0.208565</v>
      </c>
      <c r="V2293">
        <v>38.697679999999998</v>
      </c>
    </row>
    <row r="2294" spans="1:22" x14ac:dyDescent="0.35">
      <c r="A2294" t="s">
        <v>22</v>
      </c>
      <c r="B2294">
        <v>2019</v>
      </c>
      <c r="C2294" t="b">
        <v>1</v>
      </c>
      <c r="D2294" t="s">
        <v>48</v>
      </c>
      <c r="E2294" t="s">
        <v>213</v>
      </c>
      <c r="F2294" t="s">
        <v>25</v>
      </c>
      <c r="G2294" t="s">
        <v>48</v>
      </c>
      <c r="H2294" t="s">
        <v>26</v>
      </c>
      <c r="I2294" t="s">
        <v>27</v>
      </c>
      <c r="J2294" t="s">
        <v>58</v>
      </c>
      <c r="K2294" t="s">
        <v>59</v>
      </c>
      <c r="L2294" t="b">
        <v>1</v>
      </c>
      <c r="M2294" t="s">
        <v>30</v>
      </c>
      <c r="N2294" t="s">
        <v>213</v>
      </c>
      <c r="O2294">
        <v>1.1200000000000001</v>
      </c>
      <c r="P2294">
        <v>1308</v>
      </c>
      <c r="Q2294">
        <v>1464.96</v>
      </c>
      <c r="R2294">
        <v>5376</v>
      </c>
      <c r="S2294">
        <v>5376</v>
      </c>
      <c r="T2294">
        <v>5.3759999999999997E-3</v>
      </c>
      <c r="U2294">
        <v>5.3759999999999997E-3</v>
      </c>
      <c r="V2294">
        <v>1.46496</v>
      </c>
    </row>
    <row r="2295" spans="1:22" x14ac:dyDescent="0.35">
      <c r="A2295" t="s">
        <v>22</v>
      </c>
      <c r="B2295">
        <v>2019</v>
      </c>
      <c r="C2295" t="b">
        <v>1</v>
      </c>
      <c r="D2295" t="s">
        <v>48</v>
      </c>
      <c r="E2295" t="s">
        <v>213</v>
      </c>
      <c r="F2295" t="s">
        <v>25</v>
      </c>
      <c r="G2295" t="s">
        <v>48</v>
      </c>
      <c r="H2295" t="s">
        <v>36</v>
      </c>
      <c r="I2295" t="s">
        <v>37</v>
      </c>
      <c r="J2295" t="s">
        <v>28</v>
      </c>
      <c r="K2295" t="s">
        <v>29</v>
      </c>
      <c r="L2295" t="b">
        <v>1</v>
      </c>
      <c r="M2295" t="s">
        <v>30</v>
      </c>
      <c r="N2295" t="s">
        <v>213</v>
      </c>
      <c r="O2295">
        <v>1.66</v>
      </c>
      <c r="P2295">
        <v>42954</v>
      </c>
      <c r="Q2295">
        <v>71303.64</v>
      </c>
      <c r="R2295">
        <v>224634</v>
      </c>
      <c r="S2295">
        <v>224634</v>
      </c>
      <c r="T2295">
        <v>0.224634</v>
      </c>
      <c r="U2295">
        <v>0.224634</v>
      </c>
      <c r="V2295">
        <v>71.303640000000001</v>
      </c>
    </row>
    <row r="2296" spans="1:22" x14ac:dyDescent="0.35">
      <c r="A2296" t="s">
        <v>22</v>
      </c>
      <c r="B2296">
        <v>2019</v>
      </c>
      <c r="C2296" t="b">
        <v>1</v>
      </c>
      <c r="D2296" t="s">
        <v>48</v>
      </c>
      <c r="E2296" t="s">
        <v>213</v>
      </c>
      <c r="F2296" t="s">
        <v>25</v>
      </c>
      <c r="G2296" t="s">
        <v>48</v>
      </c>
      <c r="H2296" t="s">
        <v>36</v>
      </c>
      <c r="I2296" t="s">
        <v>37</v>
      </c>
      <c r="J2296" t="s">
        <v>28</v>
      </c>
      <c r="K2296" t="s">
        <v>29</v>
      </c>
      <c r="L2296" t="b">
        <v>1</v>
      </c>
      <c r="M2296" t="s">
        <v>30</v>
      </c>
      <c r="N2296" t="s">
        <v>213</v>
      </c>
      <c r="O2296">
        <v>1.66</v>
      </c>
      <c r="P2296">
        <v>16537</v>
      </c>
      <c r="Q2296">
        <v>27451.42</v>
      </c>
      <c r="R2296">
        <v>163490</v>
      </c>
      <c r="S2296">
        <v>163490</v>
      </c>
      <c r="T2296">
        <v>0.16349</v>
      </c>
      <c r="U2296">
        <v>0.16349</v>
      </c>
      <c r="V2296">
        <v>27.451419999999999</v>
      </c>
    </row>
    <row r="2297" spans="1:22" x14ac:dyDescent="0.35">
      <c r="A2297" t="s">
        <v>22</v>
      </c>
      <c r="B2297">
        <v>2019</v>
      </c>
      <c r="C2297" t="b">
        <v>1</v>
      </c>
      <c r="D2297" t="s">
        <v>48</v>
      </c>
      <c r="E2297" t="s">
        <v>213</v>
      </c>
      <c r="F2297" t="s">
        <v>25</v>
      </c>
      <c r="G2297" t="s">
        <v>48</v>
      </c>
      <c r="H2297" t="s">
        <v>36</v>
      </c>
      <c r="I2297" t="s">
        <v>37</v>
      </c>
      <c r="J2297" t="s">
        <v>60</v>
      </c>
      <c r="K2297" t="s">
        <v>29</v>
      </c>
      <c r="L2297" t="b">
        <v>1</v>
      </c>
      <c r="M2297" t="s">
        <v>30</v>
      </c>
      <c r="N2297" t="s">
        <v>213</v>
      </c>
      <c r="O2297">
        <v>2.4</v>
      </c>
      <c r="P2297">
        <v>68</v>
      </c>
      <c r="Q2297">
        <v>163.19999999999999</v>
      </c>
      <c r="R2297">
        <v>560</v>
      </c>
      <c r="S2297">
        <v>560</v>
      </c>
      <c r="T2297">
        <v>5.5999999999999995E-4</v>
      </c>
      <c r="U2297">
        <v>5.5999999999999995E-4</v>
      </c>
      <c r="V2297">
        <v>0.16320000000000001</v>
      </c>
    </row>
    <row r="2298" spans="1:22" x14ac:dyDescent="0.35">
      <c r="A2298" t="s">
        <v>22</v>
      </c>
      <c r="B2298">
        <v>2019</v>
      </c>
      <c r="C2298" t="b">
        <v>1</v>
      </c>
      <c r="D2298" t="s">
        <v>48</v>
      </c>
      <c r="E2298" t="s">
        <v>213</v>
      </c>
      <c r="F2298" t="s">
        <v>25</v>
      </c>
      <c r="G2298" t="s">
        <v>48</v>
      </c>
      <c r="H2298" t="s">
        <v>36</v>
      </c>
      <c r="I2298" t="s">
        <v>37</v>
      </c>
      <c r="J2298" t="s">
        <v>79</v>
      </c>
      <c r="K2298" t="s">
        <v>47</v>
      </c>
      <c r="L2298" t="b">
        <v>1</v>
      </c>
      <c r="M2298" t="s">
        <v>30</v>
      </c>
      <c r="N2298" t="s">
        <v>213</v>
      </c>
      <c r="O2298">
        <v>1.36</v>
      </c>
      <c r="P2298">
        <v>3601</v>
      </c>
      <c r="Q2298">
        <v>4897.3599999999997</v>
      </c>
      <c r="R2298">
        <v>12067</v>
      </c>
      <c r="S2298">
        <v>12067</v>
      </c>
      <c r="T2298">
        <v>1.2067E-2</v>
      </c>
      <c r="U2298">
        <v>1.2067E-2</v>
      </c>
      <c r="V2298">
        <v>4.8973599999999999</v>
      </c>
    </row>
    <row r="2299" spans="1:22" x14ac:dyDescent="0.35">
      <c r="A2299" t="s">
        <v>22</v>
      </c>
      <c r="B2299">
        <v>2019</v>
      </c>
      <c r="C2299" t="b">
        <v>1</v>
      </c>
      <c r="D2299" t="s">
        <v>48</v>
      </c>
      <c r="E2299" t="s">
        <v>213</v>
      </c>
      <c r="F2299" t="s">
        <v>25</v>
      </c>
      <c r="G2299" t="s">
        <v>48</v>
      </c>
      <c r="H2299" t="s">
        <v>36</v>
      </c>
      <c r="I2299" t="s">
        <v>37</v>
      </c>
      <c r="J2299" t="s">
        <v>46</v>
      </c>
      <c r="K2299" t="s">
        <v>47</v>
      </c>
      <c r="L2299" t="b">
        <v>1</v>
      </c>
      <c r="M2299" t="s">
        <v>30</v>
      </c>
      <c r="N2299" t="s">
        <v>213</v>
      </c>
      <c r="O2299">
        <v>1.36</v>
      </c>
      <c r="P2299">
        <v>1</v>
      </c>
      <c r="Q2299">
        <v>1.36</v>
      </c>
      <c r="R2299">
        <v>82</v>
      </c>
      <c r="S2299">
        <v>82</v>
      </c>
      <c r="T2299" s="1">
        <v>8.2000000000000001E-5</v>
      </c>
      <c r="U2299" s="1">
        <v>8.2000000000000001E-5</v>
      </c>
      <c r="V2299">
        <v>1.3600000000000001E-3</v>
      </c>
    </row>
    <row r="2300" spans="1:22" x14ac:dyDescent="0.35">
      <c r="A2300" t="s">
        <v>22</v>
      </c>
      <c r="B2300">
        <v>2019</v>
      </c>
      <c r="C2300" t="b">
        <v>1</v>
      </c>
      <c r="D2300" t="s">
        <v>48</v>
      </c>
      <c r="E2300" t="s">
        <v>213</v>
      </c>
      <c r="F2300" t="s">
        <v>25</v>
      </c>
      <c r="G2300" t="s">
        <v>48</v>
      </c>
      <c r="H2300" t="s">
        <v>36</v>
      </c>
      <c r="I2300" t="s">
        <v>37</v>
      </c>
      <c r="J2300" t="s">
        <v>81</v>
      </c>
      <c r="K2300" t="s">
        <v>39</v>
      </c>
      <c r="L2300" t="b">
        <v>1</v>
      </c>
      <c r="M2300" t="s">
        <v>30</v>
      </c>
      <c r="N2300" t="s">
        <v>213</v>
      </c>
      <c r="O2300">
        <v>2.61</v>
      </c>
      <c r="P2300">
        <v>6992</v>
      </c>
      <c r="Q2300">
        <v>18249.12</v>
      </c>
      <c r="R2300">
        <v>26119</v>
      </c>
      <c r="S2300">
        <v>26119</v>
      </c>
      <c r="T2300">
        <v>2.6119E-2</v>
      </c>
      <c r="U2300">
        <v>2.6119E-2</v>
      </c>
      <c r="V2300">
        <v>18.249120000000001</v>
      </c>
    </row>
    <row r="2301" spans="1:22" x14ac:dyDescent="0.35">
      <c r="A2301" t="s">
        <v>22</v>
      </c>
      <c r="B2301">
        <v>2019</v>
      </c>
      <c r="C2301" t="b">
        <v>1</v>
      </c>
      <c r="D2301" t="s">
        <v>48</v>
      </c>
      <c r="E2301" t="s">
        <v>213</v>
      </c>
      <c r="F2301" t="s">
        <v>25</v>
      </c>
      <c r="G2301" t="s">
        <v>48</v>
      </c>
      <c r="H2301" t="s">
        <v>36</v>
      </c>
      <c r="I2301" t="s">
        <v>37</v>
      </c>
      <c r="J2301" t="s">
        <v>82</v>
      </c>
      <c r="K2301" t="s">
        <v>39</v>
      </c>
      <c r="L2301" t="b">
        <v>1</v>
      </c>
      <c r="M2301" t="s">
        <v>30</v>
      </c>
      <c r="N2301" t="s">
        <v>213</v>
      </c>
      <c r="O2301">
        <v>1.36</v>
      </c>
      <c r="P2301">
        <v>6</v>
      </c>
      <c r="Q2301">
        <v>8.16</v>
      </c>
      <c r="R2301">
        <v>159</v>
      </c>
      <c r="S2301">
        <v>159</v>
      </c>
      <c r="T2301">
        <v>1.5899999999999999E-4</v>
      </c>
      <c r="U2301">
        <v>1.5899999999999999E-4</v>
      </c>
      <c r="V2301">
        <v>8.1600000000000006E-3</v>
      </c>
    </row>
    <row r="2302" spans="1:22" x14ac:dyDescent="0.35">
      <c r="A2302" t="s">
        <v>22</v>
      </c>
      <c r="B2302">
        <v>2019</v>
      </c>
      <c r="C2302" t="b">
        <v>1</v>
      </c>
      <c r="D2302" t="s">
        <v>48</v>
      </c>
      <c r="E2302" t="s">
        <v>213</v>
      </c>
      <c r="F2302" t="s">
        <v>25</v>
      </c>
      <c r="G2302" t="s">
        <v>48</v>
      </c>
      <c r="H2302" t="s">
        <v>36</v>
      </c>
      <c r="I2302" t="s">
        <v>27</v>
      </c>
      <c r="J2302" t="s">
        <v>60</v>
      </c>
      <c r="K2302" t="s">
        <v>29</v>
      </c>
      <c r="L2302" t="b">
        <v>1</v>
      </c>
      <c r="M2302" t="s">
        <v>30</v>
      </c>
      <c r="N2302" t="s">
        <v>213</v>
      </c>
      <c r="O2302">
        <v>1.98</v>
      </c>
      <c r="P2302">
        <v>43706</v>
      </c>
      <c r="Q2302">
        <v>86537.88</v>
      </c>
      <c r="R2302">
        <v>130772</v>
      </c>
      <c r="S2302">
        <v>130772</v>
      </c>
      <c r="T2302">
        <v>0.130772</v>
      </c>
      <c r="U2302">
        <v>0.130772</v>
      </c>
      <c r="V2302">
        <v>86.537880000000001</v>
      </c>
    </row>
    <row r="2303" spans="1:22" x14ac:dyDescent="0.35">
      <c r="A2303" t="s">
        <v>22</v>
      </c>
      <c r="B2303">
        <v>2019</v>
      </c>
      <c r="C2303" t="b">
        <v>1</v>
      </c>
      <c r="D2303" t="s">
        <v>48</v>
      </c>
      <c r="E2303" t="s">
        <v>213</v>
      </c>
      <c r="F2303" t="s">
        <v>25</v>
      </c>
      <c r="G2303" t="s">
        <v>48</v>
      </c>
      <c r="H2303" t="s">
        <v>50</v>
      </c>
      <c r="I2303" t="s">
        <v>27</v>
      </c>
      <c r="J2303" t="s">
        <v>108</v>
      </c>
      <c r="K2303" t="s">
        <v>52</v>
      </c>
      <c r="L2303" t="b">
        <v>1</v>
      </c>
      <c r="M2303" t="s">
        <v>30</v>
      </c>
      <c r="N2303" t="s">
        <v>213</v>
      </c>
      <c r="O2303">
        <v>0</v>
      </c>
      <c r="P2303">
        <v>3101</v>
      </c>
      <c r="Q2303">
        <v>0</v>
      </c>
      <c r="R2303">
        <v>21994</v>
      </c>
      <c r="S2303">
        <v>21994</v>
      </c>
      <c r="T2303">
        <v>2.1994E-2</v>
      </c>
      <c r="U2303">
        <v>2.1994E-2</v>
      </c>
      <c r="V2303">
        <v>0</v>
      </c>
    </row>
    <row r="2304" spans="1:22" x14ac:dyDescent="0.35">
      <c r="A2304" t="s">
        <v>22</v>
      </c>
      <c r="B2304">
        <v>2019</v>
      </c>
      <c r="C2304" t="b">
        <v>1</v>
      </c>
      <c r="D2304" t="s">
        <v>48</v>
      </c>
      <c r="E2304" t="s">
        <v>213</v>
      </c>
      <c r="F2304" t="s">
        <v>25</v>
      </c>
      <c r="G2304" t="s">
        <v>48</v>
      </c>
      <c r="H2304" t="s">
        <v>50</v>
      </c>
      <c r="I2304" t="s">
        <v>37</v>
      </c>
      <c r="J2304" t="s">
        <v>31</v>
      </c>
      <c r="K2304" t="s">
        <v>32</v>
      </c>
      <c r="L2304" t="b">
        <v>1</v>
      </c>
      <c r="M2304" t="s">
        <v>30</v>
      </c>
      <c r="N2304" t="s">
        <v>213</v>
      </c>
      <c r="O2304">
        <v>1.48</v>
      </c>
      <c r="P2304">
        <v>24189</v>
      </c>
      <c r="Q2304">
        <v>35799.72</v>
      </c>
      <c r="R2304">
        <v>97342</v>
      </c>
      <c r="S2304">
        <v>97342</v>
      </c>
      <c r="T2304">
        <v>9.7341999999999998E-2</v>
      </c>
      <c r="U2304">
        <v>9.7341999999999998E-2</v>
      </c>
      <c r="V2304">
        <v>35.799720000000001</v>
      </c>
    </row>
    <row r="2305" spans="1:22" x14ac:dyDescent="0.35">
      <c r="A2305" t="s">
        <v>22</v>
      </c>
      <c r="B2305">
        <v>2019</v>
      </c>
      <c r="C2305" t="b">
        <v>1</v>
      </c>
      <c r="D2305" t="s">
        <v>48</v>
      </c>
      <c r="E2305" t="s">
        <v>213</v>
      </c>
      <c r="F2305" t="s">
        <v>25</v>
      </c>
      <c r="G2305" t="s">
        <v>48</v>
      </c>
      <c r="H2305" t="s">
        <v>50</v>
      </c>
      <c r="I2305" t="s">
        <v>37</v>
      </c>
      <c r="J2305" t="s">
        <v>76</v>
      </c>
      <c r="K2305" t="s">
        <v>32</v>
      </c>
      <c r="L2305" t="b">
        <v>1</v>
      </c>
      <c r="M2305" t="s">
        <v>30</v>
      </c>
      <c r="N2305" t="s">
        <v>213</v>
      </c>
      <c r="O2305">
        <v>1.71</v>
      </c>
      <c r="P2305">
        <v>1793</v>
      </c>
      <c r="Q2305">
        <v>3066.03</v>
      </c>
      <c r="R2305">
        <v>5273</v>
      </c>
      <c r="S2305">
        <v>5273</v>
      </c>
      <c r="T2305">
        <v>5.2729999999999999E-3</v>
      </c>
      <c r="U2305">
        <v>5.2729999999999999E-3</v>
      </c>
      <c r="V2305">
        <v>3.06603</v>
      </c>
    </row>
    <row r="2306" spans="1:22" x14ac:dyDescent="0.35">
      <c r="A2306" t="s">
        <v>22</v>
      </c>
      <c r="B2306">
        <v>2019</v>
      </c>
      <c r="C2306" t="b">
        <v>1</v>
      </c>
      <c r="D2306" t="s">
        <v>48</v>
      </c>
      <c r="E2306" t="s">
        <v>213</v>
      </c>
      <c r="F2306" t="s">
        <v>25</v>
      </c>
      <c r="G2306" t="s">
        <v>48</v>
      </c>
      <c r="H2306" t="s">
        <v>50</v>
      </c>
      <c r="I2306" t="s">
        <v>27</v>
      </c>
      <c r="J2306" t="s">
        <v>146</v>
      </c>
      <c r="K2306" t="s">
        <v>32</v>
      </c>
      <c r="L2306" t="b">
        <v>1</v>
      </c>
      <c r="M2306" t="s">
        <v>30</v>
      </c>
      <c r="N2306" t="s">
        <v>213</v>
      </c>
      <c r="O2306">
        <v>0</v>
      </c>
      <c r="P2306">
        <v>14839</v>
      </c>
      <c r="Q2306">
        <v>0</v>
      </c>
      <c r="R2306">
        <v>48654</v>
      </c>
      <c r="S2306">
        <v>48654</v>
      </c>
      <c r="T2306">
        <v>4.8654000000000003E-2</v>
      </c>
      <c r="U2306">
        <v>4.8654000000000003E-2</v>
      </c>
      <c r="V2306">
        <v>0</v>
      </c>
    </row>
    <row r="2307" spans="1:22" x14ac:dyDescent="0.35">
      <c r="A2307" t="s">
        <v>22</v>
      </c>
      <c r="B2307">
        <v>2019</v>
      </c>
      <c r="C2307" t="b">
        <v>1</v>
      </c>
      <c r="D2307" t="s">
        <v>48</v>
      </c>
      <c r="E2307" t="s">
        <v>213</v>
      </c>
      <c r="F2307" t="s">
        <v>25</v>
      </c>
      <c r="G2307" t="s">
        <v>48</v>
      </c>
      <c r="H2307" t="s">
        <v>50</v>
      </c>
      <c r="I2307" t="s">
        <v>100</v>
      </c>
      <c r="J2307" t="s">
        <v>76</v>
      </c>
      <c r="K2307" t="s">
        <v>32</v>
      </c>
      <c r="L2307" t="b">
        <v>1</v>
      </c>
      <c r="M2307" t="s">
        <v>30</v>
      </c>
      <c r="N2307" t="s">
        <v>213</v>
      </c>
      <c r="O2307">
        <v>3.65</v>
      </c>
      <c r="P2307">
        <v>13343</v>
      </c>
      <c r="Q2307">
        <v>48701.95</v>
      </c>
      <c r="R2307">
        <v>82829</v>
      </c>
      <c r="S2307">
        <v>82829</v>
      </c>
      <c r="T2307">
        <v>8.2829E-2</v>
      </c>
      <c r="U2307">
        <v>8.2829E-2</v>
      </c>
      <c r="V2307">
        <v>48.701949999999997</v>
      </c>
    </row>
    <row r="2308" spans="1:22" x14ac:dyDescent="0.35">
      <c r="A2308" t="s">
        <v>22</v>
      </c>
      <c r="B2308">
        <v>2019</v>
      </c>
      <c r="C2308" t="b">
        <v>1</v>
      </c>
      <c r="D2308" t="s">
        <v>48</v>
      </c>
      <c r="E2308" t="s">
        <v>213</v>
      </c>
      <c r="F2308" t="s">
        <v>25</v>
      </c>
      <c r="G2308" t="s">
        <v>48</v>
      </c>
      <c r="H2308" t="s">
        <v>50</v>
      </c>
      <c r="I2308" t="s">
        <v>37</v>
      </c>
      <c r="J2308" t="s">
        <v>84</v>
      </c>
      <c r="K2308" t="s">
        <v>67</v>
      </c>
      <c r="L2308" t="b">
        <v>1</v>
      </c>
      <c r="M2308" t="s">
        <v>30</v>
      </c>
      <c r="N2308" t="s">
        <v>213</v>
      </c>
      <c r="O2308">
        <v>2.0099999999999998</v>
      </c>
      <c r="P2308">
        <v>1856</v>
      </c>
      <c r="Q2308">
        <v>3730.56</v>
      </c>
      <c r="R2308">
        <v>7350</v>
      </c>
      <c r="S2308">
        <v>7350</v>
      </c>
      <c r="T2308">
        <v>7.3499999999999998E-3</v>
      </c>
      <c r="U2308">
        <v>7.3499999999999998E-3</v>
      </c>
      <c r="V2308">
        <v>3.7305600000000001</v>
      </c>
    </row>
    <row r="2309" spans="1:22" x14ac:dyDescent="0.35">
      <c r="A2309" t="s">
        <v>22</v>
      </c>
      <c r="B2309">
        <v>2019</v>
      </c>
      <c r="C2309" t="b">
        <v>1</v>
      </c>
      <c r="D2309" t="s">
        <v>48</v>
      </c>
      <c r="E2309" t="s">
        <v>213</v>
      </c>
      <c r="F2309" t="s">
        <v>25</v>
      </c>
      <c r="G2309" t="s">
        <v>48</v>
      </c>
      <c r="H2309" t="s">
        <v>40</v>
      </c>
      <c r="I2309" t="s">
        <v>27</v>
      </c>
      <c r="J2309" t="s">
        <v>51</v>
      </c>
      <c r="K2309" t="s">
        <v>52</v>
      </c>
      <c r="L2309" t="b">
        <v>1</v>
      </c>
      <c r="M2309" t="s">
        <v>30</v>
      </c>
      <c r="N2309" t="s">
        <v>213</v>
      </c>
      <c r="O2309">
        <v>2.5</v>
      </c>
      <c r="P2309">
        <v>51</v>
      </c>
      <c r="Q2309">
        <v>127.5</v>
      </c>
      <c r="R2309">
        <v>558</v>
      </c>
      <c r="S2309">
        <v>558</v>
      </c>
      <c r="T2309">
        <v>5.5800000000000001E-4</v>
      </c>
      <c r="U2309">
        <v>5.5800000000000001E-4</v>
      </c>
      <c r="V2309">
        <v>0.1275</v>
      </c>
    </row>
    <row r="2310" spans="1:22" x14ac:dyDescent="0.35">
      <c r="A2310" t="s">
        <v>22</v>
      </c>
      <c r="B2310">
        <v>2019</v>
      </c>
      <c r="C2310" t="b">
        <v>1</v>
      </c>
      <c r="D2310" t="s">
        <v>48</v>
      </c>
      <c r="E2310" t="s">
        <v>213</v>
      </c>
      <c r="F2310" t="s">
        <v>25</v>
      </c>
      <c r="G2310" t="s">
        <v>48</v>
      </c>
      <c r="H2310" t="s">
        <v>40</v>
      </c>
      <c r="I2310" t="s">
        <v>27</v>
      </c>
      <c r="J2310" t="s">
        <v>108</v>
      </c>
      <c r="K2310" t="s">
        <v>52</v>
      </c>
      <c r="L2310" t="b">
        <v>1</v>
      </c>
      <c r="M2310" t="s">
        <v>30</v>
      </c>
      <c r="N2310" t="s">
        <v>213</v>
      </c>
      <c r="O2310">
        <v>1.83</v>
      </c>
      <c r="P2310">
        <v>7123</v>
      </c>
      <c r="Q2310">
        <v>13035.09</v>
      </c>
      <c r="R2310">
        <v>46052</v>
      </c>
      <c r="S2310">
        <v>46052</v>
      </c>
      <c r="T2310">
        <v>4.6052000000000003E-2</v>
      </c>
      <c r="U2310">
        <v>4.6052000000000003E-2</v>
      </c>
      <c r="V2310">
        <v>13.03509</v>
      </c>
    </row>
    <row r="2311" spans="1:22" x14ac:dyDescent="0.35">
      <c r="A2311" t="s">
        <v>22</v>
      </c>
      <c r="B2311">
        <v>2019</v>
      </c>
      <c r="C2311" t="b">
        <v>1</v>
      </c>
      <c r="D2311" t="s">
        <v>48</v>
      </c>
      <c r="E2311" t="s">
        <v>213</v>
      </c>
      <c r="F2311" t="s">
        <v>25</v>
      </c>
      <c r="G2311" t="s">
        <v>48</v>
      </c>
      <c r="H2311" t="s">
        <v>40</v>
      </c>
      <c r="I2311" t="s">
        <v>36</v>
      </c>
      <c r="J2311" t="s">
        <v>111</v>
      </c>
      <c r="K2311" t="s">
        <v>32</v>
      </c>
      <c r="L2311" t="b">
        <v>1</v>
      </c>
      <c r="M2311" t="s">
        <v>30</v>
      </c>
      <c r="N2311" t="s">
        <v>213</v>
      </c>
      <c r="O2311">
        <v>3.76</v>
      </c>
      <c r="P2311">
        <v>193</v>
      </c>
      <c r="Q2311">
        <v>725.68</v>
      </c>
      <c r="R2311">
        <v>2086</v>
      </c>
      <c r="S2311">
        <v>2086</v>
      </c>
      <c r="T2311">
        <v>2.0860000000000002E-3</v>
      </c>
      <c r="U2311">
        <v>2.0860000000000002E-3</v>
      </c>
      <c r="V2311">
        <v>0.72567999999999999</v>
      </c>
    </row>
    <row r="2312" spans="1:22" x14ac:dyDescent="0.35">
      <c r="A2312" t="s">
        <v>22</v>
      </c>
      <c r="B2312">
        <v>2019</v>
      </c>
      <c r="C2312" t="b">
        <v>1</v>
      </c>
      <c r="D2312" t="s">
        <v>48</v>
      </c>
      <c r="E2312" t="s">
        <v>213</v>
      </c>
      <c r="F2312" t="s">
        <v>25</v>
      </c>
      <c r="G2312" t="s">
        <v>48</v>
      </c>
      <c r="H2312" t="s">
        <v>40</v>
      </c>
      <c r="I2312" t="s">
        <v>36</v>
      </c>
      <c r="J2312" t="s">
        <v>76</v>
      </c>
      <c r="K2312" t="s">
        <v>32</v>
      </c>
      <c r="L2312" t="b">
        <v>1</v>
      </c>
      <c r="M2312" t="s">
        <v>30</v>
      </c>
      <c r="N2312" t="s">
        <v>213</v>
      </c>
      <c r="O2312">
        <v>3.45</v>
      </c>
      <c r="P2312">
        <v>328</v>
      </c>
      <c r="Q2312">
        <v>1131.5999999999999</v>
      </c>
      <c r="R2312">
        <v>1209</v>
      </c>
      <c r="S2312">
        <v>1209</v>
      </c>
      <c r="T2312">
        <v>1.209E-3</v>
      </c>
      <c r="U2312">
        <v>1.209E-3</v>
      </c>
      <c r="V2312">
        <v>1.1315999999999999</v>
      </c>
    </row>
    <row r="2313" spans="1:22" x14ac:dyDescent="0.35">
      <c r="A2313" t="s">
        <v>22</v>
      </c>
      <c r="B2313">
        <v>2019</v>
      </c>
      <c r="C2313" t="b">
        <v>1</v>
      </c>
      <c r="D2313" t="s">
        <v>48</v>
      </c>
      <c r="E2313" t="s">
        <v>213</v>
      </c>
      <c r="F2313" t="s">
        <v>25</v>
      </c>
      <c r="G2313" t="s">
        <v>48</v>
      </c>
      <c r="H2313" t="s">
        <v>40</v>
      </c>
      <c r="I2313" t="s">
        <v>36</v>
      </c>
      <c r="J2313" t="s">
        <v>76</v>
      </c>
      <c r="K2313" t="s">
        <v>32</v>
      </c>
      <c r="L2313" t="b">
        <v>1</v>
      </c>
      <c r="M2313" t="s">
        <v>30</v>
      </c>
      <c r="N2313" t="s">
        <v>213</v>
      </c>
      <c r="O2313">
        <v>3.45</v>
      </c>
      <c r="P2313">
        <v>43967</v>
      </c>
      <c r="Q2313">
        <v>151686.15</v>
      </c>
      <c r="R2313">
        <v>257322</v>
      </c>
      <c r="S2313">
        <v>257322</v>
      </c>
      <c r="T2313">
        <v>0.257322</v>
      </c>
      <c r="U2313">
        <v>0.257322</v>
      </c>
      <c r="V2313">
        <v>151.68615</v>
      </c>
    </row>
    <row r="2314" spans="1:22" x14ac:dyDescent="0.35">
      <c r="A2314" t="s">
        <v>22</v>
      </c>
      <c r="B2314">
        <v>2019</v>
      </c>
      <c r="C2314" t="b">
        <v>1</v>
      </c>
      <c r="D2314" t="s">
        <v>48</v>
      </c>
      <c r="E2314" t="s">
        <v>213</v>
      </c>
      <c r="F2314" t="s">
        <v>25</v>
      </c>
      <c r="G2314" t="s">
        <v>48</v>
      </c>
      <c r="H2314" t="s">
        <v>40</v>
      </c>
      <c r="I2314" t="s">
        <v>27</v>
      </c>
      <c r="J2314" t="s">
        <v>104</v>
      </c>
      <c r="K2314" t="s">
        <v>32</v>
      </c>
      <c r="L2314" t="b">
        <v>1</v>
      </c>
      <c r="M2314" t="s">
        <v>30</v>
      </c>
      <c r="N2314" t="s">
        <v>213</v>
      </c>
      <c r="O2314">
        <v>4.3</v>
      </c>
      <c r="P2314">
        <v>540</v>
      </c>
      <c r="Q2314">
        <v>2322</v>
      </c>
      <c r="R2314">
        <v>1579</v>
      </c>
      <c r="S2314">
        <v>1579</v>
      </c>
      <c r="T2314">
        <v>1.5790000000000001E-3</v>
      </c>
      <c r="U2314">
        <v>1.5790000000000001E-3</v>
      </c>
      <c r="V2314">
        <v>2.3220000000000001</v>
      </c>
    </row>
    <row r="2315" spans="1:22" x14ac:dyDescent="0.35">
      <c r="A2315" t="s">
        <v>22</v>
      </c>
      <c r="B2315">
        <v>2019</v>
      </c>
      <c r="C2315" t="b">
        <v>1</v>
      </c>
      <c r="D2315" t="s">
        <v>48</v>
      </c>
      <c r="E2315" t="s">
        <v>213</v>
      </c>
      <c r="F2315" t="s">
        <v>25</v>
      </c>
      <c r="G2315" t="s">
        <v>48</v>
      </c>
      <c r="H2315" t="s">
        <v>40</v>
      </c>
      <c r="I2315" t="s">
        <v>27</v>
      </c>
      <c r="J2315" t="s">
        <v>104</v>
      </c>
      <c r="K2315" t="s">
        <v>32</v>
      </c>
      <c r="L2315" t="b">
        <v>1</v>
      </c>
      <c r="M2315" t="s">
        <v>30</v>
      </c>
      <c r="N2315" t="s">
        <v>213</v>
      </c>
      <c r="O2315">
        <v>4.3</v>
      </c>
      <c r="P2315">
        <v>1</v>
      </c>
      <c r="Q2315">
        <v>4.3</v>
      </c>
      <c r="R2315">
        <v>25</v>
      </c>
      <c r="S2315">
        <v>25</v>
      </c>
      <c r="T2315" s="1">
        <v>2.5000000000000001E-5</v>
      </c>
      <c r="U2315" s="1">
        <v>2.5000000000000001E-5</v>
      </c>
      <c r="V2315">
        <v>4.3E-3</v>
      </c>
    </row>
    <row r="2316" spans="1:22" x14ac:dyDescent="0.35">
      <c r="A2316" t="s">
        <v>22</v>
      </c>
      <c r="B2316">
        <v>2019</v>
      </c>
      <c r="C2316" t="b">
        <v>1</v>
      </c>
      <c r="D2316" t="s">
        <v>48</v>
      </c>
      <c r="E2316" t="s">
        <v>213</v>
      </c>
      <c r="F2316" t="s">
        <v>25</v>
      </c>
      <c r="G2316" t="s">
        <v>48</v>
      </c>
      <c r="H2316" t="s">
        <v>40</v>
      </c>
      <c r="I2316" t="s">
        <v>27</v>
      </c>
      <c r="J2316" t="s">
        <v>111</v>
      </c>
      <c r="K2316" t="s">
        <v>32</v>
      </c>
      <c r="L2316" t="b">
        <v>1</v>
      </c>
      <c r="M2316" t="s">
        <v>30</v>
      </c>
      <c r="N2316" t="s">
        <v>213</v>
      </c>
      <c r="O2316">
        <v>2.65</v>
      </c>
      <c r="P2316">
        <v>1867</v>
      </c>
      <c r="Q2316">
        <v>4947.55</v>
      </c>
      <c r="R2316">
        <v>15959</v>
      </c>
      <c r="S2316">
        <v>15959</v>
      </c>
      <c r="T2316">
        <v>1.5959000000000001E-2</v>
      </c>
      <c r="U2316">
        <v>1.5959000000000001E-2</v>
      </c>
      <c r="V2316">
        <v>4.9475499999999997</v>
      </c>
    </row>
    <row r="2317" spans="1:22" x14ac:dyDescent="0.35">
      <c r="A2317" t="s">
        <v>22</v>
      </c>
      <c r="B2317">
        <v>2019</v>
      </c>
      <c r="C2317" t="b">
        <v>1</v>
      </c>
      <c r="D2317" t="s">
        <v>48</v>
      </c>
      <c r="E2317" t="s">
        <v>213</v>
      </c>
      <c r="F2317" t="s">
        <v>25</v>
      </c>
      <c r="G2317" t="s">
        <v>48</v>
      </c>
      <c r="H2317" t="s">
        <v>40</v>
      </c>
      <c r="I2317" t="s">
        <v>27</v>
      </c>
      <c r="J2317" t="s">
        <v>31</v>
      </c>
      <c r="K2317" t="s">
        <v>32</v>
      </c>
      <c r="L2317" t="b">
        <v>1</v>
      </c>
      <c r="M2317" t="s">
        <v>30</v>
      </c>
      <c r="N2317" t="s">
        <v>213</v>
      </c>
      <c r="O2317">
        <v>2.25</v>
      </c>
      <c r="P2317">
        <v>24400</v>
      </c>
      <c r="Q2317">
        <v>54900</v>
      </c>
      <c r="R2317">
        <v>77185</v>
      </c>
      <c r="S2317">
        <v>77185</v>
      </c>
      <c r="T2317">
        <v>7.7185000000000004E-2</v>
      </c>
      <c r="U2317">
        <v>7.7185000000000004E-2</v>
      </c>
      <c r="V2317">
        <v>54.9</v>
      </c>
    </row>
    <row r="2318" spans="1:22" x14ac:dyDescent="0.35">
      <c r="A2318" t="s">
        <v>22</v>
      </c>
      <c r="B2318">
        <v>2019</v>
      </c>
      <c r="C2318" t="b">
        <v>1</v>
      </c>
      <c r="D2318" t="s">
        <v>48</v>
      </c>
      <c r="E2318" t="s">
        <v>213</v>
      </c>
      <c r="F2318" t="s">
        <v>25</v>
      </c>
      <c r="G2318" t="s">
        <v>48</v>
      </c>
      <c r="H2318" t="s">
        <v>26</v>
      </c>
      <c r="I2318" t="s">
        <v>27</v>
      </c>
      <c r="J2318" t="s">
        <v>88</v>
      </c>
      <c r="K2318" t="s">
        <v>29</v>
      </c>
      <c r="L2318" t="b">
        <v>1</v>
      </c>
      <c r="M2318" t="s">
        <v>30</v>
      </c>
      <c r="N2318" t="s">
        <v>213</v>
      </c>
      <c r="O2318">
        <v>2</v>
      </c>
      <c r="P2318">
        <v>204</v>
      </c>
      <c r="Q2318">
        <v>408</v>
      </c>
      <c r="R2318">
        <v>1172</v>
      </c>
      <c r="S2318">
        <v>1172</v>
      </c>
      <c r="T2318">
        <v>1.1720000000000001E-3</v>
      </c>
      <c r="U2318">
        <v>1.1720000000000001E-3</v>
      </c>
      <c r="V2318">
        <v>0.40799999999999997</v>
      </c>
    </row>
    <row r="2319" spans="1:22" x14ac:dyDescent="0.35">
      <c r="A2319" t="s">
        <v>22</v>
      </c>
      <c r="B2319">
        <v>2019</v>
      </c>
      <c r="C2319" t="b">
        <v>1</v>
      </c>
      <c r="D2319" t="s">
        <v>48</v>
      </c>
      <c r="E2319" t="s">
        <v>213</v>
      </c>
      <c r="F2319" t="s">
        <v>25</v>
      </c>
      <c r="G2319" t="s">
        <v>48</v>
      </c>
      <c r="H2319" t="s">
        <v>26</v>
      </c>
      <c r="I2319" t="s">
        <v>35</v>
      </c>
      <c r="J2319" t="s">
        <v>41</v>
      </c>
      <c r="K2319" t="s">
        <v>42</v>
      </c>
      <c r="L2319" t="b">
        <v>1</v>
      </c>
      <c r="M2319" t="s">
        <v>30</v>
      </c>
      <c r="N2319" t="s">
        <v>213</v>
      </c>
      <c r="O2319">
        <v>0</v>
      </c>
      <c r="P2319">
        <v>27647</v>
      </c>
      <c r="Q2319">
        <v>0</v>
      </c>
      <c r="R2319">
        <v>43837</v>
      </c>
      <c r="S2319">
        <v>43837</v>
      </c>
      <c r="T2319">
        <v>4.3837000000000001E-2</v>
      </c>
      <c r="U2319">
        <v>4.3837000000000001E-2</v>
      </c>
      <c r="V2319">
        <v>0</v>
      </c>
    </row>
    <row r="2320" spans="1:22" x14ac:dyDescent="0.35">
      <c r="A2320" t="s">
        <v>22</v>
      </c>
      <c r="B2320">
        <v>2019</v>
      </c>
      <c r="C2320" t="b">
        <v>1</v>
      </c>
      <c r="D2320" t="s">
        <v>48</v>
      </c>
      <c r="E2320" t="s">
        <v>213</v>
      </c>
      <c r="F2320" t="s">
        <v>25</v>
      </c>
      <c r="G2320" t="s">
        <v>48</v>
      </c>
      <c r="H2320" t="s">
        <v>26</v>
      </c>
      <c r="I2320" t="s">
        <v>35</v>
      </c>
      <c r="J2320" t="s">
        <v>41</v>
      </c>
      <c r="K2320" t="s">
        <v>42</v>
      </c>
      <c r="L2320" t="b">
        <v>1</v>
      </c>
      <c r="M2320" t="s">
        <v>30</v>
      </c>
      <c r="N2320" t="s">
        <v>213</v>
      </c>
      <c r="O2320">
        <v>0</v>
      </c>
      <c r="P2320">
        <v>365</v>
      </c>
      <c r="Q2320">
        <v>0</v>
      </c>
      <c r="R2320">
        <v>2738</v>
      </c>
      <c r="S2320">
        <v>2738</v>
      </c>
      <c r="T2320">
        <v>2.738E-3</v>
      </c>
      <c r="U2320">
        <v>2.738E-3</v>
      </c>
      <c r="V2320">
        <v>0</v>
      </c>
    </row>
    <row r="2321" spans="1:22" x14ac:dyDescent="0.35">
      <c r="A2321" t="s">
        <v>22</v>
      </c>
      <c r="B2321">
        <v>2019</v>
      </c>
      <c r="C2321" t="b">
        <v>1</v>
      </c>
      <c r="D2321" t="s">
        <v>48</v>
      </c>
      <c r="E2321" t="s">
        <v>213</v>
      </c>
      <c r="F2321" t="s">
        <v>25</v>
      </c>
      <c r="G2321" t="s">
        <v>48</v>
      </c>
      <c r="H2321" t="s">
        <v>26</v>
      </c>
      <c r="I2321" t="s">
        <v>27</v>
      </c>
      <c r="J2321" t="s">
        <v>44</v>
      </c>
      <c r="K2321" t="s">
        <v>45</v>
      </c>
      <c r="L2321" t="b">
        <v>1</v>
      </c>
      <c r="M2321" t="s">
        <v>30</v>
      </c>
      <c r="N2321" t="s">
        <v>213</v>
      </c>
      <c r="O2321">
        <v>1.1599999999999999</v>
      </c>
      <c r="P2321">
        <v>83730</v>
      </c>
      <c r="Q2321">
        <v>97126.8</v>
      </c>
      <c r="R2321">
        <v>256454</v>
      </c>
      <c r="S2321">
        <v>256454</v>
      </c>
      <c r="T2321">
        <v>0.25645400000000002</v>
      </c>
      <c r="U2321">
        <v>0.25645400000000002</v>
      </c>
      <c r="V2321">
        <v>97.126800000000003</v>
      </c>
    </row>
    <row r="2322" spans="1:22" x14ac:dyDescent="0.35">
      <c r="A2322" t="s">
        <v>22</v>
      </c>
      <c r="B2322">
        <v>2019</v>
      </c>
      <c r="C2322" t="b">
        <v>1</v>
      </c>
      <c r="D2322" t="s">
        <v>48</v>
      </c>
      <c r="E2322" t="s">
        <v>213</v>
      </c>
      <c r="F2322" t="s">
        <v>25</v>
      </c>
      <c r="G2322" t="s">
        <v>48</v>
      </c>
      <c r="H2322" t="s">
        <v>26</v>
      </c>
      <c r="I2322" t="s">
        <v>27</v>
      </c>
      <c r="J2322" t="s">
        <v>58</v>
      </c>
      <c r="K2322" t="s">
        <v>59</v>
      </c>
      <c r="L2322" t="b">
        <v>1</v>
      </c>
      <c r="M2322" t="s">
        <v>30</v>
      </c>
      <c r="N2322" t="s">
        <v>213</v>
      </c>
      <c r="O2322">
        <v>1.1200000000000001</v>
      </c>
      <c r="P2322">
        <v>507</v>
      </c>
      <c r="Q2322">
        <v>567.84</v>
      </c>
      <c r="R2322">
        <v>2625</v>
      </c>
      <c r="S2322">
        <v>2625</v>
      </c>
      <c r="T2322">
        <v>2.6250000000000002E-3</v>
      </c>
      <c r="U2322">
        <v>2.6250000000000002E-3</v>
      </c>
      <c r="V2322">
        <v>0.56784000000000001</v>
      </c>
    </row>
    <row r="2323" spans="1:22" x14ac:dyDescent="0.35">
      <c r="A2323" t="s">
        <v>22</v>
      </c>
      <c r="B2323">
        <v>2019</v>
      </c>
      <c r="C2323" t="b">
        <v>1</v>
      </c>
      <c r="D2323" t="s">
        <v>48</v>
      </c>
      <c r="E2323" t="s">
        <v>213</v>
      </c>
      <c r="F2323" t="s">
        <v>25</v>
      </c>
      <c r="G2323" t="s">
        <v>48</v>
      </c>
      <c r="H2323" t="s">
        <v>36</v>
      </c>
      <c r="I2323" t="s">
        <v>37</v>
      </c>
      <c r="J2323" t="s">
        <v>43</v>
      </c>
      <c r="K2323" t="s">
        <v>39</v>
      </c>
      <c r="L2323" t="b">
        <v>1</v>
      </c>
      <c r="M2323" t="s">
        <v>30</v>
      </c>
      <c r="N2323" t="s">
        <v>213</v>
      </c>
      <c r="O2323">
        <v>1</v>
      </c>
      <c r="P2323">
        <v>608</v>
      </c>
      <c r="Q2323">
        <v>608</v>
      </c>
      <c r="R2323">
        <v>5322</v>
      </c>
      <c r="S2323">
        <v>5322</v>
      </c>
      <c r="T2323">
        <v>5.3220000000000003E-3</v>
      </c>
      <c r="U2323">
        <v>5.3220000000000003E-3</v>
      </c>
      <c r="V2323">
        <v>0.60799999999999998</v>
      </c>
    </row>
    <row r="2324" spans="1:22" x14ac:dyDescent="0.35">
      <c r="A2324" t="s">
        <v>22</v>
      </c>
      <c r="B2324">
        <v>2019</v>
      </c>
      <c r="C2324" t="b">
        <v>1</v>
      </c>
      <c r="D2324" t="s">
        <v>48</v>
      </c>
      <c r="E2324" t="s">
        <v>213</v>
      </c>
      <c r="F2324" t="s">
        <v>25</v>
      </c>
      <c r="G2324" t="s">
        <v>48</v>
      </c>
      <c r="H2324" t="s">
        <v>36</v>
      </c>
      <c r="I2324" t="s">
        <v>37</v>
      </c>
      <c r="J2324" t="s">
        <v>81</v>
      </c>
      <c r="K2324" t="s">
        <v>39</v>
      </c>
      <c r="L2324" t="b">
        <v>1</v>
      </c>
      <c r="M2324" t="s">
        <v>30</v>
      </c>
      <c r="N2324" t="s">
        <v>213</v>
      </c>
      <c r="O2324">
        <v>2.61</v>
      </c>
      <c r="P2324">
        <v>22</v>
      </c>
      <c r="Q2324">
        <v>57.42</v>
      </c>
      <c r="R2324">
        <v>31</v>
      </c>
      <c r="S2324">
        <v>31</v>
      </c>
      <c r="T2324" s="1">
        <v>3.1000000000000001E-5</v>
      </c>
      <c r="U2324" s="1">
        <v>3.1000000000000001E-5</v>
      </c>
      <c r="V2324">
        <v>5.7419999999999999E-2</v>
      </c>
    </row>
    <row r="2325" spans="1:22" x14ac:dyDescent="0.35">
      <c r="A2325" t="s">
        <v>22</v>
      </c>
      <c r="B2325">
        <v>2019</v>
      </c>
      <c r="C2325" t="b">
        <v>1</v>
      </c>
      <c r="D2325" t="s">
        <v>48</v>
      </c>
      <c r="E2325" t="s">
        <v>213</v>
      </c>
      <c r="F2325" t="s">
        <v>25</v>
      </c>
      <c r="G2325" t="s">
        <v>48</v>
      </c>
      <c r="H2325" t="s">
        <v>50</v>
      </c>
      <c r="I2325" t="s">
        <v>37</v>
      </c>
      <c r="J2325" t="s">
        <v>135</v>
      </c>
      <c r="K2325" t="s">
        <v>52</v>
      </c>
      <c r="L2325" t="b">
        <v>1</v>
      </c>
      <c r="M2325" t="s">
        <v>30</v>
      </c>
      <c r="N2325" t="s">
        <v>213</v>
      </c>
      <c r="O2325">
        <v>2.08</v>
      </c>
      <c r="P2325">
        <v>2479985</v>
      </c>
      <c r="Q2325">
        <v>5158368.8</v>
      </c>
      <c r="R2325">
        <v>10387654</v>
      </c>
      <c r="S2325">
        <v>10387654</v>
      </c>
      <c r="T2325">
        <v>10.387653999999999</v>
      </c>
      <c r="U2325">
        <v>10.387653999999999</v>
      </c>
      <c r="V2325">
        <v>5158.3688000000002</v>
      </c>
    </row>
    <row r="2326" spans="1:22" x14ac:dyDescent="0.35">
      <c r="A2326" t="s">
        <v>22</v>
      </c>
      <c r="B2326">
        <v>2019</v>
      </c>
      <c r="C2326" t="b">
        <v>1</v>
      </c>
      <c r="D2326" t="s">
        <v>48</v>
      </c>
      <c r="E2326" t="s">
        <v>213</v>
      </c>
      <c r="F2326" t="s">
        <v>25</v>
      </c>
      <c r="G2326" t="s">
        <v>48</v>
      </c>
      <c r="H2326" t="s">
        <v>50</v>
      </c>
      <c r="I2326" t="s">
        <v>37</v>
      </c>
      <c r="J2326" t="s">
        <v>135</v>
      </c>
      <c r="K2326" t="s">
        <v>52</v>
      </c>
      <c r="L2326" t="b">
        <v>1</v>
      </c>
      <c r="M2326" t="s">
        <v>30</v>
      </c>
      <c r="N2326" t="s">
        <v>213</v>
      </c>
      <c r="O2326">
        <v>2.08</v>
      </c>
      <c r="P2326">
        <v>509545</v>
      </c>
      <c r="Q2326">
        <v>1059853.6000000001</v>
      </c>
      <c r="R2326">
        <v>2979083</v>
      </c>
      <c r="S2326">
        <v>2979083</v>
      </c>
      <c r="T2326">
        <v>2.9790830000000001</v>
      </c>
      <c r="U2326">
        <v>2.9790830000000001</v>
      </c>
      <c r="V2326">
        <v>1059.8535999999999</v>
      </c>
    </row>
    <row r="2327" spans="1:22" x14ac:dyDescent="0.35">
      <c r="A2327" t="s">
        <v>22</v>
      </c>
      <c r="B2327">
        <v>2019</v>
      </c>
      <c r="C2327" t="b">
        <v>1</v>
      </c>
      <c r="D2327" t="s">
        <v>48</v>
      </c>
      <c r="E2327" t="s">
        <v>213</v>
      </c>
      <c r="F2327" t="s">
        <v>25</v>
      </c>
      <c r="G2327" t="s">
        <v>48</v>
      </c>
      <c r="H2327" t="s">
        <v>50</v>
      </c>
      <c r="I2327" t="s">
        <v>37</v>
      </c>
      <c r="J2327" t="s">
        <v>51</v>
      </c>
      <c r="K2327" t="s">
        <v>52</v>
      </c>
      <c r="L2327" t="b">
        <v>1</v>
      </c>
      <c r="M2327" t="s">
        <v>30</v>
      </c>
      <c r="N2327" t="s">
        <v>213</v>
      </c>
      <c r="O2327">
        <v>2.21</v>
      </c>
      <c r="P2327">
        <v>39444</v>
      </c>
      <c r="Q2327">
        <v>87171.24</v>
      </c>
      <c r="R2327">
        <v>21206</v>
      </c>
      <c r="S2327">
        <v>21206</v>
      </c>
      <c r="T2327">
        <v>2.1205999999999999E-2</v>
      </c>
      <c r="U2327">
        <v>2.1205999999999999E-2</v>
      </c>
      <c r="V2327">
        <v>87.171239999999997</v>
      </c>
    </row>
    <row r="2328" spans="1:22" x14ac:dyDescent="0.35">
      <c r="A2328" t="s">
        <v>22</v>
      </c>
      <c r="B2328">
        <v>2019</v>
      </c>
      <c r="C2328" t="b">
        <v>1</v>
      </c>
      <c r="D2328" t="s">
        <v>48</v>
      </c>
      <c r="E2328" t="s">
        <v>213</v>
      </c>
      <c r="F2328" t="s">
        <v>25</v>
      </c>
      <c r="G2328" t="s">
        <v>48</v>
      </c>
      <c r="H2328" t="s">
        <v>50</v>
      </c>
      <c r="I2328" t="s">
        <v>37</v>
      </c>
      <c r="J2328" t="s">
        <v>51</v>
      </c>
      <c r="K2328" t="s">
        <v>52</v>
      </c>
      <c r="L2328" t="b">
        <v>1</v>
      </c>
      <c r="M2328" t="s">
        <v>30</v>
      </c>
      <c r="N2328" t="s">
        <v>213</v>
      </c>
      <c r="O2328">
        <v>2.08</v>
      </c>
      <c r="P2328">
        <v>84817</v>
      </c>
      <c r="Q2328">
        <v>176419.36</v>
      </c>
      <c r="R2328">
        <v>401568</v>
      </c>
      <c r="S2328">
        <v>401568</v>
      </c>
      <c r="T2328">
        <v>0.40156799999999998</v>
      </c>
      <c r="U2328">
        <v>0.40156799999999998</v>
      </c>
      <c r="V2328">
        <v>176.41936000000001</v>
      </c>
    </row>
    <row r="2329" spans="1:22" x14ac:dyDescent="0.35">
      <c r="A2329" t="s">
        <v>22</v>
      </c>
      <c r="B2329">
        <v>2019</v>
      </c>
      <c r="C2329" t="b">
        <v>1</v>
      </c>
      <c r="D2329" t="s">
        <v>48</v>
      </c>
      <c r="E2329" t="s">
        <v>213</v>
      </c>
      <c r="F2329" t="s">
        <v>25</v>
      </c>
      <c r="G2329" t="s">
        <v>48</v>
      </c>
      <c r="H2329" t="s">
        <v>50</v>
      </c>
      <c r="I2329" t="s">
        <v>37</v>
      </c>
      <c r="J2329" t="s">
        <v>91</v>
      </c>
      <c r="K2329" t="s">
        <v>54</v>
      </c>
      <c r="L2329" t="b">
        <v>1</v>
      </c>
      <c r="M2329" t="s">
        <v>30</v>
      </c>
      <c r="N2329" t="s">
        <v>213</v>
      </c>
      <c r="O2329">
        <v>2.09</v>
      </c>
      <c r="P2329">
        <v>372194</v>
      </c>
      <c r="Q2329">
        <v>777885.46</v>
      </c>
      <c r="R2329">
        <v>1939094</v>
      </c>
      <c r="S2329">
        <v>1939094</v>
      </c>
      <c r="T2329">
        <v>1.9390940000000001</v>
      </c>
      <c r="U2329">
        <v>1.9390940000000001</v>
      </c>
      <c r="V2329">
        <v>777.88545999999997</v>
      </c>
    </row>
    <row r="2330" spans="1:22" x14ac:dyDescent="0.35">
      <c r="A2330" t="s">
        <v>22</v>
      </c>
      <c r="B2330">
        <v>2019</v>
      </c>
      <c r="C2330" t="b">
        <v>1</v>
      </c>
      <c r="D2330" t="s">
        <v>48</v>
      </c>
      <c r="E2330" t="s">
        <v>213</v>
      </c>
      <c r="F2330" t="s">
        <v>25</v>
      </c>
      <c r="G2330" t="s">
        <v>48</v>
      </c>
      <c r="H2330" t="s">
        <v>50</v>
      </c>
      <c r="I2330" t="s">
        <v>37</v>
      </c>
      <c r="J2330" t="s">
        <v>91</v>
      </c>
      <c r="K2330" t="s">
        <v>54</v>
      </c>
      <c r="L2330" t="b">
        <v>1</v>
      </c>
      <c r="M2330" t="s">
        <v>30</v>
      </c>
      <c r="N2330" t="s">
        <v>213</v>
      </c>
      <c r="O2330">
        <v>2.09</v>
      </c>
      <c r="P2330">
        <v>569670</v>
      </c>
      <c r="Q2330">
        <v>1190610.3</v>
      </c>
      <c r="R2330">
        <v>2808505</v>
      </c>
      <c r="S2330">
        <v>2808505</v>
      </c>
      <c r="T2330">
        <v>2.8085049999999998</v>
      </c>
      <c r="U2330">
        <v>2.8085049999999998</v>
      </c>
      <c r="V2330">
        <v>1190.6103000000001</v>
      </c>
    </row>
    <row r="2331" spans="1:22" x14ac:dyDescent="0.35">
      <c r="A2331" t="s">
        <v>22</v>
      </c>
      <c r="B2331">
        <v>2019</v>
      </c>
      <c r="C2331" t="b">
        <v>1</v>
      </c>
      <c r="D2331" t="s">
        <v>48</v>
      </c>
      <c r="E2331" t="s">
        <v>213</v>
      </c>
      <c r="F2331" t="s">
        <v>25</v>
      </c>
      <c r="G2331" t="s">
        <v>48</v>
      </c>
      <c r="H2331" t="s">
        <v>50</v>
      </c>
      <c r="I2331" t="s">
        <v>37</v>
      </c>
      <c r="J2331" t="s">
        <v>98</v>
      </c>
      <c r="K2331" t="s">
        <v>54</v>
      </c>
      <c r="L2331" t="b">
        <v>1</v>
      </c>
      <c r="M2331" t="s">
        <v>30</v>
      </c>
      <c r="N2331" t="s">
        <v>213</v>
      </c>
      <c r="O2331">
        <v>1.33</v>
      </c>
      <c r="P2331">
        <v>1</v>
      </c>
      <c r="Q2331">
        <v>1.33</v>
      </c>
      <c r="R2331">
        <v>3</v>
      </c>
      <c r="S2331">
        <v>3</v>
      </c>
      <c r="T2331" s="1">
        <v>3.0000000000000001E-6</v>
      </c>
      <c r="U2331" s="1">
        <v>3.0000000000000001E-6</v>
      </c>
      <c r="V2331">
        <v>1.33E-3</v>
      </c>
    </row>
    <row r="2332" spans="1:22" x14ac:dyDescent="0.35">
      <c r="A2332" t="s">
        <v>22</v>
      </c>
      <c r="B2332">
        <v>2019</v>
      </c>
      <c r="C2332" t="b">
        <v>1</v>
      </c>
      <c r="D2332" t="s">
        <v>48</v>
      </c>
      <c r="E2332" t="s">
        <v>213</v>
      </c>
      <c r="F2332" t="s">
        <v>25</v>
      </c>
      <c r="G2332" t="s">
        <v>48</v>
      </c>
      <c r="H2332" t="s">
        <v>50</v>
      </c>
      <c r="I2332" t="s">
        <v>37</v>
      </c>
      <c r="J2332" t="s">
        <v>33</v>
      </c>
      <c r="K2332" t="s">
        <v>33</v>
      </c>
      <c r="L2332" t="b">
        <v>1</v>
      </c>
      <c r="M2332" t="s">
        <v>30</v>
      </c>
      <c r="N2332" t="s">
        <v>213</v>
      </c>
      <c r="O2332">
        <v>1.84</v>
      </c>
      <c r="P2332">
        <v>45681</v>
      </c>
      <c r="Q2332">
        <v>84053.04</v>
      </c>
      <c r="R2332">
        <v>178368</v>
      </c>
      <c r="S2332">
        <v>178368</v>
      </c>
      <c r="T2332">
        <v>0.178368</v>
      </c>
      <c r="U2332">
        <v>0.178368</v>
      </c>
      <c r="V2332">
        <v>84.053039999999996</v>
      </c>
    </row>
    <row r="2333" spans="1:22" x14ac:dyDescent="0.35">
      <c r="A2333" t="s">
        <v>22</v>
      </c>
      <c r="B2333">
        <v>2019</v>
      </c>
      <c r="C2333" t="b">
        <v>1</v>
      </c>
      <c r="D2333" t="s">
        <v>48</v>
      </c>
      <c r="E2333" t="s">
        <v>213</v>
      </c>
      <c r="F2333" t="s">
        <v>25</v>
      </c>
      <c r="G2333" t="s">
        <v>48</v>
      </c>
      <c r="H2333" t="s">
        <v>40</v>
      </c>
      <c r="I2333" t="s">
        <v>37</v>
      </c>
      <c r="J2333" t="s">
        <v>135</v>
      </c>
      <c r="K2333" t="s">
        <v>52</v>
      </c>
      <c r="L2333" t="b">
        <v>1</v>
      </c>
      <c r="M2333" t="s">
        <v>30</v>
      </c>
      <c r="N2333" t="s">
        <v>213</v>
      </c>
      <c r="O2333">
        <v>2.38</v>
      </c>
      <c r="P2333">
        <v>2041</v>
      </c>
      <c r="Q2333">
        <v>4857.58</v>
      </c>
      <c r="R2333">
        <v>23727</v>
      </c>
      <c r="S2333">
        <v>23727</v>
      </c>
      <c r="T2333">
        <v>2.3727000000000002E-2</v>
      </c>
      <c r="U2333">
        <v>2.3727000000000002E-2</v>
      </c>
      <c r="V2333">
        <v>4.8575799999999996</v>
      </c>
    </row>
    <row r="2334" spans="1:22" x14ac:dyDescent="0.35">
      <c r="A2334" t="s">
        <v>22</v>
      </c>
      <c r="B2334">
        <v>2019</v>
      </c>
      <c r="C2334" t="b">
        <v>1</v>
      </c>
      <c r="D2334" t="s">
        <v>48</v>
      </c>
      <c r="E2334" t="s">
        <v>213</v>
      </c>
      <c r="F2334" t="s">
        <v>25</v>
      </c>
      <c r="G2334" t="s">
        <v>48</v>
      </c>
      <c r="H2334" t="s">
        <v>40</v>
      </c>
      <c r="I2334" t="s">
        <v>37</v>
      </c>
      <c r="J2334" t="s">
        <v>112</v>
      </c>
      <c r="K2334" t="s">
        <v>54</v>
      </c>
      <c r="L2334" t="b">
        <v>1</v>
      </c>
      <c r="M2334" t="s">
        <v>30</v>
      </c>
      <c r="N2334" t="s">
        <v>213</v>
      </c>
      <c r="O2334">
        <v>1.87</v>
      </c>
      <c r="P2334">
        <v>227516</v>
      </c>
      <c r="Q2334">
        <v>425454.92</v>
      </c>
      <c r="R2334">
        <v>1020154</v>
      </c>
      <c r="S2334">
        <v>1020154</v>
      </c>
      <c r="T2334">
        <v>1.020154</v>
      </c>
      <c r="U2334">
        <v>1.020154</v>
      </c>
      <c r="V2334">
        <v>425.45492000000002</v>
      </c>
    </row>
    <row r="2335" spans="1:22" x14ac:dyDescent="0.35">
      <c r="A2335" t="s">
        <v>22</v>
      </c>
      <c r="B2335">
        <v>2019</v>
      </c>
      <c r="C2335" t="b">
        <v>1</v>
      </c>
      <c r="D2335" t="s">
        <v>48</v>
      </c>
      <c r="E2335" t="s">
        <v>213</v>
      </c>
      <c r="F2335" t="s">
        <v>25</v>
      </c>
      <c r="G2335" t="s">
        <v>48</v>
      </c>
      <c r="H2335" t="s">
        <v>40</v>
      </c>
      <c r="I2335" t="s">
        <v>27</v>
      </c>
      <c r="J2335" t="s">
        <v>134</v>
      </c>
      <c r="K2335" t="s">
        <v>45</v>
      </c>
      <c r="L2335" t="b">
        <v>1</v>
      </c>
      <c r="M2335" t="s">
        <v>30</v>
      </c>
      <c r="N2335" t="s">
        <v>213</v>
      </c>
      <c r="O2335">
        <v>1.8</v>
      </c>
      <c r="P2335">
        <v>2363</v>
      </c>
      <c r="Q2335">
        <v>4253.3999999999996</v>
      </c>
      <c r="R2335">
        <v>9458</v>
      </c>
      <c r="S2335">
        <v>9458</v>
      </c>
      <c r="T2335">
        <v>9.4579999999999994E-3</v>
      </c>
      <c r="U2335">
        <v>9.4579999999999994E-3</v>
      </c>
      <c r="V2335">
        <v>4.2534000000000001</v>
      </c>
    </row>
    <row r="2336" spans="1:22" x14ac:dyDescent="0.35">
      <c r="A2336" t="s">
        <v>22</v>
      </c>
      <c r="B2336">
        <v>2019</v>
      </c>
      <c r="C2336" t="b">
        <v>1</v>
      </c>
      <c r="D2336" t="s">
        <v>48</v>
      </c>
      <c r="E2336" t="s">
        <v>213</v>
      </c>
      <c r="F2336" t="s">
        <v>25</v>
      </c>
      <c r="G2336" t="s">
        <v>48</v>
      </c>
      <c r="H2336" t="s">
        <v>26</v>
      </c>
      <c r="I2336" t="s">
        <v>36</v>
      </c>
      <c r="J2336" t="s">
        <v>28</v>
      </c>
      <c r="K2336" t="s">
        <v>29</v>
      </c>
      <c r="L2336" t="b">
        <v>1</v>
      </c>
      <c r="M2336" t="s">
        <v>30</v>
      </c>
      <c r="N2336" t="s">
        <v>213</v>
      </c>
      <c r="O2336">
        <v>1.1499999999999999</v>
      </c>
      <c r="P2336">
        <v>1322</v>
      </c>
      <c r="Q2336">
        <v>1520.3</v>
      </c>
      <c r="R2336">
        <v>3335</v>
      </c>
      <c r="S2336">
        <v>3335</v>
      </c>
      <c r="T2336">
        <v>3.3349999999999999E-3</v>
      </c>
      <c r="U2336">
        <v>3.3349999999999999E-3</v>
      </c>
      <c r="V2336">
        <v>1.5203</v>
      </c>
    </row>
    <row r="2337" spans="1:22" x14ac:dyDescent="0.35">
      <c r="A2337" t="s">
        <v>22</v>
      </c>
      <c r="B2337">
        <v>2019</v>
      </c>
      <c r="C2337" t="b">
        <v>1</v>
      </c>
      <c r="D2337" t="s">
        <v>48</v>
      </c>
      <c r="E2337" t="s">
        <v>213</v>
      </c>
      <c r="F2337" t="s">
        <v>25</v>
      </c>
      <c r="G2337" t="s">
        <v>48</v>
      </c>
      <c r="H2337" t="s">
        <v>26</v>
      </c>
      <c r="I2337" t="s">
        <v>36</v>
      </c>
      <c r="J2337" t="s">
        <v>71</v>
      </c>
      <c r="K2337" t="s">
        <v>29</v>
      </c>
      <c r="L2337" t="b">
        <v>1</v>
      </c>
      <c r="M2337" t="s">
        <v>30</v>
      </c>
      <c r="N2337" t="s">
        <v>213</v>
      </c>
      <c r="O2337">
        <v>1.1499999999999999</v>
      </c>
      <c r="P2337">
        <v>932</v>
      </c>
      <c r="Q2337">
        <v>1071.8</v>
      </c>
      <c r="R2337">
        <v>4915</v>
      </c>
      <c r="S2337">
        <v>4915</v>
      </c>
      <c r="T2337">
        <v>4.9150000000000001E-3</v>
      </c>
      <c r="U2337">
        <v>4.9150000000000001E-3</v>
      </c>
      <c r="V2337">
        <v>1.0718000000000001</v>
      </c>
    </row>
    <row r="2338" spans="1:22" x14ac:dyDescent="0.35">
      <c r="A2338" t="s">
        <v>22</v>
      </c>
      <c r="B2338">
        <v>2019</v>
      </c>
      <c r="C2338" t="b">
        <v>1</v>
      </c>
      <c r="D2338" t="s">
        <v>48</v>
      </c>
      <c r="E2338" t="s">
        <v>213</v>
      </c>
      <c r="F2338" t="s">
        <v>25</v>
      </c>
      <c r="G2338" t="s">
        <v>48</v>
      </c>
      <c r="H2338" t="s">
        <v>26</v>
      </c>
      <c r="I2338" t="s">
        <v>36</v>
      </c>
      <c r="J2338" t="s">
        <v>93</v>
      </c>
      <c r="K2338" t="s">
        <v>47</v>
      </c>
      <c r="L2338" t="b">
        <v>1</v>
      </c>
      <c r="M2338" t="s">
        <v>30</v>
      </c>
      <c r="N2338" t="s">
        <v>213</v>
      </c>
      <c r="O2338">
        <v>1.33</v>
      </c>
      <c r="P2338">
        <v>8745</v>
      </c>
      <c r="Q2338">
        <v>11630.85</v>
      </c>
      <c r="R2338">
        <v>39512</v>
      </c>
      <c r="S2338">
        <v>39512</v>
      </c>
      <c r="T2338">
        <v>3.9511999999999999E-2</v>
      </c>
      <c r="U2338">
        <v>3.9511999999999999E-2</v>
      </c>
      <c r="V2338">
        <v>11.630850000000001</v>
      </c>
    </row>
    <row r="2339" spans="1:22" x14ac:dyDescent="0.35">
      <c r="A2339" t="s">
        <v>22</v>
      </c>
      <c r="B2339">
        <v>2019</v>
      </c>
      <c r="C2339" t="b">
        <v>1</v>
      </c>
      <c r="D2339" t="s">
        <v>48</v>
      </c>
      <c r="E2339" t="s">
        <v>213</v>
      </c>
      <c r="F2339" t="s">
        <v>25</v>
      </c>
      <c r="G2339" t="s">
        <v>48</v>
      </c>
      <c r="H2339" t="s">
        <v>26</v>
      </c>
      <c r="I2339" t="s">
        <v>35</v>
      </c>
      <c r="J2339" t="s">
        <v>71</v>
      </c>
      <c r="K2339" t="s">
        <v>29</v>
      </c>
      <c r="L2339" t="b">
        <v>1</v>
      </c>
      <c r="M2339" t="s">
        <v>30</v>
      </c>
      <c r="N2339" t="s">
        <v>213</v>
      </c>
      <c r="O2339">
        <v>1.1499999999999999</v>
      </c>
      <c r="P2339">
        <v>3</v>
      </c>
      <c r="Q2339">
        <v>3.45</v>
      </c>
      <c r="R2339">
        <v>114</v>
      </c>
      <c r="S2339">
        <v>114</v>
      </c>
      <c r="T2339">
        <v>1.1400000000000001E-4</v>
      </c>
      <c r="U2339">
        <v>1.1400000000000001E-4</v>
      </c>
      <c r="V2339">
        <v>3.4499999999999999E-3</v>
      </c>
    </row>
    <row r="2340" spans="1:22" x14ac:dyDescent="0.35">
      <c r="A2340" t="s">
        <v>22</v>
      </c>
      <c r="B2340">
        <v>2019</v>
      </c>
      <c r="C2340" t="b">
        <v>1</v>
      </c>
      <c r="D2340" t="s">
        <v>48</v>
      </c>
      <c r="E2340" t="s">
        <v>213</v>
      </c>
      <c r="F2340" t="s">
        <v>25</v>
      </c>
      <c r="G2340" t="s">
        <v>48</v>
      </c>
      <c r="H2340" t="s">
        <v>26</v>
      </c>
      <c r="I2340" t="s">
        <v>35</v>
      </c>
      <c r="J2340" t="s">
        <v>72</v>
      </c>
      <c r="K2340" t="s">
        <v>29</v>
      </c>
      <c r="L2340" t="b">
        <v>1</v>
      </c>
      <c r="M2340" t="s">
        <v>30</v>
      </c>
      <c r="N2340" t="s">
        <v>213</v>
      </c>
      <c r="O2340">
        <v>1.1499999999999999</v>
      </c>
      <c r="P2340">
        <v>1138</v>
      </c>
      <c r="Q2340">
        <v>1308.7</v>
      </c>
      <c r="R2340">
        <v>12164</v>
      </c>
      <c r="S2340">
        <v>12164</v>
      </c>
      <c r="T2340">
        <v>1.2163999999999999E-2</v>
      </c>
      <c r="U2340">
        <v>1.2163999999999999E-2</v>
      </c>
      <c r="V2340">
        <v>1.3087</v>
      </c>
    </row>
    <row r="2341" spans="1:22" x14ac:dyDescent="0.35">
      <c r="A2341" t="s">
        <v>22</v>
      </c>
      <c r="B2341">
        <v>2019</v>
      </c>
      <c r="C2341" t="b">
        <v>1</v>
      </c>
      <c r="D2341" t="s">
        <v>48</v>
      </c>
      <c r="E2341" t="s">
        <v>213</v>
      </c>
      <c r="F2341" t="s">
        <v>25</v>
      </c>
      <c r="G2341" t="s">
        <v>48</v>
      </c>
      <c r="H2341" t="s">
        <v>26</v>
      </c>
      <c r="I2341" t="s">
        <v>35</v>
      </c>
      <c r="J2341" t="s">
        <v>94</v>
      </c>
      <c r="K2341" t="s">
        <v>47</v>
      </c>
      <c r="L2341" t="b">
        <v>1</v>
      </c>
      <c r="M2341" t="s">
        <v>30</v>
      </c>
      <c r="N2341" t="s">
        <v>213</v>
      </c>
      <c r="O2341">
        <v>1.36</v>
      </c>
      <c r="P2341">
        <v>73990</v>
      </c>
      <c r="Q2341">
        <v>100626.4</v>
      </c>
      <c r="R2341">
        <v>307421</v>
      </c>
      <c r="S2341">
        <v>307421</v>
      </c>
      <c r="T2341">
        <v>0.307421</v>
      </c>
      <c r="U2341">
        <v>0.307421</v>
      </c>
      <c r="V2341">
        <v>100.6264</v>
      </c>
    </row>
    <row r="2342" spans="1:22" x14ac:dyDescent="0.35">
      <c r="A2342" t="s">
        <v>22</v>
      </c>
      <c r="B2342">
        <v>2019</v>
      </c>
      <c r="C2342" t="b">
        <v>1</v>
      </c>
      <c r="D2342" t="s">
        <v>48</v>
      </c>
      <c r="E2342" t="s">
        <v>213</v>
      </c>
      <c r="F2342" t="s">
        <v>25</v>
      </c>
      <c r="G2342" t="s">
        <v>48</v>
      </c>
      <c r="H2342" t="s">
        <v>26</v>
      </c>
      <c r="I2342" t="s">
        <v>27</v>
      </c>
      <c r="J2342" t="s">
        <v>94</v>
      </c>
      <c r="K2342" t="s">
        <v>47</v>
      </c>
      <c r="L2342" t="b">
        <v>1</v>
      </c>
      <c r="M2342" t="s">
        <v>30</v>
      </c>
      <c r="N2342" t="s">
        <v>213</v>
      </c>
      <c r="O2342">
        <v>1.36</v>
      </c>
      <c r="P2342">
        <v>22247</v>
      </c>
      <c r="Q2342">
        <v>30255.919999999998</v>
      </c>
      <c r="R2342">
        <v>88257</v>
      </c>
      <c r="S2342">
        <v>88257</v>
      </c>
      <c r="T2342">
        <v>8.8257000000000002E-2</v>
      </c>
      <c r="U2342">
        <v>8.8257000000000002E-2</v>
      </c>
      <c r="V2342">
        <v>30.25592</v>
      </c>
    </row>
    <row r="2343" spans="1:22" x14ac:dyDescent="0.35">
      <c r="A2343" t="s">
        <v>22</v>
      </c>
      <c r="B2343">
        <v>2019</v>
      </c>
      <c r="C2343" t="b">
        <v>1</v>
      </c>
      <c r="D2343" t="s">
        <v>48</v>
      </c>
      <c r="E2343" t="s">
        <v>213</v>
      </c>
      <c r="F2343" t="s">
        <v>25</v>
      </c>
      <c r="G2343" t="s">
        <v>48</v>
      </c>
      <c r="H2343" t="s">
        <v>26</v>
      </c>
      <c r="I2343" t="s">
        <v>27</v>
      </c>
      <c r="J2343" t="s">
        <v>46</v>
      </c>
      <c r="K2343" t="s">
        <v>47</v>
      </c>
      <c r="L2343" t="b">
        <v>1</v>
      </c>
      <c r="M2343" t="s">
        <v>30</v>
      </c>
      <c r="N2343" t="s">
        <v>213</v>
      </c>
      <c r="O2343">
        <v>1.28</v>
      </c>
      <c r="P2343">
        <v>249308</v>
      </c>
      <c r="Q2343">
        <v>319114.23999999999</v>
      </c>
      <c r="R2343">
        <v>1605572</v>
      </c>
      <c r="S2343">
        <v>1605572</v>
      </c>
      <c r="T2343">
        <v>1.605572</v>
      </c>
      <c r="U2343">
        <v>1.605572</v>
      </c>
      <c r="V2343">
        <v>319.11424</v>
      </c>
    </row>
    <row r="2344" spans="1:22" x14ac:dyDescent="0.35">
      <c r="A2344" t="s">
        <v>22</v>
      </c>
      <c r="B2344">
        <v>2019</v>
      </c>
      <c r="C2344" t="b">
        <v>1</v>
      </c>
      <c r="D2344" t="s">
        <v>48</v>
      </c>
      <c r="E2344" t="s">
        <v>213</v>
      </c>
      <c r="F2344" t="s">
        <v>25</v>
      </c>
      <c r="G2344" t="s">
        <v>48</v>
      </c>
      <c r="H2344" t="s">
        <v>26</v>
      </c>
      <c r="I2344" t="s">
        <v>27</v>
      </c>
      <c r="J2344" t="s">
        <v>82</v>
      </c>
      <c r="K2344" t="s">
        <v>39</v>
      </c>
      <c r="L2344" t="b">
        <v>1</v>
      </c>
      <c r="M2344" t="s">
        <v>30</v>
      </c>
      <c r="N2344" t="s">
        <v>213</v>
      </c>
      <c r="O2344">
        <v>5</v>
      </c>
      <c r="P2344">
        <v>5</v>
      </c>
      <c r="Q2344">
        <v>25</v>
      </c>
      <c r="R2344">
        <v>1029</v>
      </c>
      <c r="S2344">
        <v>1029</v>
      </c>
      <c r="T2344">
        <v>1.029E-3</v>
      </c>
      <c r="U2344">
        <v>1.029E-3</v>
      </c>
      <c r="V2344">
        <v>2.5000000000000001E-2</v>
      </c>
    </row>
    <row r="2345" spans="1:22" x14ac:dyDescent="0.35">
      <c r="A2345" t="s">
        <v>22</v>
      </c>
      <c r="B2345">
        <v>2019</v>
      </c>
      <c r="C2345" t="b">
        <v>1</v>
      </c>
      <c r="D2345" t="s">
        <v>48</v>
      </c>
      <c r="E2345" t="s">
        <v>213</v>
      </c>
      <c r="F2345" t="s">
        <v>25</v>
      </c>
      <c r="G2345" t="s">
        <v>48</v>
      </c>
      <c r="H2345" t="s">
        <v>26</v>
      </c>
      <c r="I2345" t="s">
        <v>27</v>
      </c>
      <c r="J2345" t="s">
        <v>115</v>
      </c>
      <c r="K2345" t="s">
        <v>54</v>
      </c>
      <c r="L2345" t="b">
        <v>1</v>
      </c>
      <c r="M2345" t="s">
        <v>30</v>
      </c>
      <c r="N2345" t="s">
        <v>213</v>
      </c>
      <c r="O2345">
        <v>1</v>
      </c>
      <c r="P2345">
        <v>8794</v>
      </c>
      <c r="Q2345">
        <v>8794</v>
      </c>
      <c r="R2345">
        <v>16611</v>
      </c>
      <c r="S2345">
        <v>16611</v>
      </c>
      <c r="T2345">
        <v>1.6611000000000001E-2</v>
      </c>
      <c r="U2345">
        <v>1.6611000000000001E-2</v>
      </c>
      <c r="V2345">
        <v>8.7940000000000005</v>
      </c>
    </row>
    <row r="2346" spans="1:22" x14ac:dyDescent="0.35">
      <c r="A2346" t="s">
        <v>22</v>
      </c>
      <c r="B2346">
        <v>2019</v>
      </c>
      <c r="C2346" t="b">
        <v>1</v>
      </c>
      <c r="D2346" t="s">
        <v>48</v>
      </c>
      <c r="E2346" t="s">
        <v>213</v>
      </c>
      <c r="F2346" t="s">
        <v>25</v>
      </c>
      <c r="G2346" t="s">
        <v>48</v>
      </c>
      <c r="H2346" t="s">
        <v>26</v>
      </c>
      <c r="I2346" t="s">
        <v>27</v>
      </c>
      <c r="J2346" t="s">
        <v>33</v>
      </c>
      <c r="K2346" t="s">
        <v>33</v>
      </c>
      <c r="L2346" t="b">
        <v>1</v>
      </c>
      <c r="M2346" t="s">
        <v>30</v>
      </c>
      <c r="N2346" t="s">
        <v>213</v>
      </c>
      <c r="O2346">
        <v>1.04</v>
      </c>
      <c r="P2346">
        <v>115</v>
      </c>
      <c r="Q2346">
        <v>119.6</v>
      </c>
      <c r="R2346">
        <v>401</v>
      </c>
      <c r="S2346">
        <v>401</v>
      </c>
      <c r="T2346">
        <v>4.0099999999999999E-4</v>
      </c>
      <c r="U2346">
        <v>4.0099999999999999E-4</v>
      </c>
      <c r="V2346">
        <v>0.1196</v>
      </c>
    </row>
    <row r="2347" spans="1:22" x14ac:dyDescent="0.35">
      <c r="A2347" t="s">
        <v>22</v>
      </c>
      <c r="B2347">
        <v>2019</v>
      </c>
      <c r="C2347" t="b">
        <v>1</v>
      </c>
      <c r="D2347" t="s">
        <v>48</v>
      </c>
      <c r="E2347" t="s">
        <v>215</v>
      </c>
      <c r="F2347" t="s">
        <v>25</v>
      </c>
      <c r="G2347" t="s">
        <v>48</v>
      </c>
      <c r="H2347" t="s">
        <v>26</v>
      </c>
      <c r="I2347" t="s">
        <v>35</v>
      </c>
      <c r="J2347" t="s">
        <v>112</v>
      </c>
      <c r="K2347" t="s">
        <v>54</v>
      </c>
      <c r="L2347" t="b">
        <v>1</v>
      </c>
      <c r="M2347" t="s">
        <v>30</v>
      </c>
      <c r="N2347" t="s">
        <v>215</v>
      </c>
      <c r="O2347">
        <v>1</v>
      </c>
      <c r="P2347">
        <v>96306</v>
      </c>
      <c r="Q2347">
        <v>96306</v>
      </c>
      <c r="R2347">
        <v>146254</v>
      </c>
      <c r="S2347">
        <v>146254</v>
      </c>
      <c r="T2347">
        <v>0.146254</v>
      </c>
      <c r="U2347">
        <v>0.146254</v>
      </c>
      <c r="V2347">
        <v>96.305999999999997</v>
      </c>
    </row>
    <row r="2348" spans="1:22" x14ac:dyDescent="0.35">
      <c r="A2348" t="s">
        <v>22</v>
      </c>
      <c r="B2348">
        <v>2019</v>
      </c>
      <c r="C2348" t="b">
        <v>1</v>
      </c>
      <c r="D2348" t="s">
        <v>48</v>
      </c>
      <c r="E2348" t="s">
        <v>215</v>
      </c>
      <c r="F2348" t="s">
        <v>25</v>
      </c>
      <c r="G2348" t="s">
        <v>48</v>
      </c>
      <c r="H2348" t="s">
        <v>26</v>
      </c>
      <c r="I2348" t="s">
        <v>27</v>
      </c>
      <c r="J2348" t="s">
        <v>98</v>
      </c>
      <c r="K2348" t="s">
        <v>54</v>
      </c>
      <c r="L2348" t="b">
        <v>1</v>
      </c>
      <c r="M2348" t="s">
        <v>30</v>
      </c>
      <c r="N2348" t="s">
        <v>215</v>
      </c>
      <c r="O2348">
        <v>1</v>
      </c>
      <c r="P2348">
        <v>39595</v>
      </c>
      <c r="Q2348">
        <v>39595</v>
      </c>
      <c r="R2348">
        <v>58506</v>
      </c>
      <c r="S2348">
        <v>58506</v>
      </c>
      <c r="T2348">
        <v>5.8506000000000002E-2</v>
      </c>
      <c r="U2348">
        <v>5.8506000000000002E-2</v>
      </c>
      <c r="V2348">
        <v>39.594999999999999</v>
      </c>
    </row>
    <row r="2349" spans="1:22" x14ac:dyDescent="0.35">
      <c r="A2349" t="s">
        <v>22</v>
      </c>
      <c r="B2349">
        <v>2019</v>
      </c>
      <c r="C2349" t="b">
        <v>1</v>
      </c>
      <c r="D2349" t="s">
        <v>48</v>
      </c>
      <c r="E2349" t="s">
        <v>215</v>
      </c>
      <c r="F2349" t="s">
        <v>25</v>
      </c>
      <c r="G2349" t="s">
        <v>48</v>
      </c>
      <c r="H2349" t="s">
        <v>26</v>
      </c>
      <c r="I2349" t="s">
        <v>27</v>
      </c>
      <c r="J2349" t="s">
        <v>31</v>
      </c>
      <c r="K2349" t="s">
        <v>32</v>
      </c>
      <c r="L2349" t="b">
        <v>1</v>
      </c>
      <c r="M2349" t="s">
        <v>30</v>
      </c>
      <c r="N2349" t="s">
        <v>215</v>
      </c>
      <c r="O2349">
        <v>1.5</v>
      </c>
      <c r="P2349">
        <v>99</v>
      </c>
      <c r="Q2349">
        <v>148.5</v>
      </c>
      <c r="R2349">
        <v>272</v>
      </c>
      <c r="S2349">
        <v>272</v>
      </c>
      <c r="T2349">
        <v>2.72E-4</v>
      </c>
      <c r="U2349">
        <v>2.72E-4</v>
      </c>
      <c r="V2349">
        <v>0.14849999999999999</v>
      </c>
    </row>
    <row r="2350" spans="1:22" x14ac:dyDescent="0.35">
      <c r="A2350" t="s">
        <v>22</v>
      </c>
      <c r="B2350">
        <v>2019</v>
      </c>
      <c r="C2350" t="b">
        <v>1</v>
      </c>
      <c r="D2350" t="s">
        <v>48</v>
      </c>
      <c r="E2350" t="s">
        <v>215</v>
      </c>
      <c r="F2350" t="s">
        <v>25</v>
      </c>
      <c r="G2350" t="s">
        <v>48</v>
      </c>
      <c r="H2350" t="s">
        <v>26</v>
      </c>
      <c r="I2350" t="s">
        <v>27</v>
      </c>
      <c r="J2350" t="s">
        <v>33</v>
      </c>
      <c r="K2350" t="s">
        <v>33</v>
      </c>
      <c r="L2350" t="b">
        <v>1</v>
      </c>
      <c r="M2350" t="s">
        <v>30</v>
      </c>
      <c r="N2350" t="s">
        <v>215</v>
      </c>
      <c r="O2350">
        <v>1.33</v>
      </c>
      <c r="P2350">
        <v>150</v>
      </c>
      <c r="Q2350">
        <v>199.5</v>
      </c>
      <c r="R2350">
        <v>30</v>
      </c>
      <c r="S2350">
        <v>30</v>
      </c>
      <c r="T2350" s="1">
        <v>3.0000000000000001E-5</v>
      </c>
      <c r="U2350" s="1">
        <v>3.0000000000000001E-5</v>
      </c>
      <c r="V2350">
        <v>0.19950000000000001</v>
      </c>
    </row>
    <row r="2351" spans="1:22" x14ac:dyDescent="0.35">
      <c r="A2351" t="s">
        <v>22</v>
      </c>
      <c r="B2351">
        <v>2019</v>
      </c>
      <c r="C2351" t="b">
        <v>1</v>
      </c>
      <c r="D2351" t="s">
        <v>48</v>
      </c>
      <c r="E2351" t="s">
        <v>215</v>
      </c>
      <c r="F2351" t="s">
        <v>25</v>
      </c>
      <c r="G2351" t="s">
        <v>48</v>
      </c>
      <c r="H2351" t="s">
        <v>36</v>
      </c>
      <c r="I2351" t="s">
        <v>83</v>
      </c>
      <c r="J2351" t="s">
        <v>112</v>
      </c>
      <c r="K2351" t="s">
        <v>54</v>
      </c>
      <c r="L2351" t="b">
        <v>1</v>
      </c>
      <c r="M2351" t="s">
        <v>30</v>
      </c>
      <c r="N2351" t="s">
        <v>215</v>
      </c>
      <c r="O2351">
        <v>2.08</v>
      </c>
      <c r="P2351">
        <v>7797</v>
      </c>
      <c r="Q2351">
        <v>16217.76</v>
      </c>
      <c r="R2351">
        <v>13310</v>
      </c>
      <c r="S2351">
        <v>13310</v>
      </c>
      <c r="T2351">
        <v>1.3310000000000001E-2</v>
      </c>
      <c r="U2351">
        <v>1.3310000000000001E-2</v>
      </c>
      <c r="V2351">
        <v>16.217759999999998</v>
      </c>
    </row>
    <row r="2352" spans="1:22" x14ac:dyDescent="0.35">
      <c r="A2352" t="s">
        <v>22</v>
      </c>
      <c r="B2352">
        <v>2019</v>
      </c>
      <c r="C2352" t="b">
        <v>1</v>
      </c>
      <c r="D2352" t="s">
        <v>48</v>
      </c>
      <c r="E2352" t="s">
        <v>215</v>
      </c>
      <c r="F2352" t="s">
        <v>25</v>
      </c>
      <c r="G2352" t="s">
        <v>48</v>
      </c>
      <c r="H2352" t="s">
        <v>36</v>
      </c>
      <c r="I2352" t="s">
        <v>83</v>
      </c>
      <c r="J2352" t="s">
        <v>98</v>
      </c>
      <c r="K2352" t="s">
        <v>54</v>
      </c>
      <c r="L2352" t="b">
        <v>1</v>
      </c>
      <c r="M2352" t="s">
        <v>30</v>
      </c>
      <c r="N2352" t="s">
        <v>215</v>
      </c>
      <c r="O2352">
        <v>1.81</v>
      </c>
      <c r="P2352">
        <v>746</v>
      </c>
      <c r="Q2352">
        <v>1350.26</v>
      </c>
      <c r="R2352">
        <v>1090</v>
      </c>
      <c r="S2352">
        <v>1090</v>
      </c>
      <c r="T2352">
        <v>1.09E-3</v>
      </c>
      <c r="U2352">
        <v>1.09E-3</v>
      </c>
      <c r="V2352">
        <v>1.35026</v>
      </c>
    </row>
    <row r="2353" spans="1:22" x14ac:dyDescent="0.35">
      <c r="A2353" t="s">
        <v>22</v>
      </c>
      <c r="B2353">
        <v>2019</v>
      </c>
      <c r="C2353" t="b">
        <v>1</v>
      </c>
      <c r="D2353" t="s">
        <v>48</v>
      </c>
      <c r="E2353" t="s">
        <v>215</v>
      </c>
      <c r="F2353" t="s">
        <v>25</v>
      </c>
      <c r="G2353" t="s">
        <v>48</v>
      </c>
      <c r="H2353" t="s">
        <v>36</v>
      </c>
      <c r="I2353" t="s">
        <v>83</v>
      </c>
      <c r="J2353" t="s">
        <v>33</v>
      </c>
      <c r="K2353" t="s">
        <v>33</v>
      </c>
      <c r="L2353" t="b">
        <v>1</v>
      </c>
      <c r="M2353" t="s">
        <v>30</v>
      </c>
      <c r="N2353" t="s">
        <v>215</v>
      </c>
      <c r="O2353">
        <v>3.31</v>
      </c>
      <c r="P2353">
        <v>482</v>
      </c>
      <c r="Q2353">
        <v>1595.42</v>
      </c>
      <c r="R2353">
        <v>2529</v>
      </c>
      <c r="S2353">
        <v>2529</v>
      </c>
      <c r="T2353">
        <v>2.529E-3</v>
      </c>
      <c r="U2353">
        <v>2.529E-3</v>
      </c>
      <c r="V2353">
        <v>1.5954200000000001</v>
      </c>
    </row>
    <row r="2354" spans="1:22" x14ac:dyDescent="0.35">
      <c r="A2354" t="s">
        <v>22</v>
      </c>
      <c r="B2354">
        <v>2019</v>
      </c>
      <c r="C2354" t="b">
        <v>1</v>
      </c>
      <c r="D2354" t="s">
        <v>48</v>
      </c>
      <c r="E2354" t="s">
        <v>215</v>
      </c>
      <c r="F2354" t="s">
        <v>25</v>
      </c>
      <c r="G2354" t="s">
        <v>48</v>
      </c>
      <c r="H2354" t="s">
        <v>50</v>
      </c>
      <c r="I2354" t="s">
        <v>37</v>
      </c>
      <c r="J2354" t="s">
        <v>98</v>
      </c>
      <c r="K2354" t="s">
        <v>54</v>
      </c>
      <c r="L2354" t="b">
        <v>1</v>
      </c>
      <c r="M2354" t="s">
        <v>30</v>
      </c>
      <c r="N2354" t="s">
        <v>215</v>
      </c>
      <c r="O2354">
        <v>1.33</v>
      </c>
      <c r="P2354">
        <v>63609</v>
      </c>
      <c r="Q2354">
        <v>84599.97</v>
      </c>
      <c r="R2354">
        <v>138202</v>
      </c>
      <c r="S2354">
        <v>138202</v>
      </c>
      <c r="T2354">
        <v>0.13820199999999999</v>
      </c>
      <c r="U2354">
        <v>0.13820199999999999</v>
      </c>
      <c r="V2354">
        <v>84.599969999999999</v>
      </c>
    </row>
    <row r="2355" spans="1:22" x14ac:dyDescent="0.35">
      <c r="A2355" t="s">
        <v>22</v>
      </c>
      <c r="B2355">
        <v>2019</v>
      </c>
      <c r="C2355" t="b">
        <v>1</v>
      </c>
      <c r="D2355" t="s">
        <v>48</v>
      </c>
      <c r="E2355" t="s">
        <v>215</v>
      </c>
      <c r="F2355" t="s">
        <v>25</v>
      </c>
      <c r="G2355" t="s">
        <v>48</v>
      </c>
      <c r="H2355" t="s">
        <v>40</v>
      </c>
      <c r="I2355" t="s">
        <v>27</v>
      </c>
      <c r="J2355" t="s">
        <v>98</v>
      </c>
      <c r="K2355" t="s">
        <v>54</v>
      </c>
      <c r="L2355" t="b">
        <v>1</v>
      </c>
      <c r="M2355" t="s">
        <v>30</v>
      </c>
      <c r="N2355" t="s">
        <v>215</v>
      </c>
      <c r="O2355">
        <v>1.64</v>
      </c>
      <c r="P2355">
        <v>75</v>
      </c>
      <c r="Q2355">
        <v>123</v>
      </c>
      <c r="R2355">
        <v>380</v>
      </c>
      <c r="S2355">
        <v>380</v>
      </c>
      <c r="T2355">
        <v>3.8000000000000002E-4</v>
      </c>
      <c r="U2355">
        <v>3.8000000000000002E-4</v>
      </c>
      <c r="V2355">
        <v>0.123</v>
      </c>
    </row>
    <row r="2356" spans="1:22" x14ac:dyDescent="0.35">
      <c r="A2356" t="s">
        <v>22</v>
      </c>
      <c r="B2356">
        <v>2019</v>
      </c>
      <c r="C2356" t="b">
        <v>1</v>
      </c>
      <c r="D2356" t="s">
        <v>48</v>
      </c>
      <c r="E2356" t="s">
        <v>215</v>
      </c>
      <c r="F2356" t="s">
        <v>25</v>
      </c>
      <c r="G2356" t="s">
        <v>48</v>
      </c>
      <c r="H2356" t="s">
        <v>40</v>
      </c>
      <c r="I2356" t="s">
        <v>36</v>
      </c>
      <c r="J2356" t="s">
        <v>76</v>
      </c>
      <c r="K2356" t="s">
        <v>32</v>
      </c>
      <c r="L2356" t="b">
        <v>1</v>
      </c>
      <c r="M2356" t="s">
        <v>30</v>
      </c>
      <c r="N2356" t="s">
        <v>215</v>
      </c>
      <c r="O2356">
        <v>3.45</v>
      </c>
      <c r="P2356">
        <v>22141</v>
      </c>
      <c r="Q2356">
        <v>76386.45</v>
      </c>
      <c r="R2356">
        <v>38158</v>
      </c>
      <c r="S2356">
        <v>38158</v>
      </c>
      <c r="T2356">
        <v>3.8157999999999997E-2</v>
      </c>
      <c r="U2356">
        <v>3.8157999999999997E-2</v>
      </c>
      <c r="V2356">
        <v>76.386449999999996</v>
      </c>
    </row>
    <row r="2357" spans="1:22" x14ac:dyDescent="0.35">
      <c r="A2357" t="s">
        <v>22</v>
      </c>
      <c r="B2357">
        <v>2019</v>
      </c>
      <c r="C2357" t="b">
        <v>1</v>
      </c>
      <c r="D2357" t="s">
        <v>48</v>
      </c>
      <c r="E2357" t="s">
        <v>215</v>
      </c>
      <c r="F2357" t="s">
        <v>25</v>
      </c>
      <c r="G2357" t="s">
        <v>48</v>
      </c>
      <c r="H2357" t="s">
        <v>40</v>
      </c>
      <c r="I2357" t="s">
        <v>27</v>
      </c>
      <c r="J2357" t="s">
        <v>31</v>
      </c>
      <c r="K2357" t="s">
        <v>32</v>
      </c>
      <c r="L2357" t="b">
        <v>1</v>
      </c>
      <c r="M2357" t="s">
        <v>30</v>
      </c>
      <c r="N2357" t="s">
        <v>215</v>
      </c>
      <c r="O2357">
        <v>2.4700000000000002</v>
      </c>
      <c r="P2357">
        <v>637</v>
      </c>
      <c r="Q2357">
        <v>1573.39</v>
      </c>
      <c r="R2357">
        <v>1175</v>
      </c>
      <c r="S2357">
        <v>1175</v>
      </c>
      <c r="T2357">
        <v>1.175E-3</v>
      </c>
      <c r="U2357">
        <v>1.175E-3</v>
      </c>
      <c r="V2357">
        <v>1.5733900000000001</v>
      </c>
    </row>
    <row r="2358" spans="1:22" x14ac:dyDescent="0.35">
      <c r="A2358" t="s">
        <v>22</v>
      </c>
      <c r="B2358">
        <v>2019</v>
      </c>
      <c r="C2358" t="b">
        <v>1</v>
      </c>
      <c r="D2358" t="s">
        <v>48</v>
      </c>
      <c r="E2358" t="s">
        <v>215</v>
      </c>
      <c r="F2358" t="s">
        <v>25</v>
      </c>
      <c r="G2358" t="s">
        <v>48</v>
      </c>
      <c r="H2358" t="s">
        <v>26</v>
      </c>
      <c r="I2358" t="s">
        <v>27</v>
      </c>
      <c r="J2358" t="s">
        <v>134</v>
      </c>
      <c r="K2358" t="s">
        <v>45</v>
      </c>
      <c r="L2358" t="b">
        <v>1</v>
      </c>
      <c r="M2358" t="s">
        <v>30</v>
      </c>
      <c r="N2358" t="s">
        <v>215</v>
      </c>
      <c r="O2358">
        <v>1.2</v>
      </c>
      <c r="P2358">
        <v>7</v>
      </c>
      <c r="Q2358">
        <v>8.4</v>
      </c>
      <c r="R2358">
        <v>65</v>
      </c>
      <c r="S2358">
        <v>65</v>
      </c>
      <c r="T2358" s="1">
        <v>6.4999999999999994E-5</v>
      </c>
      <c r="U2358" s="1">
        <v>6.4999999999999994E-5</v>
      </c>
      <c r="V2358">
        <v>8.3999999999999995E-3</v>
      </c>
    </row>
    <row r="2359" spans="1:22" x14ac:dyDescent="0.35">
      <c r="A2359" t="s">
        <v>22</v>
      </c>
      <c r="B2359">
        <v>2019</v>
      </c>
      <c r="C2359" t="b">
        <v>1</v>
      </c>
      <c r="D2359" t="s">
        <v>48</v>
      </c>
      <c r="E2359" t="s">
        <v>215</v>
      </c>
      <c r="F2359" t="s">
        <v>25</v>
      </c>
      <c r="G2359" t="s">
        <v>48</v>
      </c>
      <c r="H2359" t="s">
        <v>26</v>
      </c>
      <c r="I2359" t="s">
        <v>27</v>
      </c>
      <c r="J2359" t="s">
        <v>134</v>
      </c>
      <c r="K2359" t="s">
        <v>45</v>
      </c>
      <c r="L2359" t="b">
        <v>1</v>
      </c>
      <c r="M2359" t="s">
        <v>30</v>
      </c>
      <c r="N2359" t="s">
        <v>215</v>
      </c>
      <c r="O2359">
        <v>1.1299999999999999</v>
      </c>
      <c r="P2359">
        <v>118</v>
      </c>
      <c r="Q2359">
        <v>133.34</v>
      </c>
      <c r="R2359">
        <v>163</v>
      </c>
      <c r="S2359">
        <v>163</v>
      </c>
      <c r="T2359">
        <v>1.63E-4</v>
      </c>
      <c r="U2359">
        <v>1.63E-4</v>
      </c>
      <c r="V2359">
        <v>0.13333999999999999</v>
      </c>
    </row>
    <row r="2360" spans="1:22" x14ac:dyDescent="0.35">
      <c r="A2360" t="s">
        <v>22</v>
      </c>
      <c r="B2360">
        <v>2019</v>
      </c>
      <c r="C2360" t="b">
        <v>1</v>
      </c>
      <c r="D2360" t="s">
        <v>48</v>
      </c>
      <c r="E2360" t="s">
        <v>215</v>
      </c>
      <c r="F2360" t="s">
        <v>25</v>
      </c>
      <c r="G2360" t="s">
        <v>48</v>
      </c>
      <c r="H2360" t="s">
        <v>26</v>
      </c>
      <c r="I2360" t="s">
        <v>27</v>
      </c>
      <c r="J2360" t="s">
        <v>134</v>
      </c>
      <c r="K2360" t="s">
        <v>45</v>
      </c>
      <c r="L2360" t="b">
        <v>1</v>
      </c>
      <c r="M2360" t="s">
        <v>30</v>
      </c>
      <c r="N2360" t="s">
        <v>215</v>
      </c>
      <c r="O2360">
        <v>1.1299999999999999</v>
      </c>
      <c r="P2360">
        <v>45</v>
      </c>
      <c r="Q2360">
        <v>50.85</v>
      </c>
      <c r="R2360">
        <v>184</v>
      </c>
      <c r="S2360">
        <v>184</v>
      </c>
      <c r="T2360">
        <v>1.84E-4</v>
      </c>
      <c r="U2360">
        <v>1.84E-4</v>
      </c>
      <c r="V2360">
        <v>5.0849999999999999E-2</v>
      </c>
    </row>
    <row r="2361" spans="1:22" x14ac:dyDescent="0.35">
      <c r="A2361" t="s">
        <v>22</v>
      </c>
      <c r="B2361">
        <v>2019</v>
      </c>
      <c r="C2361" t="b">
        <v>1</v>
      </c>
      <c r="D2361" t="s">
        <v>48</v>
      </c>
      <c r="E2361" t="s">
        <v>215</v>
      </c>
      <c r="F2361" t="s">
        <v>25</v>
      </c>
      <c r="G2361" t="s">
        <v>48</v>
      </c>
      <c r="H2361" t="s">
        <v>26</v>
      </c>
      <c r="I2361" t="s">
        <v>27</v>
      </c>
      <c r="J2361" t="s">
        <v>61</v>
      </c>
      <c r="K2361" t="s">
        <v>45</v>
      </c>
      <c r="L2361" t="b">
        <v>1</v>
      </c>
      <c r="M2361" t="s">
        <v>30</v>
      </c>
      <c r="N2361" t="s">
        <v>215</v>
      </c>
      <c r="O2361">
        <v>1.18</v>
      </c>
      <c r="P2361">
        <v>72</v>
      </c>
      <c r="Q2361">
        <v>84.96</v>
      </c>
      <c r="R2361">
        <v>333</v>
      </c>
      <c r="S2361">
        <v>333</v>
      </c>
      <c r="T2361">
        <v>3.3300000000000002E-4</v>
      </c>
      <c r="U2361">
        <v>3.3300000000000002E-4</v>
      </c>
      <c r="V2361">
        <v>8.4959999999999994E-2</v>
      </c>
    </row>
    <row r="2362" spans="1:22" x14ac:dyDescent="0.35">
      <c r="A2362" t="s">
        <v>22</v>
      </c>
      <c r="B2362">
        <v>2019</v>
      </c>
      <c r="C2362" t="b">
        <v>1</v>
      </c>
      <c r="D2362" t="s">
        <v>48</v>
      </c>
      <c r="E2362" t="s">
        <v>215</v>
      </c>
      <c r="F2362" t="s">
        <v>25</v>
      </c>
      <c r="G2362" t="s">
        <v>48</v>
      </c>
      <c r="H2362" t="s">
        <v>26</v>
      </c>
      <c r="I2362" t="s">
        <v>27</v>
      </c>
      <c r="J2362" t="s">
        <v>64</v>
      </c>
      <c r="K2362" t="s">
        <v>59</v>
      </c>
      <c r="L2362" t="b">
        <v>1</v>
      </c>
      <c r="M2362" t="s">
        <v>30</v>
      </c>
      <c r="N2362" t="s">
        <v>215</v>
      </c>
      <c r="O2362">
        <v>1</v>
      </c>
      <c r="P2362">
        <v>179</v>
      </c>
      <c r="Q2362">
        <v>179</v>
      </c>
      <c r="R2362">
        <v>807</v>
      </c>
      <c r="S2362">
        <v>807</v>
      </c>
      <c r="T2362">
        <v>8.0699999999999999E-4</v>
      </c>
      <c r="U2362">
        <v>8.0699999999999999E-4</v>
      </c>
      <c r="V2362">
        <v>0.17899999999999999</v>
      </c>
    </row>
    <row r="2363" spans="1:22" x14ac:dyDescent="0.35">
      <c r="A2363" t="s">
        <v>22</v>
      </c>
      <c r="B2363">
        <v>2019</v>
      </c>
      <c r="C2363" t="b">
        <v>1</v>
      </c>
      <c r="D2363" t="s">
        <v>48</v>
      </c>
      <c r="E2363" t="s">
        <v>215</v>
      </c>
      <c r="F2363" t="s">
        <v>25</v>
      </c>
      <c r="G2363" t="s">
        <v>48</v>
      </c>
      <c r="H2363" t="s">
        <v>50</v>
      </c>
      <c r="I2363" t="s">
        <v>37</v>
      </c>
      <c r="J2363" t="s">
        <v>92</v>
      </c>
      <c r="K2363" t="s">
        <v>52</v>
      </c>
      <c r="L2363" t="b">
        <v>1</v>
      </c>
      <c r="M2363" t="s">
        <v>30</v>
      </c>
      <c r="N2363" t="s">
        <v>215</v>
      </c>
      <c r="O2363">
        <v>2.08</v>
      </c>
      <c r="P2363">
        <v>25</v>
      </c>
      <c r="Q2363">
        <v>52</v>
      </c>
      <c r="R2363">
        <v>92</v>
      </c>
      <c r="S2363">
        <v>92</v>
      </c>
      <c r="T2363" s="1">
        <v>9.2E-5</v>
      </c>
      <c r="U2363" s="1">
        <v>9.2E-5</v>
      </c>
      <c r="V2363">
        <v>5.1999999999999998E-2</v>
      </c>
    </row>
    <row r="2364" spans="1:22" x14ac:dyDescent="0.35">
      <c r="A2364" t="s">
        <v>22</v>
      </c>
      <c r="B2364">
        <v>2019</v>
      </c>
      <c r="C2364" t="b">
        <v>1</v>
      </c>
      <c r="D2364" t="s">
        <v>48</v>
      </c>
      <c r="E2364" t="s">
        <v>215</v>
      </c>
      <c r="F2364" t="s">
        <v>25</v>
      </c>
      <c r="G2364" t="s">
        <v>48</v>
      </c>
      <c r="H2364" t="s">
        <v>50</v>
      </c>
      <c r="I2364" t="s">
        <v>37</v>
      </c>
      <c r="J2364" t="s">
        <v>92</v>
      </c>
      <c r="K2364" t="s">
        <v>52</v>
      </c>
      <c r="L2364" t="b">
        <v>1</v>
      </c>
      <c r="M2364" t="s">
        <v>30</v>
      </c>
      <c r="N2364" t="s">
        <v>215</v>
      </c>
      <c r="O2364">
        <v>2.08</v>
      </c>
      <c r="P2364">
        <v>15</v>
      </c>
      <c r="Q2364">
        <v>31.2</v>
      </c>
      <c r="R2364">
        <v>140</v>
      </c>
      <c r="S2364">
        <v>140</v>
      </c>
      <c r="T2364">
        <v>1.3999999999999999E-4</v>
      </c>
      <c r="U2364">
        <v>1.3999999999999999E-4</v>
      </c>
      <c r="V2364">
        <v>3.1199999999999999E-2</v>
      </c>
    </row>
    <row r="2365" spans="1:22" x14ac:dyDescent="0.35">
      <c r="A2365" t="s">
        <v>22</v>
      </c>
      <c r="B2365">
        <v>2019</v>
      </c>
      <c r="C2365" t="b">
        <v>1</v>
      </c>
      <c r="D2365" t="s">
        <v>48</v>
      </c>
      <c r="E2365" t="s">
        <v>215</v>
      </c>
      <c r="F2365" t="s">
        <v>25</v>
      </c>
      <c r="G2365" t="s">
        <v>48</v>
      </c>
      <c r="H2365" t="s">
        <v>50</v>
      </c>
      <c r="I2365" t="s">
        <v>37</v>
      </c>
      <c r="J2365" t="s">
        <v>135</v>
      </c>
      <c r="K2365" t="s">
        <v>52</v>
      </c>
      <c r="L2365" t="b">
        <v>1</v>
      </c>
      <c r="M2365" t="s">
        <v>30</v>
      </c>
      <c r="N2365" t="s">
        <v>215</v>
      </c>
      <c r="O2365">
        <v>2.08</v>
      </c>
      <c r="P2365">
        <v>335</v>
      </c>
      <c r="Q2365">
        <v>696.8</v>
      </c>
      <c r="R2365">
        <v>2662</v>
      </c>
      <c r="S2365">
        <v>2662</v>
      </c>
      <c r="T2365">
        <v>2.6619999999999999E-3</v>
      </c>
      <c r="U2365">
        <v>2.6619999999999999E-3</v>
      </c>
      <c r="V2365">
        <v>0.69679999999999997</v>
      </c>
    </row>
    <row r="2366" spans="1:22" x14ac:dyDescent="0.35">
      <c r="A2366" t="s">
        <v>22</v>
      </c>
      <c r="B2366">
        <v>2019</v>
      </c>
      <c r="C2366" t="b">
        <v>1</v>
      </c>
      <c r="D2366" t="s">
        <v>48</v>
      </c>
      <c r="E2366" t="s">
        <v>215</v>
      </c>
      <c r="F2366" t="s">
        <v>25</v>
      </c>
      <c r="G2366" t="s">
        <v>48</v>
      </c>
      <c r="H2366" t="s">
        <v>50</v>
      </c>
      <c r="I2366" t="s">
        <v>37</v>
      </c>
      <c r="J2366" t="s">
        <v>51</v>
      </c>
      <c r="K2366" t="s">
        <v>52</v>
      </c>
      <c r="L2366" t="b">
        <v>1</v>
      </c>
      <c r="M2366" t="s">
        <v>30</v>
      </c>
      <c r="N2366" t="s">
        <v>215</v>
      </c>
      <c r="O2366">
        <v>2.21</v>
      </c>
      <c r="P2366">
        <v>134</v>
      </c>
      <c r="Q2366">
        <v>296.14</v>
      </c>
      <c r="R2366">
        <v>628</v>
      </c>
      <c r="S2366">
        <v>628</v>
      </c>
      <c r="T2366">
        <v>6.2799999999999998E-4</v>
      </c>
      <c r="U2366">
        <v>6.2799999999999998E-4</v>
      </c>
      <c r="V2366">
        <v>0.29614000000000001</v>
      </c>
    </row>
    <row r="2367" spans="1:22" x14ac:dyDescent="0.35">
      <c r="A2367" t="s">
        <v>22</v>
      </c>
      <c r="B2367">
        <v>2019</v>
      </c>
      <c r="C2367" t="b">
        <v>1</v>
      </c>
      <c r="D2367" t="s">
        <v>48</v>
      </c>
      <c r="E2367" t="s">
        <v>215</v>
      </c>
      <c r="F2367" t="s">
        <v>25</v>
      </c>
      <c r="G2367" t="s">
        <v>48</v>
      </c>
      <c r="H2367" t="s">
        <v>50</v>
      </c>
      <c r="I2367" t="s">
        <v>37</v>
      </c>
      <c r="J2367" t="s">
        <v>51</v>
      </c>
      <c r="K2367" t="s">
        <v>52</v>
      </c>
      <c r="L2367" t="b">
        <v>1</v>
      </c>
      <c r="M2367" t="s">
        <v>30</v>
      </c>
      <c r="N2367" t="s">
        <v>215</v>
      </c>
      <c r="O2367">
        <v>2.08</v>
      </c>
      <c r="P2367">
        <v>3100</v>
      </c>
      <c r="Q2367">
        <v>6448</v>
      </c>
      <c r="R2367">
        <v>9175</v>
      </c>
      <c r="S2367">
        <v>9175</v>
      </c>
      <c r="T2367">
        <v>9.1750000000000009E-3</v>
      </c>
      <c r="U2367">
        <v>9.1750000000000009E-3</v>
      </c>
      <c r="V2367">
        <v>6.4480000000000004</v>
      </c>
    </row>
    <row r="2368" spans="1:22" x14ac:dyDescent="0.35">
      <c r="A2368" t="s">
        <v>22</v>
      </c>
      <c r="B2368">
        <v>2019</v>
      </c>
      <c r="C2368" t="b">
        <v>1</v>
      </c>
      <c r="D2368" t="s">
        <v>48</v>
      </c>
      <c r="E2368" t="s">
        <v>215</v>
      </c>
      <c r="F2368" t="s">
        <v>25</v>
      </c>
      <c r="G2368" t="s">
        <v>48</v>
      </c>
      <c r="H2368" t="s">
        <v>50</v>
      </c>
      <c r="I2368" t="s">
        <v>37</v>
      </c>
      <c r="J2368" t="s">
        <v>91</v>
      </c>
      <c r="K2368" t="s">
        <v>54</v>
      </c>
      <c r="L2368" t="b">
        <v>1</v>
      </c>
      <c r="M2368" t="s">
        <v>30</v>
      </c>
      <c r="N2368" t="s">
        <v>215</v>
      </c>
      <c r="O2368">
        <v>2.09</v>
      </c>
      <c r="P2368">
        <v>325</v>
      </c>
      <c r="Q2368">
        <v>679.25</v>
      </c>
      <c r="R2368">
        <v>1007</v>
      </c>
      <c r="S2368">
        <v>1007</v>
      </c>
      <c r="T2368">
        <v>1.0070000000000001E-3</v>
      </c>
      <c r="U2368">
        <v>1.0070000000000001E-3</v>
      </c>
      <c r="V2368">
        <v>0.67925000000000002</v>
      </c>
    </row>
    <row r="2369" spans="1:22" x14ac:dyDescent="0.35">
      <c r="A2369" t="s">
        <v>22</v>
      </c>
      <c r="B2369">
        <v>2019</v>
      </c>
      <c r="C2369" t="b">
        <v>1</v>
      </c>
      <c r="D2369" t="s">
        <v>48</v>
      </c>
      <c r="E2369" t="s">
        <v>215</v>
      </c>
      <c r="F2369" t="s">
        <v>25</v>
      </c>
      <c r="G2369" t="s">
        <v>48</v>
      </c>
      <c r="H2369" t="s">
        <v>50</v>
      </c>
      <c r="I2369" t="s">
        <v>37</v>
      </c>
      <c r="J2369" t="s">
        <v>91</v>
      </c>
      <c r="K2369" t="s">
        <v>54</v>
      </c>
      <c r="L2369" t="b">
        <v>1</v>
      </c>
      <c r="M2369" t="s">
        <v>30</v>
      </c>
      <c r="N2369" t="s">
        <v>215</v>
      </c>
      <c r="O2369">
        <v>2.09</v>
      </c>
      <c r="P2369">
        <v>85</v>
      </c>
      <c r="Q2369">
        <v>177.65</v>
      </c>
      <c r="R2369">
        <v>266</v>
      </c>
      <c r="S2369">
        <v>266</v>
      </c>
      <c r="T2369">
        <v>2.6600000000000001E-4</v>
      </c>
      <c r="U2369">
        <v>2.6600000000000001E-4</v>
      </c>
      <c r="V2369">
        <v>0.17765</v>
      </c>
    </row>
    <row r="2370" spans="1:22" x14ac:dyDescent="0.35">
      <c r="A2370" t="s">
        <v>22</v>
      </c>
      <c r="B2370">
        <v>2019</v>
      </c>
      <c r="C2370" t="b">
        <v>1</v>
      </c>
      <c r="D2370" t="s">
        <v>48</v>
      </c>
      <c r="E2370" t="s">
        <v>215</v>
      </c>
      <c r="F2370" t="s">
        <v>25</v>
      </c>
      <c r="G2370" t="s">
        <v>48</v>
      </c>
      <c r="H2370" t="s">
        <v>50</v>
      </c>
      <c r="I2370" t="s">
        <v>37</v>
      </c>
      <c r="J2370" t="s">
        <v>53</v>
      </c>
      <c r="K2370" t="s">
        <v>54</v>
      </c>
      <c r="L2370" t="b">
        <v>1</v>
      </c>
      <c r="M2370" t="s">
        <v>30</v>
      </c>
      <c r="N2370" t="s">
        <v>215</v>
      </c>
      <c r="O2370">
        <v>1.87</v>
      </c>
      <c r="P2370">
        <v>62872</v>
      </c>
      <c r="Q2370">
        <v>117570.64</v>
      </c>
      <c r="R2370">
        <v>84577</v>
      </c>
      <c r="S2370">
        <v>84577</v>
      </c>
      <c r="T2370">
        <v>8.4576999999999999E-2</v>
      </c>
      <c r="U2370">
        <v>8.4576999999999999E-2</v>
      </c>
      <c r="V2370">
        <v>117.57064</v>
      </c>
    </row>
    <row r="2371" spans="1:22" x14ac:dyDescent="0.35">
      <c r="A2371" t="s">
        <v>22</v>
      </c>
      <c r="B2371">
        <v>2019</v>
      </c>
      <c r="C2371" t="b">
        <v>1</v>
      </c>
      <c r="D2371" t="s">
        <v>48</v>
      </c>
      <c r="E2371" t="s">
        <v>215</v>
      </c>
      <c r="F2371" t="s">
        <v>25</v>
      </c>
      <c r="G2371" t="s">
        <v>48</v>
      </c>
      <c r="H2371" t="s">
        <v>50</v>
      </c>
      <c r="I2371" t="s">
        <v>37</v>
      </c>
      <c r="J2371" t="s">
        <v>112</v>
      </c>
      <c r="K2371" t="s">
        <v>54</v>
      </c>
      <c r="L2371" t="b">
        <v>1</v>
      </c>
      <c r="M2371" t="s">
        <v>30</v>
      </c>
      <c r="N2371" t="s">
        <v>215</v>
      </c>
      <c r="O2371">
        <v>1.79</v>
      </c>
      <c r="P2371">
        <v>2018</v>
      </c>
      <c r="Q2371">
        <v>3612.22</v>
      </c>
      <c r="R2371">
        <v>6213</v>
      </c>
      <c r="S2371">
        <v>6213</v>
      </c>
      <c r="T2371">
        <v>6.2129999999999998E-3</v>
      </c>
      <c r="U2371">
        <v>6.2129999999999998E-3</v>
      </c>
      <c r="V2371">
        <v>3.6122200000000002</v>
      </c>
    </row>
    <row r="2372" spans="1:22" x14ac:dyDescent="0.35">
      <c r="A2372" t="s">
        <v>22</v>
      </c>
      <c r="B2372">
        <v>2019</v>
      </c>
      <c r="C2372" t="b">
        <v>1</v>
      </c>
      <c r="D2372" t="s">
        <v>48</v>
      </c>
      <c r="E2372" t="s">
        <v>215</v>
      </c>
      <c r="F2372" t="s">
        <v>25</v>
      </c>
      <c r="G2372" t="s">
        <v>48</v>
      </c>
      <c r="H2372" t="s">
        <v>50</v>
      </c>
      <c r="I2372" t="s">
        <v>37</v>
      </c>
      <c r="J2372" t="s">
        <v>112</v>
      </c>
      <c r="K2372" t="s">
        <v>54</v>
      </c>
      <c r="L2372" t="b">
        <v>1</v>
      </c>
      <c r="M2372" t="s">
        <v>30</v>
      </c>
      <c r="N2372" t="s">
        <v>215</v>
      </c>
      <c r="O2372">
        <v>1.7</v>
      </c>
      <c r="P2372">
        <v>420</v>
      </c>
      <c r="Q2372">
        <v>714</v>
      </c>
      <c r="R2372">
        <v>1246</v>
      </c>
      <c r="S2372">
        <v>1246</v>
      </c>
      <c r="T2372">
        <v>1.2459999999999999E-3</v>
      </c>
      <c r="U2372">
        <v>1.2459999999999999E-3</v>
      </c>
      <c r="V2372">
        <v>0.71399999999999997</v>
      </c>
    </row>
    <row r="2373" spans="1:22" x14ac:dyDescent="0.35">
      <c r="A2373" t="s">
        <v>22</v>
      </c>
      <c r="B2373">
        <v>2019</v>
      </c>
      <c r="C2373" t="b">
        <v>1</v>
      </c>
      <c r="D2373" t="s">
        <v>48</v>
      </c>
      <c r="E2373" t="s">
        <v>215</v>
      </c>
      <c r="F2373" t="s">
        <v>25</v>
      </c>
      <c r="G2373" t="s">
        <v>48</v>
      </c>
      <c r="H2373" t="s">
        <v>50</v>
      </c>
      <c r="I2373" t="s">
        <v>37</v>
      </c>
      <c r="J2373" t="s">
        <v>98</v>
      </c>
      <c r="K2373" t="s">
        <v>54</v>
      </c>
      <c r="L2373" t="b">
        <v>1</v>
      </c>
      <c r="M2373" t="s">
        <v>30</v>
      </c>
      <c r="N2373" t="s">
        <v>215</v>
      </c>
      <c r="O2373">
        <v>1.33</v>
      </c>
      <c r="P2373">
        <v>623</v>
      </c>
      <c r="Q2373">
        <v>828.59</v>
      </c>
      <c r="R2373">
        <v>1741</v>
      </c>
      <c r="S2373">
        <v>1741</v>
      </c>
      <c r="T2373">
        <v>1.7409999999999999E-3</v>
      </c>
      <c r="U2373">
        <v>1.7409999999999999E-3</v>
      </c>
      <c r="V2373">
        <v>0.82859000000000005</v>
      </c>
    </row>
    <row r="2374" spans="1:22" x14ac:dyDescent="0.35">
      <c r="A2374" t="s">
        <v>22</v>
      </c>
      <c r="B2374">
        <v>2019</v>
      </c>
      <c r="C2374" t="b">
        <v>1</v>
      </c>
      <c r="D2374" t="s">
        <v>48</v>
      </c>
      <c r="E2374" t="s">
        <v>215</v>
      </c>
      <c r="F2374" t="s">
        <v>25</v>
      </c>
      <c r="G2374" t="s">
        <v>48</v>
      </c>
      <c r="H2374" t="s">
        <v>50</v>
      </c>
      <c r="I2374" t="s">
        <v>37</v>
      </c>
      <c r="J2374" t="s">
        <v>115</v>
      </c>
      <c r="K2374" t="s">
        <v>54</v>
      </c>
      <c r="L2374" t="b">
        <v>1</v>
      </c>
      <c r="M2374" t="s">
        <v>30</v>
      </c>
      <c r="N2374" t="s">
        <v>215</v>
      </c>
      <c r="O2374">
        <v>1.33</v>
      </c>
      <c r="P2374">
        <v>2192</v>
      </c>
      <c r="Q2374">
        <v>2915.36</v>
      </c>
      <c r="R2374">
        <v>2906</v>
      </c>
      <c r="S2374">
        <v>2906</v>
      </c>
      <c r="T2374">
        <v>2.9060000000000002E-3</v>
      </c>
      <c r="U2374">
        <v>2.9060000000000002E-3</v>
      </c>
      <c r="V2374">
        <v>2.9153600000000002</v>
      </c>
    </row>
    <row r="2375" spans="1:22" x14ac:dyDescent="0.35">
      <c r="A2375" t="s">
        <v>22</v>
      </c>
      <c r="B2375">
        <v>2019</v>
      </c>
      <c r="C2375" t="b">
        <v>1</v>
      </c>
      <c r="D2375" t="s">
        <v>48</v>
      </c>
      <c r="E2375" t="s">
        <v>215</v>
      </c>
      <c r="F2375" t="s">
        <v>25</v>
      </c>
      <c r="G2375" t="s">
        <v>48</v>
      </c>
      <c r="H2375" t="s">
        <v>50</v>
      </c>
      <c r="I2375" t="s">
        <v>37</v>
      </c>
      <c r="J2375" t="s">
        <v>33</v>
      </c>
      <c r="K2375" t="s">
        <v>33</v>
      </c>
      <c r="L2375" t="b">
        <v>1</v>
      </c>
      <c r="M2375" t="s">
        <v>30</v>
      </c>
      <c r="N2375" t="s">
        <v>215</v>
      </c>
      <c r="O2375">
        <v>1.7</v>
      </c>
      <c r="P2375">
        <v>4</v>
      </c>
      <c r="Q2375">
        <v>6.8</v>
      </c>
      <c r="R2375">
        <v>53</v>
      </c>
      <c r="S2375">
        <v>53</v>
      </c>
      <c r="T2375" s="1">
        <v>5.3000000000000001E-5</v>
      </c>
      <c r="U2375" s="1">
        <v>5.3000000000000001E-5</v>
      </c>
      <c r="V2375">
        <v>6.7999999999999996E-3</v>
      </c>
    </row>
    <row r="2376" spans="1:22" x14ac:dyDescent="0.35">
      <c r="A2376" t="s">
        <v>22</v>
      </c>
      <c r="B2376">
        <v>2019</v>
      </c>
      <c r="C2376" t="b">
        <v>1</v>
      </c>
      <c r="D2376" t="s">
        <v>48</v>
      </c>
      <c r="E2376" t="s">
        <v>215</v>
      </c>
      <c r="F2376" t="s">
        <v>25</v>
      </c>
      <c r="G2376" t="s">
        <v>48</v>
      </c>
      <c r="H2376" t="s">
        <v>50</v>
      </c>
      <c r="I2376" t="s">
        <v>37</v>
      </c>
      <c r="J2376" t="s">
        <v>44</v>
      </c>
      <c r="K2376" t="s">
        <v>45</v>
      </c>
      <c r="L2376" t="b">
        <v>1</v>
      </c>
      <c r="M2376" t="s">
        <v>30</v>
      </c>
      <c r="N2376" t="s">
        <v>215</v>
      </c>
      <c r="O2376">
        <v>1.52</v>
      </c>
      <c r="P2376">
        <v>4</v>
      </c>
      <c r="Q2376">
        <v>6.08</v>
      </c>
      <c r="R2376">
        <v>18</v>
      </c>
      <c r="S2376">
        <v>18</v>
      </c>
      <c r="T2376" s="1">
        <v>1.8E-5</v>
      </c>
      <c r="U2376" s="1">
        <v>1.8E-5</v>
      </c>
      <c r="V2376">
        <v>6.0800000000000003E-3</v>
      </c>
    </row>
    <row r="2377" spans="1:22" x14ac:dyDescent="0.35">
      <c r="A2377" t="s">
        <v>22</v>
      </c>
      <c r="B2377">
        <v>2019</v>
      </c>
      <c r="C2377" t="b">
        <v>1</v>
      </c>
      <c r="D2377" t="s">
        <v>48</v>
      </c>
      <c r="E2377" t="s">
        <v>215</v>
      </c>
      <c r="F2377" t="s">
        <v>25</v>
      </c>
      <c r="G2377" t="s">
        <v>48</v>
      </c>
      <c r="H2377" t="s">
        <v>50</v>
      </c>
      <c r="I2377" t="s">
        <v>37</v>
      </c>
      <c r="J2377" t="s">
        <v>44</v>
      </c>
      <c r="K2377" t="s">
        <v>45</v>
      </c>
      <c r="L2377" t="b">
        <v>1</v>
      </c>
      <c r="M2377" t="s">
        <v>30</v>
      </c>
      <c r="N2377" t="s">
        <v>215</v>
      </c>
      <c r="O2377">
        <v>1.52</v>
      </c>
      <c r="P2377">
        <v>62</v>
      </c>
      <c r="Q2377">
        <v>94.24</v>
      </c>
      <c r="R2377">
        <v>188</v>
      </c>
      <c r="S2377">
        <v>188</v>
      </c>
      <c r="T2377">
        <v>1.8799999999999999E-4</v>
      </c>
      <c r="U2377">
        <v>1.8799999999999999E-4</v>
      </c>
      <c r="V2377">
        <v>9.4240000000000004E-2</v>
      </c>
    </row>
    <row r="2378" spans="1:22" x14ac:dyDescent="0.35">
      <c r="A2378" t="s">
        <v>22</v>
      </c>
      <c r="B2378">
        <v>2019</v>
      </c>
      <c r="C2378" t="b">
        <v>1</v>
      </c>
      <c r="D2378" t="s">
        <v>48</v>
      </c>
      <c r="E2378" t="s">
        <v>215</v>
      </c>
      <c r="F2378" t="s">
        <v>25</v>
      </c>
      <c r="G2378" t="s">
        <v>48</v>
      </c>
      <c r="H2378" t="s">
        <v>50</v>
      </c>
      <c r="I2378" t="s">
        <v>37</v>
      </c>
      <c r="J2378" t="s">
        <v>33</v>
      </c>
      <c r="K2378" t="s">
        <v>33</v>
      </c>
      <c r="L2378" t="b">
        <v>1</v>
      </c>
      <c r="M2378" t="s">
        <v>30</v>
      </c>
      <c r="N2378" t="s">
        <v>215</v>
      </c>
      <c r="O2378">
        <v>1.84</v>
      </c>
      <c r="P2378">
        <v>109398</v>
      </c>
      <c r="Q2378">
        <v>201292.32</v>
      </c>
      <c r="R2378">
        <v>219082</v>
      </c>
      <c r="S2378">
        <v>219082</v>
      </c>
      <c r="T2378">
        <v>0.219082</v>
      </c>
      <c r="U2378">
        <v>0.219082</v>
      </c>
      <c r="V2378">
        <v>201.29231999999999</v>
      </c>
    </row>
    <row r="2379" spans="1:22" x14ac:dyDescent="0.35">
      <c r="A2379" t="s">
        <v>22</v>
      </c>
      <c r="B2379">
        <v>2019</v>
      </c>
      <c r="C2379" t="b">
        <v>1</v>
      </c>
      <c r="D2379" t="s">
        <v>48</v>
      </c>
      <c r="E2379" t="s">
        <v>215</v>
      </c>
      <c r="F2379" t="s">
        <v>25</v>
      </c>
      <c r="G2379" t="s">
        <v>48</v>
      </c>
      <c r="H2379" t="s">
        <v>50</v>
      </c>
      <c r="I2379" t="s">
        <v>37</v>
      </c>
      <c r="J2379" t="s">
        <v>33</v>
      </c>
      <c r="K2379" t="s">
        <v>33</v>
      </c>
      <c r="L2379" t="b">
        <v>1</v>
      </c>
      <c r="M2379" t="s">
        <v>30</v>
      </c>
      <c r="N2379" t="s">
        <v>215</v>
      </c>
      <c r="O2379">
        <v>1.64</v>
      </c>
      <c r="P2379">
        <v>246</v>
      </c>
      <c r="Q2379">
        <v>403.44</v>
      </c>
      <c r="R2379">
        <v>990</v>
      </c>
      <c r="S2379">
        <v>990</v>
      </c>
      <c r="T2379">
        <v>9.8999999999999999E-4</v>
      </c>
      <c r="U2379">
        <v>9.8999999999999999E-4</v>
      </c>
      <c r="V2379">
        <v>0.40344000000000002</v>
      </c>
    </row>
    <row r="2380" spans="1:22" x14ac:dyDescent="0.35">
      <c r="A2380" t="s">
        <v>22</v>
      </c>
      <c r="B2380">
        <v>2019</v>
      </c>
      <c r="C2380" t="b">
        <v>1</v>
      </c>
      <c r="D2380" t="s">
        <v>48</v>
      </c>
      <c r="E2380" t="s">
        <v>215</v>
      </c>
      <c r="F2380" t="s">
        <v>25</v>
      </c>
      <c r="G2380" t="s">
        <v>48</v>
      </c>
      <c r="H2380" t="s">
        <v>40</v>
      </c>
      <c r="I2380" t="s">
        <v>37</v>
      </c>
      <c r="J2380" t="s">
        <v>92</v>
      </c>
      <c r="K2380" t="s">
        <v>52</v>
      </c>
      <c r="L2380" t="b">
        <v>1</v>
      </c>
      <c r="M2380" t="s">
        <v>30</v>
      </c>
      <c r="N2380" t="s">
        <v>215</v>
      </c>
      <c r="O2380">
        <v>2.38</v>
      </c>
      <c r="P2380">
        <v>29</v>
      </c>
      <c r="Q2380">
        <v>69.02</v>
      </c>
      <c r="R2380">
        <v>89</v>
      </c>
      <c r="S2380">
        <v>89</v>
      </c>
      <c r="T2380" s="1">
        <v>8.8999999999999995E-5</v>
      </c>
      <c r="U2380" s="1">
        <v>8.8999999999999995E-5</v>
      </c>
      <c r="V2380">
        <v>6.9019999999999998E-2</v>
      </c>
    </row>
    <row r="2381" spans="1:22" x14ac:dyDescent="0.35">
      <c r="A2381" t="s">
        <v>22</v>
      </c>
      <c r="B2381">
        <v>2019</v>
      </c>
      <c r="C2381" t="b">
        <v>1</v>
      </c>
      <c r="D2381" t="s">
        <v>48</v>
      </c>
      <c r="E2381" t="s">
        <v>215</v>
      </c>
      <c r="F2381" t="s">
        <v>25</v>
      </c>
      <c r="G2381" t="s">
        <v>48</v>
      </c>
      <c r="H2381" t="s">
        <v>40</v>
      </c>
      <c r="I2381" t="s">
        <v>37</v>
      </c>
      <c r="J2381" t="s">
        <v>112</v>
      </c>
      <c r="K2381" t="s">
        <v>54</v>
      </c>
      <c r="L2381" t="b">
        <v>1</v>
      </c>
      <c r="M2381" t="s">
        <v>30</v>
      </c>
      <c r="N2381" t="s">
        <v>215</v>
      </c>
      <c r="O2381">
        <v>1.87</v>
      </c>
      <c r="P2381">
        <v>1143</v>
      </c>
      <c r="Q2381">
        <v>2137.41</v>
      </c>
      <c r="R2381">
        <v>3458</v>
      </c>
      <c r="S2381">
        <v>3458</v>
      </c>
      <c r="T2381">
        <v>3.4580000000000001E-3</v>
      </c>
      <c r="U2381">
        <v>3.4580000000000001E-3</v>
      </c>
      <c r="V2381">
        <v>2.13741</v>
      </c>
    </row>
    <row r="2382" spans="1:22" x14ac:dyDescent="0.35">
      <c r="A2382" t="s">
        <v>22</v>
      </c>
      <c r="B2382">
        <v>2019</v>
      </c>
      <c r="C2382" t="b">
        <v>1</v>
      </c>
      <c r="D2382" t="s">
        <v>48</v>
      </c>
      <c r="E2382" t="s">
        <v>215</v>
      </c>
      <c r="F2382" t="s">
        <v>25</v>
      </c>
      <c r="G2382" t="s">
        <v>48</v>
      </c>
      <c r="H2382" t="s">
        <v>40</v>
      </c>
      <c r="I2382" t="s">
        <v>27</v>
      </c>
      <c r="J2382" t="s">
        <v>58</v>
      </c>
      <c r="K2382" t="s">
        <v>59</v>
      </c>
      <c r="L2382" t="b">
        <v>1</v>
      </c>
      <c r="M2382" t="s">
        <v>30</v>
      </c>
      <c r="N2382" t="s">
        <v>215</v>
      </c>
      <c r="O2382">
        <v>2.2200000000000002</v>
      </c>
      <c r="P2382">
        <v>62</v>
      </c>
      <c r="Q2382">
        <v>137.63999999999999</v>
      </c>
      <c r="R2382">
        <v>257</v>
      </c>
      <c r="S2382">
        <v>257</v>
      </c>
      <c r="T2382">
        <v>2.5700000000000001E-4</v>
      </c>
      <c r="U2382">
        <v>2.5700000000000001E-4</v>
      </c>
      <c r="V2382">
        <v>0.13764000000000001</v>
      </c>
    </row>
    <row r="2383" spans="1:22" x14ac:dyDescent="0.35">
      <c r="A2383" t="s">
        <v>22</v>
      </c>
      <c r="B2383">
        <v>2019</v>
      </c>
      <c r="C2383" t="b">
        <v>1</v>
      </c>
      <c r="D2383" t="s">
        <v>48</v>
      </c>
      <c r="E2383" t="s">
        <v>215</v>
      </c>
      <c r="F2383" t="s">
        <v>25</v>
      </c>
      <c r="G2383" t="s">
        <v>48</v>
      </c>
      <c r="H2383" t="s">
        <v>40</v>
      </c>
      <c r="I2383" t="s">
        <v>27</v>
      </c>
      <c r="J2383" t="s">
        <v>58</v>
      </c>
      <c r="K2383" t="s">
        <v>59</v>
      </c>
      <c r="L2383" t="b">
        <v>1</v>
      </c>
      <c r="M2383" t="s">
        <v>30</v>
      </c>
      <c r="N2383" t="s">
        <v>215</v>
      </c>
      <c r="O2383">
        <v>2.2200000000000002</v>
      </c>
      <c r="P2383">
        <v>3667</v>
      </c>
      <c r="Q2383">
        <v>8140.74</v>
      </c>
      <c r="R2383">
        <v>3431</v>
      </c>
      <c r="S2383">
        <v>3431</v>
      </c>
      <c r="T2383">
        <v>3.431E-3</v>
      </c>
      <c r="U2383">
        <v>3.431E-3</v>
      </c>
      <c r="V2383">
        <v>8.1407399999999992</v>
      </c>
    </row>
    <row r="2384" spans="1:22" x14ac:dyDescent="0.35">
      <c r="A2384" t="s">
        <v>22</v>
      </c>
      <c r="B2384">
        <v>2019</v>
      </c>
      <c r="C2384" t="b">
        <v>1</v>
      </c>
      <c r="D2384" t="s">
        <v>48</v>
      </c>
      <c r="E2384" t="s">
        <v>215</v>
      </c>
      <c r="F2384" t="s">
        <v>25</v>
      </c>
      <c r="G2384" t="s">
        <v>48</v>
      </c>
      <c r="H2384" t="s">
        <v>40</v>
      </c>
      <c r="I2384" t="s">
        <v>27</v>
      </c>
      <c r="J2384" t="s">
        <v>63</v>
      </c>
      <c r="K2384" t="s">
        <v>59</v>
      </c>
      <c r="L2384" t="b">
        <v>1</v>
      </c>
      <c r="M2384" t="s">
        <v>30</v>
      </c>
      <c r="N2384" t="s">
        <v>215</v>
      </c>
      <c r="O2384">
        <v>2.2999999999999998</v>
      </c>
      <c r="P2384">
        <v>27</v>
      </c>
      <c r="Q2384">
        <v>62.1</v>
      </c>
      <c r="R2384">
        <v>131</v>
      </c>
      <c r="S2384">
        <v>131</v>
      </c>
      <c r="T2384">
        <v>1.3100000000000001E-4</v>
      </c>
      <c r="U2384">
        <v>1.3100000000000001E-4</v>
      </c>
      <c r="V2384">
        <v>6.2100000000000002E-2</v>
      </c>
    </row>
    <row r="2385" spans="1:22" x14ac:dyDescent="0.35">
      <c r="A2385" t="s">
        <v>22</v>
      </c>
      <c r="B2385">
        <v>2019</v>
      </c>
      <c r="C2385" t="b">
        <v>1</v>
      </c>
      <c r="D2385" t="s">
        <v>48</v>
      </c>
      <c r="E2385" t="s">
        <v>215</v>
      </c>
      <c r="F2385" t="s">
        <v>25</v>
      </c>
      <c r="G2385" t="s">
        <v>48</v>
      </c>
      <c r="H2385" t="s">
        <v>65</v>
      </c>
      <c r="I2385" t="s">
        <v>37</v>
      </c>
      <c r="J2385" t="s">
        <v>66</v>
      </c>
      <c r="K2385" t="s">
        <v>67</v>
      </c>
      <c r="L2385" t="b">
        <v>1</v>
      </c>
      <c r="M2385" t="s">
        <v>30</v>
      </c>
      <c r="N2385" t="s">
        <v>215</v>
      </c>
      <c r="O2385">
        <v>0</v>
      </c>
      <c r="P2385">
        <v>61798</v>
      </c>
      <c r="Q2385">
        <v>0</v>
      </c>
      <c r="R2385">
        <v>84859</v>
      </c>
      <c r="S2385">
        <v>84859</v>
      </c>
      <c r="T2385">
        <v>8.4859000000000004E-2</v>
      </c>
      <c r="U2385">
        <v>8.4859000000000004E-2</v>
      </c>
      <c r="V2385">
        <v>0</v>
      </c>
    </row>
    <row r="2386" spans="1:22" x14ac:dyDescent="0.35">
      <c r="A2386" t="s">
        <v>22</v>
      </c>
      <c r="B2386">
        <v>2019</v>
      </c>
      <c r="C2386" t="b">
        <v>1</v>
      </c>
      <c r="D2386" t="s">
        <v>48</v>
      </c>
      <c r="E2386" t="s">
        <v>215</v>
      </c>
      <c r="F2386" t="s">
        <v>25</v>
      </c>
      <c r="G2386" t="s">
        <v>48</v>
      </c>
      <c r="H2386" t="s">
        <v>65</v>
      </c>
      <c r="I2386" t="s">
        <v>37</v>
      </c>
      <c r="J2386" t="s">
        <v>66</v>
      </c>
      <c r="K2386" t="s">
        <v>67</v>
      </c>
      <c r="L2386" t="b">
        <v>1</v>
      </c>
      <c r="M2386" t="s">
        <v>30</v>
      </c>
      <c r="N2386" t="s">
        <v>215</v>
      </c>
      <c r="O2386">
        <v>0</v>
      </c>
      <c r="P2386">
        <v>24</v>
      </c>
      <c r="Q2386">
        <v>0</v>
      </c>
      <c r="R2386">
        <v>265</v>
      </c>
      <c r="S2386">
        <v>265</v>
      </c>
      <c r="T2386">
        <v>2.6499999999999999E-4</v>
      </c>
      <c r="U2386">
        <v>2.6499999999999999E-4</v>
      </c>
      <c r="V2386">
        <v>0</v>
      </c>
    </row>
    <row r="2387" spans="1:22" x14ac:dyDescent="0.35">
      <c r="A2387" t="s">
        <v>22</v>
      </c>
      <c r="B2387">
        <v>2019</v>
      </c>
      <c r="C2387" t="b">
        <v>1</v>
      </c>
      <c r="D2387" t="s">
        <v>48</v>
      </c>
      <c r="E2387" t="s">
        <v>215</v>
      </c>
      <c r="F2387" t="s">
        <v>25</v>
      </c>
      <c r="G2387" t="s">
        <v>48</v>
      </c>
      <c r="H2387" t="s">
        <v>65</v>
      </c>
      <c r="I2387" t="s">
        <v>35</v>
      </c>
      <c r="J2387" t="s">
        <v>66</v>
      </c>
      <c r="K2387" t="s">
        <v>67</v>
      </c>
      <c r="L2387" t="b">
        <v>1</v>
      </c>
      <c r="M2387" t="s">
        <v>30</v>
      </c>
      <c r="N2387" t="s">
        <v>215</v>
      </c>
      <c r="O2387">
        <v>0</v>
      </c>
      <c r="P2387">
        <v>25151</v>
      </c>
      <c r="Q2387">
        <v>0</v>
      </c>
      <c r="R2387">
        <v>35255</v>
      </c>
      <c r="S2387">
        <v>35255</v>
      </c>
      <c r="T2387">
        <v>3.5255000000000002E-2</v>
      </c>
      <c r="U2387">
        <v>3.5255000000000002E-2</v>
      </c>
      <c r="V2387">
        <v>0</v>
      </c>
    </row>
    <row r="2388" spans="1:22" x14ac:dyDescent="0.35">
      <c r="A2388" t="s">
        <v>22</v>
      </c>
      <c r="B2388">
        <v>2019</v>
      </c>
      <c r="C2388" t="b">
        <v>1</v>
      </c>
      <c r="D2388" t="s">
        <v>23</v>
      </c>
      <c r="E2388" t="s">
        <v>216</v>
      </c>
      <c r="F2388" t="s">
        <v>25</v>
      </c>
      <c r="G2388" t="s">
        <v>23</v>
      </c>
      <c r="H2388" t="s">
        <v>26</v>
      </c>
      <c r="I2388" t="s">
        <v>27</v>
      </c>
      <c r="J2388" t="s">
        <v>57</v>
      </c>
      <c r="K2388" t="s">
        <v>29</v>
      </c>
      <c r="L2388" t="b">
        <v>1</v>
      </c>
      <c r="M2388" t="s">
        <v>30</v>
      </c>
      <c r="N2388" t="s">
        <v>216</v>
      </c>
      <c r="O2388">
        <v>4</v>
      </c>
      <c r="P2388">
        <v>792</v>
      </c>
      <c r="Q2388">
        <v>3168</v>
      </c>
      <c r="R2388">
        <v>28070</v>
      </c>
      <c r="S2388">
        <v>28070</v>
      </c>
      <c r="T2388">
        <v>2.8070000000000001E-2</v>
      </c>
      <c r="U2388">
        <v>2.8070000000000001E-2</v>
      </c>
      <c r="V2388">
        <v>3.1680000000000001</v>
      </c>
    </row>
    <row r="2389" spans="1:22" x14ac:dyDescent="0.35">
      <c r="A2389" t="s">
        <v>22</v>
      </c>
      <c r="B2389">
        <v>2019</v>
      </c>
      <c r="C2389" t="b">
        <v>1</v>
      </c>
      <c r="D2389" t="s">
        <v>23</v>
      </c>
      <c r="E2389" t="s">
        <v>216</v>
      </c>
      <c r="F2389" t="s">
        <v>25</v>
      </c>
      <c r="G2389" t="s">
        <v>23</v>
      </c>
      <c r="H2389" t="s">
        <v>26</v>
      </c>
      <c r="I2389" t="s">
        <v>27</v>
      </c>
      <c r="J2389" t="s">
        <v>71</v>
      </c>
      <c r="K2389" t="s">
        <v>29</v>
      </c>
      <c r="L2389" t="b">
        <v>1</v>
      </c>
      <c r="M2389" t="s">
        <v>30</v>
      </c>
      <c r="N2389" t="s">
        <v>216</v>
      </c>
      <c r="O2389">
        <v>1.61</v>
      </c>
      <c r="P2389">
        <v>5200</v>
      </c>
      <c r="Q2389">
        <v>8372</v>
      </c>
      <c r="R2389">
        <v>33368</v>
      </c>
      <c r="S2389">
        <v>33368</v>
      </c>
      <c r="T2389">
        <v>3.3368000000000002E-2</v>
      </c>
      <c r="U2389">
        <v>3.3368000000000002E-2</v>
      </c>
      <c r="V2389">
        <v>8.3719999999999999</v>
      </c>
    </row>
    <row r="2390" spans="1:22" x14ac:dyDescent="0.35">
      <c r="A2390" t="s">
        <v>22</v>
      </c>
      <c r="B2390">
        <v>2019</v>
      </c>
      <c r="C2390" t="b">
        <v>1</v>
      </c>
      <c r="D2390" t="s">
        <v>23</v>
      </c>
      <c r="E2390" t="s">
        <v>216</v>
      </c>
      <c r="F2390" t="s">
        <v>25</v>
      </c>
      <c r="G2390" t="s">
        <v>23</v>
      </c>
      <c r="H2390" t="s">
        <v>26</v>
      </c>
      <c r="I2390" t="s">
        <v>27</v>
      </c>
      <c r="J2390" t="s">
        <v>106</v>
      </c>
      <c r="K2390" t="s">
        <v>32</v>
      </c>
      <c r="L2390" t="b">
        <v>1</v>
      </c>
      <c r="M2390" t="s">
        <v>30</v>
      </c>
      <c r="N2390" t="s">
        <v>216</v>
      </c>
      <c r="O2390">
        <v>1.4</v>
      </c>
      <c r="P2390">
        <v>516331</v>
      </c>
      <c r="Q2390">
        <v>722863.4</v>
      </c>
      <c r="R2390">
        <v>1365705</v>
      </c>
      <c r="S2390">
        <v>1365705</v>
      </c>
      <c r="T2390">
        <v>1.3657049999999999</v>
      </c>
      <c r="U2390">
        <v>1.3657049999999999</v>
      </c>
      <c r="V2390">
        <v>722.86339999999996</v>
      </c>
    </row>
    <row r="2391" spans="1:22" x14ac:dyDescent="0.35">
      <c r="A2391" t="s">
        <v>22</v>
      </c>
      <c r="B2391">
        <v>2019</v>
      </c>
      <c r="C2391" t="b">
        <v>1</v>
      </c>
      <c r="D2391" t="s">
        <v>23</v>
      </c>
      <c r="E2391" t="s">
        <v>216</v>
      </c>
      <c r="F2391" t="s">
        <v>25</v>
      </c>
      <c r="G2391" t="s">
        <v>23</v>
      </c>
      <c r="H2391" t="s">
        <v>26</v>
      </c>
      <c r="I2391" t="s">
        <v>27</v>
      </c>
      <c r="J2391" t="s">
        <v>106</v>
      </c>
      <c r="K2391" t="s">
        <v>32</v>
      </c>
      <c r="L2391" t="b">
        <v>1</v>
      </c>
      <c r="M2391" t="s">
        <v>30</v>
      </c>
      <c r="N2391" t="s">
        <v>216</v>
      </c>
      <c r="O2391">
        <v>1.4</v>
      </c>
      <c r="P2391">
        <v>193557</v>
      </c>
      <c r="Q2391">
        <v>270979.8</v>
      </c>
      <c r="R2391">
        <v>504867</v>
      </c>
      <c r="S2391">
        <v>504867</v>
      </c>
      <c r="T2391">
        <v>0.50486699999999995</v>
      </c>
      <c r="U2391">
        <v>0.50486699999999995</v>
      </c>
      <c r="V2391">
        <v>270.97980000000001</v>
      </c>
    </row>
    <row r="2392" spans="1:22" x14ac:dyDescent="0.35">
      <c r="A2392" t="s">
        <v>22</v>
      </c>
      <c r="B2392">
        <v>2019</v>
      </c>
      <c r="C2392" t="b">
        <v>1</v>
      </c>
      <c r="D2392" t="s">
        <v>23</v>
      </c>
      <c r="E2392" t="s">
        <v>216</v>
      </c>
      <c r="F2392" t="s">
        <v>25</v>
      </c>
      <c r="G2392" t="s">
        <v>23</v>
      </c>
      <c r="H2392" t="s">
        <v>26</v>
      </c>
      <c r="I2392" t="s">
        <v>27</v>
      </c>
      <c r="J2392" t="s">
        <v>106</v>
      </c>
      <c r="K2392" t="s">
        <v>32</v>
      </c>
      <c r="L2392" t="b">
        <v>1</v>
      </c>
      <c r="M2392" t="s">
        <v>30</v>
      </c>
      <c r="N2392" t="s">
        <v>216</v>
      </c>
      <c r="O2392">
        <v>1.4</v>
      </c>
      <c r="P2392">
        <v>121284</v>
      </c>
      <c r="Q2392">
        <v>169797.6</v>
      </c>
      <c r="R2392">
        <v>340303</v>
      </c>
      <c r="S2392">
        <v>340303</v>
      </c>
      <c r="T2392">
        <v>0.34030300000000002</v>
      </c>
      <c r="U2392">
        <v>0.34030300000000002</v>
      </c>
      <c r="V2392">
        <v>169.79759999999999</v>
      </c>
    </row>
    <row r="2393" spans="1:22" x14ac:dyDescent="0.35">
      <c r="A2393" t="s">
        <v>22</v>
      </c>
      <c r="B2393">
        <v>2019</v>
      </c>
      <c r="C2393" t="b">
        <v>1</v>
      </c>
      <c r="D2393" t="s">
        <v>23</v>
      </c>
      <c r="E2393" t="s">
        <v>216</v>
      </c>
      <c r="F2393" t="s">
        <v>25</v>
      </c>
      <c r="G2393" t="s">
        <v>23</v>
      </c>
      <c r="H2393" t="s">
        <v>26</v>
      </c>
      <c r="I2393" t="s">
        <v>27</v>
      </c>
      <c r="J2393" t="s">
        <v>106</v>
      </c>
      <c r="K2393" t="s">
        <v>32</v>
      </c>
      <c r="L2393" t="b">
        <v>1</v>
      </c>
      <c r="M2393" t="s">
        <v>30</v>
      </c>
      <c r="N2393" t="s">
        <v>216</v>
      </c>
      <c r="O2393">
        <v>1.4</v>
      </c>
      <c r="P2393">
        <v>23664</v>
      </c>
      <c r="Q2393">
        <v>33129.599999999999</v>
      </c>
      <c r="R2393">
        <v>61492</v>
      </c>
      <c r="S2393">
        <v>61492</v>
      </c>
      <c r="T2393">
        <v>6.1491999999999998E-2</v>
      </c>
      <c r="U2393">
        <v>6.1491999999999998E-2</v>
      </c>
      <c r="V2393">
        <v>33.129600000000003</v>
      </c>
    </row>
    <row r="2394" spans="1:22" x14ac:dyDescent="0.35">
      <c r="A2394" t="s">
        <v>22</v>
      </c>
      <c r="B2394">
        <v>2019</v>
      </c>
      <c r="C2394" t="b">
        <v>1</v>
      </c>
      <c r="D2394" t="s">
        <v>23</v>
      </c>
      <c r="E2394" t="s">
        <v>216</v>
      </c>
      <c r="F2394" t="s">
        <v>25</v>
      </c>
      <c r="G2394" t="s">
        <v>23</v>
      </c>
      <c r="H2394" t="s">
        <v>26</v>
      </c>
      <c r="I2394" t="s">
        <v>27</v>
      </c>
      <c r="J2394" t="s">
        <v>76</v>
      </c>
      <c r="K2394" t="s">
        <v>32</v>
      </c>
      <c r="L2394" t="b">
        <v>1</v>
      </c>
      <c r="M2394" t="s">
        <v>30</v>
      </c>
      <c r="N2394" t="s">
        <v>216</v>
      </c>
      <c r="O2394">
        <v>1.5</v>
      </c>
      <c r="P2394">
        <v>188540</v>
      </c>
      <c r="Q2394">
        <v>282810</v>
      </c>
      <c r="R2394">
        <v>654216</v>
      </c>
      <c r="S2394">
        <v>654216</v>
      </c>
      <c r="T2394">
        <v>0.65421600000000002</v>
      </c>
      <c r="U2394">
        <v>0.65421600000000002</v>
      </c>
      <c r="V2394">
        <v>282.81</v>
      </c>
    </row>
    <row r="2395" spans="1:22" x14ac:dyDescent="0.35">
      <c r="A2395" t="s">
        <v>22</v>
      </c>
      <c r="B2395">
        <v>2019</v>
      </c>
      <c r="C2395" t="b">
        <v>1</v>
      </c>
      <c r="D2395" t="s">
        <v>23</v>
      </c>
      <c r="E2395" t="s">
        <v>216</v>
      </c>
      <c r="F2395" t="s">
        <v>25</v>
      </c>
      <c r="G2395" t="s">
        <v>23</v>
      </c>
      <c r="H2395" t="s">
        <v>26</v>
      </c>
      <c r="I2395" t="s">
        <v>27</v>
      </c>
      <c r="J2395" t="s">
        <v>76</v>
      </c>
      <c r="K2395" t="s">
        <v>32</v>
      </c>
      <c r="L2395" t="b">
        <v>1</v>
      </c>
      <c r="M2395" t="s">
        <v>30</v>
      </c>
      <c r="N2395" t="s">
        <v>216</v>
      </c>
      <c r="O2395">
        <v>1.5</v>
      </c>
      <c r="P2395">
        <v>149121</v>
      </c>
      <c r="Q2395">
        <v>223681.5</v>
      </c>
      <c r="R2395">
        <v>518106</v>
      </c>
      <c r="S2395">
        <v>518106</v>
      </c>
      <c r="T2395">
        <v>0.51810599999999996</v>
      </c>
      <c r="U2395">
        <v>0.51810599999999996</v>
      </c>
      <c r="V2395">
        <v>223.6815</v>
      </c>
    </row>
    <row r="2396" spans="1:22" x14ac:dyDescent="0.35">
      <c r="A2396" t="s">
        <v>22</v>
      </c>
      <c r="B2396">
        <v>2019</v>
      </c>
      <c r="C2396" t="b">
        <v>1</v>
      </c>
      <c r="D2396" t="s">
        <v>23</v>
      </c>
      <c r="E2396" t="s">
        <v>216</v>
      </c>
      <c r="F2396" t="s">
        <v>25</v>
      </c>
      <c r="G2396" t="s">
        <v>23</v>
      </c>
      <c r="H2396" t="s">
        <v>26</v>
      </c>
      <c r="I2396" t="s">
        <v>27</v>
      </c>
      <c r="J2396" t="s">
        <v>76</v>
      </c>
      <c r="K2396" t="s">
        <v>32</v>
      </c>
      <c r="L2396" t="b">
        <v>1</v>
      </c>
      <c r="M2396" t="s">
        <v>30</v>
      </c>
      <c r="N2396" t="s">
        <v>216</v>
      </c>
      <c r="O2396">
        <v>1.5</v>
      </c>
      <c r="P2396">
        <v>130164</v>
      </c>
      <c r="Q2396">
        <v>195246</v>
      </c>
      <c r="R2396">
        <v>441203</v>
      </c>
      <c r="S2396">
        <v>441203</v>
      </c>
      <c r="T2396">
        <v>0.44120300000000001</v>
      </c>
      <c r="U2396">
        <v>0.44120300000000001</v>
      </c>
      <c r="V2396">
        <v>195.24600000000001</v>
      </c>
    </row>
    <row r="2397" spans="1:22" x14ac:dyDescent="0.35">
      <c r="A2397" t="s">
        <v>22</v>
      </c>
      <c r="B2397">
        <v>2019</v>
      </c>
      <c r="C2397" t="b">
        <v>1</v>
      </c>
      <c r="D2397" t="s">
        <v>23</v>
      </c>
      <c r="E2397" t="s">
        <v>216</v>
      </c>
      <c r="F2397" t="s">
        <v>25</v>
      </c>
      <c r="G2397" t="s">
        <v>23</v>
      </c>
      <c r="H2397" t="s">
        <v>26</v>
      </c>
      <c r="I2397" t="s">
        <v>27</v>
      </c>
      <c r="J2397" t="s">
        <v>76</v>
      </c>
      <c r="K2397" t="s">
        <v>32</v>
      </c>
      <c r="L2397" t="b">
        <v>1</v>
      </c>
      <c r="M2397" t="s">
        <v>30</v>
      </c>
      <c r="N2397" t="s">
        <v>216</v>
      </c>
      <c r="O2397">
        <v>1.5</v>
      </c>
      <c r="P2397">
        <v>119195</v>
      </c>
      <c r="Q2397">
        <v>178792.5</v>
      </c>
      <c r="R2397">
        <v>425815</v>
      </c>
      <c r="S2397">
        <v>425815</v>
      </c>
      <c r="T2397">
        <v>0.425815</v>
      </c>
      <c r="U2397">
        <v>0.425815</v>
      </c>
      <c r="V2397">
        <v>178.79249999999999</v>
      </c>
    </row>
    <row r="2398" spans="1:22" x14ac:dyDescent="0.35">
      <c r="A2398" t="s">
        <v>22</v>
      </c>
      <c r="B2398">
        <v>2019</v>
      </c>
      <c r="C2398" t="b">
        <v>1</v>
      </c>
      <c r="D2398" t="s">
        <v>23</v>
      </c>
      <c r="E2398" t="s">
        <v>216</v>
      </c>
      <c r="F2398" t="s">
        <v>25</v>
      </c>
      <c r="G2398" t="s">
        <v>23</v>
      </c>
      <c r="H2398" t="s">
        <v>26</v>
      </c>
      <c r="I2398" t="s">
        <v>27</v>
      </c>
      <c r="J2398" t="s">
        <v>76</v>
      </c>
      <c r="K2398" t="s">
        <v>32</v>
      </c>
      <c r="L2398" t="b">
        <v>1</v>
      </c>
      <c r="M2398" t="s">
        <v>30</v>
      </c>
      <c r="N2398" t="s">
        <v>216</v>
      </c>
      <c r="O2398">
        <v>1.5</v>
      </c>
      <c r="P2398">
        <v>20325</v>
      </c>
      <c r="Q2398">
        <v>30487.5</v>
      </c>
      <c r="R2398">
        <v>74186</v>
      </c>
      <c r="S2398">
        <v>74186</v>
      </c>
      <c r="T2398">
        <v>7.4186000000000002E-2</v>
      </c>
      <c r="U2398">
        <v>7.4186000000000002E-2</v>
      </c>
      <c r="V2398">
        <v>30.487500000000001</v>
      </c>
    </row>
    <row r="2399" spans="1:22" x14ac:dyDescent="0.35">
      <c r="A2399" t="s">
        <v>22</v>
      </c>
      <c r="B2399">
        <v>2019</v>
      </c>
      <c r="C2399" t="b">
        <v>1</v>
      </c>
      <c r="D2399" t="s">
        <v>23</v>
      </c>
      <c r="E2399" t="s">
        <v>216</v>
      </c>
      <c r="F2399" t="s">
        <v>25</v>
      </c>
      <c r="G2399" t="s">
        <v>23</v>
      </c>
      <c r="H2399" t="s">
        <v>36</v>
      </c>
      <c r="I2399" t="s">
        <v>37</v>
      </c>
      <c r="J2399" t="s">
        <v>28</v>
      </c>
      <c r="K2399" t="s">
        <v>29</v>
      </c>
      <c r="L2399" t="b">
        <v>1</v>
      </c>
      <c r="M2399" t="s">
        <v>30</v>
      </c>
      <c r="N2399" t="s">
        <v>216</v>
      </c>
      <c r="O2399">
        <v>1.66</v>
      </c>
      <c r="P2399">
        <v>475890</v>
      </c>
      <c r="Q2399">
        <v>789977.4</v>
      </c>
      <c r="R2399">
        <v>3055556</v>
      </c>
      <c r="S2399">
        <v>3055556</v>
      </c>
      <c r="T2399">
        <v>3.0555560000000002</v>
      </c>
      <c r="U2399">
        <v>3.0555560000000002</v>
      </c>
      <c r="V2399">
        <v>789.97739999999999</v>
      </c>
    </row>
    <row r="2400" spans="1:22" x14ac:dyDescent="0.35">
      <c r="A2400" t="s">
        <v>22</v>
      </c>
      <c r="B2400">
        <v>2019</v>
      </c>
      <c r="C2400" t="b">
        <v>1</v>
      </c>
      <c r="D2400" t="s">
        <v>23</v>
      </c>
      <c r="E2400" t="s">
        <v>216</v>
      </c>
      <c r="F2400" t="s">
        <v>25</v>
      </c>
      <c r="G2400" t="s">
        <v>23</v>
      </c>
      <c r="H2400" t="s">
        <v>36</v>
      </c>
      <c r="I2400" t="s">
        <v>37</v>
      </c>
      <c r="J2400" t="s">
        <v>28</v>
      </c>
      <c r="K2400" t="s">
        <v>29</v>
      </c>
      <c r="L2400" t="b">
        <v>1</v>
      </c>
      <c r="M2400" t="s">
        <v>30</v>
      </c>
      <c r="N2400" t="s">
        <v>216</v>
      </c>
      <c r="O2400">
        <v>1.66</v>
      </c>
      <c r="P2400">
        <v>204120</v>
      </c>
      <c r="Q2400">
        <v>338839.2</v>
      </c>
      <c r="R2400">
        <v>1437884</v>
      </c>
      <c r="S2400">
        <v>1437884</v>
      </c>
      <c r="T2400">
        <v>1.4378839999999999</v>
      </c>
      <c r="U2400">
        <v>1.4378839999999999</v>
      </c>
      <c r="V2400">
        <v>338.83920000000001</v>
      </c>
    </row>
    <row r="2401" spans="1:22" x14ac:dyDescent="0.35">
      <c r="A2401" t="s">
        <v>22</v>
      </c>
      <c r="B2401">
        <v>2019</v>
      </c>
      <c r="C2401" t="b">
        <v>1</v>
      </c>
      <c r="D2401" t="s">
        <v>23</v>
      </c>
      <c r="E2401" t="s">
        <v>216</v>
      </c>
      <c r="F2401" t="s">
        <v>25</v>
      </c>
      <c r="G2401" t="s">
        <v>23</v>
      </c>
      <c r="H2401" t="s">
        <v>36</v>
      </c>
      <c r="I2401" t="s">
        <v>37</v>
      </c>
      <c r="J2401" t="s">
        <v>28</v>
      </c>
      <c r="K2401" t="s">
        <v>29</v>
      </c>
      <c r="L2401" t="b">
        <v>1</v>
      </c>
      <c r="M2401" t="s">
        <v>30</v>
      </c>
      <c r="N2401" t="s">
        <v>216</v>
      </c>
      <c r="O2401">
        <v>1.66</v>
      </c>
      <c r="P2401">
        <v>136120</v>
      </c>
      <c r="Q2401">
        <v>225959.2</v>
      </c>
      <c r="R2401">
        <v>898443</v>
      </c>
      <c r="S2401">
        <v>898443</v>
      </c>
      <c r="T2401">
        <v>0.89844299999999999</v>
      </c>
      <c r="U2401">
        <v>0.89844299999999999</v>
      </c>
      <c r="V2401">
        <v>225.95920000000001</v>
      </c>
    </row>
    <row r="2402" spans="1:22" x14ac:dyDescent="0.35">
      <c r="A2402" t="s">
        <v>22</v>
      </c>
      <c r="B2402">
        <v>2019</v>
      </c>
      <c r="C2402" t="b">
        <v>1</v>
      </c>
      <c r="D2402" t="s">
        <v>23</v>
      </c>
      <c r="E2402" t="s">
        <v>216</v>
      </c>
      <c r="F2402" t="s">
        <v>25</v>
      </c>
      <c r="G2402" t="s">
        <v>23</v>
      </c>
      <c r="H2402" t="s">
        <v>36</v>
      </c>
      <c r="I2402" t="s">
        <v>37</v>
      </c>
      <c r="J2402" t="s">
        <v>28</v>
      </c>
      <c r="K2402" t="s">
        <v>29</v>
      </c>
      <c r="L2402" t="b">
        <v>1</v>
      </c>
      <c r="M2402" t="s">
        <v>30</v>
      </c>
      <c r="N2402" t="s">
        <v>216</v>
      </c>
      <c r="O2402">
        <v>1.66</v>
      </c>
      <c r="P2402">
        <v>22000</v>
      </c>
      <c r="Q2402">
        <v>36520</v>
      </c>
      <c r="R2402">
        <v>135431</v>
      </c>
      <c r="S2402">
        <v>135431</v>
      </c>
      <c r="T2402">
        <v>0.135431</v>
      </c>
      <c r="U2402">
        <v>0.135431</v>
      </c>
      <c r="V2402">
        <v>36.520000000000003</v>
      </c>
    </row>
    <row r="2403" spans="1:22" x14ac:dyDescent="0.35">
      <c r="A2403" t="s">
        <v>22</v>
      </c>
      <c r="B2403">
        <v>2019</v>
      </c>
      <c r="C2403" t="b">
        <v>1</v>
      </c>
      <c r="D2403" t="s">
        <v>23</v>
      </c>
      <c r="E2403" t="s">
        <v>216</v>
      </c>
      <c r="F2403" t="s">
        <v>25</v>
      </c>
      <c r="G2403" t="s">
        <v>23</v>
      </c>
      <c r="H2403" t="s">
        <v>50</v>
      </c>
      <c r="I2403" t="s">
        <v>37</v>
      </c>
      <c r="J2403" t="s">
        <v>111</v>
      </c>
      <c r="K2403" t="s">
        <v>32</v>
      </c>
      <c r="L2403" t="b">
        <v>1</v>
      </c>
      <c r="M2403" t="s">
        <v>30</v>
      </c>
      <c r="N2403" t="s">
        <v>216</v>
      </c>
      <c r="O2403">
        <v>1.8</v>
      </c>
      <c r="P2403">
        <v>13200</v>
      </c>
      <c r="Q2403">
        <v>23760</v>
      </c>
      <c r="R2403">
        <v>44280</v>
      </c>
      <c r="S2403">
        <v>44280</v>
      </c>
      <c r="T2403">
        <v>4.428E-2</v>
      </c>
      <c r="U2403">
        <v>4.428E-2</v>
      </c>
      <c r="V2403">
        <v>23.76</v>
      </c>
    </row>
    <row r="2404" spans="1:22" x14ac:dyDescent="0.35">
      <c r="A2404" t="s">
        <v>22</v>
      </c>
      <c r="B2404">
        <v>2019</v>
      </c>
      <c r="C2404" t="b">
        <v>1</v>
      </c>
      <c r="D2404" t="s">
        <v>23</v>
      </c>
      <c r="E2404" t="s">
        <v>216</v>
      </c>
      <c r="F2404" t="s">
        <v>25</v>
      </c>
      <c r="G2404" t="s">
        <v>23</v>
      </c>
      <c r="H2404" t="s">
        <v>50</v>
      </c>
      <c r="I2404" t="s">
        <v>27</v>
      </c>
      <c r="J2404" t="s">
        <v>76</v>
      </c>
      <c r="K2404" t="s">
        <v>32</v>
      </c>
      <c r="L2404" t="b">
        <v>1</v>
      </c>
      <c r="M2404" t="s">
        <v>30</v>
      </c>
      <c r="N2404" t="s">
        <v>216</v>
      </c>
      <c r="O2404">
        <v>0</v>
      </c>
      <c r="P2404">
        <v>21450</v>
      </c>
      <c r="Q2404">
        <v>0</v>
      </c>
      <c r="R2404">
        <v>45866</v>
      </c>
      <c r="S2404">
        <v>45866</v>
      </c>
      <c r="T2404">
        <v>4.5865999999999997E-2</v>
      </c>
      <c r="U2404">
        <v>4.5865999999999997E-2</v>
      </c>
      <c r="V2404">
        <v>0</v>
      </c>
    </row>
    <row r="2405" spans="1:22" x14ac:dyDescent="0.35">
      <c r="A2405" t="s">
        <v>22</v>
      </c>
      <c r="B2405">
        <v>2019</v>
      </c>
      <c r="C2405" t="b">
        <v>1</v>
      </c>
      <c r="D2405" t="s">
        <v>23</v>
      </c>
      <c r="E2405" t="s">
        <v>216</v>
      </c>
      <c r="F2405" t="s">
        <v>25</v>
      </c>
      <c r="G2405" t="s">
        <v>23</v>
      </c>
      <c r="H2405" t="s">
        <v>40</v>
      </c>
      <c r="I2405" t="s">
        <v>27</v>
      </c>
      <c r="J2405" t="s">
        <v>86</v>
      </c>
      <c r="K2405" t="s">
        <v>32</v>
      </c>
      <c r="L2405" t="b">
        <v>1</v>
      </c>
      <c r="M2405" t="s">
        <v>30</v>
      </c>
      <c r="N2405" t="s">
        <v>216</v>
      </c>
      <c r="O2405">
        <v>2.95</v>
      </c>
      <c r="P2405">
        <v>2655767</v>
      </c>
      <c r="Q2405">
        <v>7834512.6500000004</v>
      </c>
      <c r="R2405">
        <v>7310089</v>
      </c>
      <c r="S2405">
        <v>7310089</v>
      </c>
      <c r="T2405">
        <v>7.3100889999999996</v>
      </c>
      <c r="U2405">
        <v>7.3100889999999996</v>
      </c>
      <c r="V2405">
        <v>7834.5126499999997</v>
      </c>
    </row>
    <row r="2406" spans="1:22" x14ac:dyDescent="0.35">
      <c r="A2406" t="s">
        <v>22</v>
      </c>
      <c r="B2406">
        <v>2019</v>
      </c>
      <c r="C2406" t="b">
        <v>1</v>
      </c>
      <c r="D2406" t="s">
        <v>23</v>
      </c>
      <c r="E2406" t="s">
        <v>216</v>
      </c>
      <c r="F2406" t="s">
        <v>25</v>
      </c>
      <c r="G2406" t="s">
        <v>23</v>
      </c>
      <c r="H2406" t="s">
        <v>40</v>
      </c>
      <c r="I2406" t="s">
        <v>27</v>
      </c>
      <c r="J2406" t="s">
        <v>86</v>
      </c>
      <c r="K2406" t="s">
        <v>32</v>
      </c>
      <c r="L2406" t="b">
        <v>1</v>
      </c>
      <c r="M2406" t="s">
        <v>30</v>
      </c>
      <c r="N2406" t="s">
        <v>216</v>
      </c>
      <c r="O2406">
        <v>2.95</v>
      </c>
      <c r="P2406">
        <v>463417</v>
      </c>
      <c r="Q2406">
        <v>1367080.15</v>
      </c>
      <c r="R2406">
        <v>1178458</v>
      </c>
      <c r="S2406">
        <v>1178458</v>
      </c>
      <c r="T2406">
        <v>1.178458</v>
      </c>
      <c r="U2406">
        <v>1.178458</v>
      </c>
      <c r="V2406">
        <v>1367.08015</v>
      </c>
    </row>
    <row r="2407" spans="1:22" x14ac:dyDescent="0.35">
      <c r="A2407" t="s">
        <v>22</v>
      </c>
      <c r="B2407">
        <v>2019</v>
      </c>
      <c r="C2407" t="b">
        <v>1</v>
      </c>
      <c r="D2407" t="s">
        <v>23</v>
      </c>
      <c r="E2407" t="s">
        <v>216</v>
      </c>
      <c r="F2407" t="s">
        <v>25</v>
      </c>
      <c r="G2407" t="s">
        <v>23</v>
      </c>
      <c r="H2407" t="s">
        <v>40</v>
      </c>
      <c r="I2407" t="s">
        <v>27</v>
      </c>
      <c r="J2407" t="s">
        <v>106</v>
      </c>
      <c r="K2407" t="s">
        <v>32</v>
      </c>
      <c r="L2407" t="b">
        <v>1</v>
      </c>
      <c r="M2407" t="s">
        <v>30</v>
      </c>
      <c r="N2407" t="s">
        <v>216</v>
      </c>
      <c r="O2407">
        <v>3.06</v>
      </c>
      <c r="P2407">
        <v>708766</v>
      </c>
      <c r="Q2407">
        <v>2168823.96</v>
      </c>
      <c r="R2407">
        <v>3883421</v>
      </c>
      <c r="S2407">
        <v>3883421</v>
      </c>
      <c r="T2407">
        <v>3.8834209999999998</v>
      </c>
      <c r="U2407">
        <v>3.8834209999999998</v>
      </c>
      <c r="V2407">
        <v>2168.8239600000002</v>
      </c>
    </row>
    <row r="2408" spans="1:22" x14ac:dyDescent="0.35">
      <c r="A2408" t="s">
        <v>22</v>
      </c>
      <c r="B2408">
        <v>2019</v>
      </c>
      <c r="C2408" t="b">
        <v>1</v>
      </c>
      <c r="D2408" t="s">
        <v>23</v>
      </c>
      <c r="E2408" t="s">
        <v>216</v>
      </c>
      <c r="F2408" t="s">
        <v>25</v>
      </c>
      <c r="G2408" t="s">
        <v>23</v>
      </c>
      <c r="H2408" t="s">
        <v>40</v>
      </c>
      <c r="I2408" t="s">
        <v>27</v>
      </c>
      <c r="J2408" t="s">
        <v>106</v>
      </c>
      <c r="K2408" t="s">
        <v>32</v>
      </c>
      <c r="L2408" t="b">
        <v>1</v>
      </c>
      <c r="M2408" t="s">
        <v>30</v>
      </c>
      <c r="N2408" t="s">
        <v>216</v>
      </c>
      <c r="O2408">
        <v>3.06</v>
      </c>
      <c r="P2408">
        <v>667158</v>
      </c>
      <c r="Q2408">
        <v>2041503.48</v>
      </c>
      <c r="R2408">
        <v>3851190</v>
      </c>
      <c r="S2408">
        <v>3851190</v>
      </c>
      <c r="T2408">
        <v>3.8511899999999999</v>
      </c>
      <c r="U2408">
        <v>3.8511899999999999</v>
      </c>
      <c r="V2408">
        <v>2041.5034800000001</v>
      </c>
    </row>
    <row r="2409" spans="1:22" x14ac:dyDescent="0.35">
      <c r="A2409" t="s">
        <v>22</v>
      </c>
      <c r="B2409">
        <v>2019</v>
      </c>
      <c r="C2409" t="b">
        <v>1</v>
      </c>
      <c r="D2409" t="s">
        <v>23</v>
      </c>
      <c r="E2409" t="s">
        <v>216</v>
      </c>
      <c r="F2409" t="s">
        <v>25</v>
      </c>
      <c r="G2409" t="s">
        <v>23</v>
      </c>
      <c r="H2409" t="s">
        <v>40</v>
      </c>
      <c r="I2409" t="s">
        <v>27</v>
      </c>
      <c r="J2409" t="s">
        <v>106</v>
      </c>
      <c r="K2409" t="s">
        <v>32</v>
      </c>
      <c r="L2409" t="b">
        <v>1</v>
      </c>
      <c r="M2409" t="s">
        <v>30</v>
      </c>
      <c r="N2409" t="s">
        <v>216</v>
      </c>
      <c r="O2409">
        <v>3.06</v>
      </c>
      <c r="P2409">
        <v>342268</v>
      </c>
      <c r="Q2409">
        <v>1047340.08</v>
      </c>
      <c r="R2409">
        <v>1723671</v>
      </c>
      <c r="S2409">
        <v>1723671</v>
      </c>
      <c r="T2409">
        <v>1.723671</v>
      </c>
      <c r="U2409">
        <v>1.723671</v>
      </c>
      <c r="V2409">
        <v>1047.3400799999999</v>
      </c>
    </row>
    <row r="2410" spans="1:22" x14ac:dyDescent="0.35">
      <c r="A2410" t="s">
        <v>22</v>
      </c>
      <c r="B2410">
        <v>2019</v>
      </c>
      <c r="C2410" t="b">
        <v>1</v>
      </c>
      <c r="D2410" t="s">
        <v>23</v>
      </c>
      <c r="E2410" t="s">
        <v>216</v>
      </c>
      <c r="F2410" t="s">
        <v>25</v>
      </c>
      <c r="G2410" t="s">
        <v>23</v>
      </c>
      <c r="H2410" t="s">
        <v>40</v>
      </c>
      <c r="I2410" t="s">
        <v>27</v>
      </c>
      <c r="J2410" t="s">
        <v>106</v>
      </c>
      <c r="K2410" t="s">
        <v>32</v>
      </c>
      <c r="L2410" t="b">
        <v>1</v>
      </c>
      <c r="M2410" t="s">
        <v>30</v>
      </c>
      <c r="N2410" t="s">
        <v>216</v>
      </c>
      <c r="O2410">
        <v>3.06</v>
      </c>
      <c r="P2410">
        <v>1982</v>
      </c>
      <c r="Q2410">
        <v>6064.92</v>
      </c>
      <c r="R2410">
        <v>11100</v>
      </c>
      <c r="S2410">
        <v>11100</v>
      </c>
      <c r="T2410">
        <v>1.11E-2</v>
      </c>
      <c r="U2410">
        <v>1.11E-2</v>
      </c>
      <c r="V2410">
        <v>6.0649199999999999</v>
      </c>
    </row>
    <row r="2411" spans="1:22" x14ac:dyDescent="0.35">
      <c r="A2411" t="s">
        <v>22</v>
      </c>
      <c r="B2411">
        <v>2019</v>
      </c>
      <c r="C2411" t="b">
        <v>1</v>
      </c>
      <c r="D2411" t="s">
        <v>23</v>
      </c>
      <c r="E2411" t="s">
        <v>216</v>
      </c>
      <c r="F2411" t="s">
        <v>25</v>
      </c>
      <c r="G2411" t="s">
        <v>23</v>
      </c>
      <c r="H2411" t="s">
        <v>40</v>
      </c>
      <c r="I2411" t="s">
        <v>27</v>
      </c>
      <c r="J2411" t="s">
        <v>76</v>
      </c>
      <c r="K2411" t="s">
        <v>32</v>
      </c>
      <c r="L2411" t="b">
        <v>1</v>
      </c>
      <c r="M2411" t="s">
        <v>30</v>
      </c>
      <c r="N2411" t="s">
        <v>216</v>
      </c>
      <c r="O2411">
        <v>2.85</v>
      </c>
      <c r="P2411">
        <v>5275905</v>
      </c>
      <c r="Q2411">
        <v>15036329.25</v>
      </c>
      <c r="R2411">
        <v>30798140</v>
      </c>
      <c r="S2411">
        <v>30798140</v>
      </c>
      <c r="T2411">
        <v>30.79814</v>
      </c>
      <c r="U2411">
        <v>30.79814</v>
      </c>
      <c r="V2411">
        <v>15036.329250000001</v>
      </c>
    </row>
    <row r="2412" spans="1:22" x14ac:dyDescent="0.35">
      <c r="A2412" t="s">
        <v>22</v>
      </c>
      <c r="B2412">
        <v>2019</v>
      </c>
      <c r="C2412" t="b">
        <v>1</v>
      </c>
      <c r="D2412" t="s">
        <v>23</v>
      </c>
      <c r="E2412" t="s">
        <v>216</v>
      </c>
      <c r="F2412" t="s">
        <v>25</v>
      </c>
      <c r="G2412" t="s">
        <v>23</v>
      </c>
      <c r="H2412" t="s">
        <v>40</v>
      </c>
      <c r="I2412" t="s">
        <v>27</v>
      </c>
      <c r="J2412" t="s">
        <v>76</v>
      </c>
      <c r="K2412" t="s">
        <v>32</v>
      </c>
      <c r="L2412" t="b">
        <v>1</v>
      </c>
      <c r="M2412" t="s">
        <v>30</v>
      </c>
      <c r="N2412" t="s">
        <v>216</v>
      </c>
      <c r="O2412">
        <v>2.85</v>
      </c>
      <c r="P2412">
        <v>2762052</v>
      </c>
      <c r="Q2412">
        <v>7871848.2000000002</v>
      </c>
      <c r="R2412">
        <v>16982710</v>
      </c>
      <c r="S2412">
        <v>16982710</v>
      </c>
      <c r="T2412">
        <v>16.982710000000001</v>
      </c>
      <c r="U2412">
        <v>16.982710000000001</v>
      </c>
      <c r="V2412">
        <v>7871.8482000000004</v>
      </c>
    </row>
    <row r="2413" spans="1:22" x14ac:dyDescent="0.35">
      <c r="A2413" t="s">
        <v>22</v>
      </c>
      <c r="B2413">
        <v>2019</v>
      </c>
      <c r="C2413" t="b">
        <v>1</v>
      </c>
      <c r="D2413" t="s">
        <v>23</v>
      </c>
      <c r="E2413" t="s">
        <v>216</v>
      </c>
      <c r="F2413" t="s">
        <v>25</v>
      </c>
      <c r="G2413" t="s">
        <v>23</v>
      </c>
      <c r="H2413" t="s">
        <v>40</v>
      </c>
      <c r="I2413" t="s">
        <v>27</v>
      </c>
      <c r="J2413" t="s">
        <v>76</v>
      </c>
      <c r="K2413" t="s">
        <v>32</v>
      </c>
      <c r="L2413" t="b">
        <v>1</v>
      </c>
      <c r="M2413" t="s">
        <v>30</v>
      </c>
      <c r="N2413" t="s">
        <v>216</v>
      </c>
      <c r="O2413">
        <v>2.85</v>
      </c>
      <c r="P2413">
        <v>662621</v>
      </c>
      <c r="Q2413">
        <v>1888469.85</v>
      </c>
      <c r="R2413">
        <v>4082595</v>
      </c>
      <c r="S2413">
        <v>4082595</v>
      </c>
      <c r="T2413">
        <v>4.0825950000000004</v>
      </c>
      <c r="U2413">
        <v>4.0825950000000004</v>
      </c>
      <c r="V2413">
        <v>1888.46985</v>
      </c>
    </row>
    <row r="2414" spans="1:22" x14ac:dyDescent="0.35">
      <c r="A2414" t="s">
        <v>22</v>
      </c>
      <c r="B2414">
        <v>2019</v>
      </c>
      <c r="C2414" t="b">
        <v>1</v>
      </c>
      <c r="D2414" t="s">
        <v>23</v>
      </c>
      <c r="E2414" t="s">
        <v>216</v>
      </c>
      <c r="F2414" t="s">
        <v>25</v>
      </c>
      <c r="G2414" t="s">
        <v>23</v>
      </c>
      <c r="H2414" t="s">
        <v>40</v>
      </c>
      <c r="I2414" t="s">
        <v>27</v>
      </c>
      <c r="J2414" t="s">
        <v>76</v>
      </c>
      <c r="K2414" t="s">
        <v>32</v>
      </c>
      <c r="L2414" t="b">
        <v>1</v>
      </c>
      <c r="M2414" t="s">
        <v>30</v>
      </c>
      <c r="N2414" t="s">
        <v>216</v>
      </c>
      <c r="O2414">
        <v>2.85</v>
      </c>
      <c r="P2414">
        <v>141373</v>
      </c>
      <c r="Q2414">
        <v>402913.05</v>
      </c>
      <c r="R2414">
        <v>877509</v>
      </c>
      <c r="S2414">
        <v>877509</v>
      </c>
      <c r="T2414">
        <v>0.87750899999999998</v>
      </c>
      <c r="U2414">
        <v>0.87750899999999998</v>
      </c>
      <c r="V2414">
        <v>402.91305</v>
      </c>
    </row>
    <row r="2415" spans="1:22" x14ac:dyDescent="0.35">
      <c r="A2415" t="s">
        <v>22</v>
      </c>
      <c r="B2415">
        <v>2019</v>
      </c>
      <c r="C2415" t="b">
        <v>1</v>
      </c>
      <c r="D2415" t="s">
        <v>23</v>
      </c>
      <c r="E2415" t="s">
        <v>216</v>
      </c>
      <c r="F2415" t="s">
        <v>25</v>
      </c>
      <c r="G2415" t="s">
        <v>23</v>
      </c>
      <c r="H2415" t="s">
        <v>40</v>
      </c>
      <c r="I2415" t="s">
        <v>27</v>
      </c>
      <c r="J2415" t="s">
        <v>76</v>
      </c>
      <c r="K2415" t="s">
        <v>32</v>
      </c>
      <c r="L2415" t="b">
        <v>1</v>
      </c>
      <c r="M2415" t="s">
        <v>30</v>
      </c>
      <c r="N2415" t="s">
        <v>216</v>
      </c>
      <c r="O2415">
        <v>2.85</v>
      </c>
      <c r="P2415">
        <v>334824</v>
      </c>
      <c r="Q2415">
        <v>954248.4</v>
      </c>
      <c r="R2415">
        <v>1470945</v>
      </c>
      <c r="S2415">
        <v>1470945</v>
      </c>
      <c r="T2415">
        <v>1.4709449999999999</v>
      </c>
      <c r="U2415">
        <v>1.4709449999999999</v>
      </c>
      <c r="V2415">
        <v>954.24839999999995</v>
      </c>
    </row>
    <row r="2416" spans="1:22" x14ac:dyDescent="0.35">
      <c r="A2416" t="s">
        <v>22</v>
      </c>
      <c r="B2416">
        <v>2019</v>
      </c>
      <c r="C2416" t="b">
        <v>1</v>
      </c>
      <c r="D2416" t="s">
        <v>23</v>
      </c>
      <c r="E2416" t="s">
        <v>216</v>
      </c>
      <c r="F2416" t="s">
        <v>25</v>
      </c>
      <c r="G2416" t="s">
        <v>23</v>
      </c>
      <c r="H2416" t="s">
        <v>40</v>
      </c>
      <c r="I2416" t="s">
        <v>27</v>
      </c>
      <c r="J2416" t="s">
        <v>87</v>
      </c>
      <c r="K2416" t="s">
        <v>78</v>
      </c>
      <c r="L2416" t="b">
        <v>1</v>
      </c>
      <c r="M2416" t="s">
        <v>30</v>
      </c>
      <c r="N2416" t="s">
        <v>216</v>
      </c>
      <c r="O2416">
        <v>2.65</v>
      </c>
      <c r="P2416">
        <v>1260</v>
      </c>
      <c r="Q2416">
        <v>3339</v>
      </c>
      <c r="R2416">
        <v>6045</v>
      </c>
      <c r="S2416">
        <v>6045</v>
      </c>
      <c r="T2416">
        <v>6.045E-3</v>
      </c>
      <c r="U2416">
        <v>6.045E-3</v>
      </c>
      <c r="V2416">
        <v>3.339</v>
      </c>
    </row>
    <row r="2417" spans="1:22" x14ac:dyDescent="0.35">
      <c r="A2417" t="s">
        <v>22</v>
      </c>
      <c r="B2417">
        <v>2019</v>
      </c>
      <c r="C2417" t="b">
        <v>1</v>
      </c>
      <c r="D2417" t="s">
        <v>23</v>
      </c>
      <c r="E2417" t="s">
        <v>216</v>
      </c>
      <c r="F2417" t="s">
        <v>25</v>
      </c>
      <c r="G2417" t="s">
        <v>23</v>
      </c>
      <c r="H2417" t="s">
        <v>40</v>
      </c>
      <c r="I2417" t="s">
        <v>27</v>
      </c>
      <c r="J2417" t="s">
        <v>33</v>
      </c>
      <c r="K2417" t="s">
        <v>33</v>
      </c>
      <c r="L2417" t="b">
        <v>1</v>
      </c>
      <c r="M2417" t="s">
        <v>30</v>
      </c>
      <c r="N2417" t="s">
        <v>216</v>
      </c>
      <c r="O2417">
        <v>1.64</v>
      </c>
      <c r="P2417">
        <v>144194</v>
      </c>
      <c r="Q2417">
        <v>236478.16</v>
      </c>
      <c r="R2417">
        <v>875552</v>
      </c>
      <c r="S2417">
        <v>875552</v>
      </c>
      <c r="T2417">
        <v>0.875552</v>
      </c>
      <c r="U2417">
        <v>0.875552</v>
      </c>
      <c r="V2417">
        <v>236.47816</v>
      </c>
    </row>
    <row r="2418" spans="1:22" x14ac:dyDescent="0.35">
      <c r="A2418" t="s">
        <v>22</v>
      </c>
      <c r="B2418">
        <v>2019</v>
      </c>
      <c r="C2418" t="b">
        <v>1</v>
      </c>
      <c r="D2418" t="s">
        <v>23</v>
      </c>
      <c r="E2418" t="s">
        <v>216</v>
      </c>
      <c r="F2418" t="s">
        <v>25</v>
      </c>
      <c r="G2418" t="s">
        <v>23</v>
      </c>
      <c r="H2418" t="s">
        <v>50</v>
      </c>
      <c r="I2418" t="s">
        <v>37</v>
      </c>
      <c r="J2418" t="s">
        <v>44</v>
      </c>
      <c r="K2418" t="s">
        <v>45</v>
      </c>
      <c r="L2418" t="b">
        <v>1</v>
      </c>
      <c r="M2418" t="s">
        <v>30</v>
      </c>
      <c r="N2418" t="s">
        <v>216</v>
      </c>
      <c r="O2418">
        <v>1.52</v>
      </c>
      <c r="P2418">
        <v>504</v>
      </c>
      <c r="Q2418">
        <v>766.08</v>
      </c>
      <c r="R2418">
        <v>2021</v>
      </c>
      <c r="S2418">
        <v>2021</v>
      </c>
      <c r="T2418">
        <v>2.0209999999999998E-3</v>
      </c>
      <c r="U2418">
        <v>2.0209999999999998E-3</v>
      </c>
      <c r="V2418">
        <v>0.76607999999999998</v>
      </c>
    </row>
    <row r="2419" spans="1:22" x14ac:dyDescent="0.35">
      <c r="A2419" t="s">
        <v>22</v>
      </c>
      <c r="B2419">
        <v>2019</v>
      </c>
      <c r="C2419" t="b">
        <v>1</v>
      </c>
      <c r="D2419" t="s">
        <v>23</v>
      </c>
      <c r="E2419" t="s">
        <v>216</v>
      </c>
      <c r="F2419" t="s">
        <v>25</v>
      </c>
      <c r="G2419" t="s">
        <v>23</v>
      </c>
      <c r="H2419" t="s">
        <v>50</v>
      </c>
      <c r="I2419" t="s">
        <v>37</v>
      </c>
      <c r="J2419" t="s">
        <v>33</v>
      </c>
      <c r="K2419" t="s">
        <v>33</v>
      </c>
      <c r="L2419" t="b">
        <v>1</v>
      </c>
      <c r="M2419" t="s">
        <v>30</v>
      </c>
      <c r="N2419" t="s">
        <v>216</v>
      </c>
      <c r="O2419">
        <v>1.84</v>
      </c>
      <c r="P2419">
        <v>27408</v>
      </c>
      <c r="Q2419">
        <v>50430.720000000001</v>
      </c>
      <c r="R2419">
        <v>61628</v>
      </c>
      <c r="S2419">
        <v>61628</v>
      </c>
      <c r="T2419">
        <v>6.1628000000000002E-2</v>
      </c>
      <c r="U2419">
        <v>6.1628000000000002E-2</v>
      </c>
      <c r="V2419">
        <v>50.430720000000001</v>
      </c>
    </row>
    <row r="2420" spans="1:22" x14ac:dyDescent="0.35">
      <c r="A2420" t="s">
        <v>22</v>
      </c>
      <c r="B2420">
        <v>2019</v>
      </c>
      <c r="C2420" t="b">
        <v>1</v>
      </c>
      <c r="D2420" t="s">
        <v>23</v>
      </c>
      <c r="E2420" t="s">
        <v>217</v>
      </c>
      <c r="F2420" t="s">
        <v>25</v>
      </c>
      <c r="G2420" t="s">
        <v>23</v>
      </c>
      <c r="H2420" t="s">
        <v>26</v>
      </c>
      <c r="I2420" t="s">
        <v>27</v>
      </c>
      <c r="J2420" t="s">
        <v>56</v>
      </c>
      <c r="K2420" t="s">
        <v>29</v>
      </c>
      <c r="L2420" t="b">
        <v>1</v>
      </c>
      <c r="M2420" t="s">
        <v>30</v>
      </c>
      <c r="N2420" t="s">
        <v>217</v>
      </c>
      <c r="O2420">
        <v>1.21</v>
      </c>
      <c r="P2420">
        <v>92470</v>
      </c>
      <c r="Q2420">
        <v>111888.7</v>
      </c>
      <c r="R2420">
        <v>524751</v>
      </c>
      <c r="S2420">
        <v>524751</v>
      </c>
      <c r="T2420">
        <v>0.52475099999999997</v>
      </c>
      <c r="U2420">
        <v>0.52475099999999997</v>
      </c>
      <c r="V2420">
        <v>111.8887</v>
      </c>
    </row>
    <row r="2421" spans="1:22" x14ac:dyDescent="0.35">
      <c r="A2421" t="s">
        <v>22</v>
      </c>
      <c r="B2421">
        <v>2019</v>
      </c>
      <c r="C2421" t="b">
        <v>1</v>
      </c>
      <c r="D2421" t="s">
        <v>23</v>
      </c>
      <c r="E2421" t="s">
        <v>217</v>
      </c>
      <c r="F2421" t="s">
        <v>25</v>
      </c>
      <c r="G2421" t="s">
        <v>23</v>
      </c>
      <c r="H2421" t="s">
        <v>26</v>
      </c>
      <c r="I2421" t="s">
        <v>27</v>
      </c>
      <c r="J2421" t="s">
        <v>56</v>
      </c>
      <c r="K2421" t="s">
        <v>29</v>
      </c>
      <c r="L2421" t="b">
        <v>1</v>
      </c>
      <c r="M2421" t="s">
        <v>30</v>
      </c>
      <c r="N2421" t="s">
        <v>217</v>
      </c>
      <c r="O2421">
        <v>1.21</v>
      </c>
      <c r="P2421">
        <v>89380</v>
      </c>
      <c r="Q2421">
        <v>108149.8</v>
      </c>
      <c r="R2421">
        <v>496286</v>
      </c>
      <c r="S2421">
        <v>496286</v>
      </c>
      <c r="T2421">
        <v>0.496286</v>
      </c>
      <c r="U2421">
        <v>0.496286</v>
      </c>
      <c r="V2421">
        <v>108.1498</v>
      </c>
    </row>
    <row r="2422" spans="1:22" x14ac:dyDescent="0.35">
      <c r="A2422" t="s">
        <v>22</v>
      </c>
      <c r="B2422">
        <v>2019</v>
      </c>
      <c r="C2422" t="b">
        <v>1</v>
      </c>
      <c r="D2422" t="s">
        <v>23</v>
      </c>
      <c r="E2422" t="s">
        <v>217</v>
      </c>
      <c r="F2422" t="s">
        <v>25</v>
      </c>
      <c r="G2422" t="s">
        <v>23</v>
      </c>
      <c r="H2422" t="s">
        <v>26</v>
      </c>
      <c r="I2422" t="s">
        <v>27</v>
      </c>
      <c r="J2422" t="s">
        <v>56</v>
      </c>
      <c r="K2422" t="s">
        <v>29</v>
      </c>
      <c r="L2422" t="b">
        <v>1</v>
      </c>
      <c r="M2422" t="s">
        <v>30</v>
      </c>
      <c r="N2422" t="s">
        <v>217</v>
      </c>
      <c r="O2422">
        <v>1.21</v>
      </c>
      <c r="P2422">
        <v>75054</v>
      </c>
      <c r="Q2422">
        <v>90815.34</v>
      </c>
      <c r="R2422">
        <v>446678</v>
      </c>
      <c r="S2422">
        <v>446678</v>
      </c>
      <c r="T2422">
        <v>0.44667800000000002</v>
      </c>
      <c r="U2422">
        <v>0.44667800000000002</v>
      </c>
      <c r="V2422">
        <v>90.815340000000006</v>
      </c>
    </row>
    <row r="2423" spans="1:22" x14ac:dyDescent="0.35">
      <c r="A2423" t="s">
        <v>22</v>
      </c>
      <c r="B2423">
        <v>2019</v>
      </c>
      <c r="C2423" t="b">
        <v>1</v>
      </c>
      <c r="D2423" t="s">
        <v>23</v>
      </c>
      <c r="E2423" t="s">
        <v>217</v>
      </c>
      <c r="F2423" t="s">
        <v>25</v>
      </c>
      <c r="G2423" t="s">
        <v>23</v>
      </c>
      <c r="H2423" t="s">
        <v>26</v>
      </c>
      <c r="I2423" t="s">
        <v>35</v>
      </c>
      <c r="J2423" t="s">
        <v>156</v>
      </c>
      <c r="K2423" t="s">
        <v>33</v>
      </c>
      <c r="L2423" t="b">
        <v>1</v>
      </c>
      <c r="M2423" t="s">
        <v>30</v>
      </c>
      <c r="N2423" t="s">
        <v>217</v>
      </c>
      <c r="O2423">
        <v>1.17</v>
      </c>
      <c r="P2423">
        <v>6267</v>
      </c>
      <c r="Q2423">
        <v>7332.39</v>
      </c>
      <c r="R2423">
        <v>47396</v>
      </c>
      <c r="S2423">
        <v>47396</v>
      </c>
      <c r="T2423">
        <v>4.7396000000000001E-2</v>
      </c>
      <c r="U2423">
        <v>4.7396000000000001E-2</v>
      </c>
      <c r="V2423">
        <v>7.3323900000000002</v>
      </c>
    </row>
    <row r="2424" spans="1:22" x14ac:dyDescent="0.35">
      <c r="A2424" t="s">
        <v>22</v>
      </c>
      <c r="B2424">
        <v>2019</v>
      </c>
      <c r="C2424" t="b">
        <v>1</v>
      </c>
      <c r="D2424" t="s">
        <v>23</v>
      </c>
      <c r="E2424" t="s">
        <v>217</v>
      </c>
      <c r="F2424" t="s">
        <v>25</v>
      </c>
      <c r="G2424" t="s">
        <v>23</v>
      </c>
      <c r="H2424" t="s">
        <v>26</v>
      </c>
      <c r="I2424" t="s">
        <v>35</v>
      </c>
      <c r="J2424" t="s">
        <v>33</v>
      </c>
      <c r="K2424" t="s">
        <v>33</v>
      </c>
      <c r="L2424" t="b">
        <v>1</v>
      </c>
      <c r="M2424" t="s">
        <v>30</v>
      </c>
      <c r="N2424" t="s">
        <v>217</v>
      </c>
      <c r="O2424">
        <v>1.17</v>
      </c>
      <c r="P2424">
        <v>13072</v>
      </c>
      <c r="Q2424">
        <v>15294.24</v>
      </c>
      <c r="R2424">
        <v>103716</v>
      </c>
      <c r="S2424">
        <v>103716</v>
      </c>
      <c r="T2424">
        <v>0.103716</v>
      </c>
      <c r="U2424">
        <v>0.103716</v>
      </c>
      <c r="V2424">
        <v>15.29424</v>
      </c>
    </row>
    <row r="2425" spans="1:22" x14ac:dyDescent="0.35">
      <c r="A2425" t="s">
        <v>22</v>
      </c>
      <c r="B2425">
        <v>2019</v>
      </c>
      <c r="C2425" t="b">
        <v>1</v>
      </c>
      <c r="D2425" t="s">
        <v>23</v>
      </c>
      <c r="E2425" t="s">
        <v>217</v>
      </c>
      <c r="F2425" t="s">
        <v>25</v>
      </c>
      <c r="G2425" t="s">
        <v>23</v>
      </c>
      <c r="H2425" t="s">
        <v>36</v>
      </c>
      <c r="I2425" t="s">
        <v>35</v>
      </c>
      <c r="J2425" t="s">
        <v>43</v>
      </c>
      <c r="K2425" t="s">
        <v>39</v>
      </c>
      <c r="L2425" t="b">
        <v>1</v>
      </c>
      <c r="M2425" t="s">
        <v>30</v>
      </c>
      <c r="N2425" t="s">
        <v>217</v>
      </c>
      <c r="O2425">
        <v>1</v>
      </c>
      <c r="P2425">
        <v>290</v>
      </c>
      <c r="Q2425">
        <v>290</v>
      </c>
      <c r="R2425">
        <v>2685</v>
      </c>
      <c r="S2425">
        <v>2685</v>
      </c>
      <c r="T2425">
        <v>2.6849999999999999E-3</v>
      </c>
      <c r="U2425">
        <v>2.6849999999999999E-3</v>
      </c>
      <c r="V2425">
        <v>0.28999999999999998</v>
      </c>
    </row>
    <row r="2426" spans="1:22" x14ac:dyDescent="0.35">
      <c r="A2426" t="s">
        <v>22</v>
      </c>
      <c r="B2426">
        <v>2019</v>
      </c>
      <c r="C2426" t="b">
        <v>1</v>
      </c>
      <c r="D2426" t="s">
        <v>23</v>
      </c>
      <c r="E2426" t="s">
        <v>217</v>
      </c>
      <c r="F2426" t="s">
        <v>25</v>
      </c>
      <c r="G2426" t="s">
        <v>23</v>
      </c>
      <c r="H2426" t="s">
        <v>26</v>
      </c>
      <c r="I2426" t="s">
        <v>36</v>
      </c>
      <c r="J2426" t="s">
        <v>94</v>
      </c>
      <c r="K2426" t="s">
        <v>47</v>
      </c>
      <c r="L2426" t="b">
        <v>1</v>
      </c>
      <c r="M2426" t="s">
        <v>30</v>
      </c>
      <c r="N2426" t="s">
        <v>217</v>
      </c>
      <c r="O2426">
        <v>1.25</v>
      </c>
      <c r="P2426">
        <v>208</v>
      </c>
      <c r="Q2426">
        <v>260</v>
      </c>
      <c r="R2426">
        <v>1858</v>
      </c>
      <c r="S2426">
        <v>1858</v>
      </c>
      <c r="T2426">
        <v>1.8580000000000001E-3</v>
      </c>
      <c r="U2426">
        <v>1.8580000000000001E-3</v>
      </c>
      <c r="V2426">
        <v>0.26</v>
      </c>
    </row>
    <row r="2427" spans="1:22" x14ac:dyDescent="0.35">
      <c r="A2427" t="s">
        <v>22</v>
      </c>
      <c r="B2427">
        <v>2019</v>
      </c>
      <c r="C2427" t="b">
        <v>1</v>
      </c>
      <c r="D2427" t="s">
        <v>23</v>
      </c>
      <c r="E2427" t="s">
        <v>217</v>
      </c>
      <c r="F2427" t="s">
        <v>25</v>
      </c>
      <c r="G2427" t="s">
        <v>23</v>
      </c>
      <c r="H2427" t="s">
        <v>26</v>
      </c>
      <c r="I2427" t="s">
        <v>35</v>
      </c>
      <c r="J2427" t="s">
        <v>28</v>
      </c>
      <c r="K2427" t="s">
        <v>29</v>
      </c>
      <c r="L2427" t="b">
        <v>1</v>
      </c>
      <c r="M2427" t="s">
        <v>30</v>
      </c>
      <c r="N2427" t="s">
        <v>217</v>
      </c>
      <c r="O2427">
        <v>1.1499999999999999</v>
      </c>
      <c r="P2427">
        <v>242</v>
      </c>
      <c r="Q2427">
        <v>278.3</v>
      </c>
      <c r="R2427">
        <v>5885</v>
      </c>
      <c r="S2427">
        <v>5885</v>
      </c>
      <c r="T2427">
        <v>5.8849999999999996E-3</v>
      </c>
      <c r="U2427">
        <v>5.8849999999999996E-3</v>
      </c>
      <c r="V2427">
        <v>0.27829999999999999</v>
      </c>
    </row>
    <row r="2428" spans="1:22" x14ac:dyDescent="0.35">
      <c r="A2428" t="s">
        <v>22</v>
      </c>
      <c r="B2428">
        <v>2019</v>
      </c>
      <c r="C2428" t="b">
        <v>1</v>
      </c>
      <c r="D2428" t="s">
        <v>23</v>
      </c>
      <c r="E2428" t="s">
        <v>218</v>
      </c>
      <c r="F2428" t="s">
        <v>25</v>
      </c>
      <c r="G2428" t="s">
        <v>23</v>
      </c>
      <c r="H2428" t="s">
        <v>26</v>
      </c>
      <c r="I2428" t="s">
        <v>35</v>
      </c>
      <c r="J2428" t="s">
        <v>33</v>
      </c>
      <c r="K2428" t="s">
        <v>33</v>
      </c>
      <c r="L2428" t="b">
        <v>1</v>
      </c>
      <c r="M2428" t="s">
        <v>30</v>
      </c>
      <c r="N2428" t="s">
        <v>218</v>
      </c>
      <c r="O2428">
        <v>1.17</v>
      </c>
      <c r="P2428">
        <v>10811</v>
      </c>
      <c r="Q2428">
        <v>12648.87</v>
      </c>
      <c r="R2428">
        <v>90280</v>
      </c>
      <c r="S2428">
        <v>90280</v>
      </c>
      <c r="T2428">
        <v>9.0279999999999999E-2</v>
      </c>
      <c r="U2428">
        <v>9.0279999999999999E-2</v>
      </c>
      <c r="V2428">
        <v>12.648870000000001</v>
      </c>
    </row>
    <row r="2429" spans="1:22" x14ac:dyDescent="0.35">
      <c r="A2429" t="s">
        <v>22</v>
      </c>
      <c r="B2429">
        <v>2019</v>
      </c>
      <c r="C2429" t="b">
        <v>1</v>
      </c>
      <c r="D2429" t="s">
        <v>23</v>
      </c>
      <c r="E2429" t="s">
        <v>218</v>
      </c>
      <c r="F2429" t="s">
        <v>25</v>
      </c>
      <c r="G2429" t="s">
        <v>23</v>
      </c>
      <c r="H2429" t="s">
        <v>40</v>
      </c>
      <c r="I2429" t="s">
        <v>35</v>
      </c>
      <c r="J2429" t="s">
        <v>108</v>
      </c>
      <c r="K2429" t="s">
        <v>52</v>
      </c>
      <c r="L2429" t="b">
        <v>1</v>
      </c>
      <c r="M2429" t="s">
        <v>30</v>
      </c>
      <c r="N2429" t="s">
        <v>218</v>
      </c>
      <c r="O2429">
        <v>2.6</v>
      </c>
      <c r="P2429">
        <v>38866</v>
      </c>
      <c r="Q2429">
        <v>101051.6</v>
      </c>
      <c r="R2429">
        <v>316241</v>
      </c>
      <c r="S2429">
        <v>316241</v>
      </c>
      <c r="T2429">
        <v>0.31624099999999999</v>
      </c>
      <c r="U2429">
        <v>0.31624099999999999</v>
      </c>
      <c r="V2429">
        <v>101.05159999999999</v>
      </c>
    </row>
    <row r="2430" spans="1:22" x14ac:dyDescent="0.35">
      <c r="A2430" t="s">
        <v>22</v>
      </c>
      <c r="B2430">
        <v>2019</v>
      </c>
      <c r="C2430" t="b">
        <v>1</v>
      </c>
      <c r="D2430" t="s">
        <v>23</v>
      </c>
      <c r="E2430" t="s">
        <v>218</v>
      </c>
      <c r="F2430" t="s">
        <v>25</v>
      </c>
      <c r="G2430" t="s">
        <v>23</v>
      </c>
      <c r="H2430" t="s">
        <v>40</v>
      </c>
      <c r="I2430" t="s">
        <v>35</v>
      </c>
      <c r="J2430" t="s">
        <v>33</v>
      </c>
      <c r="K2430" t="s">
        <v>33</v>
      </c>
      <c r="L2430" t="b">
        <v>1</v>
      </c>
      <c r="M2430" t="s">
        <v>30</v>
      </c>
      <c r="N2430" t="s">
        <v>218</v>
      </c>
      <c r="O2430">
        <v>2.77</v>
      </c>
      <c r="P2430">
        <v>54676</v>
      </c>
      <c r="Q2430">
        <v>151452.51999999999</v>
      </c>
      <c r="R2430">
        <v>517344</v>
      </c>
      <c r="S2430">
        <v>517344</v>
      </c>
      <c r="T2430">
        <v>0.51734400000000003</v>
      </c>
      <c r="U2430">
        <v>0.51734400000000003</v>
      </c>
      <c r="V2430">
        <v>151.45251999999999</v>
      </c>
    </row>
    <row r="2431" spans="1:22" x14ac:dyDescent="0.35">
      <c r="A2431" t="s">
        <v>22</v>
      </c>
      <c r="B2431">
        <v>2019</v>
      </c>
      <c r="C2431" t="b">
        <v>1</v>
      </c>
      <c r="D2431" t="s">
        <v>23</v>
      </c>
      <c r="E2431" t="s">
        <v>218</v>
      </c>
      <c r="F2431" t="s">
        <v>25</v>
      </c>
      <c r="G2431" t="s">
        <v>23</v>
      </c>
      <c r="H2431" t="s">
        <v>50</v>
      </c>
      <c r="I2431" t="s">
        <v>37</v>
      </c>
      <c r="J2431" t="s">
        <v>92</v>
      </c>
      <c r="K2431" t="s">
        <v>52</v>
      </c>
      <c r="L2431" t="b">
        <v>1</v>
      </c>
      <c r="M2431" t="s">
        <v>30</v>
      </c>
      <c r="N2431" t="s">
        <v>218</v>
      </c>
      <c r="O2431">
        <v>2.08</v>
      </c>
      <c r="P2431">
        <v>248769</v>
      </c>
      <c r="Q2431">
        <v>517439.52</v>
      </c>
      <c r="R2431">
        <v>875114</v>
      </c>
      <c r="S2431">
        <v>875114</v>
      </c>
      <c r="T2431">
        <v>0.87511399999999995</v>
      </c>
      <c r="U2431">
        <v>0.87511399999999995</v>
      </c>
      <c r="V2431">
        <v>517.43952000000002</v>
      </c>
    </row>
    <row r="2432" spans="1:22" x14ac:dyDescent="0.35">
      <c r="A2432" t="s">
        <v>22</v>
      </c>
      <c r="B2432">
        <v>2019</v>
      </c>
      <c r="C2432" t="b">
        <v>1</v>
      </c>
      <c r="D2432" t="s">
        <v>23</v>
      </c>
      <c r="E2432" t="s">
        <v>218</v>
      </c>
      <c r="F2432" t="s">
        <v>25</v>
      </c>
      <c r="G2432" t="s">
        <v>23</v>
      </c>
      <c r="H2432" t="s">
        <v>50</v>
      </c>
      <c r="I2432" t="s">
        <v>37</v>
      </c>
      <c r="J2432" t="s">
        <v>92</v>
      </c>
      <c r="K2432" t="s">
        <v>52</v>
      </c>
      <c r="L2432" t="b">
        <v>1</v>
      </c>
      <c r="M2432" t="s">
        <v>30</v>
      </c>
      <c r="N2432" t="s">
        <v>218</v>
      </c>
      <c r="O2432">
        <v>2.08</v>
      </c>
      <c r="P2432">
        <v>57748</v>
      </c>
      <c r="Q2432">
        <v>120115.84</v>
      </c>
      <c r="R2432">
        <v>191276</v>
      </c>
      <c r="S2432">
        <v>191276</v>
      </c>
      <c r="T2432">
        <v>0.191276</v>
      </c>
      <c r="U2432">
        <v>0.191276</v>
      </c>
      <c r="V2432">
        <v>120.11584000000001</v>
      </c>
    </row>
    <row r="2433" spans="1:22" x14ac:dyDescent="0.35">
      <c r="A2433" t="s">
        <v>22</v>
      </c>
      <c r="B2433">
        <v>2019</v>
      </c>
      <c r="C2433" t="b">
        <v>1</v>
      </c>
      <c r="D2433" t="s">
        <v>23</v>
      </c>
      <c r="E2433" t="s">
        <v>218</v>
      </c>
      <c r="F2433" t="s">
        <v>25</v>
      </c>
      <c r="G2433" t="s">
        <v>23</v>
      </c>
      <c r="H2433" t="s">
        <v>50</v>
      </c>
      <c r="I2433" t="s">
        <v>37</v>
      </c>
      <c r="J2433" t="s">
        <v>92</v>
      </c>
      <c r="K2433" t="s">
        <v>52</v>
      </c>
      <c r="L2433" t="b">
        <v>1</v>
      </c>
      <c r="M2433" t="s">
        <v>30</v>
      </c>
      <c r="N2433" t="s">
        <v>218</v>
      </c>
      <c r="O2433">
        <v>2.08</v>
      </c>
      <c r="P2433">
        <v>171334</v>
      </c>
      <c r="Q2433">
        <v>356374.72</v>
      </c>
      <c r="R2433">
        <v>644203</v>
      </c>
      <c r="S2433">
        <v>644203</v>
      </c>
      <c r="T2433">
        <v>0.64420299999999997</v>
      </c>
      <c r="U2433">
        <v>0.64420299999999997</v>
      </c>
      <c r="V2433">
        <v>356.37472000000002</v>
      </c>
    </row>
    <row r="2434" spans="1:22" x14ac:dyDescent="0.35">
      <c r="A2434" t="s">
        <v>22</v>
      </c>
      <c r="B2434">
        <v>2019</v>
      </c>
      <c r="C2434" t="b">
        <v>1</v>
      </c>
      <c r="D2434" t="s">
        <v>23</v>
      </c>
      <c r="E2434" t="s">
        <v>218</v>
      </c>
      <c r="F2434" t="s">
        <v>25</v>
      </c>
      <c r="G2434" t="s">
        <v>23</v>
      </c>
      <c r="H2434" t="s">
        <v>50</v>
      </c>
      <c r="I2434" t="s">
        <v>37</v>
      </c>
      <c r="J2434" t="s">
        <v>92</v>
      </c>
      <c r="K2434" t="s">
        <v>52</v>
      </c>
      <c r="L2434" t="b">
        <v>1</v>
      </c>
      <c r="M2434" t="s">
        <v>30</v>
      </c>
      <c r="N2434" t="s">
        <v>218</v>
      </c>
      <c r="O2434">
        <v>2.08</v>
      </c>
      <c r="P2434">
        <v>36435</v>
      </c>
      <c r="Q2434">
        <v>75784.800000000003</v>
      </c>
      <c r="R2434">
        <v>127797</v>
      </c>
      <c r="S2434">
        <v>127797</v>
      </c>
      <c r="T2434">
        <v>0.12779699999999999</v>
      </c>
      <c r="U2434">
        <v>0.12779699999999999</v>
      </c>
      <c r="V2434">
        <v>75.784800000000004</v>
      </c>
    </row>
    <row r="2435" spans="1:22" x14ac:dyDescent="0.35">
      <c r="A2435" t="s">
        <v>22</v>
      </c>
      <c r="B2435">
        <v>2019</v>
      </c>
      <c r="C2435" t="b">
        <v>1</v>
      </c>
      <c r="D2435" t="s">
        <v>23</v>
      </c>
      <c r="E2435" t="s">
        <v>218</v>
      </c>
      <c r="F2435" t="s">
        <v>25</v>
      </c>
      <c r="G2435" t="s">
        <v>23</v>
      </c>
      <c r="H2435" t="s">
        <v>50</v>
      </c>
      <c r="I2435" t="s">
        <v>37</v>
      </c>
      <c r="J2435" t="s">
        <v>135</v>
      </c>
      <c r="K2435" t="s">
        <v>52</v>
      </c>
      <c r="L2435" t="b">
        <v>1</v>
      </c>
      <c r="M2435" t="s">
        <v>30</v>
      </c>
      <c r="N2435" t="s">
        <v>218</v>
      </c>
      <c r="O2435">
        <v>2.08</v>
      </c>
      <c r="P2435">
        <v>8409728</v>
      </c>
      <c r="Q2435">
        <v>17492234.239999998</v>
      </c>
      <c r="R2435">
        <v>37074993</v>
      </c>
      <c r="S2435">
        <v>37074993</v>
      </c>
      <c r="T2435">
        <v>37.074992999999999</v>
      </c>
      <c r="U2435">
        <v>37.074992999999999</v>
      </c>
      <c r="V2435">
        <v>17492.234240000002</v>
      </c>
    </row>
    <row r="2436" spans="1:22" x14ac:dyDescent="0.35">
      <c r="A2436" t="s">
        <v>22</v>
      </c>
      <c r="B2436">
        <v>2019</v>
      </c>
      <c r="C2436" t="b">
        <v>1</v>
      </c>
      <c r="D2436" t="s">
        <v>23</v>
      </c>
      <c r="E2436" t="s">
        <v>218</v>
      </c>
      <c r="F2436" t="s">
        <v>25</v>
      </c>
      <c r="G2436" t="s">
        <v>23</v>
      </c>
      <c r="H2436" t="s">
        <v>50</v>
      </c>
      <c r="I2436" t="s">
        <v>37</v>
      </c>
      <c r="J2436" t="s">
        <v>135</v>
      </c>
      <c r="K2436" t="s">
        <v>52</v>
      </c>
      <c r="L2436" t="b">
        <v>1</v>
      </c>
      <c r="M2436" t="s">
        <v>30</v>
      </c>
      <c r="N2436" t="s">
        <v>218</v>
      </c>
      <c r="O2436">
        <v>2.08</v>
      </c>
      <c r="P2436">
        <v>280925</v>
      </c>
      <c r="Q2436">
        <v>584324</v>
      </c>
      <c r="R2436">
        <v>1054243</v>
      </c>
      <c r="S2436">
        <v>1054243</v>
      </c>
      <c r="T2436">
        <v>1.054243</v>
      </c>
      <c r="U2436">
        <v>1.054243</v>
      </c>
      <c r="V2436">
        <v>584.32399999999996</v>
      </c>
    </row>
    <row r="2437" spans="1:22" x14ac:dyDescent="0.35">
      <c r="A2437" t="s">
        <v>22</v>
      </c>
      <c r="B2437">
        <v>2019</v>
      </c>
      <c r="C2437" t="b">
        <v>1</v>
      </c>
      <c r="D2437" t="s">
        <v>23</v>
      </c>
      <c r="E2437" t="s">
        <v>218</v>
      </c>
      <c r="F2437" t="s">
        <v>25</v>
      </c>
      <c r="G2437" t="s">
        <v>23</v>
      </c>
      <c r="H2437" t="s">
        <v>50</v>
      </c>
      <c r="I2437" t="s">
        <v>37</v>
      </c>
      <c r="J2437" t="s">
        <v>135</v>
      </c>
      <c r="K2437" t="s">
        <v>52</v>
      </c>
      <c r="L2437" t="b">
        <v>1</v>
      </c>
      <c r="M2437" t="s">
        <v>30</v>
      </c>
      <c r="N2437" t="s">
        <v>218</v>
      </c>
      <c r="O2437">
        <v>2.08</v>
      </c>
      <c r="P2437">
        <v>644</v>
      </c>
      <c r="Q2437">
        <v>1339.52</v>
      </c>
      <c r="R2437">
        <v>3970</v>
      </c>
      <c r="S2437">
        <v>3970</v>
      </c>
      <c r="T2437">
        <v>3.9699999999999996E-3</v>
      </c>
      <c r="U2437">
        <v>3.9699999999999996E-3</v>
      </c>
      <c r="V2437">
        <v>1.33952</v>
      </c>
    </row>
    <row r="2438" spans="1:22" x14ac:dyDescent="0.35">
      <c r="A2438" t="s">
        <v>22</v>
      </c>
      <c r="B2438">
        <v>2019</v>
      </c>
      <c r="C2438" t="b">
        <v>1</v>
      </c>
      <c r="D2438" t="s">
        <v>23</v>
      </c>
      <c r="E2438" t="s">
        <v>218</v>
      </c>
      <c r="F2438" t="s">
        <v>25</v>
      </c>
      <c r="G2438" t="s">
        <v>23</v>
      </c>
      <c r="H2438" t="s">
        <v>50</v>
      </c>
      <c r="I2438" t="s">
        <v>37</v>
      </c>
      <c r="J2438" t="s">
        <v>135</v>
      </c>
      <c r="K2438" t="s">
        <v>52</v>
      </c>
      <c r="L2438" t="b">
        <v>1</v>
      </c>
      <c r="M2438" t="s">
        <v>30</v>
      </c>
      <c r="N2438" t="s">
        <v>218</v>
      </c>
      <c r="O2438">
        <v>2.08</v>
      </c>
      <c r="P2438">
        <v>4</v>
      </c>
      <c r="Q2438">
        <v>8.32</v>
      </c>
      <c r="R2438">
        <v>1804</v>
      </c>
      <c r="S2438">
        <v>1804</v>
      </c>
      <c r="T2438">
        <v>1.804E-3</v>
      </c>
      <c r="U2438">
        <v>1.804E-3</v>
      </c>
      <c r="V2438">
        <v>8.3199999999999993E-3</v>
      </c>
    </row>
    <row r="2439" spans="1:22" x14ac:dyDescent="0.35">
      <c r="A2439" t="s">
        <v>22</v>
      </c>
      <c r="B2439">
        <v>2019</v>
      </c>
      <c r="C2439" t="b">
        <v>1</v>
      </c>
      <c r="D2439" t="s">
        <v>23</v>
      </c>
      <c r="E2439" t="s">
        <v>218</v>
      </c>
      <c r="F2439" t="s">
        <v>25</v>
      </c>
      <c r="G2439" t="s">
        <v>23</v>
      </c>
      <c r="H2439" t="s">
        <v>50</v>
      </c>
      <c r="I2439" t="s">
        <v>37</v>
      </c>
      <c r="J2439" t="s">
        <v>135</v>
      </c>
      <c r="K2439" t="s">
        <v>52</v>
      </c>
      <c r="L2439" t="b">
        <v>1</v>
      </c>
      <c r="M2439" t="s">
        <v>30</v>
      </c>
      <c r="N2439" t="s">
        <v>218</v>
      </c>
      <c r="O2439">
        <v>2.08</v>
      </c>
      <c r="P2439">
        <v>4487382</v>
      </c>
      <c r="Q2439">
        <v>9333754.5600000005</v>
      </c>
      <c r="R2439">
        <v>17947280</v>
      </c>
      <c r="S2439">
        <v>17947280</v>
      </c>
      <c r="T2439">
        <v>17.947279999999999</v>
      </c>
      <c r="U2439">
        <v>17.947279999999999</v>
      </c>
      <c r="V2439">
        <v>9333.7545599999994</v>
      </c>
    </row>
    <row r="2440" spans="1:22" x14ac:dyDescent="0.35">
      <c r="A2440" t="s">
        <v>22</v>
      </c>
      <c r="B2440">
        <v>2019</v>
      </c>
      <c r="C2440" t="b">
        <v>1</v>
      </c>
      <c r="D2440" t="s">
        <v>23</v>
      </c>
      <c r="E2440" t="s">
        <v>218</v>
      </c>
      <c r="F2440" t="s">
        <v>25</v>
      </c>
      <c r="G2440" t="s">
        <v>23</v>
      </c>
      <c r="H2440" t="s">
        <v>50</v>
      </c>
      <c r="I2440" t="s">
        <v>37</v>
      </c>
      <c r="J2440" t="s">
        <v>135</v>
      </c>
      <c r="K2440" t="s">
        <v>52</v>
      </c>
      <c r="L2440" t="b">
        <v>1</v>
      </c>
      <c r="M2440" t="s">
        <v>30</v>
      </c>
      <c r="N2440" t="s">
        <v>218</v>
      </c>
      <c r="O2440">
        <v>2.08</v>
      </c>
      <c r="P2440">
        <v>229450</v>
      </c>
      <c r="Q2440">
        <v>477256</v>
      </c>
      <c r="R2440">
        <v>861497</v>
      </c>
      <c r="S2440">
        <v>861497</v>
      </c>
      <c r="T2440">
        <v>0.86149699999999996</v>
      </c>
      <c r="U2440">
        <v>0.86149699999999996</v>
      </c>
      <c r="V2440">
        <v>477.25599999999997</v>
      </c>
    </row>
    <row r="2441" spans="1:22" x14ac:dyDescent="0.35">
      <c r="A2441" t="s">
        <v>22</v>
      </c>
      <c r="B2441">
        <v>2019</v>
      </c>
      <c r="C2441" t="b">
        <v>1</v>
      </c>
      <c r="D2441" t="s">
        <v>23</v>
      </c>
      <c r="E2441" t="s">
        <v>218</v>
      </c>
      <c r="F2441" t="s">
        <v>25</v>
      </c>
      <c r="G2441" t="s">
        <v>23</v>
      </c>
      <c r="H2441" t="s">
        <v>50</v>
      </c>
      <c r="I2441" t="s">
        <v>37</v>
      </c>
      <c r="J2441" t="s">
        <v>135</v>
      </c>
      <c r="K2441" t="s">
        <v>52</v>
      </c>
      <c r="L2441" t="b">
        <v>1</v>
      </c>
      <c r="M2441" t="s">
        <v>30</v>
      </c>
      <c r="N2441" t="s">
        <v>218</v>
      </c>
      <c r="O2441">
        <v>2.08</v>
      </c>
      <c r="P2441">
        <v>226</v>
      </c>
      <c r="Q2441">
        <v>470.08</v>
      </c>
      <c r="R2441">
        <v>1855</v>
      </c>
      <c r="S2441">
        <v>1855</v>
      </c>
      <c r="T2441">
        <v>1.8550000000000001E-3</v>
      </c>
      <c r="U2441">
        <v>1.8550000000000001E-3</v>
      </c>
      <c r="V2441">
        <v>0.47008</v>
      </c>
    </row>
    <row r="2442" spans="1:22" x14ac:dyDescent="0.35">
      <c r="A2442" t="s">
        <v>22</v>
      </c>
      <c r="B2442">
        <v>2019</v>
      </c>
      <c r="C2442" t="b">
        <v>1</v>
      </c>
      <c r="D2442" t="s">
        <v>23</v>
      </c>
      <c r="E2442" t="s">
        <v>218</v>
      </c>
      <c r="F2442" t="s">
        <v>25</v>
      </c>
      <c r="G2442" t="s">
        <v>23</v>
      </c>
      <c r="H2442" t="s">
        <v>50</v>
      </c>
      <c r="I2442" t="s">
        <v>37</v>
      </c>
      <c r="J2442" t="s">
        <v>135</v>
      </c>
      <c r="K2442" t="s">
        <v>52</v>
      </c>
      <c r="L2442" t="b">
        <v>1</v>
      </c>
      <c r="M2442" t="s">
        <v>30</v>
      </c>
      <c r="N2442" t="s">
        <v>218</v>
      </c>
      <c r="O2442">
        <v>2.08</v>
      </c>
      <c r="P2442">
        <v>1</v>
      </c>
      <c r="Q2442">
        <v>2.08</v>
      </c>
      <c r="R2442">
        <v>1913</v>
      </c>
      <c r="S2442">
        <v>1913</v>
      </c>
      <c r="T2442">
        <v>1.913E-3</v>
      </c>
      <c r="U2442">
        <v>1.913E-3</v>
      </c>
      <c r="V2442">
        <v>2.0799999999999998E-3</v>
      </c>
    </row>
    <row r="2443" spans="1:22" x14ac:dyDescent="0.35">
      <c r="A2443" t="s">
        <v>22</v>
      </c>
      <c r="B2443">
        <v>2019</v>
      </c>
      <c r="C2443" t="b">
        <v>1</v>
      </c>
      <c r="D2443" t="s">
        <v>23</v>
      </c>
      <c r="E2443" t="s">
        <v>218</v>
      </c>
      <c r="F2443" t="s">
        <v>25</v>
      </c>
      <c r="G2443" t="s">
        <v>23</v>
      </c>
      <c r="H2443" t="s">
        <v>50</v>
      </c>
      <c r="I2443" t="s">
        <v>37</v>
      </c>
      <c r="J2443" t="s">
        <v>51</v>
      </c>
      <c r="K2443" t="s">
        <v>52</v>
      </c>
      <c r="L2443" t="b">
        <v>1</v>
      </c>
      <c r="M2443" t="s">
        <v>30</v>
      </c>
      <c r="N2443" t="s">
        <v>218</v>
      </c>
      <c r="O2443">
        <v>2.08</v>
      </c>
      <c r="P2443">
        <v>49517</v>
      </c>
      <c r="Q2443">
        <v>102995.36</v>
      </c>
      <c r="R2443">
        <v>176300</v>
      </c>
      <c r="S2443">
        <v>176300</v>
      </c>
      <c r="T2443">
        <v>0.17630000000000001</v>
      </c>
      <c r="U2443">
        <v>0.17630000000000001</v>
      </c>
      <c r="V2443">
        <v>102.99536000000001</v>
      </c>
    </row>
    <row r="2444" spans="1:22" x14ac:dyDescent="0.35">
      <c r="A2444" t="s">
        <v>22</v>
      </c>
      <c r="B2444">
        <v>2019</v>
      </c>
      <c r="C2444" t="b">
        <v>1</v>
      </c>
      <c r="D2444" t="s">
        <v>23</v>
      </c>
      <c r="E2444" t="s">
        <v>218</v>
      </c>
      <c r="F2444" t="s">
        <v>25</v>
      </c>
      <c r="G2444" t="s">
        <v>23</v>
      </c>
      <c r="H2444" t="s">
        <v>26</v>
      </c>
      <c r="I2444" t="s">
        <v>35</v>
      </c>
      <c r="J2444" t="s">
        <v>92</v>
      </c>
      <c r="K2444" t="s">
        <v>52</v>
      </c>
      <c r="L2444" t="b">
        <v>1</v>
      </c>
      <c r="M2444" t="s">
        <v>30</v>
      </c>
      <c r="N2444" t="s">
        <v>218</v>
      </c>
      <c r="O2444">
        <v>1.1299999999999999</v>
      </c>
      <c r="P2444">
        <v>8180</v>
      </c>
      <c r="Q2444">
        <v>9243.4</v>
      </c>
      <c r="R2444">
        <v>74616</v>
      </c>
      <c r="S2444">
        <v>74616</v>
      </c>
      <c r="T2444">
        <v>7.4616000000000002E-2</v>
      </c>
      <c r="U2444">
        <v>7.4616000000000002E-2</v>
      </c>
      <c r="V2444">
        <v>9.2433999999999994</v>
      </c>
    </row>
    <row r="2445" spans="1:22" x14ac:dyDescent="0.35">
      <c r="A2445" t="s">
        <v>22</v>
      </c>
      <c r="B2445">
        <v>2019</v>
      </c>
      <c r="C2445" t="b">
        <v>1</v>
      </c>
      <c r="D2445" t="s">
        <v>23</v>
      </c>
      <c r="E2445" t="s">
        <v>218</v>
      </c>
      <c r="F2445" t="s">
        <v>25</v>
      </c>
      <c r="G2445" t="s">
        <v>23</v>
      </c>
      <c r="H2445" t="s">
        <v>26</v>
      </c>
      <c r="I2445" t="s">
        <v>35</v>
      </c>
      <c r="J2445" t="s">
        <v>73</v>
      </c>
      <c r="K2445" t="s">
        <v>52</v>
      </c>
      <c r="L2445" t="b">
        <v>1</v>
      </c>
      <c r="M2445" t="s">
        <v>30</v>
      </c>
      <c r="N2445" t="s">
        <v>218</v>
      </c>
      <c r="O2445">
        <v>1.1000000000000001</v>
      </c>
      <c r="P2445">
        <v>1407</v>
      </c>
      <c r="Q2445">
        <v>1547.7</v>
      </c>
      <c r="R2445">
        <v>12063</v>
      </c>
      <c r="S2445">
        <v>12063</v>
      </c>
      <c r="T2445">
        <v>1.2063000000000001E-2</v>
      </c>
      <c r="U2445">
        <v>1.2063000000000001E-2</v>
      </c>
      <c r="V2445">
        <v>1.5477000000000001</v>
      </c>
    </row>
    <row r="2446" spans="1:22" x14ac:dyDescent="0.35">
      <c r="A2446" t="s">
        <v>22</v>
      </c>
      <c r="B2446">
        <v>2019</v>
      </c>
      <c r="C2446" t="b">
        <v>1</v>
      </c>
      <c r="D2446" t="s">
        <v>23</v>
      </c>
      <c r="E2446" t="s">
        <v>219</v>
      </c>
      <c r="F2446" t="s">
        <v>25</v>
      </c>
      <c r="G2446" t="s">
        <v>23</v>
      </c>
      <c r="H2446" t="s">
        <v>36</v>
      </c>
      <c r="I2446" t="s">
        <v>37</v>
      </c>
      <c r="J2446" t="s">
        <v>79</v>
      </c>
      <c r="K2446" t="s">
        <v>47</v>
      </c>
      <c r="L2446" t="b">
        <v>1</v>
      </c>
      <c r="M2446" t="s">
        <v>30</v>
      </c>
      <c r="N2446" t="s">
        <v>219</v>
      </c>
      <c r="O2446">
        <v>1.36</v>
      </c>
      <c r="P2446">
        <v>7654</v>
      </c>
      <c r="Q2446">
        <v>10409.44</v>
      </c>
      <c r="R2446">
        <v>37811</v>
      </c>
      <c r="S2446">
        <v>37811</v>
      </c>
      <c r="T2446">
        <v>3.7810999999999997E-2</v>
      </c>
      <c r="U2446">
        <v>3.7810999999999997E-2</v>
      </c>
      <c r="V2446">
        <v>10.40944</v>
      </c>
    </row>
    <row r="2447" spans="1:22" x14ac:dyDescent="0.35">
      <c r="A2447" t="s">
        <v>22</v>
      </c>
      <c r="B2447">
        <v>2019</v>
      </c>
      <c r="C2447" t="b">
        <v>1</v>
      </c>
      <c r="D2447" t="s">
        <v>23</v>
      </c>
      <c r="E2447" t="s">
        <v>219</v>
      </c>
      <c r="F2447" t="s">
        <v>25</v>
      </c>
      <c r="G2447" t="s">
        <v>23</v>
      </c>
      <c r="H2447" t="s">
        <v>36</v>
      </c>
      <c r="I2447" t="s">
        <v>35</v>
      </c>
      <c r="J2447" t="s">
        <v>43</v>
      </c>
      <c r="K2447" t="s">
        <v>39</v>
      </c>
      <c r="L2447" t="b">
        <v>1</v>
      </c>
      <c r="M2447" t="s">
        <v>30</v>
      </c>
      <c r="N2447" t="s">
        <v>219</v>
      </c>
      <c r="O2447">
        <v>1</v>
      </c>
      <c r="P2447">
        <v>7870</v>
      </c>
      <c r="Q2447">
        <v>7870</v>
      </c>
      <c r="R2447">
        <v>43091</v>
      </c>
      <c r="S2447">
        <v>43091</v>
      </c>
      <c r="T2447">
        <v>4.3090999999999997E-2</v>
      </c>
      <c r="U2447">
        <v>4.3090999999999997E-2</v>
      </c>
      <c r="V2447">
        <v>7.87</v>
      </c>
    </row>
    <row r="2448" spans="1:22" x14ac:dyDescent="0.35">
      <c r="A2448" t="s">
        <v>22</v>
      </c>
      <c r="B2448">
        <v>2019</v>
      </c>
      <c r="C2448" t="b">
        <v>1</v>
      </c>
      <c r="D2448" t="s">
        <v>23</v>
      </c>
      <c r="E2448" t="s">
        <v>219</v>
      </c>
      <c r="F2448" t="s">
        <v>25</v>
      </c>
      <c r="G2448" t="s">
        <v>23</v>
      </c>
      <c r="H2448" t="s">
        <v>50</v>
      </c>
      <c r="I2448" t="s">
        <v>37</v>
      </c>
      <c r="J2448" t="s">
        <v>84</v>
      </c>
      <c r="K2448" t="s">
        <v>67</v>
      </c>
      <c r="L2448" t="b">
        <v>1</v>
      </c>
      <c r="M2448" t="s">
        <v>30</v>
      </c>
      <c r="N2448" t="s">
        <v>219</v>
      </c>
      <c r="O2448">
        <v>2.0099999999999998</v>
      </c>
      <c r="P2448">
        <v>16948</v>
      </c>
      <c r="Q2448">
        <v>34065.480000000003</v>
      </c>
      <c r="R2448">
        <v>68320</v>
      </c>
      <c r="S2448">
        <v>68320</v>
      </c>
      <c r="T2448">
        <v>6.8320000000000006E-2</v>
      </c>
      <c r="U2448">
        <v>6.8320000000000006E-2</v>
      </c>
      <c r="V2448">
        <v>34.065480000000001</v>
      </c>
    </row>
    <row r="2449" spans="1:22" x14ac:dyDescent="0.35">
      <c r="A2449" t="s">
        <v>22</v>
      </c>
      <c r="B2449">
        <v>2019</v>
      </c>
      <c r="C2449" t="b">
        <v>1</v>
      </c>
      <c r="D2449" t="s">
        <v>23</v>
      </c>
      <c r="E2449" t="s">
        <v>219</v>
      </c>
      <c r="F2449" t="s">
        <v>25</v>
      </c>
      <c r="G2449" t="s">
        <v>23</v>
      </c>
      <c r="H2449" t="s">
        <v>26</v>
      </c>
      <c r="I2449" t="s">
        <v>35</v>
      </c>
      <c r="J2449" t="s">
        <v>41</v>
      </c>
      <c r="K2449" t="s">
        <v>42</v>
      </c>
      <c r="L2449" t="b">
        <v>1</v>
      </c>
      <c r="M2449" t="s">
        <v>30</v>
      </c>
      <c r="N2449" t="s">
        <v>219</v>
      </c>
      <c r="O2449">
        <v>0</v>
      </c>
      <c r="P2449">
        <v>279827</v>
      </c>
      <c r="Q2449">
        <v>0</v>
      </c>
      <c r="R2449">
        <v>3315202</v>
      </c>
      <c r="S2449">
        <v>3315202</v>
      </c>
      <c r="T2449">
        <v>3.3152020000000002</v>
      </c>
      <c r="U2449">
        <v>3.3152020000000002</v>
      </c>
      <c r="V2449">
        <v>0</v>
      </c>
    </row>
    <row r="2450" spans="1:22" x14ac:dyDescent="0.35">
      <c r="A2450" t="s">
        <v>22</v>
      </c>
      <c r="B2450">
        <v>2019</v>
      </c>
      <c r="C2450" t="b">
        <v>1</v>
      </c>
      <c r="D2450" t="s">
        <v>23</v>
      </c>
      <c r="E2450" t="s">
        <v>219</v>
      </c>
      <c r="F2450" t="s">
        <v>25</v>
      </c>
      <c r="G2450" t="s">
        <v>23</v>
      </c>
      <c r="H2450" t="s">
        <v>26</v>
      </c>
      <c r="I2450" t="s">
        <v>35</v>
      </c>
      <c r="J2450" t="s">
        <v>41</v>
      </c>
      <c r="K2450" t="s">
        <v>42</v>
      </c>
      <c r="L2450" t="b">
        <v>1</v>
      </c>
      <c r="M2450" t="s">
        <v>30</v>
      </c>
      <c r="N2450" t="s">
        <v>219</v>
      </c>
      <c r="O2450">
        <v>0</v>
      </c>
      <c r="P2450">
        <v>82138</v>
      </c>
      <c r="Q2450">
        <v>0</v>
      </c>
      <c r="R2450">
        <v>1103859</v>
      </c>
      <c r="S2450">
        <v>1103859</v>
      </c>
      <c r="T2450">
        <v>1.1038589999999999</v>
      </c>
      <c r="U2450">
        <v>1.1038589999999999</v>
      </c>
      <c r="V2450">
        <v>0</v>
      </c>
    </row>
    <row r="2451" spans="1:22" x14ac:dyDescent="0.35">
      <c r="A2451" t="s">
        <v>22</v>
      </c>
      <c r="B2451">
        <v>2019</v>
      </c>
      <c r="C2451" t="b">
        <v>1</v>
      </c>
      <c r="D2451" t="s">
        <v>23</v>
      </c>
      <c r="E2451" t="s">
        <v>219</v>
      </c>
      <c r="F2451" t="s">
        <v>25</v>
      </c>
      <c r="G2451" t="s">
        <v>23</v>
      </c>
      <c r="H2451" t="s">
        <v>26</v>
      </c>
      <c r="I2451" t="s">
        <v>35</v>
      </c>
      <c r="J2451" t="s">
        <v>41</v>
      </c>
      <c r="K2451" t="s">
        <v>42</v>
      </c>
      <c r="L2451" t="b">
        <v>1</v>
      </c>
      <c r="M2451" t="s">
        <v>30</v>
      </c>
      <c r="N2451" t="s">
        <v>219</v>
      </c>
      <c r="O2451">
        <v>0</v>
      </c>
      <c r="P2451">
        <v>1129</v>
      </c>
      <c r="Q2451">
        <v>0</v>
      </c>
      <c r="R2451">
        <v>18286</v>
      </c>
      <c r="S2451">
        <v>18286</v>
      </c>
      <c r="T2451">
        <v>1.8286E-2</v>
      </c>
      <c r="U2451">
        <v>1.8286E-2</v>
      </c>
      <c r="V2451">
        <v>0</v>
      </c>
    </row>
    <row r="2452" spans="1:22" x14ac:dyDescent="0.35">
      <c r="A2452" t="s">
        <v>22</v>
      </c>
      <c r="B2452">
        <v>2019</v>
      </c>
      <c r="C2452" t="b">
        <v>1</v>
      </c>
      <c r="D2452" t="s">
        <v>23</v>
      </c>
      <c r="E2452" t="s">
        <v>219</v>
      </c>
      <c r="F2452" t="s">
        <v>25</v>
      </c>
      <c r="G2452" t="s">
        <v>23</v>
      </c>
      <c r="H2452" t="s">
        <v>26</v>
      </c>
      <c r="I2452" t="s">
        <v>35</v>
      </c>
      <c r="J2452" t="s">
        <v>41</v>
      </c>
      <c r="K2452" t="s">
        <v>42</v>
      </c>
      <c r="L2452" t="b">
        <v>1</v>
      </c>
      <c r="M2452" t="s">
        <v>30</v>
      </c>
      <c r="N2452" t="s">
        <v>219</v>
      </c>
      <c r="O2452">
        <v>0</v>
      </c>
      <c r="P2452">
        <v>20</v>
      </c>
      <c r="Q2452">
        <v>0</v>
      </c>
      <c r="R2452">
        <v>1802</v>
      </c>
      <c r="S2452">
        <v>1802</v>
      </c>
      <c r="T2452">
        <v>1.802E-3</v>
      </c>
      <c r="U2452">
        <v>1.802E-3</v>
      </c>
      <c r="V2452">
        <v>0</v>
      </c>
    </row>
    <row r="2453" spans="1:22" x14ac:dyDescent="0.35">
      <c r="A2453" t="s">
        <v>22</v>
      </c>
      <c r="B2453">
        <v>2019</v>
      </c>
      <c r="C2453" t="b">
        <v>1</v>
      </c>
      <c r="D2453" t="s">
        <v>23</v>
      </c>
      <c r="E2453" t="s">
        <v>219</v>
      </c>
      <c r="F2453" t="s">
        <v>25</v>
      </c>
      <c r="G2453" t="s">
        <v>23</v>
      </c>
      <c r="H2453" t="s">
        <v>36</v>
      </c>
      <c r="I2453" t="s">
        <v>35</v>
      </c>
      <c r="J2453" t="s">
        <v>43</v>
      </c>
      <c r="K2453" t="s">
        <v>39</v>
      </c>
      <c r="L2453" t="b">
        <v>1</v>
      </c>
      <c r="M2453" t="s">
        <v>30</v>
      </c>
      <c r="N2453" t="s">
        <v>219</v>
      </c>
      <c r="O2453">
        <v>1</v>
      </c>
      <c r="P2453">
        <v>15114</v>
      </c>
      <c r="Q2453">
        <v>15114</v>
      </c>
      <c r="R2453">
        <v>101537</v>
      </c>
      <c r="S2453">
        <v>101537</v>
      </c>
      <c r="T2453">
        <v>0.101537</v>
      </c>
      <c r="U2453">
        <v>0.101537</v>
      </c>
      <c r="V2453">
        <v>15.114000000000001</v>
      </c>
    </row>
    <row r="2454" spans="1:22" x14ac:dyDescent="0.35">
      <c r="A2454" t="s">
        <v>22</v>
      </c>
      <c r="B2454">
        <v>2019</v>
      </c>
      <c r="C2454" t="b">
        <v>1</v>
      </c>
      <c r="D2454" t="s">
        <v>23</v>
      </c>
      <c r="E2454" t="s">
        <v>219</v>
      </c>
      <c r="F2454" t="s">
        <v>25</v>
      </c>
      <c r="G2454" t="s">
        <v>23</v>
      </c>
      <c r="H2454" t="s">
        <v>50</v>
      </c>
      <c r="I2454" t="s">
        <v>37</v>
      </c>
      <c r="J2454" t="s">
        <v>33</v>
      </c>
      <c r="K2454" t="s">
        <v>33</v>
      </c>
      <c r="L2454" t="b">
        <v>1</v>
      </c>
      <c r="M2454" t="s">
        <v>30</v>
      </c>
      <c r="N2454" t="s">
        <v>219</v>
      </c>
      <c r="O2454">
        <v>1.84</v>
      </c>
      <c r="P2454">
        <v>10918</v>
      </c>
      <c r="Q2454">
        <v>20089.12</v>
      </c>
      <c r="R2454">
        <v>45639</v>
      </c>
      <c r="S2454">
        <v>45639</v>
      </c>
      <c r="T2454">
        <v>4.5638999999999999E-2</v>
      </c>
      <c r="U2454">
        <v>4.5638999999999999E-2</v>
      </c>
      <c r="V2454">
        <v>20.089120000000001</v>
      </c>
    </row>
    <row r="2455" spans="1:22" x14ac:dyDescent="0.35">
      <c r="A2455" t="s">
        <v>22</v>
      </c>
      <c r="B2455">
        <v>2019</v>
      </c>
      <c r="C2455" t="b">
        <v>1</v>
      </c>
      <c r="D2455" t="s">
        <v>23</v>
      </c>
      <c r="E2455" t="s">
        <v>219</v>
      </c>
      <c r="F2455" t="s">
        <v>25</v>
      </c>
      <c r="G2455" t="s">
        <v>23</v>
      </c>
      <c r="H2455" t="s">
        <v>36</v>
      </c>
      <c r="I2455" t="s">
        <v>36</v>
      </c>
      <c r="J2455" t="s">
        <v>60</v>
      </c>
      <c r="K2455" t="s">
        <v>29</v>
      </c>
      <c r="L2455" t="b">
        <v>1</v>
      </c>
      <c r="M2455" t="s">
        <v>30</v>
      </c>
      <c r="N2455" t="s">
        <v>219</v>
      </c>
      <c r="O2455">
        <v>1</v>
      </c>
      <c r="P2455">
        <v>40995</v>
      </c>
      <c r="Q2455">
        <v>40995</v>
      </c>
      <c r="R2455">
        <v>268652</v>
      </c>
      <c r="S2455">
        <v>268652</v>
      </c>
      <c r="T2455">
        <v>0.268652</v>
      </c>
      <c r="U2455">
        <v>0.268652</v>
      </c>
      <c r="V2455">
        <v>40.994999999999997</v>
      </c>
    </row>
    <row r="2456" spans="1:22" x14ac:dyDescent="0.35">
      <c r="A2456" t="s">
        <v>22</v>
      </c>
      <c r="B2456">
        <v>2019</v>
      </c>
      <c r="C2456" t="b">
        <v>1</v>
      </c>
      <c r="D2456" t="s">
        <v>23</v>
      </c>
      <c r="E2456" t="s">
        <v>219</v>
      </c>
      <c r="F2456" t="s">
        <v>25</v>
      </c>
      <c r="G2456" t="s">
        <v>23</v>
      </c>
      <c r="H2456" t="s">
        <v>36</v>
      </c>
      <c r="I2456" t="s">
        <v>35</v>
      </c>
      <c r="J2456" t="s">
        <v>60</v>
      </c>
      <c r="K2456" t="s">
        <v>29</v>
      </c>
      <c r="L2456" t="b">
        <v>1</v>
      </c>
      <c r="M2456" t="s">
        <v>30</v>
      </c>
      <c r="N2456" t="s">
        <v>219</v>
      </c>
      <c r="O2456">
        <v>1</v>
      </c>
      <c r="P2456">
        <v>4233</v>
      </c>
      <c r="Q2456">
        <v>4233</v>
      </c>
      <c r="R2456">
        <v>54325</v>
      </c>
      <c r="S2456">
        <v>54325</v>
      </c>
      <c r="T2456">
        <v>5.4324999999999998E-2</v>
      </c>
      <c r="U2456">
        <v>5.4324999999999998E-2</v>
      </c>
      <c r="V2456">
        <v>4.2329999999999997</v>
      </c>
    </row>
    <row r="2457" spans="1:22" x14ac:dyDescent="0.35">
      <c r="A2457" t="s">
        <v>22</v>
      </c>
      <c r="B2457">
        <v>2019</v>
      </c>
      <c r="C2457" t="b">
        <v>1</v>
      </c>
      <c r="D2457" t="s">
        <v>48</v>
      </c>
      <c r="E2457" t="s">
        <v>220</v>
      </c>
      <c r="F2457" t="s">
        <v>25</v>
      </c>
      <c r="G2457" t="s">
        <v>48</v>
      </c>
      <c r="H2457" t="s">
        <v>26</v>
      </c>
      <c r="I2457" t="s">
        <v>35</v>
      </c>
      <c r="J2457" t="s">
        <v>91</v>
      </c>
      <c r="K2457" t="s">
        <v>54</v>
      </c>
      <c r="L2457" t="b">
        <v>1</v>
      </c>
      <c r="M2457" t="s">
        <v>30</v>
      </c>
      <c r="N2457" t="s">
        <v>220</v>
      </c>
      <c r="O2457">
        <v>1</v>
      </c>
      <c r="P2457">
        <v>31</v>
      </c>
      <c r="Q2457">
        <v>31</v>
      </c>
      <c r="R2457">
        <v>225</v>
      </c>
      <c r="S2457">
        <v>225</v>
      </c>
      <c r="T2457">
        <v>2.2499999999999999E-4</v>
      </c>
      <c r="U2457">
        <v>2.2499999999999999E-4</v>
      </c>
      <c r="V2457">
        <v>3.1E-2</v>
      </c>
    </row>
    <row r="2458" spans="1:22" x14ac:dyDescent="0.35">
      <c r="A2458" t="s">
        <v>22</v>
      </c>
      <c r="B2458">
        <v>2019</v>
      </c>
      <c r="C2458" t="b">
        <v>1</v>
      </c>
      <c r="D2458" t="s">
        <v>48</v>
      </c>
      <c r="E2458" t="s">
        <v>220</v>
      </c>
      <c r="F2458" t="s">
        <v>25</v>
      </c>
      <c r="G2458" t="s">
        <v>48</v>
      </c>
      <c r="H2458" t="s">
        <v>26</v>
      </c>
      <c r="I2458" t="s">
        <v>27</v>
      </c>
      <c r="J2458" t="s">
        <v>112</v>
      </c>
      <c r="K2458" t="s">
        <v>54</v>
      </c>
      <c r="L2458" t="b">
        <v>1</v>
      </c>
      <c r="M2458" t="s">
        <v>30</v>
      </c>
      <c r="N2458" t="s">
        <v>220</v>
      </c>
      <c r="O2458">
        <v>1</v>
      </c>
      <c r="P2458">
        <v>2</v>
      </c>
      <c r="Q2458">
        <v>2</v>
      </c>
      <c r="R2458">
        <v>22</v>
      </c>
      <c r="S2458">
        <v>22</v>
      </c>
      <c r="T2458" s="1">
        <v>2.1999999999999999E-5</v>
      </c>
      <c r="U2458" s="1">
        <v>2.1999999999999999E-5</v>
      </c>
      <c r="V2458">
        <v>2E-3</v>
      </c>
    </row>
    <row r="2459" spans="1:22" x14ac:dyDescent="0.35">
      <c r="A2459" t="s">
        <v>22</v>
      </c>
      <c r="B2459">
        <v>2019</v>
      </c>
      <c r="C2459" t="b">
        <v>1</v>
      </c>
      <c r="D2459" t="s">
        <v>48</v>
      </c>
      <c r="E2459" t="s">
        <v>220</v>
      </c>
      <c r="F2459" t="s">
        <v>25</v>
      </c>
      <c r="G2459" t="s">
        <v>48</v>
      </c>
      <c r="H2459" t="s">
        <v>36</v>
      </c>
      <c r="I2459" t="s">
        <v>83</v>
      </c>
      <c r="J2459" t="s">
        <v>112</v>
      </c>
      <c r="K2459" t="s">
        <v>54</v>
      </c>
      <c r="L2459" t="b">
        <v>1</v>
      </c>
      <c r="M2459" t="s">
        <v>30</v>
      </c>
      <c r="N2459" t="s">
        <v>220</v>
      </c>
      <c r="O2459">
        <v>2.08</v>
      </c>
      <c r="P2459">
        <v>196</v>
      </c>
      <c r="Q2459">
        <v>407.68</v>
      </c>
      <c r="R2459">
        <v>369</v>
      </c>
      <c r="S2459">
        <v>369</v>
      </c>
      <c r="T2459">
        <v>3.6900000000000002E-4</v>
      </c>
      <c r="U2459">
        <v>3.6900000000000002E-4</v>
      </c>
      <c r="V2459">
        <v>0.40767999999999999</v>
      </c>
    </row>
    <row r="2460" spans="1:22" x14ac:dyDescent="0.35">
      <c r="A2460" t="s">
        <v>22</v>
      </c>
      <c r="B2460">
        <v>2019</v>
      </c>
      <c r="C2460" t="b">
        <v>1</v>
      </c>
      <c r="D2460" t="s">
        <v>48</v>
      </c>
      <c r="E2460" t="s">
        <v>220</v>
      </c>
      <c r="F2460" t="s">
        <v>25</v>
      </c>
      <c r="G2460" t="s">
        <v>48</v>
      </c>
      <c r="H2460" t="s">
        <v>50</v>
      </c>
      <c r="I2460" t="s">
        <v>27</v>
      </c>
      <c r="J2460" t="s">
        <v>86</v>
      </c>
      <c r="K2460" t="s">
        <v>32</v>
      </c>
      <c r="L2460" t="b">
        <v>1</v>
      </c>
      <c r="M2460" t="s">
        <v>30</v>
      </c>
      <c r="N2460" t="s">
        <v>220</v>
      </c>
      <c r="O2460">
        <v>1.03</v>
      </c>
      <c r="P2460">
        <v>8264</v>
      </c>
      <c r="Q2460">
        <v>8511.92</v>
      </c>
      <c r="R2460">
        <v>21097</v>
      </c>
      <c r="S2460">
        <v>21097</v>
      </c>
      <c r="T2460">
        <v>2.1097000000000001E-2</v>
      </c>
      <c r="U2460">
        <v>2.1097000000000001E-2</v>
      </c>
      <c r="V2460">
        <v>8.5119199999999999</v>
      </c>
    </row>
    <row r="2461" spans="1:22" x14ac:dyDescent="0.35">
      <c r="A2461" t="s">
        <v>22</v>
      </c>
      <c r="B2461">
        <v>2019</v>
      </c>
      <c r="C2461" t="b">
        <v>1</v>
      </c>
      <c r="D2461" t="s">
        <v>48</v>
      </c>
      <c r="E2461" t="s">
        <v>220</v>
      </c>
      <c r="F2461" t="s">
        <v>25</v>
      </c>
      <c r="G2461" t="s">
        <v>48</v>
      </c>
      <c r="H2461" t="s">
        <v>40</v>
      </c>
      <c r="I2461" t="s">
        <v>27</v>
      </c>
      <c r="J2461" t="s">
        <v>98</v>
      </c>
      <c r="K2461" t="s">
        <v>54</v>
      </c>
      <c r="L2461" t="b">
        <v>1</v>
      </c>
      <c r="M2461" t="s">
        <v>30</v>
      </c>
      <c r="N2461" t="s">
        <v>220</v>
      </c>
      <c r="O2461">
        <v>2.0499999999999998</v>
      </c>
      <c r="P2461">
        <v>1502</v>
      </c>
      <c r="Q2461">
        <v>3079.1</v>
      </c>
      <c r="R2461">
        <v>8464</v>
      </c>
      <c r="S2461">
        <v>8464</v>
      </c>
      <c r="T2461">
        <v>8.4639999999999993E-3</v>
      </c>
      <c r="U2461">
        <v>8.4639999999999993E-3</v>
      </c>
      <c r="V2461">
        <v>3.0790999999999999</v>
      </c>
    </row>
    <row r="2462" spans="1:22" x14ac:dyDescent="0.35">
      <c r="A2462" t="s">
        <v>22</v>
      </c>
      <c r="B2462">
        <v>2019</v>
      </c>
      <c r="C2462" t="b">
        <v>1</v>
      </c>
      <c r="D2462" t="s">
        <v>48</v>
      </c>
      <c r="E2462" t="s">
        <v>220</v>
      </c>
      <c r="F2462" t="s">
        <v>25</v>
      </c>
      <c r="G2462" t="s">
        <v>48</v>
      </c>
      <c r="H2462" t="s">
        <v>40</v>
      </c>
      <c r="I2462" t="s">
        <v>27</v>
      </c>
      <c r="J2462" t="s">
        <v>86</v>
      </c>
      <c r="K2462" t="s">
        <v>32</v>
      </c>
      <c r="L2462" t="b">
        <v>1</v>
      </c>
      <c r="M2462" t="s">
        <v>30</v>
      </c>
      <c r="N2462" t="s">
        <v>220</v>
      </c>
      <c r="O2462">
        <v>2.95</v>
      </c>
      <c r="P2462">
        <v>27414</v>
      </c>
      <c r="Q2462">
        <v>80871.3</v>
      </c>
      <c r="R2462">
        <v>69024</v>
      </c>
      <c r="S2462">
        <v>69024</v>
      </c>
      <c r="T2462">
        <v>6.9024000000000002E-2</v>
      </c>
      <c r="U2462">
        <v>6.9024000000000002E-2</v>
      </c>
      <c r="V2462">
        <v>80.871300000000005</v>
      </c>
    </row>
    <row r="2463" spans="1:22" x14ac:dyDescent="0.35">
      <c r="A2463" t="s">
        <v>22</v>
      </c>
      <c r="B2463">
        <v>2019</v>
      </c>
      <c r="C2463" t="b">
        <v>1</v>
      </c>
      <c r="D2463" t="s">
        <v>48</v>
      </c>
      <c r="E2463" t="s">
        <v>220</v>
      </c>
      <c r="F2463" t="s">
        <v>25</v>
      </c>
      <c r="G2463" t="s">
        <v>48</v>
      </c>
      <c r="H2463" t="s">
        <v>40</v>
      </c>
      <c r="I2463" t="s">
        <v>27</v>
      </c>
      <c r="J2463" t="s">
        <v>106</v>
      </c>
      <c r="K2463" t="s">
        <v>32</v>
      </c>
      <c r="L2463" t="b">
        <v>1</v>
      </c>
      <c r="M2463" t="s">
        <v>30</v>
      </c>
      <c r="N2463" t="s">
        <v>220</v>
      </c>
      <c r="O2463">
        <v>3.06</v>
      </c>
      <c r="P2463">
        <v>29819</v>
      </c>
      <c r="Q2463">
        <v>91246.14</v>
      </c>
      <c r="R2463">
        <v>145030</v>
      </c>
      <c r="S2463">
        <v>145030</v>
      </c>
      <c r="T2463">
        <v>0.14502999999999999</v>
      </c>
      <c r="U2463">
        <v>0.14502999999999999</v>
      </c>
      <c r="V2463">
        <v>91.246139999999997</v>
      </c>
    </row>
    <row r="2464" spans="1:22" x14ac:dyDescent="0.35">
      <c r="A2464" t="s">
        <v>22</v>
      </c>
      <c r="B2464">
        <v>2019</v>
      </c>
      <c r="C2464" t="b">
        <v>1</v>
      </c>
      <c r="D2464" t="s">
        <v>48</v>
      </c>
      <c r="E2464" t="s">
        <v>220</v>
      </c>
      <c r="F2464" t="s">
        <v>25</v>
      </c>
      <c r="G2464" t="s">
        <v>48</v>
      </c>
      <c r="H2464" t="s">
        <v>40</v>
      </c>
      <c r="I2464" t="s">
        <v>27</v>
      </c>
      <c r="J2464" t="s">
        <v>76</v>
      </c>
      <c r="K2464" t="s">
        <v>32</v>
      </c>
      <c r="L2464" t="b">
        <v>1</v>
      </c>
      <c r="M2464" t="s">
        <v>30</v>
      </c>
      <c r="N2464" t="s">
        <v>220</v>
      </c>
      <c r="O2464">
        <v>2.85</v>
      </c>
      <c r="P2464">
        <v>247496</v>
      </c>
      <c r="Q2464">
        <v>705363.6</v>
      </c>
      <c r="R2464">
        <v>1100609</v>
      </c>
      <c r="S2464">
        <v>1100609</v>
      </c>
      <c r="T2464">
        <v>1.1006089999999999</v>
      </c>
      <c r="U2464">
        <v>1.1006089999999999</v>
      </c>
      <c r="V2464">
        <v>705.36360000000002</v>
      </c>
    </row>
    <row r="2465" spans="1:22" x14ac:dyDescent="0.35">
      <c r="A2465" t="s">
        <v>22</v>
      </c>
      <c r="B2465">
        <v>2019</v>
      </c>
      <c r="C2465" t="b">
        <v>1</v>
      </c>
      <c r="D2465" t="s">
        <v>48</v>
      </c>
      <c r="E2465" t="s">
        <v>220</v>
      </c>
      <c r="F2465" t="s">
        <v>25</v>
      </c>
      <c r="G2465" t="s">
        <v>48</v>
      </c>
      <c r="H2465" t="s">
        <v>50</v>
      </c>
      <c r="I2465" t="s">
        <v>37</v>
      </c>
      <c r="J2465" t="s">
        <v>115</v>
      </c>
      <c r="K2465" t="s">
        <v>54</v>
      </c>
      <c r="L2465" t="b">
        <v>1</v>
      </c>
      <c r="M2465" t="s">
        <v>30</v>
      </c>
      <c r="N2465" t="s">
        <v>220</v>
      </c>
      <c r="O2465">
        <v>1.33</v>
      </c>
      <c r="P2465">
        <v>26</v>
      </c>
      <c r="Q2465">
        <v>34.58</v>
      </c>
      <c r="R2465">
        <v>202</v>
      </c>
      <c r="S2465">
        <v>202</v>
      </c>
      <c r="T2465">
        <v>2.02E-4</v>
      </c>
      <c r="U2465">
        <v>2.02E-4</v>
      </c>
      <c r="V2465">
        <v>3.458E-2</v>
      </c>
    </row>
    <row r="2466" spans="1:22" x14ac:dyDescent="0.35">
      <c r="A2466" t="s">
        <v>22</v>
      </c>
      <c r="B2466">
        <v>2019</v>
      </c>
      <c r="C2466" t="b">
        <v>1</v>
      </c>
      <c r="D2466" t="s">
        <v>23</v>
      </c>
      <c r="E2466" t="s">
        <v>221</v>
      </c>
      <c r="F2466" t="s">
        <v>25</v>
      </c>
      <c r="G2466" t="s">
        <v>23</v>
      </c>
      <c r="H2466" t="s">
        <v>50</v>
      </c>
      <c r="I2466" t="s">
        <v>37</v>
      </c>
      <c r="J2466" t="s">
        <v>135</v>
      </c>
      <c r="K2466" t="s">
        <v>52</v>
      </c>
      <c r="L2466" t="b">
        <v>1</v>
      </c>
      <c r="M2466" t="s">
        <v>30</v>
      </c>
      <c r="N2466" t="s">
        <v>221</v>
      </c>
      <c r="O2466">
        <v>2.08</v>
      </c>
      <c r="P2466">
        <v>19489</v>
      </c>
      <c r="Q2466">
        <v>40537.120000000003</v>
      </c>
      <c r="R2466">
        <v>84712</v>
      </c>
      <c r="S2466">
        <v>84712</v>
      </c>
      <c r="T2466">
        <v>8.4711999999999996E-2</v>
      </c>
      <c r="U2466">
        <v>8.4711999999999996E-2</v>
      </c>
      <c r="V2466">
        <v>40.537120000000002</v>
      </c>
    </row>
    <row r="2467" spans="1:22" x14ac:dyDescent="0.35">
      <c r="A2467" t="s">
        <v>22</v>
      </c>
      <c r="B2467">
        <v>2019</v>
      </c>
      <c r="C2467" t="b">
        <v>1</v>
      </c>
      <c r="D2467" t="s">
        <v>23</v>
      </c>
      <c r="E2467" t="s">
        <v>221</v>
      </c>
      <c r="F2467" t="s">
        <v>25</v>
      </c>
      <c r="G2467" t="s">
        <v>23</v>
      </c>
      <c r="H2467" t="s">
        <v>50</v>
      </c>
      <c r="I2467" t="s">
        <v>37</v>
      </c>
      <c r="J2467" t="s">
        <v>135</v>
      </c>
      <c r="K2467" t="s">
        <v>52</v>
      </c>
      <c r="L2467" t="b">
        <v>1</v>
      </c>
      <c r="M2467" t="s">
        <v>30</v>
      </c>
      <c r="N2467" t="s">
        <v>221</v>
      </c>
      <c r="O2467">
        <v>2.08</v>
      </c>
      <c r="P2467">
        <v>6925</v>
      </c>
      <c r="Q2467">
        <v>14404</v>
      </c>
      <c r="R2467">
        <v>32305</v>
      </c>
      <c r="S2467">
        <v>32305</v>
      </c>
      <c r="T2467">
        <v>3.2305E-2</v>
      </c>
      <c r="U2467">
        <v>3.2305E-2</v>
      </c>
      <c r="V2467">
        <v>14.404</v>
      </c>
    </row>
    <row r="2468" spans="1:22" x14ac:dyDescent="0.35">
      <c r="A2468" t="s">
        <v>22</v>
      </c>
      <c r="B2468">
        <v>2019</v>
      </c>
      <c r="C2468" t="b">
        <v>1</v>
      </c>
      <c r="D2468" t="s">
        <v>222</v>
      </c>
      <c r="E2468" t="s">
        <v>222</v>
      </c>
      <c r="F2468" t="s">
        <v>25</v>
      </c>
      <c r="G2468" t="s">
        <v>222</v>
      </c>
      <c r="H2468" t="s">
        <v>50</v>
      </c>
      <c r="I2468" t="s">
        <v>37</v>
      </c>
      <c r="J2468" t="s">
        <v>135</v>
      </c>
      <c r="K2468" t="s">
        <v>52</v>
      </c>
      <c r="L2468" t="b">
        <v>1</v>
      </c>
      <c r="M2468" t="s">
        <v>30</v>
      </c>
      <c r="N2468" t="s">
        <v>222</v>
      </c>
      <c r="O2468">
        <v>2.08</v>
      </c>
      <c r="P2468">
        <v>40896</v>
      </c>
      <c r="Q2468">
        <v>85063.679999999993</v>
      </c>
      <c r="R2468">
        <v>192663</v>
      </c>
      <c r="S2468">
        <v>192663</v>
      </c>
      <c r="T2468">
        <v>0.192663</v>
      </c>
      <c r="U2468">
        <v>0.192663</v>
      </c>
      <c r="V2468">
        <v>85.063680000000005</v>
      </c>
    </row>
    <row r="2469" spans="1:22" x14ac:dyDescent="0.35">
      <c r="A2469" t="s">
        <v>22</v>
      </c>
      <c r="B2469">
        <v>2019</v>
      </c>
      <c r="C2469" t="b">
        <v>1</v>
      </c>
      <c r="D2469" t="s">
        <v>222</v>
      </c>
      <c r="E2469" t="s">
        <v>222</v>
      </c>
      <c r="F2469" t="s">
        <v>25</v>
      </c>
      <c r="G2469" t="s">
        <v>222</v>
      </c>
      <c r="H2469" t="s">
        <v>50</v>
      </c>
      <c r="I2469" t="s">
        <v>37</v>
      </c>
      <c r="J2469" t="s">
        <v>135</v>
      </c>
      <c r="K2469" t="s">
        <v>52</v>
      </c>
      <c r="L2469" t="b">
        <v>1</v>
      </c>
      <c r="M2469" t="s">
        <v>30</v>
      </c>
      <c r="N2469" t="s">
        <v>222</v>
      </c>
      <c r="O2469">
        <v>2.08</v>
      </c>
      <c r="P2469">
        <v>13248</v>
      </c>
      <c r="Q2469">
        <v>27555.84</v>
      </c>
      <c r="R2469">
        <v>66426</v>
      </c>
      <c r="S2469">
        <v>66426</v>
      </c>
      <c r="T2469">
        <v>6.6425999999999999E-2</v>
      </c>
      <c r="U2469">
        <v>6.6425999999999999E-2</v>
      </c>
      <c r="V2469">
        <v>27.55584</v>
      </c>
    </row>
    <row r="2470" spans="1:22" x14ac:dyDescent="0.35">
      <c r="A2470" t="s">
        <v>22</v>
      </c>
      <c r="B2470">
        <v>2019</v>
      </c>
      <c r="C2470" t="b">
        <v>1</v>
      </c>
      <c r="D2470" t="s">
        <v>23</v>
      </c>
      <c r="E2470" t="s">
        <v>223</v>
      </c>
      <c r="F2470" t="s">
        <v>25</v>
      </c>
      <c r="G2470" t="s">
        <v>23</v>
      </c>
      <c r="H2470" t="s">
        <v>26</v>
      </c>
      <c r="I2470" t="s">
        <v>27</v>
      </c>
      <c r="J2470" t="s">
        <v>69</v>
      </c>
      <c r="K2470" t="s">
        <v>29</v>
      </c>
      <c r="L2470" t="b">
        <v>1</v>
      </c>
      <c r="M2470" t="s">
        <v>30</v>
      </c>
      <c r="N2470" t="s">
        <v>223</v>
      </c>
      <c r="O2470">
        <v>1</v>
      </c>
      <c r="P2470">
        <v>1998</v>
      </c>
      <c r="Q2470">
        <v>1998</v>
      </c>
      <c r="R2470">
        <v>90096</v>
      </c>
      <c r="S2470">
        <v>90096</v>
      </c>
      <c r="T2470">
        <v>9.0095999999999996E-2</v>
      </c>
      <c r="U2470">
        <v>9.0095999999999996E-2</v>
      </c>
      <c r="V2470">
        <v>1.998</v>
      </c>
    </row>
    <row r="2471" spans="1:22" x14ac:dyDescent="0.35">
      <c r="A2471" t="s">
        <v>22</v>
      </c>
      <c r="B2471">
        <v>2019</v>
      </c>
      <c r="C2471" t="b">
        <v>1</v>
      </c>
      <c r="D2471" t="s">
        <v>23</v>
      </c>
      <c r="E2471" t="s">
        <v>223</v>
      </c>
      <c r="F2471" t="s">
        <v>25</v>
      </c>
      <c r="G2471" t="s">
        <v>23</v>
      </c>
      <c r="H2471" t="s">
        <v>26</v>
      </c>
      <c r="I2471" t="s">
        <v>27</v>
      </c>
      <c r="J2471" t="s">
        <v>85</v>
      </c>
      <c r="K2471" t="s">
        <v>33</v>
      </c>
      <c r="L2471" t="b">
        <v>1</v>
      </c>
      <c r="M2471" t="s">
        <v>30</v>
      </c>
      <c r="N2471" t="s">
        <v>223</v>
      </c>
      <c r="O2471">
        <v>3.07</v>
      </c>
      <c r="P2471">
        <v>3500</v>
      </c>
      <c r="Q2471">
        <v>10745</v>
      </c>
      <c r="R2471">
        <v>29521</v>
      </c>
      <c r="S2471">
        <v>29521</v>
      </c>
      <c r="T2471">
        <v>2.9520999999999999E-2</v>
      </c>
      <c r="U2471">
        <v>2.9520999999999999E-2</v>
      </c>
      <c r="V2471">
        <v>10.744999999999999</v>
      </c>
    </row>
    <row r="2472" spans="1:22" x14ac:dyDescent="0.35">
      <c r="A2472" t="s">
        <v>22</v>
      </c>
      <c r="B2472">
        <v>2019</v>
      </c>
      <c r="C2472" t="b">
        <v>1</v>
      </c>
      <c r="D2472" t="s">
        <v>23</v>
      </c>
      <c r="E2472" t="s">
        <v>223</v>
      </c>
      <c r="F2472" t="s">
        <v>25</v>
      </c>
      <c r="G2472" t="s">
        <v>23</v>
      </c>
      <c r="H2472" t="s">
        <v>26</v>
      </c>
      <c r="I2472" t="s">
        <v>27</v>
      </c>
      <c r="J2472" t="s">
        <v>31</v>
      </c>
      <c r="K2472" t="s">
        <v>32</v>
      </c>
      <c r="L2472" t="b">
        <v>1</v>
      </c>
      <c r="M2472" t="s">
        <v>30</v>
      </c>
      <c r="N2472" t="s">
        <v>223</v>
      </c>
      <c r="O2472">
        <v>1.1200000000000001</v>
      </c>
      <c r="P2472">
        <v>17336</v>
      </c>
      <c r="Q2472">
        <v>19416.32</v>
      </c>
      <c r="R2472">
        <v>40446</v>
      </c>
      <c r="S2472">
        <v>40446</v>
      </c>
      <c r="T2472">
        <v>4.0446000000000003E-2</v>
      </c>
      <c r="U2472">
        <v>4.0446000000000003E-2</v>
      </c>
      <c r="V2472">
        <v>19.416319999999999</v>
      </c>
    </row>
    <row r="2473" spans="1:22" x14ac:dyDescent="0.35">
      <c r="A2473" t="s">
        <v>22</v>
      </c>
      <c r="B2473">
        <v>2019</v>
      </c>
      <c r="C2473" t="b">
        <v>1</v>
      </c>
      <c r="D2473" t="s">
        <v>23</v>
      </c>
      <c r="E2473" t="s">
        <v>223</v>
      </c>
      <c r="F2473" t="s">
        <v>25</v>
      </c>
      <c r="G2473" t="s">
        <v>23</v>
      </c>
      <c r="H2473" t="s">
        <v>26</v>
      </c>
      <c r="I2473" t="s">
        <v>27</v>
      </c>
      <c r="J2473" t="s">
        <v>31</v>
      </c>
      <c r="K2473" t="s">
        <v>32</v>
      </c>
      <c r="L2473" t="b">
        <v>1</v>
      </c>
      <c r="M2473" t="s">
        <v>30</v>
      </c>
      <c r="N2473" t="s">
        <v>223</v>
      </c>
      <c r="O2473">
        <v>1.1200000000000001</v>
      </c>
      <c r="P2473">
        <v>9310</v>
      </c>
      <c r="Q2473">
        <v>10427.200000000001</v>
      </c>
      <c r="R2473">
        <v>28324</v>
      </c>
      <c r="S2473">
        <v>28324</v>
      </c>
      <c r="T2473">
        <v>2.8323999999999998E-2</v>
      </c>
      <c r="U2473">
        <v>2.8323999999999998E-2</v>
      </c>
      <c r="V2473">
        <v>10.427199999999999</v>
      </c>
    </row>
    <row r="2474" spans="1:22" x14ac:dyDescent="0.35">
      <c r="A2474" t="s">
        <v>22</v>
      </c>
      <c r="B2474">
        <v>2019</v>
      </c>
      <c r="C2474" t="b">
        <v>1</v>
      </c>
      <c r="D2474" t="s">
        <v>23</v>
      </c>
      <c r="E2474" t="s">
        <v>223</v>
      </c>
      <c r="F2474" t="s">
        <v>25</v>
      </c>
      <c r="G2474" t="s">
        <v>23</v>
      </c>
      <c r="H2474" t="s">
        <v>26</v>
      </c>
      <c r="I2474" t="s">
        <v>27</v>
      </c>
      <c r="J2474" t="s">
        <v>33</v>
      </c>
      <c r="K2474" t="s">
        <v>33</v>
      </c>
      <c r="L2474" t="b">
        <v>1</v>
      </c>
      <c r="M2474" t="s">
        <v>30</v>
      </c>
      <c r="N2474" t="s">
        <v>223</v>
      </c>
      <c r="O2474">
        <v>1.33</v>
      </c>
      <c r="P2474">
        <v>76725</v>
      </c>
      <c r="Q2474">
        <v>102044.25</v>
      </c>
      <c r="R2474">
        <v>113712</v>
      </c>
      <c r="S2474">
        <v>113712</v>
      </c>
      <c r="T2474">
        <v>0.11371199999999999</v>
      </c>
      <c r="U2474">
        <v>0.11371199999999999</v>
      </c>
      <c r="V2474">
        <v>102.04425000000001</v>
      </c>
    </row>
    <row r="2475" spans="1:22" x14ac:dyDescent="0.35">
      <c r="A2475" t="s">
        <v>22</v>
      </c>
      <c r="B2475">
        <v>2019</v>
      </c>
      <c r="C2475" t="b">
        <v>1</v>
      </c>
      <c r="D2475" t="s">
        <v>23</v>
      </c>
      <c r="E2475" t="s">
        <v>223</v>
      </c>
      <c r="F2475" t="s">
        <v>25</v>
      </c>
      <c r="G2475" t="s">
        <v>23</v>
      </c>
      <c r="H2475" t="s">
        <v>26</v>
      </c>
      <c r="I2475" t="s">
        <v>27</v>
      </c>
      <c r="J2475" t="s">
        <v>33</v>
      </c>
      <c r="K2475" t="s">
        <v>33</v>
      </c>
      <c r="L2475" t="b">
        <v>1</v>
      </c>
      <c r="M2475" t="s">
        <v>30</v>
      </c>
      <c r="N2475" t="s">
        <v>223</v>
      </c>
      <c r="O2475">
        <v>1.33</v>
      </c>
      <c r="P2475">
        <v>14240</v>
      </c>
      <c r="Q2475">
        <v>18939.2</v>
      </c>
      <c r="R2475">
        <v>17960</v>
      </c>
      <c r="S2475">
        <v>17960</v>
      </c>
      <c r="T2475">
        <v>1.796E-2</v>
      </c>
      <c r="U2475">
        <v>1.796E-2</v>
      </c>
      <c r="V2475">
        <v>18.9392</v>
      </c>
    </row>
    <row r="2476" spans="1:22" x14ac:dyDescent="0.35">
      <c r="A2476" t="s">
        <v>22</v>
      </c>
      <c r="B2476">
        <v>2019</v>
      </c>
      <c r="C2476" t="b">
        <v>1</v>
      </c>
      <c r="D2476" t="s">
        <v>23</v>
      </c>
      <c r="E2476" t="s">
        <v>223</v>
      </c>
      <c r="F2476" t="s">
        <v>25</v>
      </c>
      <c r="G2476" t="s">
        <v>23</v>
      </c>
      <c r="H2476" t="s">
        <v>40</v>
      </c>
      <c r="I2476" t="s">
        <v>27</v>
      </c>
      <c r="J2476" t="s">
        <v>31</v>
      </c>
      <c r="K2476" t="s">
        <v>32</v>
      </c>
      <c r="L2476" t="b">
        <v>1</v>
      </c>
      <c r="M2476" t="s">
        <v>30</v>
      </c>
      <c r="N2476" t="s">
        <v>223</v>
      </c>
      <c r="O2476">
        <v>2.25</v>
      </c>
      <c r="P2476">
        <v>929961</v>
      </c>
      <c r="Q2476">
        <v>2092412.25</v>
      </c>
      <c r="R2476">
        <v>3713740</v>
      </c>
      <c r="S2476">
        <v>3713740</v>
      </c>
      <c r="T2476">
        <v>3.71374</v>
      </c>
      <c r="U2476">
        <v>3.71374</v>
      </c>
      <c r="V2476">
        <v>2092.4122499999999</v>
      </c>
    </row>
    <row r="2477" spans="1:22" x14ac:dyDescent="0.35">
      <c r="A2477" t="s">
        <v>22</v>
      </c>
      <c r="B2477">
        <v>2019</v>
      </c>
      <c r="C2477" t="b">
        <v>1</v>
      </c>
      <c r="D2477" t="s">
        <v>23</v>
      </c>
      <c r="E2477" t="s">
        <v>223</v>
      </c>
      <c r="F2477" t="s">
        <v>25</v>
      </c>
      <c r="G2477" t="s">
        <v>23</v>
      </c>
      <c r="H2477" t="s">
        <v>40</v>
      </c>
      <c r="I2477" t="s">
        <v>27</v>
      </c>
      <c r="J2477" t="s">
        <v>31</v>
      </c>
      <c r="K2477" t="s">
        <v>32</v>
      </c>
      <c r="L2477" t="b">
        <v>1</v>
      </c>
      <c r="M2477" t="s">
        <v>30</v>
      </c>
      <c r="N2477" t="s">
        <v>223</v>
      </c>
      <c r="O2477">
        <v>2.25</v>
      </c>
      <c r="P2477">
        <v>194693</v>
      </c>
      <c r="Q2477">
        <v>438059.25</v>
      </c>
      <c r="R2477">
        <v>870126</v>
      </c>
      <c r="S2477">
        <v>870126</v>
      </c>
      <c r="T2477">
        <v>0.87012599999999996</v>
      </c>
      <c r="U2477">
        <v>0.87012599999999996</v>
      </c>
      <c r="V2477">
        <v>438.05925000000002</v>
      </c>
    </row>
    <row r="2478" spans="1:22" x14ac:dyDescent="0.35">
      <c r="A2478" t="s">
        <v>22</v>
      </c>
      <c r="B2478">
        <v>2019</v>
      </c>
      <c r="C2478" t="b">
        <v>1</v>
      </c>
      <c r="D2478" t="s">
        <v>23</v>
      </c>
      <c r="E2478" t="s">
        <v>223</v>
      </c>
      <c r="F2478" t="s">
        <v>25</v>
      </c>
      <c r="G2478" t="s">
        <v>23</v>
      </c>
      <c r="H2478" t="s">
        <v>40</v>
      </c>
      <c r="I2478" t="s">
        <v>35</v>
      </c>
      <c r="J2478" t="s">
        <v>33</v>
      </c>
      <c r="K2478" t="s">
        <v>33</v>
      </c>
      <c r="L2478" t="b">
        <v>1</v>
      </c>
      <c r="M2478" t="s">
        <v>30</v>
      </c>
      <c r="N2478" t="s">
        <v>223</v>
      </c>
      <c r="O2478">
        <v>2.77</v>
      </c>
      <c r="P2478">
        <v>318</v>
      </c>
      <c r="Q2478">
        <v>880.86</v>
      </c>
      <c r="R2478">
        <v>1724</v>
      </c>
      <c r="S2478">
        <v>1724</v>
      </c>
      <c r="T2478">
        <v>1.7240000000000001E-3</v>
      </c>
      <c r="U2478">
        <v>1.7240000000000001E-3</v>
      </c>
      <c r="V2478">
        <v>0.88085999999999998</v>
      </c>
    </row>
    <row r="2479" spans="1:22" x14ac:dyDescent="0.35">
      <c r="A2479" t="s">
        <v>22</v>
      </c>
      <c r="B2479">
        <v>2019</v>
      </c>
      <c r="C2479" t="b">
        <v>1</v>
      </c>
      <c r="D2479" t="s">
        <v>23</v>
      </c>
      <c r="E2479" t="s">
        <v>223</v>
      </c>
      <c r="F2479" t="s">
        <v>25</v>
      </c>
      <c r="G2479" t="s">
        <v>23</v>
      </c>
      <c r="H2479" t="s">
        <v>40</v>
      </c>
      <c r="I2479" t="s">
        <v>27</v>
      </c>
      <c r="J2479" t="s">
        <v>33</v>
      </c>
      <c r="K2479" t="s">
        <v>33</v>
      </c>
      <c r="L2479" t="b">
        <v>1</v>
      </c>
      <c r="M2479" t="s">
        <v>30</v>
      </c>
      <c r="N2479" t="s">
        <v>223</v>
      </c>
      <c r="O2479">
        <v>2.65</v>
      </c>
      <c r="P2479">
        <v>12010</v>
      </c>
      <c r="Q2479">
        <v>31826.5</v>
      </c>
      <c r="R2479">
        <v>39205</v>
      </c>
      <c r="S2479">
        <v>39205</v>
      </c>
      <c r="T2479">
        <v>3.9204999999999997E-2</v>
      </c>
      <c r="U2479">
        <v>3.9204999999999997E-2</v>
      </c>
      <c r="V2479">
        <v>31.826499999999999</v>
      </c>
    </row>
    <row r="2480" spans="1:22" x14ac:dyDescent="0.35">
      <c r="A2480" t="s">
        <v>22</v>
      </c>
      <c r="B2480">
        <v>2019</v>
      </c>
      <c r="C2480" t="b">
        <v>1</v>
      </c>
      <c r="D2480" t="s">
        <v>23</v>
      </c>
      <c r="E2480" t="s">
        <v>223</v>
      </c>
      <c r="F2480" t="s">
        <v>25</v>
      </c>
      <c r="G2480" t="s">
        <v>23</v>
      </c>
      <c r="H2480" t="s">
        <v>26</v>
      </c>
      <c r="I2480" t="s">
        <v>36</v>
      </c>
      <c r="J2480" t="s">
        <v>94</v>
      </c>
      <c r="K2480" t="s">
        <v>47</v>
      </c>
      <c r="L2480" t="b">
        <v>1</v>
      </c>
      <c r="M2480" t="s">
        <v>30</v>
      </c>
      <c r="N2480" t="s">
        <v>223</v>
      </c>
      <c r="O2480">
        <v>1.25</v>
      </c>
      <c r="P2480">
        <v>1792</v>
      </c>
      <c r="Q2480">
        <v>2240</v>
      </c>
      <c r="R2480">
        <v>8211</v>
      </c>
      <c r="S2480">
        <v>8211</v>
      </c>
      <c r="T2480">
        <v>8.2109999999999995E-3</v>
      </c>
      <c r="U2480">
        <v>8.2109999999999995E-3</v>
      </c>
      <c r="V2480">
        <v>2.2400000000000002</v>
      </c>
    </row>
    <row r="2481" spans="1:22" x14ac:dyDescent="0.35">
      <c r="A2481" t="s">
        <v>22</v>
      </c>
      <c r="B2481">
        <v>2019</v>
      </c>
      <c r="C2481" t="b">
        <v>1</v>
      </c>
      <c r="D2481" t="s">
        <v>23</v>
      </c>
      <c r="E2481" t="s">
        <v>223</v>
      </c>
      <c r="F2481" t="s">
        <v>25</v>
      </c>
      <c r="G2481" t="s">
        <v>23</v>
      </c>
      <c r="H2481" t="s">
        <v>26</v>
      </c>
      <c r="I2481" t="s">
        <v>35</v>
      </c>
      <c r="J2481" t="s">
        <v>70</v>
      </c>
      <c r="K2481" t="s">
        <v>29</v>
      </c>
      <c r="L2481" t="b">
        <v>1</v>
      </c>
      <c r="M2481" t="s">
        <v>30</v>
      </c>
      <c r="N2481" t="s">
        <v>223</v>
      </c>
      <c r="O2481">
        <v>1</v>
      </c>
      <c r="P2481">
        <v>1904</v>
      </c>
      <c r="Q2481">
        <v>1904</v>
      </c>
      <c r="R2481">
        <v>27653</v>
      </c>
      <c r="S2481">
        <v>27653</v>
      </c>
      <c r="T2481">
        <v>2.7653E-2</v>
      </c>
      <c r="U2481">
        <v>2.7653E-2</v>
      </c>
      <c r="V2481">
        <v>1.9039999999999999</v>
      </c>
    </row>
    <row r="2482" spans="1:22" x14ac:dyDescent="0.35">
      <c r="A2482" t="s">
        <v>22</v>
      </c>
      <c r="B2482">
        <v>2019</v>
      </c>
      <c r="C2482" t="b">
        <v>1</v>
      </c>
      <c r="D2482" t="s">
        <v>23</v>
      </c>
      <c r="E2482" t="s">
        <v>223</v>
      </c>
      <c r="F2482" t="s">
        <v>25</v>
      </c>
      <c r="G2482" t="s">
        <v>23</v>
      </c>
      <c r="H2482" t="s">
        <v>26</v>
      </c>
      <c r="I2482" t="s">
        <v>27</v>
      </c>
      <c r="J2482" t="s">
        <v>94</v>
      </c>
      <c r="K2482" t="s">
        <v>47</v>
      </c>
      <c r="L2482" t="b">
        <v>1</v>
      </c>
      <c r="M2482" t="s">
        <v>30</v>
      </c>
      <c r="N2482" t="s">
        <v>223</v>
      </c>
      <c r="O2482">
        <v>1.36</v>
      </c>
      <c r="P2482">
        <v>53475</v>
      </c>
      <c r="Q2482">
        <v>72726</v>
      </c>
      <c r="R2482">
        <v>335909</v>
      </c>
      <c r="S2482">
        <v>335909</v>
      </c>
      <c r="T2482">
        <v>0.33590900000000001</v>
      </c>
      <c r="U2482">
        <v>0.33590900000000001</v>
      </c>
      <c r="V2482">
        <v>72.725999999999999</v>
      </c>
    </row>
    <row r="2483" spans="1:22" x14ac:dyDescent="0.35">
      <c r="A2483" t="s">
        <v>22</v>
      </c>
      <c r="B2483">
        <v>2019</v>
      </c>
      <c r="C2483" t="b">
        <v>1</v>
      </c>
      <c r="D2483" t="s">
        <v>23</v>
      </c>
      <c r="E2483" t="s">
        <v>223</v>
      </c>
      <c r="F2483" t="s">
        <v>25</v>
      </c>
      <c r="G2483" t="s">
        <v>23</v>
      </c>
      <c r="H2483" t="s">
        <v>26</v>
      </c>
      <c r="I2483" t="s">
        <v>27</v>
      </c>
      <c r="J2483" t="s">
        <v>94</v>
      </c>
      <c r="K2483" t="s">
        <v>47</v>
      </c>
      <c r="L2483" t="b">
        <v>1</v>
      </c>
      <c r="M2483" t="s">
        <v>30</v>
      </c>
      <c r="N2483" t="s">
        <v>223</v>
      </c>
      <c r="O2483">
        <v>1.36</v>
      </c>
      <c r="P2483">
        <v>9121</v>
      </c>
      <c r="Q2483">
        <v>12404.56</v>
      </c>
      <c r="R2483">
        <v>69349</v>
      </c>
      <c r="S2483">
        <v>69349</v>
      </c>
      <c r="T2483">
        <v>6.9348999999999994E-2</v>
      </c>
      <c r="U2483">
        <v>6.9348999999999994E-2</v>
      </c>
      <c r="V2483">
        <v>12.40456</v>
      </c>
    </row>
    <row r="2484" spans="1:22" x14ac:dyDescent="0.35">
      <c r="A2484" t="s">
        <v>22</v>
      </c>
      <c r="B2484">
        <v>2019</v>
      </c>
      <c r="C2484" t="b">
        <v>1</v>
      </c>
      <c r="D2484" t="s">
        <v>23</v>
      </c>
      <c r="E2484" t="s">
        <v>223</v>
      </c>
      <c r="F2484" t="s">
        <v>25</v>
      </c>
      <c r="G2484" t="s">
        <v>23</v>
      </c>
      <c r="H2484" t="s">
        <v>26</v>
      </c>
      <c r="I2484" t="s">
        <v>27</v>
      </c>
      <c r="J2484" t="s">
        <v>51</v>
      </c>
      <c r="K2484" t="s">
        <v>52</v>
      </c>
      <c r="L2484" t="b">
        <v>1</v>
      </c>
      <c r="M2484" t="s">
        <v>30</v>
      </c>
      <c r="N2484" t="s">
        <v>223</v>
      </c>
      <c r="O2484">
        <v>1.1299999999999999</v>
      </c>
      <c r="P2484">
        <v>11570</v>
      </c>
      <c r="Q2484">
        <v>13074.1</v>
      </c>
      <c r="R2484">
        <v>28925</v>
      </c>
      <c r="S2484">
        <v>28925</v>
      </c>
      <c r="T2484">
        <v>2.8924999999999999E-2</v>
      </c>
      <c r="U2484">
        <v>2.8924999999999999E-2</v>
      </c>
      <c r="V2484">
        <v>13.0741</v>
      </c>
    </row>
    <row r="2485" spans="1:22" x14ac:dyDescent="0.35">
      <c r="A2485" t="s">
        <v>22</v>
      </c>
      <c r="B2485">
        <v>2019</v>
      </c>
      <c r="C2485" t="b">
        <v>1</v>
      </c>
      <c r="D2485" t="s">
        <v>23</v>
      </c>
      <c r="E2485" t="s">
        <v>223</v>
      </c>
      <c r="F2485" t="s">
        <v>25</v>
      </c>
      <c r="G2485" t="s">
        <v>23</v>
      </c>
      <c r="H2485" t="s">
        <v>26</v>
      </c>
      <c r="I2485" t="s">
        <v>27</v>
      </c>
      <c r="J2485" t="s">
        <v>51</v>
      </c>
      <c r="K2485" t="s">
        <v>52</v>
      </c>
      <c r="L2485" t="b">
        <v>1</v>
      </c>
      <c r="M2485" t="s">
        <v>30</v>
      </c>
      <c r="N2485" t="s">
        <v>223</v>
      </c>
      <c r="O2485">
        <v>1.1299999999999999</v>
      </c>
      <c r="P2485">
        <v>7990</v>
      </c>
      <c r="Q2485">
        <v>9028.7000000000007</v>
      </c>
      <c r="R2485">
        <v>20143</v>
      </c>
      <c r="S2485">
        <v>20143</v>
      </c>
      <c r="T2485">
        <v>2.0143000000000001E-2</v>
      </c>
      <c r="U2485">
        <v>2.0143000000000001E-2</v>
      </c>
      <c r="V2485">
        <v>9.0287000000000006</v>
      </c>
    </row>
    <row r="2486" spans="1:22" x14ac:dyDescent="0.35">
      <c r="A2486" t="s">
        <v>22</v>
      </c>
      <c r="B2486">
        <v>2019</v>
      </c>
      <c r="C2486" t="b">
        <v>1</v>
      </c>
      <c r="D2486" t="s">
        <v>23</v>
      </c>
      <c r="E2486" t="s">
        <v>224</v>
      </c>
      <c r="F2486" t="s">
        <v>25</v>
      </c>
      <c r="G2486" t="s">
        <v>23</v>
      </c>
      <c r="H2486" t="s">
        <v>26</v>
      </c>
      <c r="I2486" t="s">
        <v>27</v>
      </c>
      <c r="J2486" t="s">
        <v>57</v>
      </c>
      <c r="K2486" t="s">
        <v>29</v>
      </c>
      <c r="L2486" t="b">
        <v>1</v>
      </c>
      <c r="M2486" t="s">
        <v>30</v>
      </c>
      <c r="N2486" t="s">
        <v>224</v>
      </c>
      <c r="O2486">
        <v>2.58</v>
      </c>
      <c r="P2486">
        <v>734</v>
      </c>
      <c r="Q2486">
        <v>1893.72</v>
      </c>
      <c r="R2486">
        <v>3116</v>
      </c>
      <c r="S2486">
        <v>3116</v>
      </c>
      <c r="T2486">
        <v>3.1159999999999998E-3</v>
      </c>
      <c r="U2486">
        <v>3.1159999999999998E-3</v>
      </c>
      <c r="V2486">
        <v>1.8937200000000001</v>
      </c>
    </row>
    <row r="2487" spans="1:22" x14ac:dyDescent="0.35">
      <c r="A2487" t="s">
        <v>22</v>
      </c>
      <c r="B2487">
        <v>2019</v>
      </c>
      <c r="C2487" t="b">
        <v>1</v>
      </c>
      <c r="D2487" t="s">
        <v>23</v>
      </c>
      <c r="E2487" t="s">
        <v>224</v>
      </c>
      <c r="F2487" t="s">
        <v>25</v>
      </c>
      <c r="G2487" t="s">
        <v>23</v>
      </c>
      <c r="H2487" t="s">
        <v>26</v>
      </c>
      <c r="I2487" t="s">
        <v>110</v>
      </c>
      <c r="J2487" t="s">
        <v>33</v>
      </c>
      <c r="K2487" t="s">
        <v>33</v>
      </c>
      <c r="L2487" t="b">
        <v>1</v>
      </c>
      <c r="M2487" t="s">
        <v>30</v>
      </c>
      <c r="N2487" t="s">
        <v>224</v>
      </c>
      <c r="O2487">
        <v>1.86</v>
      </c>
      <c r="P2487">
        <v>2076</v>
      </c>
      <c r="Q2487">
        <v>3861.36</v>
      </c>
      <c r="R2487">
        <v>10973</v>
      </c>
      <c r="S2487">
        <v>10973</v>
      </c>
      <c r="T2487">
        <v>1.0973E-2</v>
      </c>
      <c r="U2487">
        <v>1.0973E-2</v>
      </c>
      <c r="V2487">
        <v>3.8613599999999999</v>
      </c>
    </row>
    <row r="2488" spans="1:22" x14ac:dyDescent="0.35">
      <c r="A2488" t="s">
        <v>22</v>
      </c>
      <c r="B2488">
        <v>2019</v>
      </c>
      <c r="C2488" t="b">
        <v>1</v>
      </c>
      <c r="D2488" t="s">
        <v>23</v>
      </c>
      <c r="E2488" t="s">
        <v>224</v>
      </c>
      <c r="F2488" t="s">
        <v>25</v>
      </c>
      <c r="G2488" t="s">
        <v>23</v>
      </c>
      <c r="H2488" t="s">
        <v>26</v>
      </c>
      <c r="I2488" t="s">
        <v>35</v>
      </c>
      <c r="J2488" t="s">
        <v>33</v>
      </c>
      <c r="K2488" t="s">
        <v>33</v>
      </c>
      <c r="L2488" t="b">
        <v>1</v>
      </c>
      <c r="M2488" t="s">
        <v>30</v>
      </c>
      <c r="N2488" t="s">
        <v>224</v>
      </c>
      <c r="O2488">
        <v>1.17</v>
      </c>
      <c r="P2488">
        <v>3682</v>
      </c>
      <c r="Q2488">
        <v>4307.9399999999996</v>
      </c>
      <c r="R2488">
        <v>89364</v>
      </c>
      <c r="S2488">
        <v>89364</v>
      </c>
      <c r="T2488">
        <v>8.9363999999999999E-2</v>
      </c>
      <c r="U2488">
        <v>8.9363999999999999E-2</v>
      </c>
      <c r="V2488">
        <v>4.3079400000000003</v>
      </c>
    </row>
    <row r="2489" spans="1:22" x14ac:dyDescent="0.35">
      <c r="A2489" t="s">
        <v>22</v>
      </c>
      <c r="B2489">
        <v>2019</v>
      </c>
      <c r="C2489" t="b">
        <v>1</v>
      </c>
      <c r="D2489" t="s">
        <v>23</v>
      </c>
      <c r="E2489" t="s">
        <v>224</v>
      </c>
      <c r="F2489" t="s">
        <v>25</v>
      </c>
      <c r="G2489" t="s">
        <v>23</v>
      </c>
      <c r="H2489" t="s">
        <v>26</v>
      </c>
      <c r="I2489" t="s">
        <v>27</v>
      </c>
      <c r="J2489" t="s">
        <v>33</v>
      </c>
      <c r="K2489" t="s">
        <v>33</v>
      </c>
      <c r="L2489" t="b">
        <v>1</v>
      </c>
      <c r="M2489" t="s">
        <v>30</v>
      </c>
      <c r="N2489" t="s">
        <v>224</v>
      </c>
      <c r="O2489">
        <v>1.33</v>
      </c>
      <c r="P2489">
        <v>4772</v>
      </c>
      <c r="Q2489">
        <v>6346.76</v>
      </c>
      <c r="R2489">
        <v>13731</v>
      </c>
      <c r="S2489">
        <v>13731</v>
      </c>
      <c r="T2489">
        <v>1.3731E-2</v>
      </c>
      <c r="U2489">
        <v>1.3731E-2</v>
      </c>
      <c r="V2489">
        <v>6.3467599999999997</v>
      </c>
    </row>
    <row r="2490" spans="1:22" x14ac:dyDescent="0.35">
      <c r="A2490" t="s">
        <v>22</v>
      </c>
      <c r="B2490">
        <v>2019</v>
      </c>
      <c r="C2490" t="b">
        <v>1</v>
      </c>
      <c r="D2490" t="s">
        <v>23</v>
      </c>
      <c r="E2490" t="s">
        <v>224</v>
      </c>
      <c r="F2490" t="s">
        <v>25</v>
      </c>
      <c r="G2490" t="s">
        <v>23</v>
      </c>
      <c r="H2490" t="s">
        <v>36</v>
      </c>
      <c r="I2490" t="s">
        <v>37</v>
      </c>
      <c r="J2490" t="s">
        <v>79</v>
      </c>
      <c r="K2490" t="s">
        <v>47</v>
      </c>
      <c r="L2490" t="b">
        <v>1</v>
      </c>
      <c r="M2490" t="s">
        <v>30</v>
      </c>
      <c r="N2490" t="s">
        <v>224</v>
      </c>
      <c r="O2490">
        <v>1.36</v>
      </c>
      <c r="P2490">
        <v>3536</v>
      </c>
      <c r="Q2490">
        <v>4808.96</v>
      </c>
      <c r="R2490">
        <v>37972</v>
      </c>
      <c r="S2490">
        <v>37972</v>
      </c>
      <c r="T2490">
        <v>3.7971999999999999E-2</v>
      </c>
      <c r="U2490">
        <v>3.7971999999999999E-2</v>
      </c>
      <c r="V2490">
        <v>4.8089599999999999</v>
      </c>
    </row>
    <row r="2491" spans="1:22" x14ac:dyDescent="0.35">
      <c r="A2491" t="s">
        <v>22</v>
      </c>
      <c r="B2491">
        <v>2019</v>
      </c>
      <c r="C2491" t="b">
        <v>1</v>
      </c>
      <c r="D2491" t="s">
        <v>23</v>
      </c>
      <c r="E2491" t="s">
        <v>224</v>
      </c>
      <c r="F2491" t="s">
        <v>25</v>
      </c>
      <c r="G2491" t="s">
        <v>23</v>
      </c>
      <c r="H2491" t="s">
        <v>36</v>
      </c>
      <c r="I2491" t="s">
        <v>37</v>
      </c>
      <c r="J2491" t="s">
        <v>152</v>
      </c>
      <c r="K2491" t="s">
        <v>39</v>
      </c>
      <c r="L2491" t="b">
        <v>1</v>
      </c>
      <c r="M2491" t="s">
        <v>30</v>
      </c>
      <c r="N2491" t="s">
        <v>224</v>
      </c>
      <c r="O2491">
        <v>1.36</v>
      </c>
      <c r="P2491">
        <v>37700</v>
      </c>
      <c r="Q2491">
        <v>51272</v>
      </c>
      <c r="R2491">
        <v>235256</v>
      </c>
      <c r="S2491">
        <v>235256</v>
      </c>
      <c r="T2491">
        <v>0.23525599999999999</v>
      </c>
      <c r="U2491">
        <v>0.23525599999999999</v>
      </c>
      <c r="V2491">
        <v>51.271999999999998</v>
      </c>
    </row>
    <row r="2492" spans="1:22" x14ac:dyDescent="0.35">
      <c r="A2492" t="s">
        <v>22</v>
      </c>
      <c r="B2492">
        <v>2019</v>
      </c>
      <c r="C2492" t="b">
        <v>1</v>
      </c>
      <c r="D2492" t="s">
        <v>23</v>
      </c>
      <c r="E2492" t="s">
        <v>224</v>
      </c>
      <c r="F2492" t="s">
        <v>25</v>
      </c>
      <c r="G2492" t="s">
        <v>23</v>
      </c>
      <c r="H2492" t="s">
        <v>36</v>
      </c>
      <c r="I2492" t="s">
        <v>37</v>
      </c>
      <c r="J2492" t="s">
        <v>152</v>
      </c>
      <c r="K2492" t="s">
        <v>39</v>
      </c>
      <c r="L2492" t="b">
        <v>1</v>
      </c>
      <c r="M2492" t="s">
        <v>30</v>
      </c>
      <c r="N2492" t="s">
        <v>224</v>
      </c>
      <c r="O2492">
        <v>1.36</v>
      </c>
      <c r="P2492">
        <v>1</v>
      </c>
      <c r="Q2492">
        <v>1.36</v>
      </c>
      <c r="R2492">
        <v>1869</v>
      </c>
      <c r="S2492">
        <v>1869</v>
      </c>
      <c r="T2492">
        <v>1.869E-3</v>
      </c>
      <c r="U2492">
        <v>1.869E-3</v>
      </c>
      <c r="V2492">
        <v>1.3600000000000001E-3</v>
      </c>
    </row>
    <row r="2493" spans="1:22" x14ac:dyDescent="0.35">
      <c r="A2493" t="s">
        <v>22</v>
      </c>
      <c r="B2493">
        <v>2019</v>
      </c>
      <c r="C2493" t="b">
        <v>1</v>
      </c>
      <c r="D2493" t="s">
        <v>23</v>
      </c>
      <c r="E2493" t="s">
        <v>224</v>
      </c>
      <c r="F2493" t="s">
        <v>25</v>
      </c>
      <c r="G2493" t="s">
        <v>23</v>
      </c>
      <c r="H2493" t="s">
        <v>36</v>
      </c>
      <c r="I2493" t="s">
        <v>37</v>
      </c>
      <c r="J2493" t="s">
        <v>43</v>
      </c>
      <c r="K2493" t="s">
        <v>39</v>
      </c>
      <c r="L2493" t="b">
        <v>1</v>
      </c>
      <c r="M2493" t="s">
        <v>30</v>
      </c>
      <c r="N2493" t="s">
        <v>224</v>
      </c>
      <c r="O2493">
        <v>1.36</v>
      </c>
      <c r="P2493">
        <v>2304</v>
      </c>
      <c r="Q2493">
        <v>3133.44</v>
      </c>
      <c r="R2493">
        <v>22079</v>
      </c>
      <c r="S2493">
        <v>22079</v>
      </c>
      <c r="T2493">
        <v>2.2079000000000001E-2</v>
      </c>
      <c r="U2493">
        <v>2.2079000000000001E-2</v>
      </c>
      <c r="V2493">
        <v>3.1334399999999998</v>
      </c>
    </row>
    <row r="2494" spans="1:22" x14ac:dyDescent="0.35">
      <c r="A2494" t="s">
        <v>22</v>
      </c>
      <c r="B2494">
        <v>2019</v>
      </c>
      <c r="C2494" t="b">
        <v>1</v>
      </c>
      <c r="D2494" t="s">
        <v>23</v>
      </c>
      <c r="E2494" t="s">
        <v>224</v>
      </c>
      <c r="F2494" t="s">
        <v>25</v>
      </c>
      <c r="G2494" t="s">
        <v>23</v>
      </c>
      <c r="H2494" t="s">
        <v>50</v>
      </c>
      <c r="I2494" t="s">
        <v>37</v>
      </c>
      <c r="J2494" t="s">
        <v>84</v>
      </c>
      <c r="K2494" t="s">
        <v>67</v>
      </c>
      <c r="L2494" t="b">
        <v>1</v>
      </c>
      <c r="M2494" t="s">
        <v>30</v>
      </c>
      <c r="N2494" t="s">
        <v>224</v>
      </c>
      <c r="O2494">
        <v>2.0099999999999998</v>
      </c>
      <c r="P2494">
        <v>9895</v>
      </c>
      <c r="Q2494">
        <v>19888.95</v>
      </c>
      <c r="R2494">
        <v>19827</v>
      </c>
      <c r="S2494">
        <v>19827</v>
      </c>
      <c r="T2494">
        <v>1.9827000000000001E-2</v>
      </c>
      <c r="U2494">
        <v>1.9827000000000001E-2</v>
      </c>
      <c r="V2494">
        <v>19.888950000000001</v>
      </c>
    </row>
    <row r="2495" spans="1:22" x14ac:dyDescent="0.35">
      <c r="A2495" t="s">
        <v>22</v>
      </c>
      <c r="B2495">
        <v>2019</v>
      </c>
      <c r="C2495" t="b">
        <v>1</v>
      </c>
      <c r="D2495" t="s">
        <v>23</v>
      </c>
      <c r="E2495" t="s">
        <v>224</v>
      </c>
      <c r="F2495" t="s">
        <v>25</v>
      </c>
      <c r="G2495" t="s">
        <v>23</v>
      </c>
      <c r="H2495" t="s">
        <v>50</v>
      </c>
      <c r="I2495" t="s">
        <v>27</v>
      </c>
      <c r="J2495" t="s">
        <v>33</v>
      </c>
      <c r="K2495" t="s">
        <v>33</v>
      </c>
      <c r="L2495" t="b">
        <v>1</v>
      </c>
      <c r="M2495" t="s">
        <v>30</v>
      </c>
      <c r="N2495" t="s">
        <v>224</v>
      </c>
      <c r="O2495">
        <v>0</v>
      </c>
      <c r="P2495">
        <v>272</v>
      </c>
      <c r="Q2495">
        <v>0</v>
      </c>
      <c r="R2495">
        <v>1343</v>
      </c>
      <c r="S2495">
        <v>1343</v>
      </c>
      <c r="T2495">
        <v>1.343E-3</v>
      </c>
      <c r="U2495">
        <v>1.343E-3</v>
      </c>
      <c r="V2495">
        <v>0</v>
      </c>
    </row>
    <row r="2496" spans="1:22" x14ac:dyDescent="0.35">
      <c r="A2496" t="s">
        <v>22</v>
      </c>
      <c r="B2496">
        <v>2019</v>
      </c>
      <c r="C2496" t="b">
        <v>1</v>
      </c>
      <c r="D2496" t="s">
        <v>23</v>
      </c>
      <c r="E2496" t="s">
        <v>224</v>
      </c>
      <c r="F2496" t="s">
        <v>25</v>
      </c>
      <c r="G2496" t="s">
        <v>23</v>
      </c>
      <c r="H2496" t="s">
        <v>40</v>
      </c>
      <c r="I2496" t="s">
        <v>27</v>
      </c>
      <c r="J2496" t="s">
        <v>51</v>
      </c>
      <c r="K2496" t="s">
        <v>52</v>
      </c>
      <c r="L2496" t="b">
        <v>1</v>
      </c>
      <c r="M2496" t="s">
        <v>30</v>
      </c>
      <c r="N2496" t="s">
        <v>224</v>
      </c>
      <c r="O2496">
        <v>2.5</v>
      </c>
      <c r="P2496">
        <v>486141</v>
      </c>
      <c r="Q2496">
        <v>1215352.5</v>
      </c>
      <c r="R2496">
        <v>5254359</v>
      </c>
      <c r="S2496">
        <v>5254359</v>
      </c>
      <c r="T2496">
        <v>5.254359</v>
      </c>
      <c r="U2496">
        <v>5.254359</v>
      </c>
      <c r="V2496">
        <v>1215.3525</v>
      </c>
    </row>
    <row r="2497" spans="1:22" x14ac:dyDescent="0.35">
      <c r="A2497" t="s">
        <v>22</v>
      </c>
      <c r="B2497">
        <v>2019</v>
      </c>
      <c r="C2497" t="b">
        <v>1</v>
      </c>
      <c r="D2497" t="s">
        <v>23</v>
      </c>
      <c r="E2497" t="s">
        <v>224</v>
      </c>
      <c r="F2497" t="s">
        <v>25</v>
      </c>
      <c r="G2497" t="s">
        <v>23</v>
      </c>
      <c r="H2497" t="s">
        <v>40</v>
      </c>
      <c r="I2497" t="s">
        <v>27</v>
      </c>
      <c r="J2497" t="s">
        <v>112</v>
      </c>
      <c r="K2497" t="s">
        <v>54</v>
      </c>
      <c r="L2497" t="b">
        <v>1</v>
      </c>
      <c r="M2497" t="s">
        <v>30</v>
      </c>
      <c r="N2497" t="s">
        <v>224</v>
      </c>
      <c r="O2497">
        <v>2.6</v>
      </c>
      <c r="P2497">
        <v>476</v>
      </c>
      <c r="Q2497">
        <v>1237.5999999999999</v>
      </c>
      <c r="R2497">
        <v>2491</v>
      </c>
      <c r="S2497">
        <v>2491</v>
      </c>
      <c r="T2497">
        <v>2.4910000000000002E-3</v>
      </c>
      <c r="U2497">
        <v>2.4910000000000002E-3</v>
      </c>
      <c r="V2497">
        <v>1.2376</v>
      </c>
    </row>
    <row r="2498" spans="1:22" x14ac:dyDescent="0.35">
      <c r="A2498" t="s">
        <v>22</v>
      </c>
      <c r="B2498">
        <v>2019</v>
      </c>
      <c r="C2498" t="b">
        <v>1</v>
      </c>
      <c r="D2498" t="s">
        <v>23</v>
      </c>
      <c r="E2498" t="s">
        <v>224</v>
      </c>
      <c r="F2498" t="s">
        <v>25</v>
      </c>
      <c r="G2498" t="s">
        <v>23</v>
      </c>
      <c r="H2498" t="s">
        <v>40</v>
      </c>
      <c r="I2498" t="s">
        <v>27</v>
      </c>
      <c r="J2498" t="s">
        <v>86</v>
      </c>
      <c r="K2498" t="s">
        <v>32</v>
      </c>
      <c r="L2498" t="b">
        <v>1</v>
      </c>
      <c r="M2498" t="s">
        <v>30</v>
      </c>
      <c r="N2498" t="s">
        <v>224</v>
      </c>
      <c r="O2498">
        <v>2.95</v>
      </c>
      <c r="P2498">
        <v>10822</v>
      </c>
      <c r="Q2498">
        <v>31924.9</v>
      </c>
      <c r="R2498">
        <v>18214</v>
      </c>
      <c r="S2498">
        <v>18214</v>
      </c>
      <c r="T2498">
        <v>1.8214000000000001E-2</v>
      </c>
      <c r="U2498">
        <v>1.8214000000000001E-2</v>
      </c>
      <c r="V2498">
        <v>31.924900000000001</v>
      </c>
    </row>
    <row r="2499" spans="1:22" x14ac:dyDescent="0.35">
      <c r="A2499" t="s">
        <v>22</v>
      </c>
      <c r="B2499">
        <v>2019</v>
      </c>
      <c r="C2499" t="b">
        <v>1</v>
      </c>
      <c r="D2499" t="s">
        <v>23</v>
      </c>
      <c r="E2499" t="s">
        <v>224</v>
      </c>
      <c r="F2499" t="s">
        <v>25</v>
      </c>
      <c r="G2499" t="s">
        <v>23</v>
      </c>
      <c r="H2499" t="s">
        <v>40</v>
      </c>
      <c r="I2499" t="s">
        <v>27</v>
      </c>
      <c r="J2499" t="s">
        <v>33</v>
      </c>
      <c r="K2499" t="s">
        <v>33</v>
      </c>
      <c r="L2499" t="b">
        <v>1</v>
      </c>
      <c r="M2499" t="s">
        <v>30</v>
      </c>
      <c r="N2499" t="s">
        <v>224</v>
      </c>
      <c r="O2499">
        <v>2.65</v>
      </c>
      <c r="P2499">
        <v>1172</v>
      </c>
      <c r="Q2499">
        <v>3105.8</v>
      </c>
      <c r="R2499">
        <v>5875</v>
      </c>
      <c r="S2499">
        <v>5875</v>
      </c>
      <c r="T2499">
        <v>5.875E-3</v>
      </c>
      <c r="U2499">
        <v>5.875E-3</v>
      </c>
      <c r="V2499">
        <v>3.1057999999999999</v>
      </c>
    </row>
    <row r="2500" spans="1:22" x14ac:dyDescent="0.35">
      <c r="A2500" t="s">
        <v>22</v>
      </c>
      <c r="B2500">
        <v>2019</v>
      </c>
      <c r="C2500" t="b">
        <v>1</v>
      </c>
      <c r="D2500" t="s">
        <v>23</v>
      </c>
      <c r="E2500" t="s">
        <v>224</v>
      </c>
      <c r="F2500" t="s">
        <v>25</v>
      </c>
      <c r="G2500" t="s">
        <v>23</v>
      </c>
      <c r="H2500" t="s">
        <v>36</v>
      </c>
      <c r="I2500" t="s">
        <v>37</v>
      </c>
      <c r="J2500" t="s">
        <v>57</v>
      </c>
      <c r="K2500" t="s">
        <v>29</v>
      </c>
      <c r="L2500" t="b">
        <v>1</v>
      </c>
      <c r="M2500" t="s">
        <v>30</v>
      </c>
      <c r="N2500" t="s">
        <v>224</v>
      </c>
      <c r="O2500">
        <v>1.8</v>
      </c>
      <c r="P2500">
        <v>6000</v>
      </c>
      <c r="Q2500">
        <v>10800</v>
      </c>
      <c r="R2500">
        <v>121490</v>
      </c>
      <c r="S2500">
        <v>121490</v>
      </c>
      <c r="T2500">
        <v>0.12149</v>
      </c>
      <c r="U2500">
        <v>0.12149</v>
      </c>
      <c r="V2500">
        <v>10.8</v>
      </c>
    </row>
    <row r="2501" spans="1:22" x14ac:dyDescent="0.35">
      <c r="A2501" t="s">
        <v>22</v>
      </c>
      <c r="B2501">
        <v>2019</v>
      </c>
      <c r="C2501" t="b">
        <v>1</v>
      </c>
      <c r="D2501" t="s">
        <v>23</v>
      </c>
      <c r="E2501" t="s">
        <v>224</v>
      </c>
      <c r="F2501" t="s">
        <v>25</v>
      </c>
      <c r="G2501" t="s">
        <v>23</v>
      </c>
      <c r="H2501" t="s">
        <v>36</v>
      </c>
      <c r="I2501" t="s">
        <v>37</v>
      </c>
      <c r="J2501" t="s">
        <v>81</v>
      </c>
      <c r="K2501" t="s">
        <v>39</v>
      </c>
      <c r="L2501" t="b">
        <v>1</v>
      </c>
      <c r="M2501" t="s">
        <v>30</v>
      </c>
      <c r="N2501" t="s">
        <v>224</v>
      </c>
      <c r="O2501">
        <v>2.61</v>
      </c>
      <c r="P2501">
        <v>22620</v>
      </c>
      <c r="Q2501">
        <v>59038.2</v>
      </c>
      <c r="R2501">
        <v>145823</v>
      </c>
      <c r="S2501">
        <v>145823</v>
      </c>
      <c r="T2501">
        <v>0.14582300000000001</v>
      </c>
      <c r="U2501">
        <v>0.14582300000000001</v>
      </c>
      <c r="V2501">
        <v>59.038200000000003</v>
      </c>
    </row>
    <row r="2502" spans="1:22" x14ac:dyDescent="0.35">
      <c r="A2502" t="s">
        <v>22</v>
      </c>
      <c r="B2502">
        <v>2019</v>
      </c>
      <c r="C2502" t="b">
        <v>1</v>
      </c>
      <c r="D2502" t="s">
        <v>23</v>
      </c>
      <c r="E2502" t="s">
        <v>224</v>
      </c>
      <c r="F2502" t="s">
        <v>25</v>
      </c>
      <c r="G2502" t="s">
        <v>23</v>
      </c>
      <c r="H2502" t="s">
        <v>50</v>
      </c>
      <c r="I2502" t="s">
        <v>37</v>
      </c>
      <c r="J2502" t="s">
        <v>135</v>
      </c>
      <c r="K2502" t="s">
        <v>52</v>
      </c>
      <c r="L2502" t="b">
        <v>1</v>
      </c>
      <c r="M2502" t="s">
        <v>30</v>
      </c>
      <c r="N2502" t="s">
        <v>224</v>
      </c>
      <c r="O2502">
        <v>2.08</v>
      </c>
      <c r="P2502">
        <v>4697</v>
      </c>
      <c r="Q2502">
        <v>9769.76</v>
      </c>
      <c r="R2502">
        <v>25604</v>
      </c>
      <c r="S2502">
        <v>25604</v>
      </c>
      <c r="T2502">
        <v>2.5603999999999998E-2</v>
      </c>
      <c r="U2502">
        <v>2.5603999999999998E-2</v>
      </c>
      <c r="V2502">
        <v>9.7697599999999998</v>
      </c>
    </row>
    <row r="2503" spans="1:22" x14ac:dyDescent="0.35">
      <c r="A2503" t="s">
        <v>22</v>
      </c>
      <c r="B2503">
        <v>2019</v>
      </c>
      <c r="C2503" t="b">
        <v>1</v>
      </c>
      <c r="D2503" t="s">
        <v>23</v>
      </c>
      <c r="E2503" t="s">
        <v>224</v>
      </c>
      <c r="F2503" t="s">
        <v>25</v>
      </c>
      <c r="G2503" t="s">
        <v>23</v>
      </c>
      <c r="H2503" t="s">
        <v>50</v>
      </c>
      <c r="I2503" t="s">
        <v>37</v>
      </c>
      <c r="J2503" t="s">
        <v>135</v>
      </c>
      <c r="K2503" t="s">
        <v>52</v>
      </c>
      <c r="L2503" t="b">
        <v>1</v>
      </c>
      <c r="M2503" t="s">
        <v>30</v>
      </c>
      <c r="N2503" t="s">
        <v>224</v>
      </c>
      <c r="O2503">
        <v>2.08</v>
      </c>
      <c r="P2503">
        <v>7416</v>
      </c>
      <c r="Q2503">
        <v>15425.28</v>
      </c>
      <c r="R2503">
        <v>42907</v>
      </c>
      <c r="S2503">
        <v>42907</v>
      </c>
      <c r="T2503">
        <v>4.2907000000000001E-2</v>
      </c>
      <c r="U2503">
        <v>4.2907000000000001E-2</v>
      </c>
      <c r="V2503">
        <v>15.425280000000001</v>
      </c>
    </row>
    <row r="2504" spans="1:22" x14ac:dyDescent="0.35">
      <c r="A2504" t="s">
        <v>22</v>
      </c>
      <c r="B2504">
        <v>2019</v>
      </c>
      <c r="C2504" t="b">
        <v>1</v>
      </c>
      <c r="D2504" t="s">
        <v>23</v>
      </c>
      <c r="E2504" t="s">
        <v>224</v>
      </c>
      <c r="F2504" t="s">
        <v>25</v>
      </c>
      <c r="G2504" t="s">
        <v>23</v>
      </c>
      <c r="H2504" t="s">
        <v>50</v>
      </c>
      <c r="I2504" t="s">
        <v>37</v>
      </c>
      <c r="J2504" t="s">
        <v>112</v>
      </c>
      <c r="K2504" t="s">
        <v>54</v>
      </c>
      <c r="L2504" t="b">
        <v>1</v>
      </c>
      <c r="M2504" t="s">
        <v>30</v>
      </c>
      <c r="N2504" t="s">
        <v>224</v>
      </c>
      <c r="O2504">
        <v>1.7</v>
      </c>
      <c r="P2504">
        <v>480</v>
      </c>
      <c r="Q2504">
        <v>816</v>
      </c>
      <c r="R2504">
        <v>1133</v>
      </c>
      <c r="S2504">
        <v>1133</v>
      </c>
      <c r="T2504">
        <v>1.1329999999999999E-3</v>
      </c>
      <c r="U2504">
        <v>1.1329999999999999E-3</v>
      </c>
      <c r="V2504">
        <v>0.81599999999999995</v>
      </c>
    </row>
    <row r="2505" spans="1:22" x14ac:dyDescent="0.35">
      <c r="A2505" t="s">
        <v>22</v>
      </c>
      <c r="B2505">
        <v>2019</v>
      </c>
      <c r="C2505" t="b">
        <v>1</v>
      </c>
      <c r="D2505" t="s">
        <v>23</v>
      </c>
      <c r="E2505" t="s">
        <v>224</v>
      </c>
      <c r="F2505" t="s">
        <v>25</v>
      </c>
      <c r="G2505" t="s">
        <v>23</v>
      </c>
      <c r="H2505" t="s">
        <v>50</v>
      </c>
      <c r="I2505" t="s">
        <v>37</v>
      </c>
      <c r="J2505" t="s">
        <v>33</v>
      </c>
      <c r="K2505" t="s">
        <v>33</v>
      </c>
      <c r="L2505" t="b">
        <v>1</v>
      </c>
      <c r="M2505" t="s">
        <v>30</v>
      </c>
      <c r="N2505" t="s">
        <v>224</v>
      </c>
      <c r="O2505">
        <v>1.84</v>
      </c>
      <c r="P2505">
        <v>76772</v>
      </c>
      <c r="Q2505">
        <v>141260.48000000001</v>
      </c>
      <c r="R2505">
        <v>239863</v>
      </c>
      <c r="S2505">
        <v>239863</v>
      </c>
      <c r="T2505">
        <v>0.23986299999999999</v>
      </c>
      <c r="U2505">
        <v>0.23986299999999999</v>
      </c>
      <c r="V2505">
        <v>141.26048</v>
      </c>
    </row>
    <row r="2506" spans="1:22" x14ac:dyDescent="0.35">
      <c r="A2506" t="s">
        <v>22</v>
      </c>
      <c r="B2506">
        <v>2019</v>
      </c>
      <c r="C2506" t="b">
        <v>1</v>
      </c>
      <c r="D2506" t="s">
        <v>23</v>
      </c>
      <c r="E2506" t="s">
        <v>224</v>
      </c>
      <c r="F2506" t="s">
        <v>25</v>
      </c>
      <c r="G2506" t="s">
        <v>23</v>
      </c>
      <c r="H2506" t="s">
        <v>50</v>
      </c>
      <c r="I2506" t="s">
        <v>37</v>
      </c>
      <c r="J2506" t="s">
        <v>33</v>
      </c>
      <c r="K2506" t="s">
        <v>33</v>
      </c>
      <c r="L2506" t="b">
        <v>1</v>
      </c>
      <c r="M2506" t="s">
        <v>30</v>
      </c>
      <c r="N2506" t="s">
        <v>224</v>
      </c>
      <c r="O2506">
        <v>1.64</v>
      </c>
      <c r="P2506">
        <v>4956</v>
      </c>
      <c r="Q2506">
        <v>8127.84</v>
      </c>
      <c r="R2506">
        <v>15080</v>
      </c>
      <c r="S2506">
        <v>15080</v>
      </c>
      <c r="T2506">
        <v>1.508E-2</v>
      </c>
      <c r="U2506">
        <v>1.508E-2</v>
      </c>
      <c r="V2506">
        <v>8.1278400000000008</v>
      </c>
    </row>
    <row r="2507" spans="1:22" x14ac:dyDescent="0.35">
      <c r="A2507" t="s">
        <v>22</v>
      </c>
      <c r="B2507">
        <v>2019</v>
      </c>
      <c r="C2507" t="b">
        <v>1</v>
      </c>
      <c r="D2507" t="s">
        <v>23</v>
      </c>
      <c r="E2507" t="s">
        <v>224</v>
      </c>
      <c r="F2507" t="s">
        <v>25</v>
      </c>
      <c r="G2507" t="s">
        <v>23</v>
      </c>
      <c r="H2507" t="s">
        <v>65</v>
      </c>
      <c r="I2507" t="s">
        <v>37</v>
      </c>
      <c r="J2507" t="s">
        <v>66</v>
      </c>
      <c r="K2507" t="s">
        <v>67</v>
      </c>
      <c r="L2507" t="b">
        <v>1</v>
      </c>
      <c r="M2507" t="s">
        <v>30</v>
      </c>
      <c r="N2507" t="s">
        <v>224</v>
      </c>
      <c r="O2507">
        <v>0</v>
      </c>
      <c r="P2507">
        <v>2583</v>
      </c>
      <c r="Q2507">
        <v>0</v>
      </c>
      <c r="R2507">
        <v>31904</v>
      </c>
      <c r="S2507">
        <v>31904</v>
      </c>
      <c r="T2507">
        <v>3.1904000000000002E-2</v>
      </c>
      <c r="U2507">
        <v>3.1904000000000002E-2</v>
      </c>
      <c r="V2507">
        <v>0</v>
      </c>
    </row>
    <row r="2508" spans="1:22" x14ac:dyDescent="0.35">
      <c r="A2508" t="s">
        <v>22</v>
      </c>
      <c r="B2508">
        <v>2019</v>
      </c>
      <c r="C2508" t="b">
        <v>1</v>
      </c>
      <c r="D2508" t="s">
        <v>23</v>
      </c>
      <c r="E2508" t="s">
        <v>224</v>
      </c>
      <c r="F2508" t="s">
        <v>25</v>
      </c>
      <c r="G2508" t="s">
        <v>23</v>
      </c>
      <c r="H2508" t="s">
        <v>26</v>
      </c>
      <c r="I2508" t="s">
        <v>36</v>
      </c>
      <c r="J2508" t="s">
        <v>28</v>
      </c>
      <c r="K2508" t="s">
        <v>29</v>
      </c>
      <c r="L2508" t="b">
        <v>1</v>
      </c>
      <c r="M2508" t="s">
        <v>30</v>
      </c>
      <c r="N2508" t="s">
        <v>224</v>
      </c>
      <c r="O2508">
        <v>1.1499999999999999</v>
      </c>
      <c r="P2508">
        <v>4125</v>
      </c>
      <c r="Q2508">
        <v>4743.75</v>
      </c>
      <c r="R2508">
        <v>13727</v>
      </c>
      <c r="S2508">
        <v>13727</v>
      </c>
      <c r="T2508">
        <v>1.3727E-2</v>
      </c>
      <c r="U2508">
        <v>1.3727E-2</v>
      </c>
      <c r="V2508">
        <v>4.7437500000000004</v>
      </c>
    </row>
    <row r="2509" spans="1:22" x14ac:dyDescent="0.35">
      <c r="A2509" t="s">
        <v>22</v>
      </c>
      <c r="B2509">
        <v>2019</v>
      </c>
      <c r="C2509" t="b">
        <v>1</v>
      </c>
      <c r="D2509" t="s">
        <v>23</v>
      </c>
      <c r="E2509" t="s">
        <v>224</v>
      </c>
      <c r="F2509" t="s">
        <v>25</v>
      </c>
      <c r="G2509" t="s">
        <v>23</v>
      </c>
      <c r="H2509" t="s">
        <v>26</v>
      </c>
      <c r="I2509" t="s">
        <v>36</v>
      </c>
      <c r="J2509" t="s">
        <v>152</v>
      </c>
      <c r="K2509" t="s">
        <v>39</v>
      </c>
      <c r="L2509" t="b">
        <v>1</v>
      </c>
      <c r="M2509" t="s">
        <v>30</v>
      </c>
      <c r="N2509" t="s">
        <v>224</v>
      </c>
      <c r="O2509">
        <v>1</v>
      </c>
      <c r="P2509">
        <v>6545</v>
      </c>
      <c r="Q2509">
        <v>6545</v>
      </c>
      <c r="R2509">
        <v>49440</v>
      </c>
      <c r="S2509">
        <v>49440</v>
      </c>
      <c r="T2509">
        <v>4.9439999999999998E-2</v>
      </c>
      <c r="U2509">
        <v>4.9439999999999998E-2</v>
      </c>
      <c r="V2509">
        <v>6.5449999999999999</v>
      </c>
    </row>
    <row r="2510" spans="1:22" x14ac:dyDescent="0.35">
      <c r="A2510" t="s">
        <v>22</v>
      </c>
      <c r="B2510">
        <v>2019</v>
      </c>
      <c r="C2510" t="b">
        <v>1</v>
      </c>
      <c r="D2510" t="s">
        <v>23</v>
      </c>
      <c r="E2510" t="s">
        <v>224</v>
      </c>
      <c r="F2510" t="s">
        <v>25</v>
      </c>
      <c r="G2510" t="s">
        <v>23</v>
      </c>
      <c r="H2510" t="s">
        <v>26</v>
      </c>
      <c r="I2510" t="s">
        <v>27</v>
      </c>
      <c r="J2510" t="s">
        <v>94</v>
      </c>
      <c r="K2510" t="s">
        <v>47</v>
      </c>
      <c r="L2510" t="b">
        <v>1</v>
      </c>
      <c r="M2510" t="s">
        <v>30</v>
      </c>
      <c r="N2510" t="s">
        <v>224</v>
      </c>
      <c r="O2510">
        <v>1.36</v>
      </c>
      <c r="P2510">
        <v>4395</v>
      </c>
      <c r="Q2510">
        <v>5977.2</v>
      </c>
      <c r="R2510">
        <v>25431</v>
      </c>
      <c r="S2510">
        <v>25431</v>
      </c>
      <c r="T2510">
        <v>2.5430999999999999E-2</v>
      </c>
      <c r="U2510">
        <v>2.5430999999999999E-2</v>
      </c>
      <c r="V2510">
        <v>5.9771999999999998</v>
      </c>
    </row>
    <row r="2511" spans="1:22" x14ac:dyDescent="0.35">
      <c r="A2511" t="s">
        <v>22</v>
      </c>
      <c r="B2511">
        <v>2019</v>
      </c>
      <c r="C2511" t="b">
        <v>1</v>
      </c>
      <c r="D2511" t="s">
        <v>23</v>
      </c>
      <c r="E2511" t="s">
        <v>224</v>
      </c>
      <c r="F2511" t="s">
        <v>25</v>
      </c>
      <c r="G2511" t="s">
        <v>23</v>
      </c>
      <c r="H2511" t="s">
        <v>26</v>
      </c>
      <c r="I2511" t="s">
        <v>27</v>
      </c>
      <c r="J2511" t="s">
        <v>46</v>
      </c>
      <c r="K2511" t="s">
        <v>47</v>
      </c>
      <c r="L2511" t="b">
        <v>1</v>
      </c>
      <c r="M2511" t="s">
        <v>30</v>
      </c>
      <c r="N2511" t="s">
        <v>224</v>
      </c>
      <c r="O2511">
        <v>1.28</v>
      </c>
      <c r="P2511">
        <v>858</v>
      </c>
      <c r="Q2511">
        <v>1098.24</v>
      </c>
      <c r="R2511">
        <v>6356</v>
      </c>
      <c r="S2511">
        <v>6356</v>
      </c>
      <c r="T2511">
        <v>6.3559999999999997E-3</v>
      </c>
      <c r="U2511">
        <v>6.3559999999999997E-3</v>
      </c>
      <c r="V2511">
        <v>1.0982400000000001</v>
      </c>
    </row>
    <row r="2512" spans="1:22" x14ac:dyDescent="0.35">
      <c r="A2512" t="s">
        <v>22</v>
      </c>
      <c r="B2512">
        <v>2019</v>
      </c>
      <c r="C2512" t="b">
        <v>1</v>
      </c>
      <c r="D2512" t="s">
        <v>23</v>
      </c>
      <c r="E2512" t="s">
        <v>224</v>
      </c>
      <c r="F2512" t="s">
        <v>25</v>
      </c>
      <c r="G2512" t="s">
        <v>23</v>
      </c>
      <c r="H2512" t="s">
        <v>26</v>
      </c>
      <c r="I2512" t="s">
        <v>27</v>
      </c>
      <c r="J2512" t="s">
        <v>152</v>
      </c>
      <c r="K2512" t="s">
        <v>39</v>
      </c>
      <c r="L2512" t="b">
        <v>1</v>
      </c>
      <c r="M2512" t="s">
        <v>30</v>
      </c>
      <c r="N2512" t="s">
        <v>224</v>
      </c>
      <c r="O2512">
        <v>1</v>
      </c>
      <c r="P2512">
        <v>49729</v>
      </c>
      <c r="Q2512">
        <v>49729</v>
      </c>
      <c r="R2512">
        <v>374305</v>
      </c>
      <c r="S2512">
        <v>374305</v>
      </c>
      <c r="T2512">
        <v>0.374305</v>
      </c>
      <c r="U2512">
        <v>0.374305</v>
      </c>
      <c r="V2512">
        <v>49.728999999999999</v>
      </c>
    </row>
    <row r="2513" spans="1:22" x14ac:dyDescent="0.35">
      <c r="A2513" t="s">
        <v>22</v>
      </c>
      <c r="B2513">
        <v>2019</v>
      </c>
      <c r="C2513" t="b">
        <v>1</v>
      </c>
      <c r="D2513" t="s">
        <v>23</v>
      </c>
      <c r="E2513" t="s">
        <v>224</v>
      </c>
      <c r="F2513" t="s">
        <v>25</v>
      </c>
      <c r="G2513" t="s">
        <v>23</v>
      </c>
      <c r="H2513" t="s">
        <v>26</v>
      </c>
      <c r="I2513" t="s">
        <v>27</v>
      </c>
      <c r="J2513" t="s">
        <v>152</v>
      </c>
      <c r="K2513" t="s">
        <v>39</v>
      </c>
      <c r="L2513" t="b">
        <v>1</v>
      </c>
      <c r="M2513" t="s">
        <v>30</v>
      </c>
      <c r="N2513" t="s">
        <v>224</v>
      </c>
      <c r="O2513">
        <v>1</v>
      </c>
      <c r="P2513">
        <v>37566</v>
      </c>
      <c r="Q2513">
        <v>37566</v>
      </c>
      <c r="R2513">
        <v>252747</v>
      </c>
      <c r="S2513">
        <v>252747</v>
      </c>
      <c r="T2513">
        <v>0.252747</v>
      </c>
      <c r="U2513">
        <v>0.252747</v>
      </c>
      <c r="V2513">
        <v>37.566000000000003</v>
      </c>
    </row>
    <row r="2514" spans="1:22" x14ac:dyDescent="0.35">
      <c r="A2514" t="s">
        <v>22</v>
      </c>
      <c r="B2514">
        <v>2019</v>
      </c>
      <c r="C2514" t="b">
        <v>1</v>
      </c>
      <c r="D2514" t="s">
        <v>23</v>
      </c>
      <c r="E2514" t="s">
        <v>224</v>
      </c>
      <c r="F2514" t="s">
        <v>25</v>
      </c>
      <c r="G2514" t="s">
        <v>23</v>
      </c>
      <c r="H2514" t="s">
        <v>26</v>
      </c>
      <c r="I2514" t="s">
        <v>100</v>
      </c>
      <c r="J2514" t="s">
        <v>115</v>
      </c>
      <c r="K2514" t="s">
        <v>54</v>
      </c>
      <c r="L2514" t="b">
        <v>1</v>
      </c>
      <c r="M2514" t="s">
        <v>30</v>
      </c>
      <c r="N2514" t="s">
        <v>224</v>
      </c>
      <c r="O2514">
        <v>3.33</v>
      </c>
      <c r="P2514">
        <v>2519</v>
      </c>
      <c r="Q2514">
        <v>8388.27</v>
      </c>
      <c r="R2514">
        <v>29815</v>
      </c>
      <c r="S2514">
        <v>29815</v>
      </c>
      <c r="T2514">
        <v>2.9815000000000001E-2</v>
      </c>
      <c r="U2514">
        <v>2.9815000000000001E-2</v>
      </c>
      <c r="V2514">
        <v>8.3882700000000003</v>
      </c>
    </row>
    <row r="2515" spans="1:22" x14ac:dyDescent="0.35">
      <c r="A2515" t="s">
        <v>22</v>
      </c>
      <c r="B2515">
        <v>2019</v>
      </c>
      <c r="C2515" t="b">
        <v>1</v>
      </c>
      <c r="D2515" t="s">
        <v>48</v>
      </c>
      <c r="E2515" t="s">
        <v>225</v>
      </c>
      <c r="F2515" t="s">
        <v>25</v>
      </c>
      <c r="G2515" t="s">
        <v>48</v>
      </c>
      <c r="H2515" t="s">
        <v>26</v>
      </c>
      <c r="I2515" t="s">
        <v>35</v>
      </c>
      <c r="J2515" t="s">
        <v>46</v>
      </c>
      <c r="K2515" t="s">
        <v>47</v>
      </c>
      <c r="L2515" t="b">
        <v>1</v>
      </c>
      <c r="M2515" t="s">
        <v>30</v>
      </c>
      <c r="N2515" t="s">
        <v>225</v>
      </c>
      <c r="O2515">
        <v>1.23</v>
      </c>
      <c r="P2515">
        <v>59191</v>
      </c>
      <c r="Q2515">
        <v>72804.929999999993</v>
      </c>
      <c r="R2515">
        <v>374695</v>
      </c>
      <c r="S2515">
        <v>374695</v>
      </c>
      <c r="T2515">
        <v>0.374695</v>
      </c>
      <c r="U2515">
        <v>0.374695</v>
      </c>
      <c r="V2515">
        <v>72.804929999999999</v>
      </c>
    </row>
    <row r="2516" spans="1:22" x14ac:dyDescent="0.35">
      <c r="A2516" t="s">
        <v>22</v>
      </c>
      <c r="B2516">
        <v>2019</v>
      </c>
      <c r="C2516" t="b">
        <v>1</v>
      </c>
      <c r="D2516" t="s">
        <v>48</v>
      </c>
      <c r="E2516" t="s">
        <v>225</v>
      </c>
      <c r="F2516" t="s">
        <v>25</v>
      </c>
      <c r="G2516" t="s">
        <v>48</v>
      </c>
      <c r="H2516" t="s">
        <v>26</v>
      </c>
      <c r="I2516" t="s">
        <v>35</v>
      </c>
      <c r="J2516" t="s">
        <v>80</v>
      </c>
      <c r="K2516" t="s">
        <v>39</v>
      </c>
      <c r="L2516" t="b">
        <v>1</v>
      </c>
      <c r="M2516" t="s">
        <v>30</v>
      </c>
      <c r="N2516" t="s">
        <v>225</v>
      </c>
      <c r="O2516">
        <v>1</v>
      </c>
      <c r="P2516">
        <v>79</v>
      </c>
      <c r="Q2516">
        <v>79</v>
      </c>
      <c r="R2516">
        <v>824</v>
      </c>
      <c r="S2516">
        <v>824</v>
      </c>
      <c r="T2516">
        <v>8.2399999999999997E-4</v>
      </c>
      <c r="U2516">
        <v>8.2399999999999997E-4</v>
      </c>
      <c r="V2516">
        <v>7.9000000000000001E-2</v>
      </c>
    </row>
    <row r="2517" spans="1:22" x14ac:dyDescent="0.35">
      <c r="A2517" t="s">
        <v>22</v>
      </c>
      <c r="B2517">
        <v>2019</v>
      </c>
      <c r="C2517" t="b">
        <v>1</v>
      </c>
      <c r="D2517" t="s">
        <v>48</v>
      </c>
      <c r="E2517" t="s">
        <v>225</v>
      </c>
      <c r="F2517" t="s">
        <v>25</v>
      </c>
      <c r="G2517" t="s">
        <v>48</v>
      </c>
      <c r="H2517" t="s">
        <v>26</v>
      </c>
      <c r="I2517" t="s">
        <v>35</v>
      </c>
      <c r="J2517" t="s">
        <v>82</v>
      </c>
      <c r="K2517" t="s">
        <v>39</v>
      </c>
      <c r="L2517" t="b">
        <v>1</v>
      </c>
      <c r="M2517" t="s">
        <v>30</v>
      </c>
      <c r="N2517" t="s">
        <v>225</v>
      </c>
      <c r="O2517">
        <v>1</v>
      </c>
      <c r="P2517">
        <v>149066</v>
      </c>
      <c r="Q2517">
        <v>149066</v>
      </c>
      <c r="R2517">
        <v>432833</v>
      </c>
      <c r="S2517">
        <v>432833</v>
      </c>
      <c r="T2517">
        <v>0.43283300000000002</v>
      </c>
      <c r="U2517">
        <v>0.43283300000000002</v>
      </c>
      <c r="V2517">
        <v>149.066</v>
      </c>
    </row>
    <row r="2518" spans="1:22" x14ac:dyDescent="0.35">
      <c r="A2518" t="s">
        <v>22</v>
      </c>
      <c r="B2518">
        <v>2019</v>
      </c>
      <c r="C2518" t="b">
        <v>1</v>
      </c>
      <c r="D2518" t="s">
        <v>48</v>
      </c>
      <c r="E2518" t="s">
        <v>225</v>
      </c>
      <c r="F2518" t="s">
        <v>25</v>
      </c>
      <c r="G2518" t="s">
        <v>48</v>
      </c>
      <c r="H2518" t="s">
        <v>26</v>
      </c>
      <c r="I2518" t="s">
        <v>27</v>
      </c>
      <c r="J2518" t="s">
        <v>56</v>
      </c>
      <c r="K2518" t="s">
        <v>29</v>
      </c>
      <c r="L2518" t="b">
        <v>1</v>
      </c>
      <c r="M2518" t="s">
        <v>30</v>
      </c>
      <c r="N2518" t="s">
        <v>225</v>
      </c>
      <c r="O2518">
        <v>1.21</v>
      </c>
      <c r="P2518">
        <v>325195</v>
      </c>
      <c r="Q2518">
        <v>393485.95</v>
      </c>
      <c r="R2518">
        <v>2395718</v>
      </c>
      <c r="S2518">
        <v>2395718</v>
      </c>
      <c r="T2518">
        <v>2.395718</v>
      </c>
      <c r="U2518">
        <v>2.395718</v>
      </c>
      <c r="V2518">
        <v>393.48595</v>
      </c>
    </row>
    <row r="2519" spans="1:22" x14ac:dyDescent="0.35">
      <c r="A2519" t="s">
        <v>22</v>
      </c>
      <c r="B2519">
        <v>2019</v>
      </c>
      <c r="C2519" t="b">
        <v>1</v>
      </c>
      <c r="D2519" t="s">
        <v>48</v>
      </c>
      <c r="E2519" t="s">
        <v>225</v>
      </c>
      <c r="F2519" t="s">
        <v>25</v>
      </c>
      <c r="G2519" t="s">
        <v>48</v>
      </c>
      <c r="H2519" t="s">
        <v>26</v>
      </c>
      <c r="I2519" t="s">
        <v>27</v>
      </c>
      <c r="J2519" t="s">
        <v>69</v>
      </c>
      <c r="K2519" t="s">
        <v>29</v>
      </c>
      <c r="L2519" t="b">
        <v>1</v>
      </c>
      <c r="M2519" t="s">
        <v>30</v>
      </c>
      <c r="N2519" t="s">
        <v>225</v>
      </c>
      <c r="O2519">
        <v>1</v>
      </c>
      <c r="P2519">
        <v>2182</v>
      </c>
      <c r="Q2519">
        <v>2182</v>
      </c>
      <c r="R2519">
        <v>15325</v>
      </c>
      <c r="S2519">
        <v>15325</v>
      </c>
      <c r="T2519">
        <v>1.5325E-2</v>
      </c>
      <c r="U2519">
        <v>1.5325E-2</v>
      </c>
      <c r="V2519">
        <v>2.1819999999999999</v>
      </c>
    </row>
    <row r="2520" spans="1:22" x14ac:dyDescent="0.35">
      <c r="A2520" t="s">
        <v>22</v>
      </c>
      <c r="B2520">
        <v>2019</v>
      </c>
      <c r="C2520" t="b">
        <v>1</v>
      </c>
      <c r="D2520" t="s">
        <v>48</v>
      </c>
      <c r="E2520" t="s">
        <v>225</v>
      </c>
      <c r="F2520" t="s">
        <v>25</v>
      </c>
      <c r="G2520" t="s">
        <v>48</v>
      </c>
      <c r="H2520" t="s">
        <v>26</v>
      </c>
      <c r="I2520" t="s">
        <v>27</v>
      </c>
      <c r="J2520" t="s">
        <v>28</v>
      </c>
      <c r="K2520" t="s">
        <v>29</v>
      </c>
      <c r="L2520" t="b">
        <v>1</v>
      </c>
      <c r="M2520" t="s">
        <v>30</v>
      </c>
      <c r="N2520" t="s">
        <v>225</v>
      </c>
      <c r="O2520">
        <v>1.38</v>
      </c>
      <c r="P2520">
        <v>489421</v>
      </c>
      <c r="Q2520">
        <v>675400.98</v>
      </c>
      <c r="R2520">
        <v>4113644</v>
      </c>
      <c r="S2520">
        <v>4113644</v>
      </c>
      <c r="T2520">
        <v>4.1136439999999999</v>
      </c>
      <c r="U2520">
        <v>4.1136439999999999</v>
      </c>
      <c r="V2520">
        <v>675.40098</v>
      </c>
    </row>
    <row r="2521" spans="1:22" x14ac:dyDescent="0.35">
      <c r="A2521" t="s">
        <v>22</v>
      </c>
      <c r="B2521">
        <v>2019</v>
      </c>
      <c r="C2521" t="b">
        <v>1</v>
      </c>
      <c r="D2521" t="s">
        <v>48</v>
      </c>
      <c r="E2521" t="s">
        <v>225</v>
      </c>
      <c r="F2521" t="s">
        <v>25</v>
      </c>
      <c r="G2521" t="s">
        <v>48</v>
      </c>
      <c r="H2521" t="s">
        <v>26</v>
      </c>
      <c r="I2521" t="s">
        <v>27</v>
      </c>
      <c r="J2521" t="s">
        <v>70</v>
      </c>
      <c r="K2521" t="s">
        <v>29</v>
      </c>
      <c r="L2521" t="b">
        <v>1</v>
      </c>
      <c r="M2521" t="s">
        <v>30</v>
      </c>
      <c r="N2521" t="s">
        <v>225</v>
      </c>
      <c r="O2521">
        <v>1</v>
      </c>
      <c r="P2521">
        <v>12200</v>
      </c>
      <c r="Q2521">
        <v>12200</v>
      </c>
      <c r="R2521">
        <v>323115</v>
      </c>
      <c r="S2521">
        <v>323115</v>
      </c>
      <c r="T2521">
        <v>0.32311499999999999</v>
      </c>
      <c r="U2521">
        <v>0.32311499999999999</v>
      </c>
      <c r="V2521">
        <v>12.2</v>
      </c>
    </row>
    <row r="2522" spans="1:22" x14ac:dyDescent="0.35">
      <c r="A2522" t="s">
        <v>22</v>
      </c>
      <c r="B2522">
        <v>2019</v>
      </c>
      <c r="C2522" t="b">
        <v>1</v>
      </c>
      <c r="D2522" t="s">
        <v>48</v>
      </c>
      <c r="E2522" t="s">
        <v>225</v>
      </c>
      <c r="F2522" t="s">
        <v>25</v>
      </c>
      <c r="G2522" t="s">
        <v>48</v>
      </c>
      <c r="H2522" t="s">
        <v>26</v>
      </c>
      <c r="I2522" t="s">
        <v>27</v>
      </c>
      <c r="J2522" t="s">
        <v>57</v>
      </c>
      <c r="K2522" t="s">
        <v>29</v>
      </c>
      <c r="L2522" t="b">
        <v>1</v>
      </c>
      <c r="M2522" t="s">
        <v>30</v>
      </c>
      <c r="N2522" t="s">
        <v>225</v>
      </c>
      <c r="O2522">
        <v>2.58</v>
      </c>
      <c r="P2522">
        <v>24483</v>
      </c>
      <c r="Q2522">
        <v>63166.14</v>
      </c>
      <c r="R2522">
        <v>96127</v>
      </c>
      <c r="S2522">
        <v>96127</v>
      </c>
      <c r="T2522">
        <v>9.6127000000000004E-2</v>
      </c>
      <c r="U2522">
        <v>9.6127000000000004E-2</v>
      </c>
      <c r="V2522">
        <v>63.166139999999999</v>
      </c>
    </row>
    <row r="2523" spans="1:22" x14ac:dyDescent="0.35">
      <c r="A2523" t="s">
        <v>22</v>
      </c>
      <c r="B2523">
        <v>2019</v>
      </c>
      <c r="C2523" t="b">
        <v>1</v>
      </c>
      <c r="D2523" t="s">
        <v>48</v>
      </c>
      <c r="E2523" t="s">
        <v>225</v>
      </c>
      <c r="F2523" t="s">
        <v>25</v>
      </c>
      <c r="G2523" t="s">
        <v>48</v>
      </c>
      <c r="H2523" t="s">
        <v>26</v>
      </c>
      <c r="I2523" t="s">
        <v>27</v>
      </c>
      <c r="J2523" t="s">
        <v>57</v>
      </c>
      <c r="K2523" t="s">
        <v>29</v>
      </c>
      <c r="L2523" t="b">
        <v>1</v>
      </c>
      <c r="M2523" t="s">
        <v>30</v>
      </c>
      <c r="N2523" t="s">
        <v>225</v>
      </c>
      <c r="O2523">
        <v>1.1499999999999999</v>
      </c>
      <c r="P2523">
        <v>57</v>
      </c>
      <c r="Q2523">
        <v>65.55</v>
      </c>
      <c r="R2523">
        <v>463</v>
      </c>
      <c r="S2523">
        <v>463</v>
      </c>
      <c r="T2523">
        <v>4.6299999999999998E-4</v>
      </c>
      <c r="U2523">
        <v>4.6299999999999998E-4</v>
      </c>
      <c r="V2523">
        <v>6.5549999999999997E-2</v>
      </c>
    </row>
    <row r="2524" spans="1:22" x14ac:dyDescent="0.35">
      <c r="A2524" t="s">
        <v>22</v>
      </c>
      <c r="B2524">
        <v>2019</v>
      </c>
      <c r="C2524" t="b">
        <v>1</v>
      </c>
      <c r="D2524" t="s">
        <v>48</v>
      </c>
      <c r="E2524" t="s">
        <v>225</v>
      </c>
      <c r="F2524" t="s">
        <v>25</v>
      </c>
      <c r="G2524" t="s">
        <v>48</v>
      </c>
      <c r="H2524" t="s">
        <v>26</v>
      </c>
      <c r="I2524" t="s">
        <v>27</v>
      </c>
      <c r="J2524" t="s">
        <v>71</v>
      </c>
      <c r="K2524" t="s">
        <v>29</v>
      </c>
      <c r="L2524" t="b">
        <v>1</v>
      </c>
      <c r="M2524" t="s">
        <v>30</v>
      </c>
      <c r="N2524" t="s">
        <v>225</v>
      </c>
      <c r="O2524">
        <v>1.61</v>
      </c>
      <c r="P2524">
        <v>40514</v>
      </c>
      <c r="Q2524">
        <v>65227.54</v>
      </c>
      <c r="R2524">
        <v>311076</v>
      </c>
      <c r="S2524">
        <v>311076</v>
      </c>
      <c r="T2524">
        <v>0.31107600000000002</v>
      </c>
      <c r="U2524">
        <v>0.31107600000000002</v>
      </c>
      <c r="V2524">
        <v>65.227540000000005</v>
      </c>
    </row>
    <row r="2525" spans="1:22" x14ac:dyDescent="0.35">
      <c r="A2525" t="s">
        <v>22</v>
      </c>
      <c r="B2525">
        <v>2019</v>
      </c>
      <c r="C2525" t="b">
        <v>1</v>
      </c>
      <c r="D2525" t="s">
        <v>48</v>
      </c>
      <c r="E2525" t="s">
        <v>225</v>
      </c>
      <c r="F2525" t="s">
        <v>25</v>
      </c>
      <c r="G2525" t="s">
        <v>48</v>
      </c>
      <c r="H2525" t="s">
        <v>26</v>
      </c>
      <c r="I2525" t="s">
        <v>27</v>
      </c>
      <c r="J2525" t="s">
        <v>71</v>
      </c>
      <c r="K2525" t="s">
        <v>29</v>
      </c>
      <c r="L2525" t="b">
        <v>1</v>
      </c>
      <c r="M2525" t="s">
        <v>30</v>
      </c>
      <c r="N2525" t="s">
        <v>225</v>
      </c>
      <c r="O2525">
        <v>1.61</v>
      </c>
      <c r="P2525">
        <v>94221</v>
      </c>
      <c r="Q2525">
        <v>151695.81</v>
      </c>
      <c r="R2525">
        <v>673626</v>
      </c>
      <c r="S2525">
        <v>673626</v>
      </c>
      <c r="T2525">
        <v>0.67362599999999995</v>
      </c>
      <c r="U2525">
        <v>0.67362599999999995</v>
      </c>
      <c r="V2525">
        <v>151.69580999999999</v>
      </c>
    </row>
    <row r="2526" spans="1:22" x14ac:dyDescent="0.35">
      <c r="A2526" t="s">
        <v>22</v>
      </c>
      <c r="B2526">
        <v>2019</v>
      </c>
      <c r="C2526" t="b">
        <v>1</v>
      </c>
      <c r="D2526" t="s">
        <v>48</v>
      </c>
      <c r="E2526" t="s">
        <v>225</v>
      </c>
      <c r="F2526" t="s">
        <v>25</v>
      </c>
      <c r="G2526" t="s">
        <v>48</v>
      </c>
      <c r="H2526" t="s">
        <v>26</v>
      </c>
      <c r="I2526" t="s">
        <v>27</v>
      </c>
      <c r="J2526" t="s">
        <v>72</v>
      </c>
      <c r="K2526" t="s">
        <v>29</v>
      </c>
      <c r="L2526" t="b">
        <v>1</v>
      </c>
      <c r="M2526" t="s">
        <v>30</v>
      </c>
      <c r="N2526" t="s">
        <v>225</v>
      </c>
      <c r="O2526">
        <v>1.18</v>
      </c>
      <c r="P2526">
        <v>31</v>
      </c>
      <c r="Q2526">
        <v>36.58</v>
      </c>
      <c r="R2526">
        <v>1517</v>
      </c>
      <c r="S2526">
        <v>1517</v>
      </c>
      <c r="T2526">
        <v>1.5169999999999999E-3</v>
      </c>
      <c r="U2526">
        <v>1.5169999999999999E-3</v>
      </c>
      <c r="V2526">
        <v>3.6580000000000001E-2</v>
      </c>
    </row>
    <row r="2527" spans="1:22" x14ac:dyDescent="0.35">
      <c r="A2527" t="s">
        <v>22</v>
      </c>
      <c r="B2527">
        <v>2019</v>
      </c>
      <c r="C2527" t="b">
        <v>1</v>
      </c>
      <c r="D2527" t="s">
        <v>48</v>
      </c>
      <c r="E2527" t="s">
        <v>225</v>
      </c>
      <c r="F2527" t="s">
        <v>25</v>
      </c>
      <c r="G2527" t="s">
        <v>48</v>
      </c>
      <c r="H2527" t="s">
        <v>26</v>
      </c>
      <c r="I2527" t="s">
        <v>27</v>
      </c>
      <c r="J2527" t="s">
        <v>72</v>
      </c>
      <c r="K2527" t="s">
        <v>29</v>
      </c>
      <c r="L2527" t="b">
        <v>1</v>
      </c>
      <c r="M2527" t="s">
        <v>30</v>
      </c>
      <c r="N2527" t="s">
        <v>225</v>
      </c>
      <c r="O2527">
        <v>1.18</v>
      </c>
      <c r="P2527">
        <v>796</v>
      </c>
      <c r="Q2527">
        <v>939.28</v>
      </c>
      <c r="R2527">
        <v>6675</v>
      </c>
      <c r="S2527">
        <v>6675</v>
      </c>
      <c r="T2527">
        <v>6.6750000000000004E-3</v>
      </c>
      <c r="U2527">
        <v>6.6750000000000004E-3</v>
      </c>
      <c r="V2527">
        <v>0.93928</v>
      </c>
    </row>
    <row r="2528" spans="1:22" x14ac:dyDescent="0.35">
      <c r="A2528" t="s">
        <v>22</v>
      </c>
      <c r="B2528">
        <v>2019</v>
      </c>
      <c r="C2528" t="b">
        <v>1</v>
      </c>
      <c r="D2528" t="s">
        <v>48</v>
      </c>
      <c r="E2528" t="s">
        <v>225</v>
      </c>
      <c r="F2528" t="s">
        <v>25</v>
      </c>
      <c r="G2528" t="s">
        <v>48</v>
      </c>
      <c r="H2528" t="s">
        <v>26</v>
      </c>
      <c r="I2528" t="s">
        <v>35</v>
      </c>
      <c r="J2528" t="s">
        <v>92</v>
      </c>
      <c r="K2528" t="s">
        <v>52</v>
      </c>
      <c r="L2528" t="b">
        <v>1</v>
      </c>
      <c r="M2528" t="s">
        <v>30</v>
      </c>
      <c r="N2528" t="s">
        <v>225</v>
      </c>
      <c r="O2528">
        <v>1.1299999999999999</v>
      </c>
      <c r="P2528">
        <v>394</v>
      </c>
      <c r="Q2528">
        <v>445.22</v>
      </c>
      <c r="R2528">
        <v>5323</v>
      </c>
      <c r="S2528">
        <v>5323</v>
      </c>
      <c r="T2528">
        <v>5.3229999999999996E-3</v>
      </c>
      <c r="U2528">
        <v>5.3229999999999996E-3</v>
      </c>
      <c r="V2528">
        <v>0.44522</v>
      </c>
    </row>
    <row r="2529" spans="1:22" x14ac:dyDescent="0.35">
      <c r="A2529" t="s">
        <v>22</v>
      </c>
      <c r="B2529">
        <v>2019</v>
      </c>
      <c r="C2529" t="b">
        <v>1</v>
      </c>
      <c r="D2529" t="s">
        <v>48</v>
      </c>
      <c r="E2529" t="s">
        <v>225</v>
      </c>
      <c r="F2529" t="s">
        <v>25</v>
      </c>
      <c r="G2529" t="s">
        <v>48</v>
      </c>
      <c r="H2529" t="s">
        <v>26</v>
      </c>
      <c r="I2529" t="s">
        <v>35</v>
      </c>
      <c r="J2529" t="s">
        <v>135</v>
      </c>
      <c r="K2529" t="s">
        <v>52</v>
      </c>
      <c r="L2529" t="b">
        <v>1</v>
      </c>
      <c r="M2529" t="s">
        <v>30</v>
      </c>
      <c r="N2529" t="s">
        <v>225</v>
      </c>
      <c r="O2529">
        <v>1</v>
      </c>
      <c r="P2529">
        <v>487</v>
      </c>
      <c r="Q2529">
        <v>487</v>
      </c>
      <c r="R2529">
        <v>2151</v>
      </c>
      <c r="S2529">
        <v>2151</v>
      </c>
      <c r="T2529">
        <v>2.1510000000000001E-3</v>
      </c>
      <c r="U2529">
        <v>2.1510000000000001E-3</v>
      </c>
      <c r="V2529">
        <v>0.48699999999999999</v>
      </c>
    </row>
    <row r="2530" spans="1:22" x14ac:dyDescent="0.35">
      <c r="A2530" t="s">
        <v>22</v>
      </c>
      <c r="B2530">
        <v>2019</v>
      </c>
      <c r="C2530" t="b">
        <v>1</v>
      </c>
      <c r="D2530" t="s">
        <v>48</v>
      </c>
      <c r="E2530" t="s">
        <v>225</v>
      </c>
      <c r="F2530" t="s">
        <v>25</v>
      </c>
      <c r="G2530" t="s">
        <v>48</v>
      </c>
      <c r="H2530" t="s">
        <v>26</v>
      </c>
      <c r="I2530" t="s">
        <v>35</v>
      </c>
      <c r="J2530" t="s">
        <v>153</v>
      </c>
      <c r="K2530" t="s">
        <v>52</v>
      </c>
      <c r="L2530" t="b">
        <v>1</v>
      </c>
      <c r="M2530" t="s">
        <v>30</v>
      </c>
      <c r="N2530" t="s">
        <v>225</v>
      </c>
      <c r="O2530">
        <v>1.1599999999999999</v>
      </c>
      <c r="P2530">
        <v>92568</v>
      </c>
      <c r="Q2530">
        <v>107378.88</v>
      </c>
      <c r="R2530">
        <v>2034432</v>
      </c>
      <c r="S2530">
        <v>2034432</v>
      </c>
      <c r="T2530">
        <v>2.0344319999999998</v>
      </c>
      <c r="U2530">
        <v>2.0344319999999998</v>
      </c>
      <c r="V2530">
        <v>107.37888</v>
      </c>
    </row>
    <row r="2531" spans="1:22" x14ac:dyDescent="0.35">
      <c r="A2531" t="s">
        <v>22</v>
      </c>
      <c r="B2531">
        <v>2019</v>
      </c>
      <c r="C2531" t="b">
        <v>1</v>
      </c>
      <c r="D2531" t="s">
        <v>48</v>
      </c>
      <c r="E2531" t="s">
        <v>225</v>
      </c>
      <c r="F2531" t="s">
        <v>25</v>
      </c>
      <c r="G2531" t="s">
        <v>48</v>
      </c>
      <c r="H2531" t="s">
        <v>26</v>
      </c>
      <c r="I2531" t="s">
        <v>35</v>
      </c>
      <c r="J2531" t="s">
        <v>73</v>
      </c>
      <c r="K2531" t="s">
        <v>52</v>
      </c>
      <c r="L2531" t="b">
        <v>1</v>
      </c>
      <c r="M2531" t="s">
        <v>30</v>
      </c>
      <c r="N2531" t="s">
        <v>225</v>
      </c>
      <c r="O2531">
        <v>1.1000000000000001</v>
      </c>
      <c r="P2531">
        <v>7356</v>
      </c>
      <c r="Q2531">
        <v>8091.6</v>
      </c>
      <c r="R2531">
        <v>64584</v>
      </c>
      <c r="S2531">
        <v>64584</v>
      </c>
      <c r="T2531">
        <v>6.4584000000000003E-2</v>
      </c>
      <c r="U2531">
        <v>6.4584000000000003E-2</v>
      </c>
      <c r="V2531">
        <v>8.0915999999999997</v>
      </c>
    </row>
    <row r="2532" spans="1:22" x14ac:dyDescent="0.35">
      <c r="A2532" t="s">
        <v>22</v>
      </c>
      <c r="B2532">
        <v>2019</v>
      </c>
      <c r="C2532" t="b">
        <v>1</v>
      </c>
      <c r="D2532" t="s">
        <v>48</v>
      </c>
      <c r="E2532" t="s">
        <v>225</v>
      </c>
      <c r="F2532" t="s">
        <v>25</v>
      </c>
      <c r="G2532" t="s">
        <v>48</v>
      </c>
      <c r="H2532" t="s">
        <v>26</v>
      </c>
      <c r="I2532" t="s">
        <v>35</v>
      </c>
      <c r="J2532" t="s">
        <v>124</v>
      </c>
      <c r="K2532" t="s">
        <v>52</v>
      </c>
      <c r="L2532" t="b">
        <v>1</v>
      </c>
      <c r="M2532" t="s">
        <v>30</v>
      </c>
      <c r="N2532" t="s">
        <v>225</v>
      </c>
      <c r="O2532">
        <v>1.1499999999999999</v>
      </c>
      <c r="P2532">
        <v>590</v>
      </c>
      <c r="Q2532">
        <v>678.5</v>
      </c>
      <c r="R2532">
        <v>2832</v>
      </c>
      <c r="S2532">
        <v>2832</v>
      </c>
      <c r="T2532">
        <v>2.8319999999999999E-3</v>
      </c>
      <c r="U2532">
        <v>2.8319999999999999E-3</v>
      </c>
      <c r="V2532">
        <v>0.67849999999999999</v>
      </c>
    </row>
    <row r="2533" spans="1:22" x14ac:dyDescent="0.35">
      <c r="A2533" t="s">
        <v>22</v>
      </c>
      <c r="B2533">
        <v>2019</v>
      </c>
      <c r="C2533" t="b">
        <v>1</v>
      </c>
      <c r="D2533" t="s">
        <v>48</v>
      </c>
      <c r="E2533" t="s">
        <v>225</v>
      </c>
      <c r="F2533" t="s">
        <v>25</v>
      </c>
      <c r="G2533" t="s">
        <v>48</v>
      </c>
      <c r="H2533" t="s">
        <v>26</v>
      </c>
      <c r="I2533" t="s">
        <v>35</v>
      </c>
      <c r="J2533" t="s">
        <v>112</v>
      </c>
      <c r="K2533" t="s">
        <v>54</v>
      </c>
      <c r="L2533" t="b">
        <v>1</v>
      </c>
      <c r="M2533" t="s">
        <v>30</v>
      </c>
      <c r="N2533" t="s">
        <v>225</v>
      </c>
      <c r="O2533">
        <v>1</v>
      </c>
      <c r="P2533">
        <v>10467</v>
      </c>
      <c r="Q2533">
        <v>10467</v>
      </c>
      <c r="R2533">
        <v>18313</v>
      </c>
      <c r="S2533">
        <v>18313</v>
      </c>
      <c r="T2533">
        <v>1.8312999999999999E-2</v>
      </c>
      <c r="U2533">
        <v>1.8312999999999999E-2</v>
      </c>
      <c r="V2533">
        <v>10.467000000000001</v>
      </c>
    </row>
    <row r="2534" spans="1:22" x14ac:dyDescent="0.35">
      <c r="A2534" t="s">
        <v>22</v>
      </c>
      <c r="B2534">
        <v>2019</v>
      </c>
      <c r="C2534" t="b">
        <v>1</v>
      </c>
      <c r="D2534" t="s">
        <v>48</v>
      </c>
      <c r="E2534" t="s">
        <v>225</v>
      </c>
      <c r="F2534" t="s">
        <v>25</v>
      </c>
      <c r="G2534" t="s">
        <v>48</v>
      </c>
      <c r="H2534" t="s">
        <v>26</v>
      </c>
      <c r="I2534" t="s">
        <v>27</v>
      </c>
      <c r="J2534" t="s">
        <v>73</v>
      </c>
      <c r="K2534" t="s">
        <v>52</v>
      </c>
      <c r="L2534" t="b">
        <v>1</v>
      </c>
      <c r="M2534" t="s">
        <v>30</v>
      </c>
      <c r="N2534" t="s">
        <v>225</v>
      </c>
      <c r="O2534">
        <v>1.1000000000000001</v>
      </c>
      <c r="P2534">
        <v>90</v>
      </c>
      <c r="Q2534">
        <v>99</v>
      </c>
      <c r="R2534">
        <v>3370</v>
      </c>
      <c r="S2534">
        <v>3370</v>
      </c>
      <c r="T2534">
        <v>3.3700000000000002E-3</v>
      </c>
      <c r="U2534">
        <v>3.3700000000000002E-3</v>
      </c>
      <c r="V2534">
        <v>9.9000000000000005E-2</v>
      </c>
    </row>
    <row r="2535" spans="1:22" x14ac:dyDescent="0.35">
      <c r="A2535" t="s">
        <v>22</v>
      </c>
      <c r="B2535">
        <v>2019</v>
      </c>
      <c r="C2535" t="b">
        <v>1</v>
      </c>
      <c r="D2535" t="s">
        <v>48</v>
      </c>
      <c r="E2535" t="s">
        <v>225</v>
      </c>
      <c r="F2535" t="s">
        <v>25</v>
      </c>
      <c r="G2535" t="s">
        <v>48</v>
      </c>
      <c r="H2535" t="s">
        <v>26</v>
      </c>
      <c r="I2535" t="s">
        <v>27</v>
      </c>
      <c r="J2535" t="s">
        <v>124</v>
      </c>
      <c r="K2535" t="s">
        <v>52</v>
      </c>
      <c r="L2535" t="b">
        <v>1</v>
      </c>
      <c r="M2535" t="s">
        <v>30</v>
      </c>
      <c r="N2535" t="s">
        <v>225</v>
      </c>
      <c r="O2535">
        <v>1.1499999999999999</v>
      </c>
      <c r="P2535">
        <v>512</v>
      </c>
      <c r="Q2535">
        <v>588.79999999999995</v>
      </c>
      <c r="R2535">
        <v>6083</v>
      </c>
      <c r="S2535">
        <v>6083</v>
      </c>
      <c r="T2535">
        <v>6.0829999999999999E-3</v>
      </c>
      <c r="U2535">
        <v>6.0829999999999999E-3</v>
      </c>
      <c r="V2535">
        <v>0.58879999999999999</v>
      </c>
    </row>
    <row r="2536" spans="1:22" x14ac:dyDescent="0.35">
      <c r="A2536" t="s">
        <v>22</v>
      </c>
      <c r="B2536">
        <v>2019</v>
      </c>
      <c r="C2536" t="b">
        <v>1</v>
      </c>
      <c r="D2536" t="s">
        <v>48</v>
      </c>
      <c r="E2536" t="s">
        <v>225</v>
      </c>
      <c r="F2536" t="s">
        <v>25</v>
      </c>
      <c r="G2536" t="s">
        <v>48</v>
      </c>
      <c r="H2536" t="s">
        <v>26</v>
      </c>
      <c r="I2536" t="s">
        <v>27</v>
      </c>
      <c r="J2536" t="s">
        <v>91</v>
      </c>
      <c r="K2536" t="s">
        <v>54</v>
      </c>
      <c r="L2536" t="b">
        <v>1</v>
      </c>
      <c r="M2536" t="s">
        <v>30</v>
      </c>
      <c r="N2536" t="s">
        <v>225</v>
      </c>
      <c r="O2536">
        <v>1.61</v>
      </c>
      <c r="P2536">
        <v>41088</v>
      </c>
      <c r="Q2536">
        <v>66151.679999999993</v>
      </c>
      <c r="R2536">
        <v>56448</v>
      </c>
      <c r="S2536">
        <v>56448</v>
      </c>
      <c r="T2536">
        <v>5.6447999999999998E-2</v>
      </c>
      <c r="U2536">
        <v>5.6447999999999998E-2</v>
      </c>
      <c r="V2536">
        <v>66.151679999999999</v>
      </c>
    </row>
    <row r="2537" spans="1:22" x14ac:dyDescent="0.35">
      <c r="A2537" t="s">
        <v>22</v>
      </c>
      <c r="B2537">
        <v>2019</v>
      </c>
      <c r="C2537" t="b">
        <v>1</v>
      </c>
      <c r="D2537" t="s">
        <v>48</v>
      </c>
      <c r="E2537" t="s">
        <v>225</v>
      </c>
      <c r="F2537" t="s">
        <v>25</v>
      </c>
      <c r="G2537" t="s">
        <v>48</v>
      </c>
      <c r="H2537" t="s">
        <v>26</v>
      </c>
      <c r="I2537" t="s">
        <v>27</v>
      </c>
      <c r="J2537" t="s">
        <v>74</v>
      </c>
      <c r="K2537" t="s">
        <v>54</v>
      </c>
      <c r="L2537" t="b">
        <v>1</v>
      </c>
      <c r="M2537" t="s">
        <v>30</v>
      </c>
      <c r="N2537" t="s">
        <v>225</v>
      </c>
      <c r="O2537">
        <v>1</v>
      </c>
      <c r="P2537">
        <v>21600</v>
      </c>
      <c r="Q2537">
        <v>21600</v>
      </c>
      <c r="R2537">
        <v>15311</v>
      </c>
      <c r="S2537">
        <v>15311</v>
      </c>
      <c r="T2537">
        <v>1.5311E-2</v>
      </c>
      <c r="U2537">
        <v>1.5311E-2</v>
      </c>
      <c r="V2537">
        <v>21.6</v>
      </c>
    </row>
    <row r="2538" spans="1:22" x14ac:dyDescent="0.35">
      <c r="A2538" t="s">
        <v>22</v>
      </c>
      <c r="B2538">
        <v>2019</v>
      </c>
      <c r="C2538" t="b">
        <v>1</v>
      </c>
      <c r="D2538" t="s">
        <v>48</v>
      </c>
      <c r="E2538" t="s">
        <v>225</v>
      </c>
      <c r="F2538" t="s">
        <v>25</v>
      </c>
      <c r="G2538" t="s">
        <v>48</v>
      </c>
      <c r="H2538" t="s">
        <v>26</v>
      </c>
      <c r="I2538" t="s">
        <v>27</v>
      </c>
      <c r="J2538" t="s">
        <v>154</v>
      </c>
      <c r="K2538" t="s">
        <v>32</v>
      </c>
      <c r="L2538" t="b">
        <v>1</v>
      </c>
      <c r="M2538" t="s">
        <v>30</v>
      </c>
      <c r="N2538" t="s">
        <v>225</v>
      </c>
      <c r="O2538">
        <v>1.2</v>
      </c>
      <c r="P2538">
        <v>60</v>
      </c>
      <c r="Q2538">
        <v>72</v>
      </c>
      <c r="R2538">
        <v>1965</v>
      </c>
      <c r="S2538">
        <v>1965</v>
      </c>
      <c r="T2538">
        <v>1.9650000000000002E-3</v>
      </c>
      <c r="U2538">
        <v>1.9650000000000002E-3</v>
      </c>
      <c r="V2538">
        <v>7.1999999999999995E-2</v>
      </c>
    </row>
    <row r="2539" spans="1:22" x14ac:dyDescent="0.35">
      <c r="A2539" t="s">
        <v>22</v>
      </c>
      <c r="B2539">
        <v>2019</v>
      </c>
      <c r="C2539" t="b">
        <v>1</v>
      </c>
      <c r="D2539" t="s">
        <v>48</v>
      </c>
      <c r="E2539" t="s">
        <v>225</v>
      </c>
      <c r="F2539" t="s">
        <v>25</v>
      </c>
      <c r="G2539" t="s">
        <v>48</v>
      </c>
      <c r="H2539" t="s">
        <v>26</v>
      </c>
      <c r="I2539" t="s">
        <v>35</v>
      </c>
      <c r="J2539" t="s">
        <v>75</v>
      </c>
      <c r="K2539" t="s">
        <v>33</v>
      </c>
      <c r="L2539" t="b">
        <v>1</v>
      </c>
      <c r="M2539" t="s">
        <v>30</v>
      </c>
      <c r="N2539" t="s">
        <v>225</v>
      </c>
      <c r="O2539">
        <v>1.17</v>
      </c>
      <c r="P2539">
        <v>368</v>
      </c>
      <c r="Q2539">
        <v>430.56</v>
      </c>
      <c r="R2539">
        <v>4826</v>
      </c>
      <c r="S2539">
        <v>4826</v>
      </c>
      <c r="T2539">
        <v>4.8260000000000004E-3</v>
      </c>
      <c r="U2539">
        <v>4.8260000000000004E-3</v>
      </c>
      <c r="V2539">
        <v>0.43056</v>
      </c>
    </row>
    <row r="2540" spans="1:22" x14ac:dyDescent="0.35">
      <c r="A2540" t="s">
        <v>22</v>
      </c>
      <c r="B2540">
        <v>2019</v>
      </c>
      <c r="C2540" t="b">
        <v>1</v>
      </c>
      <c r="D2540" t="s">
        <v>48</v>
      </c>
      <c r="E2540" t="s">
        <v>225</v>
      </c>
      <c r="F2540" t="s">
        <v>25</v>
      </c>
      <c r="G2540" t="s">
        <v>48</v>
      </c>
      <c r="H2540" t="s">
        <v>26</v>
      </c>
      <c r="I2540" t="s">
        <v>35</v>
      </c>
      <c r="J2540" t="s">
        <v>125</v>
      </c>
      <c r="K2540" t="s">
        <v>33</v>
      </c>
      <c r="L2540" t="b">
        <v>1</v>
      </c>
      <c r="M2540" t="s">
        <v>30</v>
      </c>
      <c r="N2540" t="s">
        <v>225</v>
      </c>
      <c r="O2540">
        <v>1</v>
      </c>
      <c r="P2540">
        <v>288606</v>
      </c>
      <c r="Q2540">
        <v>288606</v>
      </c>
      <c r="R2540">
        <v>1872354</v>
      </c>
      <c r="S2540">
        <v>1872354</v>
      </c>
      <c r="T2540">
        <v>1.8723540000000001</v>
      </c>
      <c r="U2540">
        <v>1.8723540000000001</v>
      </c>
      <c r="V2540">
        <v>288.60599999999999</v>
      </c>
    </row>
    <row r="2541" spans="1:22" x14ac:dyDescent="0.35">
      <c r="A2541" t="s">
        <v>22</v>
      </c>
      <c r="B2541">
        <v>2019</v>
      </c>
      <c r="C2541" t="b">
        <v>1</v>
      </c>
      <c r="D2541" t="s">
        <v>48</v>
      </c>
      <c r="E2541" t="s">
        <v>225</v>
      </c>
      <c r="F2541" t="s">
        <v>25</v>
      </c>
      <c r="G2541" t="s">
        <v>48</v>
      </c>
      <c r="H2541" t="s">
        <v>26</v>
      </c>
      <c r="I2541" t="s">
        <v>35</v>
      </c>
      <c r="J2541" t="s">
        <v>133</v>
      </c>
      <c r="K2541" t="s">
        <v>33</v>
      </c>
      <c r="L2541" t="b">
        <v>1</v>
      </c>
      <c r="M2541" t="s">
        <v>30</v>
      </c>
      <c r="N2541" t="s">
        <v>225</v>
      </c>
      <c r="O2541">
        <v>1</v>
      </c>
      <c r="P2541">
        <v>4243</v>
      </c>
      <c r="Q2541">
        <v>4243</v>
      </c>
      <c r="R2541">
        <v>18371</v>
      </c>
      <c r="S2541">
        <v>18371</v>
      </c>
      <c r="T2541">
        <v>1.8370999999999998E-2</v>
      </c>
      <c r="U2541">
        <v>1.8370999999999998E-2</v>
      </c>
      <c r="V2541">
        <v>4.2430000000000003</v>
      </c>
    </row>
    <row r="2542" spans="1:22" x14ac:dyDescent="0.35">
      <c r="A2542" t="s">
        <v>22</v>
      </c>
      <c r="B2542">
        <v>2019</v>
      </c>
      <c r="C2542" t="b">
        <v>1</v>
      </c>
      <c r="D2542" t="s">
        <v>48</v>
      </c>
      <c r="E2542" t="s">
        <v>225</v>
      </c>
      <c r="F2542" t="s">
        <v>25</v>
      </c>
      <c r="G2542" t="s">
        <v>48</v>
      </c>
      <c r="H2542" t="s">
        <v>26</v>
      </c>
      <c r="I2542" t="s">
        <v>35</v>
      </c>
      <c r="J2542" t="s">
        <v>111</v>
      </c>
      <c r="K2542" t="s">
        <v>32</v>
      </c>
      <c r="L2542" t="b">
        <v>1</v>
      </c>
      <c r="M2542" t="s">
        <v>30</v>
      </c>
      <c r="N2542" t="s">
        <v>225</v>
      </c>
      <c r="O2542">
        <v>1.17</v>
      </c>
      <c r="P2542">
        <v>156</v>
      </c>
      <c r="Q2542">
        <v>182.52</v>
      </c>
      <c r="R2542">
        <v>1079</v>
      </c>
      <c r="S2542">
        <v>1079</v>
      </c>
      <c r="T2542">
        <v>1.0790000000000001E-3</v>
      </c>
      <c r="U2542">
        <v>1.0790000000000001E-3</v>
      </c>
      <c r="V2542">
        <v>0.18251999999999999</v>
      </c>
    </row>
    <row r="2543" spans="1:22" x14ac:dyDescent="0.35">
      <c r="A2543" t="s">
        <v>22</v>
      </c>
      <c r="B2543">
        <v>2019</v>
      </c>
      <c r="C2543" t="b">
        <v>1</v>
      </c>
      <c r="D2543" t="s">
        <v>48</v>
      </c>
      <c r="E2543" t="s">
        <v>225</v>
      </c>
      <c r="F2543" t="s">
        <v>25</v>
      </c>
      <c r="G2543" t="s">
        <v>48</v>
      </c>
      <c r="H2543" t="s">
        <v>26</v>
      </c>
      <c r="I2543" t="s">
        <v>35</v>
      </c>
      <c r="J2543" t="s">
        <v>31</v>
      </c>
      <c r="K2543" t="s">
        <v>32</v>
      </c>
      <c r="L2543" t="b">
        <v>1</v>
      </c>
      <c r="M2543" t="s">
        <v>30</v>
      </c>
      <c r="N2543" t="s">
        <v>225</v>
      </c>
      <c r="O2543">
        <v>1.46</v>
      </c>
      <c r="P2543">
        <v>1952</v>
      </c>
      <c r="Q2543">
        <v>2849.92</v>
      </c>
      <c r="R2543">
        <v>8128</v>
      </c>
      <c r="S2543">
        <v>8128</v>
      </c>
      <c r="T2543">
        <v>8.1279999999999998E-3</v>
      </c>
      <c r="U2543">
        <v>8.1279999999999998E-3</v>
      </c>
      <c r="V2543">
        <v>2.84992</v>
      </c>
    </row>
    <row r="2544" spans="1:22" x14ac:dyDescent="0.35">
      <c r="A2544" t="s">
        <v>22</v>
      </c>
      <c r="B2544">
        <v>2019</v>
      </c>
      <c r="C2544" t="b">
        <v>1</v>
      </c>
      <c r="D2544" t="s">
        <v>48</v>
      </c>
      <c r="E2544" t="s">
        <v>225</v>
      </c>
      <c r="F2544" t="s">
        <v>25</v>
      </c>
      <c r="G2544" t="s">
        <v>48</v>
      </c>
      <c r="H2544" t="s">
        <v>26</v>
      </c>
      <c r="I2544" t="s">
        <v>35</v>
      </c>
      <c r="J2544" t="s">
        <v>129</v>
      </c>
      <c r="K2544" t="s">
        <v>78</v>
      </c>
      <c r="L2544" t="b">
        <v>1</v>
      </c>
      <c r="M2544" t="s">
        <v>30</v>
      </c>
      <c r="N2544" t="s">
        <v>225</v>
      </c>
      <c r="O2544">
        <v>1.1000000000000001</v>
      </c>
      <c r="P2544">
        <v>107736</v>
      </c>
      <c r="Q2544">
        <v>118509.6</v>
      </c>
      <c r="R2544">
        <v>955667</v>
      </c>
      <c r="S2544">
        <v>955667</v>
      </c>
      <c r="T2544">
        <v>0.95566700000000004</v>
      </c>
      <c r="U2544">
        <v>0.95566700000000004</v>
      </c>
      <c r="V2544">
        <v>118.50960000000001</v>
      </c>
    </row>
    <row r="2545" spans="1:22" x14ac:dyDescent="0.35">
      <c r="A2545" t="s">
        <v>22</v>
      </c>
      <c r="B2545">
        <v>2019</v>
      </c>
      <c r="C2545" t="b">
        <v>1</v>
      </c>
      <c r="D2545" t="s">
        <v>48</v>
      </c>
      <c r="E2545" t="s">
        <v>225</v>
      </c>
      <c r="F2545" t="s">
        <v>25</v>
      </c>
      <c r="G2545" t="s">
        <v>48</v>
      </c>
      <c r="H2545" t="s">
        <v>26</v>
      </c>
      <c r="I2545" t="s">
        <v>35</v>
      </c>
      <c r="J2545" t="s">
        <v>77</v>
      </c>
      <c r="K2545" t="s">
        <v>78</v>
      </c>
      <c r="L2545" t="b">
        <v>1</v>
      </c>
      <c r="M2545" t="s">
        <v>30</v>
      </c>
      <c r="N2545" t="s">
        <v>225</v>
      </c>
      <c r="O2545">
        <v>1.04</v>
      </c>
      <c r="P2545">
        <v>1128</v>
      </c>
      <c r="Q2545">
        <v>1173.1199999999999</v>
      </c>
      <c r="R2545">
        <v>9379</v>
      </c>
      <c r="S2545">
        <v>9379</v>
      </c>
      <c r="T2545">
        <v>9.3790000000000002E-3</v>
      </c>
      <c r="U2545">
        <v>9.3790000000000002E-3</v>
      </c>
      <c r="V2545">
        <v>1.1731199999999999</v>
      </c>
    </row>
    <row r="2546" spans="1:22" x14ac:dyDescent="0.35">
      <c r="A2546" t="s">
        <v>22</v>
      </c>
      <c r="B2546">
        <v>2019</v>
      </c>
      <c r="C2546" t="b">
        <v>1</v>
      </c>
      <c r="D2546" t="s">
        <v>48</v>
      </c>
      <c r="E2546" t="s">
        <v>225</v>
      </c>
      <c r="F2546" t="s">
        <v>25</v>
      </c>
      <c r="G2546" t="s">
        <v>48</v>
      </c>
      <c r="H2546" t="s">
        <v>26</v>
      </c>
      <c r="I2546" t="s">
        <v>27</v>
      </c>
      <c r="J2546" t="s">
        <v>148</v>
      </c>
      <c r="K2546" t="s">
        <v>33</v>
      </c>
      <c r="L2546" t="b">
        <v>1</v>
      </c>
      <c r="M2546" t="s">
        <v>30</v>
      </c>
      <c r="N2546" t="s">
        <v>225</v>
      </c>
      <c r="O2546">
        <v>1.34</v>
      </c>
      <c r="P2546">
        <v>841</v>
      </c>
      <c r="Q2546">
        <v>1126.94</v>
      </c>
      <c r="R2546">
        <v>7426</v>
      </c>
      <c r="S2546">
        <v>7426</v>
      </c>
      <c r="T2546">
        <v>7.4260000000000003E-3</v>
      </c>
      <c r="U2546">
        <v>7.4260000000000003E-3</v>
      </c>
      <c r="V2546">
        <v>1.1269400000000001</v>
      </c>
    </row>
    <row r="2547" spans="1:22" x14ac:dyDescent="0.35">
      <c r="A2547" t="s">
        <v>22</v>
      </c>
      <c r="B2547">
        <v>2019</v>
      </c>
      <c r="C2547" t="b">
        <v>1</v>
      </c>
      <c r="D2547" t="s">
        <v>48</v>
      </c>
      <c r="E2547" t="s">
        <v>225</v>
      </c>
      <c r="F2547" t="s">
        <v>25</v>
      </c>
      <c r="G2547" t="s">
        <v>48</v>
      </c>
      <c r="H2547" t="s">
        <v>26</v>
      </c>
      <c r="I2547" t="s">
        <v>27</v>
      </c>
      <c r="J2547" t="s">
        <v>156</v>
      </c>
      <c r="K2547" t="s">
        <v>33</v>
      </c>
      <c r="L2547" t="b">
        <v>1</v>
      </c>
      <c r="M2547" t="s">
        <v>30</v>
      </c>
      <c r="N2547" t="s">
        <v>225</v>
      </c>
      <c r="O2547">
        <v>1.1599999999999999</v>
      </c>
      <c r="P2547">
        <v>40089</v>
      </c>
      <c r="Q2547">
        <v>46503.24</v>
      </c>
      <c r="R2547">
        <v>84443</v>
      </c>
      <c r="S2547">
        <v>84443</v>
      </c>
      <c r="T2547">
        <v>8.4443000000000004E-2</v>
      </c>
      <c r="U2547">
        <v>8.4443000000000004E-2</v>
      </c>
      <c r="V2547">
        <v>46.503239999999998</v>
      </c>
    </row>
    <row r="2548" spans="1:22" x14ac:dyDescent="0.35">
      <c r="A2548" t="s">
        <v>22</v>
      </c>
      <c r="B2548">
        <v>2019</v>
      </c>
      <c r="C2548" t="b">
        <v>1</v>
      </c>
      <c r="D2548" t="s">
        <v>48</v>
      </c>
      <c r="E2548" t="s">
        <v>225</v>
      </c>
      <c r="F2548" t="s">
        <v>25</v>
      </c>
      <c r="G2548" t="s">
        <v>48</v>
      </c>
      <c r="H2548" t="s">
        <v>26</v>
      </c>
      <c r="I2548" t="s">
        <v>27</v>
      </c>
      <c r="J2548" t="s">
        <v>85</v>
      </c>
      <c r="K2548" t="s">
        <v>33</v>
      </c>
      <c r="L2548" t="b">
        <v>1</v>
      </c>
      <c r="M2548" t="s">
        <v>30</v>
      </c>
      <c r="N2548" t="s">
        <v>225</v>
      </c>
      <c r="O2548">
        <v>3.07</v>
      </c>
      <c r="P2548">
        <v>28</v>
      </c>
      <c r="Q2548">
        <v>85.96</v>
      </c>
      <c r="R2548">
        <v>331</v>
      </c>
      <c r="S2548">
        <v>331</v>
      </c>
      <c r="T2548">
        <v>3.3100000000000002E-4</v>
      </c>
      <c r="U2548">
        <v>3.3100000000000002E-4</v>
      </c>
      <c r="V2548">
        <v>8.5959999999999995E-2</v>
      </c>
    </row>
    <row r="2549" spans="1:22" x14ac:dyDescent="0.35">
      <c r="A2549" t="s">
        <v>22</v>
      </c>
      <c r="B2549">
        <v>2019</v>
      </c>
      <c r="C2549" t="b">
        <v>1</v>
      </c>
      <c r="D2549" t="s">
        <v>48</v>
      </c>
      <c r="E2549" t="s">
        <v>225</v>
      </c>
      <c r="F2549" t="s">
        <v>25</v>
      </c>
      <c r="G2549" t="s">
        <v>48</v>
      </c>
      <c r="H2549" t="s">
        <v>26</v>
      </c>
      <c r="I2549" t="s">
        <v>27</v>
      </c>
      <c r="J2549" t="s">
        <v>31</v>
      </c>
      <c r="K2549" t="s">
        <v>32</v>
      </c>
      <c r="L2549" t="b">
        <v>1</v>
      </c>
      <c r="M2549" t="s">
        <v>30</v>
      </c>
      <c r="N2549" t="s">
        <v>225</v>
      </c>
      <c r="O2549">
        <v>1.5</v>
      </c>
      <c r="P2549">
        <v>12909</v>
      </c>
      <c r="Q2549">
        <v>19363.5</v>
      </c>
      <c r="R2549">
        <v>32762</v>
      </c>
      <c r="S2549">
        <v>32762</v>
      </c>
      <c r="T2549">
        <v>3.2761999999999999E-2</v>
      </c>
      <c r="U2549">
        <v>3.2761999999999999E-2</v>
      </c>
      <c r="V2549">
        <v>19.363499999999998</v>
      </c>
    </row>
    <row r="2550" spans="1:22" x14ac:dyDescent="0.35">
      <c r="A2550" t="s">
        <v>22</v>
      </c>
      <c r="B2550">
        <v>2019</v>
      </c>
      <c r="C2550" t="b">
        <v>1</v>
      </c>
      <c r="D2550" t="s">
        <v>48</v>
      </c>
      <c r="E2550" t="s">
        <v>225</v>
      </c>
      <c r="F2550" t="s">
        <v>25</v>
      </c>
      <c r="G2550" t="s">
        <v>48</v>
      </c>
      <c r="H2550" t="s">
        <v>26</v>
      </c>
      <c r="I2550" t="s">
        <v>27</v>
      </c>
      <c r="J2550" t="s">
        <v>76</v>
      </c>
      <c r="K2550" t="s">
        <v>32</v>
      </c>
      <c r="L2550" t="b">
        <v>1</v>
      </c>
      <c r="M2550" t="s">
        <v>30</v>
      </c>
      <c r="N2550" t="s">
        <v>225</v>
      </c>
      <c r="O2550">
        <v>1.5</v>
      </c>
      <c r="P2550">
        <v>23523</v>
      </c>
      <c r="Q2550">
        <v>35284.5</v>
      </c>
      <c r="R2550">
        <v>88228</v>
      </c>
      <c r="S2550">
        <v>88228</v>
      </c>
      <c r="T2550">
        <v>8.8228000000000001E-2</v>
      </c>
      <c r="U2550">
        <v>8.8228000000000001E-2</v>
      </c>
      <c r="V2550">
        <v>35.284500000000001</v>
      </c>
    </row>
    <row r="2551" spans="1:22" x14ac:dyDescent="0.35">
      <c r="A2551" t="s">
        <v>22</v>
      </c>
      <c r="B2551">
        <v>2019</v>
      </c>
      <c r="C2551" t="b">
        <v>1</v>
      </c>
      <c r="D2551" t="s">
        <v>48</v>
      </c>
      <c r="E2551" t="s">
        <v>225</v>
      </c>
      <c r="F2551" t="s">
        <v>25</v>
      </c>
      <c r="G2551" t="s">
        <v>48</v>
      </c>
      <c r="H2551" t="s">
        <v>26</v>
      </c>
      <c r="I2551" t="s">
        <v>27</v>
      </c>
      <c r="J2551" t="s">
        <v>76</v>
      </c>
      <c r="K2551" t="s">
        <v>32</v>
      </c>
      <c r="L2551" t="b">
        <v>1</v>
      </c>
      <c r="M2551" t="s">
        <v>30</v>
      </c>
      <c r="N2551" t="s">
        <v>225</v>
      </c>
      <c r="O2551">
        <v>1.5</v>
      </c>
      <c r="P2551">
        <v>432</v>
      </c>
      <c r="Q2551">
        <v>648</v>
      </c>
      <c r="R2551">
        <v>4927</v>
      </c>
      <c r="S2551">
        <v>4927</v>
      </c>
      <c r="T2551">
        <v>4.927E-3</v>
      </c>
      <c r="U2551">
        <v>4.927E-3</v>
      </c>
      <c r="V2551">
        <v>0.64800000000000002</v>
      </c>
    </row>
    <row r="2552" spans="1:22" x14ac:dyDescent="0.35">
      <c r="A2552" t="s">
        <v>22</v>
      </c>
      <c r="B2552">
        <v>2019</v>
      </c>
      <c r="C2552" t="b">
        <v>1</v>
      </c>
      <c r="D2552" t="s">
        <v>48</v>
      </c>
      <c r="E2552" t="s">
        <v>225</v>
      </c>
      <c r="F2552" t="s">
        <v>25</v>
      </c>
      <c r="G2552" t="s">
        <v>48</v>
      </c>
      <c r="H2552" t="s">
        <v>26</v>
      </c>
      <c r="I2552" t="s">
        <v>35</v>
      </c>
      <c r="J2552" t="s">
        <v>33</v>
      </c>
      <c r="K2552" t="s">
        <v>33</v>
      </c>
      <c r="L2552" t="b">
        <v>1</v>
      </c>
      <c r="M2552" t="s">
        <v>30</v>
      </c>
      <c r="N2552" t="s">
        <v>225</v>
      </c>
      <c r="O2552">
        <v>1.17</v>
      </c>
      <c r="P2552">
        <v>1387</v>
      </c>
      <c r="Q2552">
        <v>1622.79</v>
      </c>
      <c r="R2552">
        <v>3475</v>
      </c>
      <c r="S2552">
        <v>3475</v>
      </c>
      <c r="T2552">
        <v>3.4749999999999998E-3</v>
      </c>
      <c r="U2552">
        <v>3.4749999999999998E-3</v>
      </c>
      <c r="V2552">
        <v>1.62279</v>
      </c>
    </row>
    <row r="2553" spans="1:22" x14ac:dyDescent="0.35">
      <c r="A2553" t="s">
        <v>22</v>
      </c>
      <c r="B2553">
        <v>2019</v>
      </c>
      <c r="C2553" t="b">
        <v>1</v>
      </c>
      <c r="D2553" t="s">
        <v>48</v>
      </c>
      <c r="E2553" t="s">
        <v>225</v>
      </c>
      <c r="F2553" t="s">
        <v>25</v>
      </c>
      <c r="G2553" t="s">
        <v>48</v>
      </c>
      <c r="H2553" t="s">
        <v>26</v>
      </c>
      <c r="I2553" t="s">
        <v>35</v>
      </c>
      <c r="J2553" t="s">
        <v>33</v>
      </c>
      <c r="K2553" t="s">
        <v>33</v>
      </c>
      <c r="L2553" t="b">
        <v>1</v>
      </c>
      <c r="M2553" t="s">
        <v>30</v>
      </c>
      <c r="N2553" t="s">
        <v>225</v>
      </c>
      <c r="O2553">
        <v>1</v>
      </c>
      <c r="P2553">
        <v>12874</v>
      </c>
      <c r="Q2553">
        <v>12874</v>
      </c>
      <c r="R2553">
        <v>117923</v>
      </c>
      <c r="S2553">
        <v>117923</v>
      </c>
      <c r="T2553">
        <v>0.117923</v>
      </c>
      <c r="U2553">
        <v>0.117923</v>
      </c>
      <c r="V2553">
        <v>12.874000000000001</v>
      </c>
    </row>
    <row r="2554" spans="1:22" x14ac:dyDescent="0.35">
      <c r="A2554" t="s">
        <v>22</v>
      </c>
      <c r="B2554">
        <v>2019</v>
      </c>
      <c r="C2554" t="b">
        <v>1</v>
      </c>
      <c r="D2554" t="s">
        <v>48</v>
      </c>
      <c r="E2554" t="s">
        <v>225</v>
      </c>
      <c r="F2554" t="s">
        <v>25</v>
      </c>
      <c r="G2554" t="s">
        <v>48</v>
      </c>
      <c r="H2554" t="s">
        <v>36</v>
      </c>
      <c r="I2554" t="s">
        <v>37</v>
      </c>
      <c r="J2554" t="s">
        <v>28</v>
      </c>
      <c r="K2554" t="s">
        <v>29</v>
      </c>
      <c r="L2554" t="b">
        <v>1</v>
      </c>
      <c r="M2554" t="s">
        <v>30</v>
      </c>
      <c r="N2554" t="s">
        <v>225</v>
      </c>
      <c r="O2554">
        <v>1.66</v>
      </c>
      <c r="P2554">
        <v>9309</v>
      </c>
      <c r="Q2554">
        <v>15452.94</v>
      </c>
      <c r="R2554">
        <v>39212</v>
      </c>
      <c r="S2554">
        <v>39212</v>
      </c>
      <c r="T2554">
        <v>3.9211999999999997E-2</v>
      </c>
      <c r="U2554">
        <v>3.9211999999999997E-2</v>
      </c>
      <c r="V2554">
        <v>15.45294</v>
      </c>
    </row>
    <row r="2555" spans="1:22" x14ac:dyDescent="0.35">
      <c r="A2555" t="s">
        <v>22</v>
      </c>
      <c r="B2555">
        <v>2019</v>
      </c>
      <c r="C2555" t="b">
        <v>1</v>
      </c>
      <c r="D2555" t="s">
        <v>48</v>
      </c>
      <c r="E2555" t="s">
        <v>225</v>
      </c>
      <c r="F2555" t="s">
        <v>25</v>
      </c>
      <c r="G2555" t="s">
        <v>48</v>
      </c>
      <c r="H2555" t="s">
        <v>36</v>
      </c>
      <c r="I2555" t="s">
        <v>37</v>
      </c>
      <c r="J2555" t="s">
        <v>28</v>
      </c>
      <c r="K2555" t="s">
        <v>29</v>
      </c>
      <c r="L2555" t="b">
        <v>1</v>
      </c>
      <c r="M2555" t="s">
        <v>30</v>
      </c>
      <c r="N2555" t="s">
        <v>225</v>
      </c>
      <c r="O2555">
        <v>1.66</v>
      </c>
      <c r="P2555">
        <v>55633</v>
      </c>
      <c r="Q2555">
        <v>92350.78</v>
      </c>
      <c r="R2555">
        <v>653061</v>
      </c>
      <c r="S2555">
        <v>653061</v>
      </c>
      <c r="T2555">
        <v>0.653061</v>
      </c>
      <c r="U2555">
        <v>0.653061</v>
      </c>
      <c r="V2555">
        <v>92.35078</v>
      </c>
    </row>
    <row r="2556" spans="1:22" x14ac:dyDescent="0.35">
      <c r="A2556" t="s">
        <v>22</v>
      </c>
      <c r="B2556">
        <v>2019</v>
      </c>
      <c r="C2556" t="b">
        <v>1</v>
      </c>
      <c r="D2556" t="s">
        <v>48</v>
      </c>
      <c r="E2556" t="s">
        <v>225</v>
      </c>
      <c r="F2556" t="s">
        <v>25</v>
      </c>
      <c r="G2556" t="s">
        <v>48</v>
      </c>
      <c r="H2556" t="s">
        <v>36</v>
      </c>
      <c r="I2556" t="s">
        <v>37</v>
      </c>
      <c r="J2556" t="s">
        <v>60</v>
      </c>
      <c r="K2556" t="s">
        <v>29</v>
      </c>
      <c r="L2556" t="b">
        <v>1</v>
      </c>
      <c r="M2556" t="s">
        <v>30</v>
      </c>
      <c r="N2556" t="s">
        <v>225</v>
      </c>
      <c r="O2556">
        <v>2.4</v>
      </c>
      <c r="P2556">
        <v>1830</v>
      </c>
      <c r="Q2556">
        <v>4392</v>
      </c>
      <c r="R2556">
        <v>47471</v>
      </c>
      <c r="S2556">
        <v>47471</v>
      </c>
      <c r="T2556">
        <v>4.7470999999999999E-2</v>
      </c>
      <c r="U2556">
        <v>4.7470999999999999E-2</v>
      </c>
      <c r="V2556">
        <v>4.3920000000000003</v>
      </c>
    </row>
    <row r="2557" spans="1:22" x14ac:dyDescent="0.35">
      <c r="A2557" t="s">
        <v>22</v>
      </c>
      <c r="B2557">
        <v>2019</v>
      </c>
      <c r="C2557" t="b">
        <v>1</v>
      </c>
      <c r="D2557" t="s">
        <v>48</v>
      </c>
      <c r="E2557" t="s">
        <v>225</v>
      </c>
      <c r="F2557" t="s">
        <v>25</v>
      </c>
      <c r="G2557" t="s">
        <v>48</v>
      </c>
      <c r="H2557" t="s">
        <v>36</v>
      </c>
      <c r="I2557" t="s">
        <v>37</v>
      </c>
      <c r="J2557" t="s">
        <v>79</v>
      </c>
      <c r="K2557" t="s">
        <v>47</v>
      </c>
      <c r="L2557" t="b">
        <v>1</v>
      </c>
      <c r="M2557" t="s">
        <v>30</v>
      </c>
      <c r="N2557" t="s">
        <v>225</v>
      </c>
      <c r="O2557">
        <v>1.36</v>
      </c>
      <c r="P2557">
        <v>421914</v>
      </c>
      <c r="Q2557">
        <v>573803.04</v>
      </c>
      <c r="R2557">
        <v>1342810</v>
      </c>
      <c r="S2557">
        <v>1342810</v>
      </c>
      <c r="T2557">
        <v>1.3428100000000001</v>
      </c>
      <c r="U2557">
        <v>1.3428100000000001</v>
      </c>
      <c r="V2557">
        <v>573.80304000000001</v>
      </c>
    </row>
    <row r="2558" spans="1:22" x14ac:dyDescent="0.35">
      <c r="A2558" t="s">
        <v>22</v>
      </c>
      <c r="B2558">
        <v>2019</v>
      </c>
      <c r="C2558" t="b">
        <v>1</v>
      </c>
      <c r="D2558" t="s">
        <v>48</v>
      </c>
      <c r="E2558" t="s">
        <v>225</v>
      </c>
      <c r="F2558" t="s">
        <v>25</v>
      </c>
      <c r="G2558" t="s">
        <v>48</v>
      </c>
      <c r="H2558" t="s">
        <v>36</v>
      </c>
      <c r="I2558" t="s">
        <v>37</v>
      </c>
      <c r="J2558" t="s">
        <v>46</v>
      </c>
      <c r="K2558" t="s">
        <v>47</v>
      </c>
      <c r="L2558" t="b">
        <v>1</v>
      </c>
      <c r="M2558" t="s">
        <v>30</v>
      </c>
      <c r="N2558" t="s">
        <v>225</v>
      </c>
      <c r="O2558">
        <v>1.36</v>
      </c>
      <c r="P2558">
        <v>39004</v>
      </c>
      <c r="Q2558">
        <v>53045.440000000002</v>
      </c>
      <c r="R2558">
        <v>511432</v>
      </c>
      <c r="S2558">
        <v>511432</v>
      </c>
      <c r="T2558">
        <v>0.511432</v>
      </c>
      <c r="U2558">
        <v>0.511432</v>
      </c>
      <c r="V2558">
        <v>53.045439999999999</v>
      </c>
    </row>
    <row r="2559" spans="1:22" x14ac:dyDescent="0.35">
      <c r="A2559" t="s">
        <v>22</v>
      </c>
      <c r="B2559">
        <v>2019</v>
      </c>
      <c r="C2559" t="b">
        <v>1</v>
      </c>
      <c r="D2559" t="s">
        <v>48</v>
      </c>
      <c r="E2559" t="s">
        <v>225</v>
      </c>
      <c r="F2559" t="s">
        <v>25</v>
      </c>
      <c r="G2559" t="s">
        <v>48</v>
      </c>
      <c r="H2559" t="s">
        <v>36</v>
      </c>
      <c r="I2559" t="s">
        <v>37</v>
      </c>
      <c r="J2559" t="s">
        <v>80</v>
      </c>
      <c r="K2559" t="s">
        <v>39</v>
      </c>
      <c r="L2559" t="b">
        <v>1</v>
      </c>
      <c r="M2559" t="s">
        <v>30</v>
      </c>
      <c r="N2559" t="s">
        <v>225</v>
      </c>
      <c r="O2559">
        <v>6.83</v>
      </c>
      <c r="P2559">
        <v>2888</v>
      </c>
      <c r="Q2559">
        <v>19725.04</v>
      </c>
      <c r="R2559">
        <v>30094</v>
      </c>
      <c r="S2559">
        <v>30094</v>
      </c>
      <c r="T2559">
        <v>3.0093999999999999E-2</v>
      </c>
      <c r="U2559">
        <v>3.0093999999999999E-2</v>
      </c>
      <c r="V2559">
        <v>19.72504</v>
      </c>
    </row>
    <row r="2560" spans="1:22" x14ac:dyDescent="0.35">
      <c r="A2560" t="s">
        <v>22</v>
      </c>
      <c r="B2560">
        <v>2019</v>
      </c>
      <c r="C2560" t="b">
        <v>1</v>
      </c>
      <c r="D2560" t="s">
        <v>48</v>
      </c>
      <c r="E2560" t="s">
        <v>225</v>
      </c>
      <c r="F2560" t="s">
        <v>25</v>
      </c>
      <c r="G2560" t="s">
        <v>48</v>
      </c>
      <c r="H2560" t="s">
        <v>36</v>
      </c>
      <c r="I2560" t="s">
        <v>37</v>
      </c>
      <c r="J2560" t="s">
        <v>43</v>
      </c>
      <c r="K2560" t="s">
        <v>39</v>
      </c>
      <c r="L2560" t="b">
        <v>1</v>
      </c>
      <c r="M2560" t="s">
        <v>30</v>
      </c>
      <c r="N2560" t="s">
        <v>225</v>
      </c>
      <c r="O2560">
        <v>1.36</v>
      </c>
      <c r="P2560">
        <v>1480</v>
      </c>
      <c r="Q2560">
        <v>2012.8</v>
      </c>
      <c r="R2560">
        <v>7657</v>
      </c>
      <c r="S2560">
        <v>7657</v>
      </c>
      <c r="T2560">
        <v>7.6569999999999997E-3</v>
      </c>
      <c r="U2560">
        <v>7.6569999999999997E-3</v>
      </c>
      <c r="V2560">
        <v>2.0127999999999999</v>
      </c>
    </row>
    <row r="2561" spans="1:22" x14ac:dyDescent="0.35">
      <c r="A2561" t="s">
        <v>22</v>
      </c>
      <c r="B2561">
        <v>2019</v>
      </c>
      <c r="C2561" t="b">
        <v>1</v>
      </c>
      <c r="D2561" t="s">
        <v>48</v>
      </c>
      <c r="E2561" t="s">
        <v>225</v>
      </c>
      <c r="F2561" t="s">
        <v>25</v>
      </c>
      <c r="G2561" t="s">
        <v>48</v>
      </c>
      <c r="H2561" t="s">
        <v>36</v>
      </c>
      <c r="I2561" t="s">
        <v>37</v>
      </c>
      <c r="J2561" t="s">
        <v>81</v>
      </c>
      <c r="K2561" t="s">
        <v>39</v>
      </c>
      <c r="L2561" t="b">
        <v>1</v>
      </c>
      <c r="M2561" t="s">
        <v>30</v>
      </c>
      <c r="N2561" t="s">
        <v>225</v>
      </c>
      <c r="O2561">
        <v>2.61</v>
      </c>
      <c r="P2561">
        <v>5641</v>
      </c>
      <c r="Q2561">
        <v>14723.01</v>
      </c>
      <c r="R2561">
        <v>26242</v>
      </c>
      <c r="S2561">
        <v>26242</v>
      </c>
      <c r="T2561">
        <v>2.6242000000000001E-2</v>
      </c>
      <c r="U2561">
        <v>2.6242000000000001E-2</v>
      </c>
      <c r="V2561">
        <v>14.72301</v>
      </c>
    </row>
    <row r="2562" spans="1:22" x14ac:dyDescent="0.35">
      <c r="A2562" t="s">
        <v>22</v>
      </c>
      <c r="B2562">
        <v>2019</v>
      </c>
      <c r="C2562" t="b">
        <v>1</v>
      </c>
      <c r="D2562" t="s">
        <v>48</v>
      </c>
      <c r="E2562" t="s">
        <v>225</v>
      </c>
      <c r="F2562" t="s">
        <v>25</v>
      </c>
      <c r="G2562" t="s">
        <v>48</v>
      </c>
      <c r="H2562" t="s">
        <v>36</v>
      </c>
      <c r="I2562" t="s">
        <v>37</v>
      </c>
      <c r="J2562" t="s">
        <v>82</v>
      </c>
      <c r="K2562" t="s">
        <v>39</v>
      </c>
      <c r="L2562" t="b">
        <v>1</v>
      </c>
      <c r="M2562" t="s">
        <v>30</v>
      </c>
      <c r="N2562" t="s">
        <v>225</v>
      </c>
      <c r="O2562">
        <v>1.36</v>
      </c>
      <c r="P2562">
        <v>810</v>
      </c>
      <c r="Q2562">
        <v>1101.5999999999999</v>
      </c>
      <c r="R2562">
        <v>1847</v>
      </c>
      <c r="S2562">
        <v>1847</v>
      </c>
      <c r="T2562">
        <v>1.8469999999999999E-3</v>
      </c>
      <c r="U2562">
        <v>1.8469999999999999E-3</v>
      </c>
      <c r="V2562">
        <v>1.1015999999999999</v>
      </c>
    </row>
    <row r="2563" spans="1:22" x14ac:dyDescent="0.35">
      <c r="A2563" t="s">
        <v>22</v>
      </c>
      <c r="B2563">
        <v>2019</v>
      </c>
      <c r="C2563" t="b">
        <v>1</v>
      </c>
      <c r="D2563" t="s">
        <v>48</v>
      </c>
      <c r="E2563" t="s">
        <v>225</v>
      </c>
      <c r="F2563" t="s">
        <v>25</v>
      </c>
      <c r="G2563" t="s">
        <v>48</v>
      </c>
      <c r="H2563" t="s">
        <v>36</v>
      </c>
      <c r="I2563" t="s">
        <v>27</v>
      </c>
      <c r="J2563" t="s">
        <v>60</v>
      </c>
      <c r="K2563" t="s">
        <v>29</v>
      </c>
      <c r="L2563" t="b">
        <v>1</v>
      </c>
      <c r="M2563" t="s">
        <v>30</v>
      </c>
      <c r="N2563" t="s">
        <v>225</v>
      </c>
      <c r="O2563">
        <v>1.98</v>
      </c>
      <c r="P2563">
        <v>14655</v>
      </c>
      <c r="Q2563">
        <v>29016.9</v>
      </c>
      <c r="R2563">
        <v>71410</v>
      </c>
      <c r="S2563">
        <v>71410</v>
      </c>
      <c r="T2563">
        <v>7.1410000000000001E-2</v>
      </c>
      <c r="U2563">
        <v>7.1410000000000001E-2</v>
      </c>
      <c r="V2563">
        <v>29.0169</v>
      </c>
    </row>
    <row r="2564" spans="1:22" x14ac:dyDescent="0.35">
      <c r="A2564" t="s">
        <v>22</v>
      </c>
      <c r="B2564">
        <v>2019</v>
      </c>
      <c r="C2564" t="b">
        <v>1</v>
      </c>
      <c r="D2564" t="s">
        <v>48</v>
      </c>
      <c r="E2564" t="s">
        <v>225</v>
      </c>
      <c r="F2564" t="s">
        <v>25</v>
      </c>
      <c r="G2564" t="s">
        <v>48</v>
      </c>
      <c r="H2564" t="s">
        <v>36</v>
      </c>
      <c r="I2564" t="s">
        <v>83</v>
      </c>
      <c r="J2564" t="s">
        <v>112</v>
      </c>
      <c r="K2564" t="s">
        <v>54</v>
      </c>
      <c r="L2564" t="b">
        <v>1</v>
      </c>
      <c r="M2564" t="s">
        <v>30</v>
      </c>
      <c r="N2564" t="s">
        <v>225</v>
      </c>
      <c r="O2564">
        <v>2.08</v>
      </c>
      <c r="P2564">
        <v>147</v>
      </c>
      <c r="Q2564">
        <v>305.76</v>
      </c>
      <c r="R2564">
        <v>4037</v>
      </c>
      <c r="S2564">
        <v>4037</v>
      </c>
      <c r="T2564">
        <v>4.0369999999999998E-3</v>
      </c>
      <c r="U2564">
        <v>4.0369999999999998E-3</v>
      </c>
      <c r="V2564">
        <v>0.30575999999999998</v>
      </c>
    </row>
    <row r="2565" spans="1:22" x14ac:dyDescent="0.35">
      <c r="A2565" t="s">
        <v>22</v>
      </c>
      <c r="B2565">
        <v>2019</v>
      </c>
      <c r="C2565" t="b">
        <v>1</v>
      </c>
      <c r="D2565" t="s">
        <v>48</v>
      </c>
      <c r="E2565" t="s">
        <v>225</v>
      </c>
      <c r="F2565" t="s">
        <v>25</v>
      </c>
      <c r="G2565" t="s">
        <v>48</v>
      </c>
      <c r="H2565" t="s">
        <v>36</v>
      </c>
      <c r="I2565" t="s">
        <v>83</v>
      </c>
      <c r="J2565" t="s">
        <v>33</v>
      </c>
      <c r="K2565" t="s">
        <v>33</v>
      </c>
      <c r="L2565" t="b">
        <v>1</v>
      </c>
      <c r="M2565" t="s">
        <v>30</v>
      </c>
      <c r="N2565" t="s">
        <v>225</v>
      </c>
      <c r="O2565">
        <v>3.31</v>
      </c>
      <c r="P2565">
        <v>3023</v>
      </c>
      <c r="Q2565">
        <v>10006.129999999999</v>
      </c>
      <c r="R2565">
        <v>62737</v>
      </c>
      <c r="S2565">
        <v>62737</v>
      </c>
      <c r="T2565">
        <v>6.2737000000000001E-2</v>
      </c>
      <c r="U2565">
        <v>6.2737000000000001E-2</v>
      </c>
      <c r="V2565">
        <v>10.006130000000001</v>
      </c>
    </row>
    <row r="2566" spans="1:22" x14ac:dyDescent="0.35">
      <c r="A2566" t="s">
        <v>22</v>
      </c>
      <c r="B2566">
        <v>2019</v>
      </c>
      <c r="C2566" t="b">
        <v>1</v>
      </c>
      <c r="D2566" t="s">
        <v>48</v>
      </c>
      <c r="E2566" t="s">
        <v>225</v>
      </c>
      <c r="F2566" t="s">
        <v>25</v>
      </c>
      <c r="G2566" t="s">
        <v>48</v>
      </c>
      <c r="H2566" t="s">
        <v>50</v>
      </c>
      <c r="I2566" t="s">
        <v>105</v>
      </c>
      <c r="J2566" t="s">
        <v>69</v>
      </c>
      <c r="K2566" t="s">
        <v>29</v>
      </c>
      <c r="L2566" t="b">
        <v>1</v>
      </c>
      <c r="M2566" t="s">
        <v>30</v>
      </c>
      <c r="N2566" t="s">
        <v>225</v>
      </c>
      <c r="O2566">
        <v>0</v>
      </c>
      <c r="P2566">
        <v>319</v>
      </c>
      <c r="Q2566">
        <v>0</v>
      </c>
      <c r="R2566">
        <v>14721</v>
      </c>
      <c r="S2566">
        <v>14721</v>
      </c>
      <c r="T2566">
        <v>1.4721E-2</v>
      </c>
      <c r="U2566">
        <v>1.4721E-2</v>
      </c>
      <c r="V2566">
        <v>0</v>
      </c>
    </row>
    <row r="2567" spans="1:22" x14ac:dyDescent="0.35">
      <c r="A2567" t="s">
        <v>22</v>
      </c>
      <c r="B2567">
        <v>2019</v>
      </c>
      <c r="C2567" t="b">
        <v>1</v>
      </c>
      <c r="D2567" t="s">
        <v>48</v>
      </c>
      <c r="E2567" t="s">
        <v>225</v>
      </c>
      <c r="F2567" t="s">
        <v>25</v>
      </c>
      <c r="G2567" t="s">
        <v>48</v>
      </c>
      <c r="H2567" t="s">
        <v>50</v>
      </c>
      <c r="I2567" t="s">
        <v>27</v>
      </c>
      <c r="J2567" t="s">
        <v>108</v>
      </c>
      <c r="K2567" t="s">
        <v>52</v>
      </c>
      <c r="L2567" t="b">
        <v>1</v>
      </c>
      <c r="M2567" t="s">
        <v>30</v>
      </c>
      <c r="N2567" t="s">
        <v>225</v>
      </c>
      <c r="O2567">
        <v>0</v>
      </c>
      <c r="P2567">
        <v>140</v>
      </c>
      <c r="Q2567">
        <v>0</v>
      </c>
      <c r="R2567">
        <v>1299</v>
      </c>
      <c r="S2567">
        <v>1299</v>
      </c>
      <c r="T2567">
        <v>1.299E-3</v>
      </c>
      <c r="U2567">
        <v>1.299E-3</v>
      </c>
      <c r="V2567">
        <v>0</v>
      </c>
    </row>
    <row r="2568" spans="1:22" x14ac:dyDescent="0.35">
      <c r="A2568" t="s">
        <v>22</v>
      </c>
      <c r="B2568">
        <v>2019</v>
      </c>
      <c r="C2568" t="b">
        <v>1</v>
      </c>
      <c r="D2568" t="s">
        <v>48</v>
      </c>
      <c r="E2568" t="s">
        <v>225</v>
      </c>
      <c r="F2568" t="s">
        <v>25</v>
      </c>
      <c r="G2568" t="s">
        <v>48</v>
      </c>
      <c r="H2568" t="s">
        <v>50</v>
      </c>
      <c r="I2568" t="s">
        <v>27</v>
      </c>
      <c r="J2568" t="s">
        <v>85</v>
      </c>
      <c r="K2568" t="s">
        <v>33</v>
      </c>
      <c r="L2568" t="b">
        <v>1</v>
      </c>
      <c r="M2568" t="s">
        <v>30</v>
      </c>
      <c r="N2568" t="s">
        <v>225</v>
      </c>
      <c r="O2568">
        <v>2.5</v>
      </c>
      <c r="P2568">
        <v>10414</v>
      </c>
      <c r="Q2568">
        <v>26035</v>
      </c>
      <c r="R2568">
        <v>80834</v>
      </c>
      <c r="S2568">
        <v>80834</v>
      </c>
      <c r="T2568">
        <v>8.0834000000000003E-2</v>
      </c>
      <c r="U2568">
        <v>8.0834000000000003E-2</v>
      </c>
      <c r="V2568">
        <v>26.035</v>
      </c>
    </row>
    <row r="2569" spans="1:22" x14ac:dyDescent="0.35">
      <c r="A2569" t="s">
        <v>22</v>
      </c>
      <c r="B2569">
        <v>2019</v>
      </c>
      <c r="C2569" t="b">
        <v>1</v>
      </c>
      <c r="D2569" t="s">
        <v>48</v>
      </c>
      <c r="E2569" t="s">
        <v>225</v>
      </c>
      <c r="F2569" t="s">
        <v>25</v>
      </c>
      <c r="G2569" t="s">
        <v>48</v>
      </c>
      <c r="H2569" t="s">
        <v>50</v>
      </c>
      <c r="I2569" t="s">
        <v>27</v>
      </c>
      <c r="J2569" t="s">
        <v>111</v>
      </c>
      <c r="K2569" t="s">
        <v>32</v>
      </c>
      <c r="L2569" t="b">
        <v>1</v>
      </c>
      <c r="M2569" t="s">
        <v>30</v>
      </c>
      <c r="N2569" t="s">
        <v>225</v>
      </c>
      <c r="O2569">
        <v>0</v>
      </c>
      <c r="P2569">
        <v>7461</v>
      </c>
      <c r="Q2569">
        <v>0</v>
      </c>
      <c r="R2569">
        <v>23870</v>
      </c>
      <c r="S2569">
        <v>23870</v>
      </c>
      <c r="T2569">
        <v>2.3869999999999999E-2</v>
      </c>
      <c r="U2569">
        <v>2.3869999999999999E-2</v>
      </c>
      <c r="V2569">
        <v>0</v>
      </c>
    </row>
    <row r="2570" spans="1:22" x14ac:dyDescent="0.35">
      <c r="A2570" t="s">
        <v>22</v>
      </c>
      <c r="B2570">
        <v>2019</v>
      </c>
      <c r="C2570" t="b">
        <v>1</v>
      </c>
      <c r="D2570" t="s">
        <v>48</v>
      </c>
      <c r="E2570" t="s">
        <v>225</v>
      </c>
      <c r="F2570" t="s">
        <v>25</v>
      </c>
      <c r="G2570" t="s">
        <v>48</v>
      </c>
      <c r="H2570" t="s">
        <v>50</v>
      </c>
      <c r="I2570" t="s">
        <v>100</v>
      </c>
      <c r="J2570" t="s">
        <v>76</v>
      </c>
      <c r="K2570" t="s">
        <v>32</v>
      </c>
      <c r="L2570" t="b">
        <v>1</v>
      </c>
      <c r="M2570" t="s">
        <v>30</v>
      </c>
      <c r="N2570" t="s">
        <v>225</v>
      </c>
      <c r="O2570">
        <v>3.65</v>
      </c>
      <c r="P2570">
        <v>2301</v>
      </c>
      <c r="Q2570">
        <v>8398.65</v>
      </c>
      <c r="R2570">
        <v>12156</v>
      </c>
      <c r="S2570">
        <v>12156</v>
      </c>
      <c r="T2570">
        <v>1.2156E-2</v>
      </c>
      <c r="U2570">
        <v>1.2156E-2</v>
      </c>
      <c r="V2570">
        <v>8.3986499999999999</v>
      </c>
    </row>
    <row r="2571" spans="1:22" x14ac:dyDescent="0.35">
      <c r="A2571" t="s">
        <v>22</v>
      </c>
      <c r="B2571">
        <v>2019</v>
      </c>
      <c r="C2571" t="b">
        <v>1</v>
      </c>
      <c r="D2571" t="s">
        <v>48</v>
      </c>
      <c r="E2571" t="s">
        <v>225</v>
      </c>
      <c r="F2571" t="s">
        <v>25</v>
      </c>
      <c r="G2571" t="s">
        <v>48</v>
      </c>
      <c r="H2571" t="s">
        <v>50</v>
      </c>
      <c r="I2571" t="s">
        <v>37</v>
      </c>
      <c r="J2571" t="s">
        <v>84</v>
      </c>
      <c r="K2571" t="s">
        <v>67</v>
      </c>
      <c r="L2571" t="b">
        <v>1</v>
      </c>
      <c r="M2571" t="s">
        <v>30</v>
      </c>
      <c r="N2571" t="s">
        <v>225</v>
      </c>
      <c r="O2571">
        <v>2.0099999999999998</v>
      </c>
      <c r="P2571">
        <v>59228</v>
      </c>
      <c r="Q2571">
        <v>119048.28</v>
      </c>
      <c r="R2571">
        <v>267720</v>
      </c>
      <c r="S2571">
        <v>267720</v>
      </c>
      <c r="T2571">
        <v>0.26772000000000001</v>
      </c>
      <c r="U2571">
        <v>0.26772000000000001</v>
      </c>
      <c r="V2571">
        <v>119.04828000000001</v>
      </c>
    </row>
    <row r="2572" spans="1:22" x14ac:dyDescent="0.35">
      <c r="A2572" t="s">
        <v>22</v>
      </c>
      <c r="B2572">
        <v>2019</v>
      </c>
      <c r="C2572" t="b">
        <v>1</v>
      </c>
      <c r="D2572" t="s">
        <v>48</v>
      </c>
      <c r="E2572" t="s">
        <v>225</v>
      </c>
      <c r="F2572" t="s">
        <v>25</v>
      </c>
      <c r="G2572" t="s">
        <v>48</v>
      </c>
      <c r="H2572" t="s">
        <v>40</v>
      </c>
      <c r="I2572" t="s">
        <v>35</v>
      </c>
      <c r="J2572" t="s">
        <v>108</v>
      </c>
      <c r="K2572" t="s">
        <v>52</v>
      </c>
      <c r="L2572" t="b">
        <v>1</v>
      </c>
      <c r="M2572" t="s">
        <v>30</v>
      </c>
      <c r="N2572" t="s">
        <v>225</v>
      </c>
      <c r="O2572">
        <v>2.6</v>
      </c>
      <c r="P2572">
        <v>64745</v>
      </c>
      <c r="Q2572">
        <v>168337</v>
      </c>
      <c r="R2572">
        <v>551642</v>
      </c>
      <c r="S2572">
        <v>551642</v>
      </c>
      <c r="T2572">
        <v>0.55164199999999997</v>
      </c>
      <c r="U2572">
        <v>0.55164199999999997</v>
      </c>
      <c r="V2572">
        <v>168.33699999999999</v>
      </c>
    </row>
    <row r="2573" spans="1:22" x14ac:dyDescent="0.35">
      <c r="A2573" t="s">
        <v>22</v>
      </c>
      <c r="B2573">
        <v>2019</v>
      </c>
      <c r="C2573" t="b">
        <v>1</v>
      </c>
      <c r="D2573" t="s">
        <v>48</v>
      </c>
      <c r="E2573" t="s">
        <v>225</v>
      </c>
      <c r="F2573" t="s">
        <v>25</v>
      </c>
      <c r="G2573" t="s">
        <v>48</v>
      </c>
      <c r="H2573" t="s">
        <v>40</v>
      </c>
      <c r="I2573" t="s">
        <v>27</v>
      </c>
      <c r="J2573" t="s">
        <v>51</v>
      </c>
      <c r="K2573" t="s">
        <v>52</v>
      </c>
      <c r="L2573" t="b">
        <v>1</v>
      </c>
      <c r="M2573" t="s">
        <v>30</v>
      </c>
      <c r="N2573" t="s">
        <v>225</v>
      </c>
      <c r="O2573">
        <v>2.5</v>
      </c>
      <c r="P2573">
        <v>16180</v>
      </c>
      <c r="Q2573">
        <v>40450</v>
      </c>
      <c r="R2573">
        <v>144075</v>
      </c>
      <c r="S2573">
        <v>144075</v>
      </c>
      <c r="T2573">
        <v>0.14407500000000001</v>
      </c>
      <c r="U2573">
        <v>0.14407500000000001</v>
      </c>
      <c r="V2573">
        <v>40.450000000000003</v>
      </c>
    </row>
    <row r="2574" spans="1:22" x14ac:dyDescent="0.35">
      <c r="A2574" t="s">
        <v>22</v>
      </c>
      <c r="B2574">
        <v>2019</v>
      </c>
      <c r="C2574" t="b">
        <v>1</v>
      </c>
      <c r="D2574" t="s">
        <v>48</v>
      </c>
      <c r="E2574" t="s">
        <v>225</v>
      </c>
      <c r="F2574" t="s">
        <v>25</v>
      </c>
      <c r="G2574" t="s">
        <v>48</v>
      </c>
      <c r="H2574" t="s">
        <v>40</v>
      </c>
      <c r="I2574" t="s">
        <v>27</v>
      </c>
      <c r="J2574" t="s">
        <v>108</v>
      </c>
      <c r="K2574" t="s">
        <v>52</v>
      </c>
      <c r="L2574" t="b">
        <v>1</v>
      </c>
      <c r="M2574" t="s">
        <v>30</v>
      </c>
      <c r="N2574" t="s">
        <v>225</v>
      </c>
      <c r="O2574">
        <v>1.83</v>
      </c>
      <c r="P2574">
        <v>7268</v>
      </c>
      <c r="Q2574">
        <v>13300.44</v>
      </c>
      <c r="R2574">
        <v>59952</v>
      </c>
      <c r="S2574">
        <v>59952</v>
      </c>
      <c r="T2574">
        <v>5.9951999999999998E-2</v>
      </c>
      <c r="U2574">
        <v>5.9951999999999998E-2</v>
      </c>
      <c r="V2574">
        <v>13.30044</v>
      </c>
    </row>
    <row r="2575" spans="1:22" x14ac:dyDescent="0.35">
      <c r="A2575" t="s">
        <v>22</v>
      </c>
      <c r="B2575">
        <v>2019</v>
      </c>
      <c r="C2575" t="b">
        <v>1</v>
      </c>
      <c r="D2575" t="s">
        <v>48</v>
      </c>
      <c r="E2575" t="s">
        <v>225</v>
      </c>
      <c r="F2575" t="s">
        <v>25</v>
      </c>
      <c r="G2575" t="s">
        <v>48</v>
      </c>
      <c r="H2575" t="s">
        <v>40</v>
      </c>
      <c r="I2575" t="s">
        <v>36</v>
      </c>
      <c r="J2575" t="s">
        <v>76</v>
      </c>
      <c r="K2575" t="s">
        <v>32</v>
      </c>
      <c r="L2575" t="b">
        <v>1</v>
      </c>
      <c r="M2575" t="s">
        <v>30</v>
      </c>
      <c r="N2575" t="s">
        <v>225</v>
      </c>
      <c r="O2575">
        <v>3.45</v>
      </c>
      <c r="P2575">
        <v>3577</v>
      </c>
      <c r="Q2575">
        <v>12340.65</v>
      </c>
      <c r="R2575">
        <v>21872</v>
      </c>
      <c r="S2575">
        <v>21872</v>
      </c>
      <c r="T2575">
        <v>2.1871999999999999E-2</v>
      </c>
      <c r="U2575">
        <v>2.1871999999999999E-2</v>
      </c>
      <c r="V2575">
        <v>12.34065</v>
      </c>
    </row>
    <row r="2576" spans="1:22" x14ac:dyDescent="0.35">
      <c r="A2576" t="s">
        <v>22</v>
      </c>
      <c r="B2576">
        <v>2019</v>
      </c>
      <c r="C2576" t="b">
        <v>1</v>
      </c>
      <c r="D2576" t="s">
        <v>48</v>
      </c>
      <c r="E2576" t="s">
        <v>225</v>
      </c>
      <c r="F2576" t="s">
        <v>25</v>
      </c>
      <c r="G2576" t="s">
        <v>48</v>
      </c>
      <c r="H2576" t="s">
        <v>40</v>
      </c>
      <c r="I2576" t="s">
        <v>35</v>
      </c>
      <c r="J2576" t="s">
        <v>76</v>
      </c>
      <c r="K2576" t="s">
        <v>32</v>
      </c>
      <c r="L2576" t="b">
        <v>1</v>
      </c>
      <c r="M2576" t="s">
        <v>30</v>
      </c>
      <c r="N2576" t="s">
        <v>225</v>
      </c>
      <c r="O2576">
        <v>2.85</v>
      </c>
      <c r="P2576">
        <v>2222</v>
      </c>
      <c r="Q2576">
        <v>6332.7</v>
      </c>
      <c r="R2576">
        <v>16902</v>
      </c>
      <c r="S2576">
        <v>16902</v>
      </c>
      <c r="T2576">
        <v>1.6902E-2</v>
      </c>
      <c r="U2576">
        <v>1.6902E-2</v>
      </c>
      <c r="V2576">
        <v>6.3327</v>
      </c>
    </row>
    <row r="2577" spans="1:22" x14ac:dyDescent="0.35">
      <c r="A2577" t="s">
        <v>22</v>
      </c>
      <c r="B2577">
        <v>2019</v>
      </c>
      <c r="C2577" t="b">
        <v>1</v>
      </c>
      <c r="D2577" t="s">
        <v>48</v>
      </c>
      <c r="E2577" t="s">
        <v>225</v>
      </c>
      <c r="F2577" t="s">
        <v>25</v>
      </c>
      <c r="G2577" t="s">
        <v>48</v>
      </c>
      <c r="H2577" t="s">
        <v>40</v>
      </c>
      <c r="I2577" t="s">
        <v>27</v>
      </c>
      <c r="J2577" t="s">
        <v>85</v>
      </c>
      <c r="K2577" t="s">
        <v>33</v>
      </c>
      <c r="L2577" t="b">
        <v>1</v>
      </c>
      <c r="M2577" t="s">
        <v>30</v>
      </c>
      <c r="N2577" t="s">
        <v>225</v>
      </c>
      <c r="O2577">
        <v>5.12</v>
      </c>
      <c r="P2577">
        <v>7319</v>
      </c>
      <c r="Q2577">
        <v>37473.279999999999</v>
      </c>
      <c r="R2577">
        <v>61765</v>
      </c>
      <c r="S2577">
        <v>61765</v>
      </c>
      <c r="T2577">
        <v>6.1765E-2</v>
      </c>
      <c r="U2577">
        <v>6.1765E-2</v>
      </c>
      <c r="V2577">
        <v>37.473280000000003</v>
      </c>
    </row>
    <row r="2578" spans="1:22" x14ac:dyDescent="0.35">
      <c r="A2578" t="s">
        <v>22</v>
      </c>
      <c r="B2578">
        <v>2019</v>
      </c>
      <c r="C2578" t="b">
        <v>1</v>
      </c>
      <c r="D2578" t="s">
        <v>48</v>
      </c>
      <c r="E2578" t="s">
        <v>225</v>
      </c>
      <c r="F2578" t="s">
        <v>25</v>
      </c>
      <c r="G2578" t="s">
        <v>48</v>
      </c>
      <c r="H2578" t="s">
        <v>40</v>
      </c>
      <c r="I2578" t="s">
        <v>27</v>
      </c>
      <c r="J2578" t="s">
        <v>31</v>
      </c>
      <c r="K2578" t="s">
        <v>32</v>
      </c>
      <c r="L2578" t="b">
        <v>1</v>
      </c>
      <c r="M2578" t="s">
        <v>30</v>
      </c>
      <c r="N2578" t="s">
        <v>225</v>
      </c>
      <c r="O2578">
        <v>2.4700000000000002</v>
      </c>
      <c r="P2578">
        <v>74</v>
      </c>
      <c r="Q2578">
        <v>182.78</v>
      </c>
      <c r="R2578">
        <v>363</v>
      </c>
      <c r="S2578">
        <v>363</v>
      </c>
      <c r="T2578">
        <v>3.6299999999999999E-4</v>
      </c>
      <c r="U2578">
        <v>3.6299999999999999E-4</v>
      </c>
      <c r="V2578">
        <v>0.18278</v>
      </c>
    </row>
    <row r="2579" spans="1:22" x14ac:dyDescent="0.35">
      <c r="A2579" t="s">
        <v>22</v>
      </c>
      <c r="B2579">
        <v>2019</v>
      </c>
      <c r="C2579" t="b">
        <v>1</v>
      </c>
      <c r="D2579" t="s">
        <v>48</v>
      </c>
      <c r="E2579" t="s">
        <v>225</v>
      </c>
      <c r="F2579" t="s">
        <v>25</v>
      </c>
      <c r="G2579" t="s">
        <v>48</v>
      </c>
      <c r="H2579" t="s">
        <v>40</v>
      </c>
      <c r="I2579" t="s">
        <v>27</v>
      </c>
      <c r="J2579" t="s">
        <v>31</v>
      </c>
      <c r="K2579" t="s">
        <v>32</v>
      </c>
      <c r="L2579" t="b">
        <v>1</v>
      </c>
      <c r="M2579" t="s">
        <v>30</v>
      </c>
      <c r="N2579" t="s">
        <v>225</v>
      </c>
      <c r="O2579">
        <v>2.25</v>
      </c>
      <c r="P2579">
        <v>9620</v>
      </c>
      <c r="Q2579">
        <v>21645</v>
      </c>
      <c r="R2579">
        <v>37455</v>
      </c>
      <c r="S2579">
        <v>37455</v>
      </c>
      <c r="T2579">
        <v>3.7455000000000002E-2</v>
      </c>
      <c r="U2579">
        <v>3.7455000000000002E-2</v>
      </c>
      <c r="V2579">
        <v>21.645</v>
      </c>
    </row>
    <row r="2580" spans="1:22" x14ac:dyDescent="0.35">
      <c r="A2580" t="s">
        <v>22</v>
      </c>
      <c r="B2580">
        <v>2019</v>
      </c>
      <c r="C2580" t="b">
        <v>1</v>
      </c>
      <c r="D2580" t="s">
        <v>48</v>
      </c>
      <c r="E2580" t="s">
        <v>225</v>
      </c>
      <c r="F2580" t="s">
        <v>25</v>
      </c>
      <c r="G2580" t="s">
        <v>48</v>
      </c>
      <c r="H2580" t="s">
        <v>40</v>
      </c>
      <c r="I2580" t="s">
        <v>27</v>
      </c>
      <c r="J2580" t="s">
        <v>76</v>
      </c>
      <c r="K2580" t="s">
        <v>32</v>
      </c>
      <c r="L2580" t="b">
        <v>1</v>
      </c>
      <c r="M2580" t="s">
        <v>30</v>
      </c>
      <c r="N2580" t="s">
        <v>225</v>
      </c>
      <c r="O2580">
        <v>2.85</v>
      </c>
      <c r="P2580">
        <v>371311</v>
      </c>
      <c r="Q2580">
        <v>1058236.3500000001</v>
      </c>
      <c r="R2580">
        <v>2234156</v>
      </c>
      <c r="S2580">
        <v>2234156</v>
      </c>
      <c r="T2580">
        <v>2.234156</v>
      </c>
      <c r="U2580">
        <v>2.234156</v>
      </c>
      <c r="V2580">
        <v>1058.2363499999999</v>
      </c>
    </row>
    <row r="2581" spans="1:22" x14ac:dyDescent="0.35">
      <c r="A2581" t="s">
        <v>22</v>
      </c>
      <c r="B2581">
        <v>2019</v>
      </c>
      <c r="C2581" t="b">
        <v>1</v>
      </c>
      <c r="D2581" t="s">
        <v>48</v>
      </c>
      <c r="E2581" t="s">
        <v>225</v>
      </c>
      <c r="F2581" t="s">
        <v>25</v>
      </c>
      <c r="G2581" t="s">
        <v>48</v>
      </c>
      <c r="H2581" t="s">
        <v>40</v>
      </c>
      <c r="I2581" t="s">
        <v>27</v>
      </c>
      <c r="J2581" t="s">
        <v>76</v>
      </c>
      <c r="K2581" t="s">
        <v>32</v>
      </c>
      <c r="L2581" t="b">
        <v>1</v>
      </c>
      <c r="M2581" t="s">
        <v>30</v>
      </c>
      <c r="N2581" t="s">
        <v>225</v>
      </c>
      <c r="O2581">
        <v>2.85</v>
      </c>
      <c r="P2581">
        <v>1021</v>
      </c>
      <c r="Q2581">
        <v>2909.85</v>
      </c>
      <c r="R2581">
        <v>1037</v>
      </c>
      <c r="S2581">
        <v>1037</v>
      </c>
      <c r="T2581">
        <v>1.0369999999999999E-3</v>
      </c>
      <c r="U2581">
        <v>1.0369999999999999E-3</v>
      </c>
      <c r="V2581">
        <v>2.90985</v>
      </c>
    </row>
    <row r="2582" spans="1:22" x14ac:dyDescent="0.35">
      <c r="A2582" t="s">
        <v>22</v>
      </c>
      <c r="B2582">
        <v>2019</v>
      </c>
      <c r="C2582" t="b">
        <v>1</v>
      </c>
      <c r="D2582" t="s">
        <v>48</v>
      </c>
      <c r="E2582" t="s">
        <v>225</v>
      </c>
      <c r="F2582" t="s">
        <v>25</v>
      </c>
      <c r="G2582" t="s">
        <v>48</v>
      </c>
      <c r="H2582" t="s">
        <v>40</v>
      </c>
      <c r="I2582" t="s">
        <v>35</v>
      </c>
      <c r="J2582" t="s">
        <v>33</v>
      </c>
      <c r="K2582" t="s">
        <v>33</v>
      </c>
      <c r="L2582" t="b">
        <v>1</v>
      </c>
      <c r="M2582" t="s">
        <v>30</v>
      </c>
      <c r="N2582" t="s">
        <v>225</v>
      </c>
      <c r="O2582">
        <v>2.77</v>
      </c>
      <c r="P2582">
        <v>146322</v>
      </c>
      <c r="Q2582">
        <v>405311.94</v>
      </c>
      <c r="R2582">
        <v>1432517</v>
      </c>
      <c r="S2582">
        <v>1432517</v>
      </c>
      <c r="T2582">
        <v>1.432517</v>
      </c>
      <c r="U2582">
        <v>1.432517</v>
      </c>
      <c r="V2582">
        <v>405.31193999999999</v>
      </c>
    </row>
    <row r="2583" spans="1:22" x14ac:dyDescent="0.35">
      <c r="A2583" t="s">
        <v>22</v>
      </c>
      <c r="B2583">
        <v>2019</v>
      </c>
      <c r="C2583" t="b">
        <v>1</v>
      </c>
      <c r="D2583" t="s">
        <v>48</v>
      </c>
      <c r="E2583" t="s">
        <v>225</v>
      </c>
      <c r="F2583" t="s">
        <v>25</v>
      </c>
      <c r="G2583" t="s">
        <v>48</v>
      </c>
      <c r="H2583" t="s">
        <v>40</v>
      </c>
      <c r="I2583" t="s">
        <v>27</v>
      </c>
      <c r="J2583" t="s">
        <v>33</v>
      </c>
      <c r="K2583" t="s">
        <v>33</v>
      </c>
      <c r="L2583" t="b">
        <v>1</v>
      </c>
      <c r="M2583" t="s">
        <v>30</v>
      </c>
      <c r="N2583" t="s">
        <v>225</v>
      </c>
      <c r="O2583">
        <v>2.65</v>
      </c>
      <c r="P2583">
        <v>8620</v>
      </c>
      <c r="Q2583">
        <v>22843</v>
      </c>
      <c r="R2583">
        <v>43387</v>
      </c>
      <c r="S2583">
        <v>43387</v>
      </c>
      <c r="T2583">
        <v>4.3387000000000002E-2</v>
      </c>
      <c r="U2583">
        <v>4.3387000000000002E-2</v>
      </c>
      <c r="V2583">
        <v>22.843</v>
      </c>
    </row>
    <row r="2584" spans="1:22" x14ac:dyDescent="0.35">
      <c r="A2584" t="s">
        <v>22</v>
      </c>
      <c r="B2584">
        <v>2019</v>
      </c>
      <c r="C2584" t="b">
        <v>1</v>
      </c>
      <c r="D2584" t="s">
        <v>48</v>
      </c>
      <c r="E2584" t="s">
        <v>225</v>
      </c>
      <c r="F2584" t="s">
        <v>25</v>
      </c>
      <c r="G2584" t="s">
        <v>48</v>
      </c>
      <c r="H2584" t="s">
        <v>40</v>
      </c>
      <c r="I2584" t="s">
        <v>27</v>
      </c>
      <c r="J2584" t="s">
        <v>33</v>
      </c>
      <c r="K2584" t="s">
        <v>33</v>
      </c>
      <c r="L2584" t="b">
        <v>1</v>
      </c>
      <c r="M2584" t="s">
        <v>30</v>
      </c>
      <c r="N2584" t="s">
        <v>225</v>
      </c>
      <c r="O2584">
        <v>1.64</v>
      </c>
      <c r="P2584">
        <v>3</v>
      </c>
      <c r="Q2584">
        <v>4.92</v>
      </c>
      <c r="R2584">
        <v>12</v>
      </c>
      <c r="S2584">
        <v>12</v>
      </c>
      <c r="T2584" s="1">
        <v>1.2E-5</v>
      </c>
      <c r="U2584" s="1">
        <v>1.2E-5</v>
      </c>
      <c r="V2584">
        <v>4.9199999999999999E-3</v>
      </c>
    </row>
    <row r="2585" spans="1:22" x14ac:dyDescent="0.35">
      <c r="A2585" t="s">
        <v>22</v>
      </c>
      <c r="B2585">
        <v>2019</v>
      </c>
      <c r="C2585" t="b">
        <v>1</v>
      </c>
      <c r="D2585" t="s">
        <v>48</v>
      </c>
      <c r="E2585" t="s">
        <v>225</v>
      </c>
      <c r="F2585" t="s">
        <v>25</v>
      </c>
      <c r="G2585" t="s">
        <v>48</v>
      </c>
      <c r="H2585" t="s">
        <v>26</v>
      </c>
      <c r="I2585" t="s">
        <v>27</v>
      </c>
      <c r="J2585" t="s">
        <v>88</v>
      </c>
      <c r="K2585" t="s">
        <v>29</v>
      </c>
      <c r="L2585" t="b">
        <v>1</v>
      </c>
      <c r="M2585" t="s">
        <v>30</v>
      </c>
      <c r="N2585" t="s">
        <v>225</v>
      </c>
      <c r="O2585">
        <v>2</v>
      </c>
      <c r="P2585">
        <v>230827</v>
      </c>
      <c r="Q2585">
        <v>461654</v>
      </c>
      <c r="R2585">
        <v>385814</v>
      </c>
      <c r="S2585">
        <v>385814</v>
      </c>
      <c r="T2585">
        <v>0.38581399999999999</v>
      </c>
      <c r="U2585">
        <v>0.38581399999999999</v>
      </c>
      <c r="V2585">
        <v>461.654</v>
      </c>
    </row>
    <row r="2586" spans="1:22" x14ac:dyDescent="0.35">
      <c r="A2586" t="s">
        <v>22</v>
      </c>
      <c r="B2586">
        <v>2019</v>
      </c>
      <c r="C2586" t="b">
        <v>1</v>
      </c>
      <c r="D2586" t="s">
        <v>48</v>
      </c>
      <c r="E2586" t="s">
        <v>225</v>
      </c>
      <c r="F2586" t="s">
        <v>25</v>
      </c>
      <c r="G2586" t="s">
        <v>48</v>
      </c>
      <c r="H2586" t="s">
        <v>26</v>
      </c>
      <c r="I2586" t="s">
        <v>35</v>
      </c>
      <c r="J2586" t="s">
        <v>134</v>
      </c>
      <c r="K2586" t="s">
        <v>45</v>
      </c>
      <c r="L2586" t="b">
        <v>1</v>
      </c>
      <c r="M2586" t="s">
        <v>30</v>
      </c>
      <c r="N2586" t="s">
        <v>225</v>
      </c>
      <c r="O2586">
        <v>1.05</v>
      </c>
      <c r="P2586">
        <v>47</v>
      </c>
      <c r="Q2586">
        <v>49.35</v>
      </c>
      <c r="R2586">
        <v>664</v>
      </c>
      <c r="S2586">
        <v>664</v>
      </c>
      <c r="T2586">
        <v>6.6399999999999999E-4</v>
      </c>
      <c r="U2586">
        <v>6.6399999999999999E-4</v>
      </c>
      <c r="V2586">
        <v>4.9349999999999998E-2</v>
      </c>
    </row>
    <row r="2587" spans="1:22" x14ac:dyDescent="0.35">
      <c r="A2587" t="s">
        <v>22</v>
      </c>
      <c r="B2587">
        <v>2019</v>
      </c>
      <c r="C2587" t="b">
        <v>1</v>
      </c>
      <c r="D2587" t="s">
        <v>48</v>
      </c>
      <c r="E2587" t="s">
        <v>225</v>
      </c>
      <c r="F2587" t="s">
        <v>25</v>
      </c>
      <c r="G2587" t="s">
        <v>48</v>
      </c>
      <c r="H2587" t="s">
        <v>26</v>
      </c>
      <c r="I2587" t="s">
        <v>35</v>
      </c>
      <c r="J2587" t="s">
        <v>61</v>
      </c>
      <c r="K2587" t="s">
        <v>45</v>
      </c>
      <c r="L2587" t="b">
        <v>1</v>
      </c>
      <c r="M2587" t="s">
        <v>30</v>
      </c>
      <c r="N2587" t="s">
        <v>225</v>
      </c>
      <c r="O2587">
        <v>1.1399999999999999</v>
      </c>
      <c r="P2587">
        <v>4</v>
      </c>
      <c r="Q2587">
        <v>4.5599999999999996</v>
      </c>
      <c r="R2587">
        <v>45</v>
      </c>
      <c r="S2587">
        <v>45</v>
      </c>
      <c r="T2587" s="1">
        <v>4.5000000000000003E-5</v>
      </c>
      <c r="U2587" s="1">
        <v>4.5000000000000003E-5</v>
      </c>
      <c r="V2587">
        <v>4.5599999999999998E-3</v>
      </c>
    </row>
    <row r="2588" spans="1:22" x14ac:dyDescent="0.35">
      <c r="A2588" t="s">
        <v>22</v>
      </c>
      <c r="B2588">
        <v>2019</v>
      </c>
      <c r="C2588" t="b">
        <v>1</v>
      </c>
      <c r="D2588" t="s">
        <v>48</v>
      </c>
      <c r="E2588" t="s">
        <v>225</v>
      </c>
      <c r="F2588" t="s">
        <v>25</v>
      </c>
      <c r="G2588" t="s">
        <v>48</v>
      </c>
      <c r="H2588" t="s">
        <v>26</v>
      </c>
      <c r="I2588" t="s">
        <v>35</v>
      </c>
      <c r="J2588" t="s">
        <v>58</v>
      </c>
      <c r="K2588" t="s">
        <v>59</v>
      </c>
      <c r="L2588" t="b">
        <v>1</v>
      </c>
      <c r="M2588" t="s">
        <v>30</v>
      </c>
      <c r="N2588" t="s">
        <v>225</v>
      </c>
      <c r="O2588">
        <v>1.1200000000000001</v>
      </c>
      <c r="P2588">
        <v>960</v>
      </c>
      <c r="Q2588">
        <v>1075.2</v>
      </c>
      <c r="R2588">
        <v>7063</v>
      </c>
      <c r="S2588">
        <v>7063</v>
      </c>
      <c r="T2588">
        <v>7.0629999999999998E-3</v>
      </c>
      <c r="U2588">
        <v>7.0629999999999998E-3</v>
      </c>
      <c r="V2588">
        <v>1.0751999999999999</v>
      </c>
    </row>
    <row r="2589" spans="1:22" x14ac:dyDescent="0.35">
      <c r="A2589" t="s">
        <v>22</v>
      </c>
      <c r="B2589">
        <v>2019</v>
      </c>
      <c r="C2589" t="b">
        <v>1</v>
      </c>
      <c r="D2589" t="s">
        <v>48</v>
      </c>
      <c r="E2589" t="s">
        <v>225</v>
      </c>
      <c r="F2589" t="s">
        <v>25</v>
      </c>
      <c r="G2589" t="s">
        <v>48</v>
      </c>
      <c r="H2589" t="s">
        <v>26</v>
      </c>
      <c r="I2589" t="s">
        <v>27</v>
      </c>
      <c r="J2589" t="s">
        <v>44</v>
      </c>
      <c r="K2589" t="s">
        <v>45</v>
      </c>
      <c r="L2589" t="b">
        <v>1</v>
      </c>
      <c r="M2589" t="s">
        <v>30</v>
      </c>
      <c r="N2589" t="s">
        <v>225</v>
      </c>
      <c r="O2589">
        <v>1.1599999999999999</v>
      </c>
      <c r="P2589">
        <v>579</v>
      </c>
      <c r="Q2589">
        <v>671.64</v>
      </c>
      <c r="R2589">
        <v>1307</v>
      </c>
      <c r="S2589">
        <v>1307</v>
      </c>
      <c r="T2589">
        <v>1.307E-3</v>
      </c>
      <c r="U2589">
        <v>1.307E-3</v>
      </c>
      <c r="V2589">
        <v>0.67164000000000001</v>
      </c>
    </row>
    <row r="2590" spans="1:22" x14ac:dyDescent="0.35">
      <c r="A2590" t="s">
        <v>22</v>
      </c>
      <c r="B2590">
        <v>2019</v>
      </c>
      <c r="C2590" t="b">
        <v>1</v>
      </c>
      <c r="D2590" t="s">
        <v>48</v>
      </c>
      <c r="E2590" t="s">
        <v>225</v>
      </c>
      <c r="F2590" t="s">
        <v>25</v>
      </c>
      <c r="G2590" t="s">
        <v>48</v>
      </c>
      <c r="H2590" t="s">
        <v>26</v>
      </c>
      <c r="I2590" t="s">
        <v>27</v>
      </c>
      <c r="J2590" t="s">
        <v>58</v>
      </c>
      <c r="K2590" t="s">
        <v>59</v>
      </c>
      <c r="L2590" t="b">
        <v>1</v>
      </c>
      <c r="M2590" t="s">
        <v>30</v>
      </c>
      <c r="N2590" t="s">
        <v>225</v>
      </c>
      <c r="O2590">
        <v>1.1200000000000001</v>
      </c>
      <c r="P2590">
        <v>6121</v>
      </c>
      <c r="Q2590">
        <v>6855.52</v>
      </c>
      <c r="R2590">
        <v>27588</v>
      </c>
      <c r="S2590">
        <v>27588</v>
      </c>
      <c r="T2590">
        <v>2.7588000000000001E-2</v>
      </c>
      <c r="U2590">
        <v>2.7588000000000001E-2</v>
      </c>
      <c r="V2590">
        <v>6.8555200000000003</v>
      </c>
    </row>
    <row r="2591" spans="1:22" x14ac:dyDescent="0.35">
      <c r="A2591" t="s">
        <v>22</v>
      </c>
      <c r="B2591">
        <v>2019</v>
      </c>
      <c r="C2591" t="b">
        <v>1</v>
      </c>
      <c r="D2591" t="s">
        <v>48</v>
      </c>
      <c r="E2591" t="s">
        <v>225</v>
      </c>
      <c r="F2591" t="s">
        <v>25</v>
      </c>
      <c r="G2591" t="s">
        <v>48</v>
      </c>
      <c r="H2591" t="s">
        <v>36</v>
      </c>
      <c r="I2591" t="s">
        <v>36</v>
      </c>
      <c r="J2591" t="s">
        <v>43</v>
      </c>
      <c r="K2591" t="s">
        <v>39</v>
      </c>
      <c r="L2591" t="b">
        <v>1</v>
      </c>
      <c r="M2591" t="s">
        <v>30</v>
      </c>
      <c r="N2591" t="s">
        <v>225</v>
      </c>
      <c r="O2591">
        <v>5</v>
      </c>
      <c r="P2591">
        <v>3573</v>
      </c>
      <c r="Q2591">
        <v>17865</v>
      </c>
      <c r="R2591">
        <v>13032</v>
      </c>
      <c r="S2591">
        <v>13032</v>
      </c>
      <c r="T2591">
        <v>1.3032E-2</v>
      </c>
      <c r="U2591">
        <v>1.3032E-2</v>
      </c>
      <c r="V2591">
        <v>17.864999999999998</v>
      </c>
    </row>
    <row r="2592" spans="1:22" x14ac:dyDescent="0.35">
      <c r="A2592" t="s">
        <v>22</v>
      </c>
      <c r="B2592">
        <v>2019</v>
      </c>
      <c r="C2592" t="b">
        <v>1</v>
      </c>
      <c r="D2592" t="s">
        <v>48</v>
      </c>
      <c r="E2592" t="s">
        <v>225</v>
      </c>
      <c r="F2592" t="s">
        <v>25</v>
      </c>
      <c r="G2592" t="s">
        <v>48</v>
      </c>
      <c r="H2592" t="s">
        <v>36</v>
      </c>
      <c r="I2592" t="s">
        <v>37</v>
      </c>
      <c r="J2592" t="s">
        <v>28</v>
      </c>
      <c r="K2592" t="s">
        <v>29</v>
      </c>
      <c r="L2592" t="b">
        <v>1</v>
      </c>
      <c r="M2592" t="s">
        <v>30</v>
      </c>
      <c r="N2592" t="s">
        <v>225</v>
      </c>
      <c r="O2592">
        <v>1.66</v>
      </c>
      <c r="P2592">
        <v>33447</v>
      </c>
      <c r="Q2592">
        <v>55522.02</v>
      </c>
      <c r="R2592">
        <v>376792</v>
      </c>
      <c r="S2592">
        <v>376792</v>
      </c>
      <c r="T2592">
        <v>0.37679200000000002</v>
      </c>
      <c r="U2592">
        <v>0.37679200000000002</v>
      </c>
      <c r="V2592">
        <v>55.522019999999998</v>
      </c>
    </row>
    <row r="2593" spans="1:22" x14ac:dyDescent="0.35">
      <c r="A2593" t="s">
        <v>22</v>
      </c>
      <c r="B2593">
        <v>2019</v>
      </c>
      <c r="C2593" t="b">
        <v>1</v>
      </c>
      <c r="D2593" t="s">
        <v>48</v>
      </c>
      <c r="E2593" t="s">
        <v>225</v>
      </c>
      <c r="F2593" t="s">
        <v>25</v>
      </c>
      <c r="G2593" t="s">
        <v>48</v>
      </c>
      <c r="H2593" t="s">
        <v>36</v>
      </c>
      <c r="I2593" t="s">
        <v>37</v>
      </c>
      <c r="J2593" t="s">
        <v>43</v>
      </c>
      <c r="K2593" t="s">
        <v>39</v>
      </c>
      <c r="L2593" t="b">
        <v>1</v>
      </c>
      <c r="M2593" t="s">
        <v>30</v>
      </c>
      <c r="N2593" t="s">
        <v>225</v>
      </c>
      <c r="O2593">
        <v>1</v>
      </c>
      <c r="P2593">
        <v>66570</v>
      </c>
      <c r="Q2593">
        <v>66570</v>
      </c>
      <c r="R2593">
        <v>587628</v>
      </c>
      <c r="S2593">
        <v>587628</v>
      </c>
      <c r="T2593">
        <v>0.58762800000000004</v>
      </c>
      <c r="U2593">
        <v>0.58762800000000004</v>
      </c>
      <c r="V2593">
        <v>66.569999999999993</v>
      </c>
    </row>
    <row r="2594" spans="1:22" x14ac:dyDescent="0.35">
      <c r="A2594" t="s">
        <v>22</v>
      </c>
      <c r="B2594">
        <v>2019</v>
      </c>
      <c r="C2594" t="b">
        <v>1</v>
      </c>
      <c r="D2594" t="s">
        <v>48</v>
      </c>
      <c r="E2594" t="s">
        <v>225</v>
      </c>
      <c r="F2594" t="s">
        <v>25</v>
      </c>
      <c r="G2594" t="s">
        <v>48</v>
      </c>
      <c r="H2594" t="s">
        <v>36</v>
      </c>
      <c r="I2594" t="s">
        <v>37</v>
      </c>
      <c r="J2594" t="s">
        <v>81</v>
      </c>
      <c r="K2594" t="s">
        <v>39</v>
      </c>
      <c r="L2594" t="b">
        <v>1</v>
      </c>
      <c r="M2594" t="s">
        <v>30</v>
      </c>
      <c r="N2594" t="s">
        <v>225</v>
      </c>
      <c r="O2594">
        <v>2.61</v>
      </c>
      <c r="P2594">
        <v>71985</v>
      </c>
      <c r="Q2594">
        <v>187880.85</v>
      </c>
      <c r="R2594">
        <v>216862</v>
      </c>
      <c r="S2594">
        <v>216862</v>
      </c>
      <c r="T2594">
        <v>0.216862</v>
      </c>
      <c r="U2594">
        <v>0.216862</v>
      </c>
      <c r="V2594">
        <v>187.88085000000001</v>
      </c>
    </row>
    <row r="2595" spans="1:22" x14ac:dyDescent="0.35">
      <c r="A2595" t="s">
        <v>22</v>
      </c>
      <c r="B2595">
        <v>2019</v>
      </c>
      <c r="C2595" t="b">
        <v>1</v>
      </c>
      <c r="D2595" t="s">
        <v>48</v>
      </c>
      <c r="E2595" t="s">
        <v>225</v>
      </c>
      <c r="F2595" t="s">
        <v>25</v>
      </c>
      <c r="G2595" t="s">
        <v>48</v>
      </c>
      <c r="H2595" t="s">
        <v>36</v>
      </c>
      <c r="I2595" t="s">
        <v>35</v>
      </c>
      <c r="J2595" t="s">
        <v>43</v>
      </c>
      <c r="K2595" t="s">
        <v>39</v>
      </c>
      <c r="L2595" t="b">
        <v>1</v>
      </c>
      <c r="M2595" t="s">
        <v>30</v>
      </c>
      <c r="N2595" t="s">
        <v>225</v>
      </c>
      <c r="O2595">
        <v>1</v>
      </c>
      <c r="P2595">
        <v>2</v>
      </c>
      <c r="Q2595">
        <v>2</v>
      </c>
      <c r="R2595">
        <v>11</v>
      </c>
      <c r="S2595">
        <v>11</v>
      </c>
      <c r="T2595" s="1">
        <v>1.1E-5</v>
      </c>
      <c r="U2595" s="1">
        <v>1.1E-5</v>
      </c>
      <c r="V2595">
        <v>2E-3</v>
      </c>
    </row>
    <row r="2596" spans="1:22" x14ac:dyDescent="0.35">
      <c r="A2596" t="s">
        <v>22</v>
      </c>
      <c r="B2596">
        <v>2019</v>
      </c>
      <c r="C2596" t="b">
        <v>1</v>
      </c>
      <c r="D2596" t="s">
        <v>48</v>
      </c>
      <c r="E2596" t="s">
        <v>225</v>
      </c>
      <c r="F2596" t="s">
        <v>25</v>
      </c>
      <c r="G2596" t="s">
        <v>48</v>
      </c>
      <c r="H2596" t="s">
        <v>36</v>
      </c>
      <c r="I2596" t="s">
        <v>27</v>
      </c>
      <c r="J2596" t="s">
        <v>43</v>
      </c>
      <c r="K2596" t="s">
        <v>39</v>
      </c>
      <c r="L2596" t="b">
        <v>1</v>
      </c>
      <c r="M2596" t="s">
        <v>30</v>
      </c>
      <c r="N2596" t="s">
        <v>225</v>
      </c>
      <c r="O2596">
        <v>1</v>
      </c>
      <c r="P2596">
        <v>60</v>
      </c>
      <c r="Q2596">
        <v>60</v>
      </c>
      <c r="R2596">
        <v>246</v>
      </c>
      <c r="S2596">
        <v>246</v>
      </c>
      <c r="T2596">
        <v>2.4600000000000002E-4</v>
      </c>
      <c r="U2596">
        <v>2.4600000000000002E-4</v>
      </c>
      <c r="V2596">
        <v>0.06</v>
      </c>
    </row>
    <row r="2597" spans="1:22" x14ac:dyDescent="0.35">
      <c r="A2597" t="s">
        <v>22</v>
      </c>
      <c r="B2597">
        <v>2019</v>
      </c>
      <c r="C2597" t="b">
        <v>1</v>
      </c>
      <c r="D2597" t="s">
        <v>48</v>
      </c>
      <c r="E2597" t="s">
        <v>225</v>
      </c>
      <c r="F2597" t="s">
        <v>25</v>
      </c>
      <c r="G2597" t="s">
        <v>48</v>
      </c>
      <c r="H2597" t="s">
        <v>50</v>
      </c>
      <c r="I2597" t="s">
        <v>37</v>
      </c>
      <c r="J2597" t="s">
        <v>92</v>
      </c>
      <c r="K2597" t="s">
        <v>52</v>
      </c>
      <c r="L2597" t="b">
        <v>1</v>
      </c>
      <c r="M2597" t="s">
        <v>30</v>
      </c>
      <c r="N2597" t="s">
        <v>225</v>
      </c>
      <c r="O2597">
        <v>2.08</v>
      </c>
      <c r="P2597">
        <v>6715859</v>
      </c>
      <c r="Q2597">
        <v>13968986.720000001</v>
      </c>
      <c r="R2597">
        <v>21239816</v>
      </c>
      <c r="S2597">
        <v>21239816</v>
      </c>
      <c r="T2597">
        <v>21.239816000000001</v>
      </c>
      <c r="U2597">
        <v>21.239816000000001</v>
      </c>
      <c r="V2597">
        <v>13968.986720000001</v>
      </c>
    </row>
    <row r="2598" spans="1:22" x14ac:dyDescent="0.35">
      <c r="A2598" t="s">
        <v>22</v>
      </c>
      <c r="B2598">
        <v>2019</v>
      </c>
      <c r="C2598" t="b">
        <v>1</v>
      </c>
      <c r="D2598" t="s">
        <v>48</v>
      </c>
      <c r="E2598" t="s">
        <v>225</v>
      </c>
      <c r="F2598" t="s">
        <v>25</v>
      </c>
      <c r="G2598" t="s">
        <v>48</v>
      </c>
      <c r="H2598" t="s">
        <v>50</v>
      </c>
      <c r="I2598" t="s">
        <v>37</v>
      </c>
      <c r="J2598" t="s">
        <v>92</v>
      </c>
      <c r="K2598" t="s">
        <v>52</v>
      </c>
      <c r="L2598" t="b">
        <v>1</v>
      </c>
      <c r="M2598" t="s">
        <v>30</v>
      </c>
      <c r="N2598" t="s">
        <v>225</v>
      </c>
      <c r="O2598">
        <v>2.08</v>
      </c>
      <c r="P2598">
        <v>13520</v>
      </c>
      <c r="Q2598">
        <v>28121.599999999999</v>
      </c>
      <c r="R2598">
        <v>110577</v>
      </c>
      <c r="S2598">
        <v>110577</v>
      </c>
      <c r="T2598">
        <v>0.11057699999999999</v>
      </c>
      <c r="U2598">
        <v>0.11057699999999999</v>
      </c>
      <c r="V2598">
        <v>28.121600000000001</v>
      </c>
    </row>
    <row r="2599" spans="1:22" x14ac:dyDescent="0.35">
      <c r="A2599" t="s">
        <v>22</v>
      </c>
      <c r="B2599">
        <v>2019</v>
      </c>
      <c r="C2599" t="b">
        <v>1</v>
      </c>
      <c r="D2599" t="s">
        <v>48</v>
      </c>
      <c r="E2599" t="s">
        <v>225</v>
      </c>
      <c r="F2599" t="s">
        <v>25</v>
      </c>
      <c r="G2599" t="s">
        <v>48</v>
      </c>
      <c r="H2599" t="s">
        <v>50</v>
      </c>
      <c r="I2599" t="s">
        <v>37</v>
      </c>
      <c r="J2599" t="s">
        <v>135</v>
      </c>
      <c r="K2599" t="s">
        <v>52</v>
      </c>
      <c r="L2599" t="b">
        <v>1</v>
      </c>
      <c r="M2599" t="s">
        <v>30</v>
      </c>
      <c r="N2599" t="s">
        <v>225</v>
      </c>
      <c r="O2599">
        <v>2.08</v>
      </c>
      <c r="P2599">
        <v>3798893</v>
      </c>
      <c r="Q2599">
        <v>7901697.4400000004</v>
      </c>
      <c r="R2599">
        <v>16560407</v>
      </c>
      <c r="S2599">
        <v>16560407</v>
      </c>
      <c r="T2599">
        <v>16.560407000000001</v>
      </c>
      <c r="U2599">
        <v>16.560407000000001</v>
      </c>
      <c r="V2599">
        <v>7901.6974399999999</v>
      </c>
    </row>
    <row r="2600" spans="1:22" x14ac:dyDescent="0.35">
      <c r="A2600" t="s">
        <v>22</v>
      </c>
      <c r="B2600">
        <v>2019</v>
      </c>
      <c r="C2600" t="b">
        <v>1</v>
      </c>
      <c r="D2600" t="s">
        <v>48</v>
      </c>
      <c r="E2600" t="s">
        <v>225</v>
      </c>
      <c r="F2600" t="s">
        <v>25</v>
      </c>
      <c r="G2600" t="s">
        <v>48</v>
      </c>
      <c r="H2600" t="s">
        <v>50</v>
      </c>
      <c r="I2600" t="s">
        <v>37</v>
      </c>
      <c r="J2600" t="s">
        <v>135</v>
      </c>
      <c r="K2600" t="s">
        <v>52</v>
      </c>
      <c r="L2600" t="b">
        <v>1</v>
      </c>
      <c r="M2600" t="s">
        <v>30</v>
      </c>
      <c r="N2600" t="s">
        <v>225</v>
      </c>
      <c r="O2600">
        <v>2.08</v>
      </c>
      <c r="P2600">
        <v>739323</v>
      </c>
      <c r="Q2600">
        <v>1537791.84</v>
      </c>
      <c r="R2600">
        <v>4559648</v>
      </c>
      <c r="S2600">
        <v>4559648</v>
      </c>
      <c r="T2600">
        <v>4.5596480000000001</v>
      </c>
      <c r="U2600">
        <v>4.5596480000000001</v>
      </c>
      <c r="V2600">
        <v>1537.7918400000001</v>
      </c>
    </row>
    <row r="2601" spans="1:22" x14ac:dyDescent="0.35">
      <c r="A2601" t="s">
        <v>22</v>
      </c>
      <c r="B2601">
        <v>2019</v>
      </c>
      <c r="C2601" t="b">
        <v>1</v>
      </c>
      <c r="D2601" t="s">
        <v>48</v>
      </c>
      <c r="E2601" t="s">
        <v>225</v>
      </c>
      <c r="F2601" t="s">
        <v>25</v>
      </c>
      <c r="G2601" t="s">
        <v>48</v>
      </c>
      <c r="H2601" t="s">
        <v>50</v>
      </c>
      <c r="I2601" t="s">
        <v>37</v>
      </c>
      <c r="J2601" t="s">
        <v>51</v>
      </c>
      <c r="K2601" t="s">
        <v>52</v>
      </c>
      <c r="L2601" t="b">
        <v>1</v>
      </c>
      <c r="M2601" t="s">
        <v>30</v>
      </c>
      <c r="N2601" t="s">
        <v>225</v>
      </c>
      <c r="O2601">
        <v>2.08</v>
      </c>
      <c r="P2601">
        <v>9146</v>
      </c>
      <c r="Q2601">
        <v>19023.68</v>
      </c>
      <c r="R2601">
        <v>86864</v>
      </c>
      <c r="S2601">
        <v>86864</v>
      </c>
      <c r="T2601">
        <v>8.6863999999999997E-2</v>
      </c>
      <c r="U2601">
        <v>8.6863999999999997E-2</v>
      </c>
      <c r="V2601">
        <v>19.023679999999999</v>
      </c>
    </row>
    <row r="2602" spans="1:22" x14ac:dyDescent="0.35">
      <c r="A2602" t="s">
        <v>22</v>
      </c>
      <c r="B2602">
        <v>2019</v>
      </c>
      <c r="C2602" t="b">
        <v>1</v>
      </c>
      <c r="D2602" t="s">
        <v>48</v>
      </c>
      <c r="E2602" t="s">
        <v>225</v>
      </c>
      <c r="F2602" t="s">
        <v>25</v>
      </c>
      <c r="G2602" t="s">
        <v>48</v>
      </c>
      <c r="H2602" t="s">
        <v>50</v>
      </c>
      <c r="I2602" t="s">
        <v>37</v>
      </c>
      <c r="J2602" t="s">
        <v>51</v>
      </c>
      <c r="K2602" t="s">
        <v>52</v>
      </c>
      <c r="L2602" t="b">
        <v>1</v>
      </c>
      <c r="M2602" t="s">
        <v>30</v>
      </c>
      <c r="N2602" t="s">
        <v>225</v>
      </c>
      <c r="O2602">
        <v>2.08</v>
      </c>
      <c r="P2602">
        <v>12432</v>
      </c>
      <c r="Q2602">
        <v>25858.560000000001</v>
      </c>
      <c r="R2602">
        <v>131405</v>
      </c>
      <c r="S2602">
        <v>131405</v>
      </c>
      <c r="T2602">
        <v>0.13140499999999999</v>
      </c>
      <c r="U2602">
        <v>0.13140499999999999</v>
      </c>
      <c r="V2602">
        <v>25.858560000000001</v>
      </c>
    </row>
    <row r="2603" spans="1:22" x14ac:dyDescent="0.35">
      <c r="A2603" t="s">
        <v>22</v>
      </c>
      <c r="B2603">
        <v>2019</v>
      </c>
      <c r="C2603" t="b">
        <v>1</v>
      </c>
      <c r="D2603" t="s">
        <v>48</v>
      </c>
      <c r="E2603" t="s">
        <v>225</v>
      </c>
      <c r="F2603" t="s">
        <v>25</v>
      </c>
      <c r="G2603" t="s">
        <v>48</v>
      </c>
      <c r="H2603" t="s">
        <v>50</v>
      </c>
      <c r="I2603" t="s">
        <v>37</v>
      </c>
      <c r="J2603" t="s">
        <v>51</v>
      </c>
      <c r="K2603" t="s">
        <v>52</v>
      </c>
      <c r="L2603" t="b">
        <v>1</v>
      </c>
      <c r="M2603" t="s">
        <v>30</v>
      </c>
      <c r="N2603" t="s">
        <v>225</v>
      </c>
      <c r="O2603">
        <v>2.08</v>
      </c>
      <c r="P2603">
        <v>134022</v>
      </c>
      <c r="Q2603">
        <v>278765.76</v>
      </c>
      <c r="R2603">
        <v>1427704</v>
      </c>
      <c r="S2603">
        <v>1427704</v>
      </c>
      <c r="T2603">
        <v>1.4277040000000001</v>
      </c>
      <c r="U2603">
        <v>1.4277040000000001</v>
      </c>
      <c r="V2603">
        <v>278.76576</v>
      </c>
    </row>
    <row r="2604" spans="1:22" x14ac:dyDescent="0.35">
      <c r="A2604" t="s">
        <v>22</v>
      </c>
      <c r="B2604">
        <v>2019</v>
      </c>
      <c r="C2604" t="b">
        <v>1</v>
      </c>
      <c r="D2604" t="s">
        <v>48</v>
      </c>
      <c r="E2604" t="s">
        <v>225</v>
      </c>
      <c r="F2604" t="s">
        <v>25</v>
      </c>
      <c r="G2604" t="s">
        <v>48</v>
      </c>
      <c r="H2604" t="s">
        <v>50</v>
      </c>
      <c r="I2604" t="s">
        <v>37</v>
      </c>
      <c r="J2604" t="s">
        <v>51</v>
      </c>
      <c r="K2604" t="s">
        <v>52</v>
      </c>
      <c r="L2604" t="b">
        <v>1</v>
      </c>
      <c r="M2604" t="s">
        <v>30</v>
      </c>
      <c r="N2604" t="s">
        <v>225</v>
      </c>
      <c r="O2604">
        <v>2.08</v>
      </c>
      <c r="P2604">
        <v>23143</v>
      </c>
      <c r="Q2604">
        <v>48137.440000000002</v>
      </c>
      <c r="R2604">
        <v>300585</v>
      </c>
      <c r="S2604">
        <v>300585</v>
      </c>
      <c r="T2604">
        <v>0.30058499999999999</v>
      </c>
      <c r="U2604">
        <v>0.30058499999999999</v>
      </c>
      <c r="V2604">
        <v>48.137439999999998</v>
      </c>
    </row>
    <row r="2605" spans="1:22" x14ac:dyDescent="0.35">
      <c r="A2605" t="s">
        <v>22</v>
      </c>
      <c r="B2605">
        <v>2019</v>
      </c>
      <c r="C2605" t="b">
        <v>1</v>
      </c>
      <c r="D2605" t="s">
        <v>48</v>
      </c>
      <c r="E2605" t="s">
        <v>225</v>
      </c>
      <c r="F2605" t="s">
        <v>25</v>
      </c>
      <c r="G2605" t="s">
        <v>48</v>
      </c>
      <c r="H2605" t="s">
        <v>50</v>
      </c>
      <c r="I2605" t="s">
        <v>37</v>
      </c>
      <c r="J2605" t="s">
        <v>91</v>
      </c>
      <c r="K2605" t="s">
        <v>54</v>
      </c>
      <c r="L2605" t="b">
        <v>1</v>
      </c>
      <c r="M2605" t="s">
        <v>30</v>
      </c>
      <c r="N2605" t="s">
        <v>225</v>
      </c>
      <c r="O2605">
        <v>2.09</v>
      </c>
      <c r="P2605">
        <v>19735</v>
      </c>
      <c r="Q2605">
        <v>41246.15</v>
      </c>
      <c r="R2605">
        <v>81381</v>
      </c>
      <c r="S2605">
        <v>81381</v>
      </c>
      <c r="T2605">
        <v>8.1380999999999995E-2</v>
      </c>
      <c r="U2605">
        <v>8.1380999999999995E-2</v>
      </c>
      <c r="V2605">
        <v>41.24615</v>
      </c>
    </row>
    <row r="2606" spans="1:22" x14ac:dyDescent="0.35">
      <c r="A2606" t="s">
        <v>22</v>
      </c>
      <c r="B2606">
        <v>2019</v>
      </c>
      <c r="C2606" t="b">
        <v>1</v>
      </c>
      <c r="D2606" t="s">
        <v>48</v>
      </c>
      <c r="E2606" t="s">
        <v>225</v>
      </c>
      <c r="F2606" t="s">
        <v>25</v>
      </c>
      <c r="G2606" t="s">
        <v>48</v>
      </c>
      <c r="H2606" t="s">
        <v>50</v>
      </c>
      <c r="I2606" t="s">
        <v>37</v>
      </c>
      <c r="J2606" t="s">
        <v>91</v>
      </c>
      <c r="K2606" t="s">
        <v>54</v>
      </c>
      <c r="L2606" t="b">
        <v>1</v>
      </c>
      <c r="M2606" t="s">
        <v>30</v>
      </c>
      <c r="N2606" t="s">
        <v>225</v>
      </c>
      <c r="O2606">
        <v>2.09</v>
      </c>
      <c r="P2606">
        <v>95700</v>
      </c>
      <c r="Q2606">
        <v>200013</v>
      </c>
      <c r="R2606">
        <v>426895</v>
      </c>
      <c r="S2606">
        <v>426895</v>
      </c>
      <c r="T2606">
        <v>0.42689500000000002</v>
      </c>
      <c r="U2606">
        <v>0.42689500000000002</v>
      </c>
      <c r="V2606">
        <v>200.01300000000001</v>
      </c>
    </row>
    <row r="2607" spans="1:22" x14ac:dyDescent="0.35">
      <c r="A2607" t="s">
        <v>22</v>
      </c>
      <c r="B2607">
        <v>2019</v>
      </c>
      <c r="C2607" t="b">
        <v>1</v>
      </c>
      <c r="D2607" t="s">
        <v>48</v>
      </c>
      <c r="E2607" t="s">
        <v>225</v>
      </c>
      <c r="F2607" t="s">
        <v>25</v>
      </c>
      <c r="G2607" t="s">
        <v>48</v>
      </c>
      <c r="H2607" t="s">
        <v>50</v>
      </c>
      <c r="I2607" t="s">
        <v>37</v>
      </c>
      <c r="J2607" t="s">
        <v>112</v>
      </c>
      <c r="K2607" t="s">
        <v>54</v>
      </c>
      <c r="L2607" t="b">
        <v>1</v>
      </c>
      <c r="M2607" t="s">
        <v>30</v>
      </c>
      <c r="N2607" t="s">
        <v>225</v>
      </c>
      <c r="O2607">
        <v>1.7</v>
      </c>
      <c r="P2607">
        <v>67</v>
      </c>
      <c r="Q2607">
        <v>113.9</v>
      </c>
      <c r="R2607">
        <v>977</v>
      </c>
      <c r="S2607">
        <v>977</v>
      </c>
      <c r="T2607">
        <v>9.77E-4</v>
      </c>
      <c r="U2607">
        <v>9.77E-4</v>
      </c>
      <c r="V2607">
        <v>0.1139</v>
      </c>
    </row>
    <row r="2608" spans="1:22" x14ac:dyDescent="0.35">
      <c r="A2608" t="s">
        <v>22</v>
      </c>
      <c r="B2608">
        <v>2019</v>
      </c>
      <c r="C2608" t="b">
        <v>1</v>
      </c>
      <c r="D2608" t="s">
        <v>48</v>
      </c>
      <c r="E2608" t="s">
        <v>225</v>
      </c>
      <c r="F2608" t="s">
        <v>25</v>
      </c>
      <c r="G2608" t="s">
        <v>48</v>
      </c>
      <c r="H2608" t="s">
        <v>50</v>
      </c>
      <c r="I2608" t="s">
        <v>37</v>
      </c>
      <c r="J2608" t="s">
        <v>98</v>
      </c>
      <c r="K2608" t="s">
        <v>54</v>
      </c>
      <c r="L2608" t="b">
        <v>1</v>
      </c>
      <c r="M2608" t="s">
        <v>30</v>
      </c>
      <c r="N2608" t="s">
        <v>225</v>
      </c>
      <c r="O2608">
        <v>1.33</v>
      </c>
      <c r="P2608">
        <v>2639</v>
      </c>
      <c r="Q2608">
        <v>3509.87</v>
      </c>
      <c r="R2608">
        <v>17416</v>
      </c>
      <c r="S2608">
        <v>17416</v>
      </c>
      <c r="T2608">
        <v>1.7416000000000001E-2</v>
      </c>
      <c r="U2608">
        <v>1.7416000000000001E-2</v>
      </c>
      <c r="V2608">
        <v>3.5098699999999998</v>
      </c>
    </row>
    <row r="2609" spans="1:22" x14ac:dyDescent="0.35">
      <c r="A2609" t="s">
        <v>22</v>
      </c>
      <c r="B2609">
        <v>2019</v>
      </c>
      <c r="C2609" t="b">
        <v>1</v>
      </c>
      <c r="D2609" t="s">
        <v>48</v>
      </c>
      <c r="E2609" t="s">
        <v>225</v>
      </c>
      <c r="F2609" t="s">
        <v>25</v>
      </c>
      <c r="G2609" t="s">
        <v>48</v>
      </c>
      <c r="H2609" t="s">
        <v>50</v>
      </c>
      <c r="I2609" t="s">
        <v>37</v>
      </c>
      <c r="J2609" t="s">
        <v>115</v>
      </c>
      <c r="K2609" t="s">
        <v>54</v>
      </c>
      <c r="L2609" t="b">
        <v>1</v>
      </c>
      <c r="M2609" t="s">
        <v>30</v>
      </c>
      <c r="N2609" t="s">
        <v>225</v>
      </c>
      <c r="O2609">
        <v>2</v>
      </c>
      <c r="P2609">
        <v>610479</v>
      </c>
      <c r="Q2609">
        <v>1220958</v>
      </c>
      <c r="R2609">
        <v>6954215</v>
      </c>
      <c r="S2609">
        <v>6954215</v>
      </c>
      <c r="T2609">
        <v>6.9542149999999996</v>
      </c>
      <c r="U2609">
        <v>6.9542149999999996</v>
      </c>
      <c r="V2609">
        <v>1220.9580000000001</v>
      </c>
    </row>
    <row r="2610" spans="1:22" x14ac:dyDescent="0.35">
      <c r="A2610" t="s">
        <v>22</v>
      </c>
      <c r="B2610">
        <v>2019</v>
      </c>
      <c r="C2610" t="b">
        <v>1</v>
      </c>
      <c r="D2610" t="s">
        <v>48</v>
      </c>
      <c r="E2610" t="s">
        <v>225</v>
      </c>
      <c r="F2610" t="s">
        <v>25</v>
      </c>
      <c r="G2610" t="s">
        <v>48</v>
      </c>
      <c r="H2610" t="s">
        <v>50</v>
      </c>
      <c r="I2610" t="s">
        <v>37</v>
      </c>
      <c r="J2610" t="s">
        <v>115</v>
      </c>
      <c r="K2610" t="s">
        <v>54</v>
      </c>
      <c r="L2610" t="b">
        <v>1</v>
      </c>
      <c r="M2610" t="s">
        <v>30</v>
      </c>
      <c r="N2610" t="s">
        <v>225</v>
      </c>
      <c r="O2610">
        <v>1.33</v>
      </c>
      <c r="P2610">
        <v>187201</v>
      </c>
      <c r="Q2610">
        <v>248977.33</v>
      </c>
      <c r="R2610">
        <v>418050</v>
      </c>
      <c r="S2610">
        <v>418050</v>
      </c>
      <c r="T2610">
        <v>0.41804999999999998</v>
      </c>
      <c r="U2610">
        <v>0.41804999999999998</v>
      </c>
      <c r="V2610">
        <v>248.97732999999999</v>
      </c>
    </row>
    <row r="2611" spans="1:22" x14ac:dyDescent="0.35">
      <c r="A2611" t="s">
        <v>22</v>
      </c>
      <c r="B2611">
        <v>2019</v>
      </c>
      <c r="C2611" t="b">
        <v>1</v>
      </c>
      <c r="D2611" t="s">
        <v>48</v>
      </c>
      <c r="E2611" t="s">
        <v>225</v>
      </c>
      <c r="F2611" t="s">
        <v>25</v>
      </c>
      <c r="G2611" t="s">
        <v>48</v>
      </c>
      <c r="H2611" t="s">
        <v>50</v>
      </c>
      <c r="I2611" t="s">
        <v>37</v>
      </c>
      <c r="J2611" t="s">
        <v>33</v>
      </c>
      <c r="K2611" t="s">
        <v>33</v>
      </c>
      <c r="L2611" t="b">
        <v>1</v>
      </c>
      <c r="M2611" t="s">
        <v>30</v>
      </c>
      <c r="N2611" t="s">
        <v>225</v>
      </c>
      <c r="O2611">
        <v>1.7</v>
      </c>
      <c r="P2611">
        <v>1779</v>
      </c>
      <c r="Q2611">
        <v>3024.3</v>
      </c>
      <c r="R2611">
        <v>10880</v>
      </c>
      <c r="S2611">
        <v>10880</v>
      </c>
      <c r="T2611">
        <v>1.0880000000000001E-2</v>
      </c>
      <c r="U2611">
        <v>1.0880000000000001E-2</v>
      </c>
      <c r="V2611">
        <v>3.0243000000000002</v>
      </c>
    </row>
    <row r="2612" spans="1:22" x14ac:dyDescent="0.35">
      <c r="A2612" t="s">
        <v>22</v>
      </c>
      <c r="B2612">
        <v>2019</v>
      </c>
      <c r="C2612" t="b">
        <v>1</v>
      </c>
      <c r="D2612" t="s">
        <v>48</v>
      </c>
      <c r="E2612" t="s">
        <v>225</v>
      </c>
      <c r="F2612" t="s">
        <v>25</v>
      </c>
      <c r="G2612" t="s">
        <v>48</v>
      </c>
      <c r="H2612" t="s">
        <v>50</v>
      </c>
      <c r="I2612" t="s">
        <v>37</v>
      </c>
      <c r="J2612" t="s">
        <v>44</v>
      </c>
      <c r="K2612" t="s">
        <v>45</v>
      </c>
      <c r="L2612" t="b">
        <v>1</v>
      </c>
      <c r="M2612" t="s">
        <v>30</v>
      </c>
      <c r="N2612" t="s">
        <v>225</v>
      </c>
      <c r="O2612">
        <v>1.52</v>
      </c>
      <c r="P2612">
        <v>4265</v>
      </c>
      <c r="Q2612">
        <v>6482.8</v>
      </c>
      <c r="R2612">
        <v>49720</v>
      </c>
      <c r="S2612">
        <v>49720</v>
      </c>
      <c r="T2612">
        <v>4.972E-2</v>
      </c>
      <c r="U2612">
        <v>4.972E-2</v>
      </c>
      <c r="V2612">
        <v>6.4828000000000001</v>
      </c>
    </row>
    <row r="2613" spans="1:22" x14ac:dyDescent="0.35">
      <c r="A2613" t="s">
        <v>22</v>
      </c>
      <c r="B2613">
        <v>2019</v>
      </c>
      <c r="C2613" t="b">
        <v>1</v>
      </c>
      <c r="D2613" t="s">
        <v>48</v>
      </c>
      <c r="E2613" t="s">
        <v>225</v>
      </c>
      <c r="F2613" t="s">
        <v>25</v>
      </c>
      <c r="G2613" t="s">
        <v>48</v>
      </c>
      <c r="H2613" t="s">
        <v>50</v>
      </c>
      <c r="I2613" t="s">
        <v>37</v>
      </c>
      <c r="J2613" t="s">
        <v>33</v>
      </c>
      <c r="K2613" t="s">
        <v>33</v>
      </c>
      <c r="L2613" t="b">
        <v>1</v>
      </c>
      <c r="M2613" t="s">
        <v>30</v>
      </c>
      <c r="N2613" t="s">
        <v>225</v>
      </c>
      <c r="O2613">
        <v>1.84</v>
      </c>
      <c r="P2613">
        <v>17450</v>
      </c>
      <c r="Q2613">
        <v>32108</v>
      </c>
      <c r="R2613">
        <v>94876</v>
      </c>
      <c r="S2613">
        <v>94876</v>
      </c>
      <c r="T2613">
        <v>9.4876000000000002E-2</v>
      </c>
      <c r="U2613">
        <v>9.4876000000000002E-2</v>
      </c>
      <c r="V2613">
        <v>32.107999999999997</v>
      </c>
    </row>
    <row r="2614" spans="1:22" x14ac:dyDescent="0.35">
      <c r="A2614" t="s">
        <v>22</v>
      </c>
      <c r="B2614">
        <v>2019</v>
      </c>
      <c r="C2614" t="b">
        <v>1</v>
      </c>
      <c r="D2614" t="s">
        <v>48</v>
      </c>
      <c r="E2614" t="s">
        <v>225</v>
      </c>
      <c r="F2614" t="s">
        <v>25</v>
      </c>
      <c r="G2614" t="s">
        <v>48</v>
      </c>
      <c r="H2614" t="s">
        <v>50</v>
      </c>
      <c r="I2614" t="s">
        <v>37</v>
      </c>
      <c r="J2614" t="s">
        <v>33</v>
      </c>
      <c r="K2614" t="s">
        <v>33</v>
      </c>
      <c r="L2614" t="b">
        <v>1</v>
      </c>
      <c r="M2614" t="s">
        <v>30</v>
      </c>
      <c r="N2614" t="s">
        <v>225</v>
      </c>
      <c r="O2614">
        <v>1.64</v>
      </c>
      <c r="P2614">
        <v>1219</v>
      </c>
      <c r="Q2614">
        <v>1999.16</v>
      </c>
      <c r="R2614">
        <v>13576</v>
      </c>
      <c r="S2614">
        <v>13576</v>
      </c>
      <c r="T2614">
        <v>1.3576E-2</v>
      </c>
      <c r="U2614">
        <v>1.3576E-2</v>
      </c>
      <c r="V2614">
        <v>1.99916</v>
      </c>
    </row>
    <row r="2615" spans="1:22" x14ac:dyDescent="0.35">
      <c r="A2615" t="s">
        <v>22</v>
      </c>
      <c r="B2615">
        <v>2019</v>
      </c>
      <c r="C2615" t="b">
        <v>1</v>
      </c>
      <c r="D2615" t="s">
        <v>48</v>
      </c>
      <c r="E2615" t="s">
        <v>225</v>
      </c>
      <c r="F2615" t="s">
        <v>25</v>
      </c>
      <c r="G2615" t="s">
        <v>48</v>
      </c>
      <c r="H2615" t="s">
        <v>40</v>
      </c>
      <c r="I2615" t="s">
        <v>37</v>
      </c>
      <c r="J2615" t="s">
        <v>112</v>
      </c>
      <c r="K2615" t="s">
        <v>54</v>
      </c>
      <c r="L2615" t="b">
        <v>1</v>
      </c>
      <c r="M2615" t="s">
        <v>30</v>
      </c>
      <c r="N2615" t="s">
        <v>225</v>
      </c>
      <c r="O2615">
        <v>1.87</v>
      </c>
      <c r="P2615">
        <v>1614</v>
      </c>
      <c r="Q2615">
        <v>3018.18</v>
      </c>
      <c r="R2615">
        <v>12199</v>
      </c>
      <c r="S2615">
        <v>12199</v>
      </c>
      <c r="T2615">
        <v>1.2199E-2</v>
      </c>
      <c r="U2615">
        <v>1.2199E-2</v>
      </c>
      <c r="V2615">
        <v>3.0181800000000001</v>
      </c>
    </row>
    <row r="2616" spans="1:22" x14ac:dyDescent="0.35">
      <c r="A2616" t="s">
        <v>22</v>
      </c>
      <c r="B2616">
        <v>2019</v>
      </c>
      <c r="C2616" t="b">
        <v>1</v>
      </c>
      <c r="D2616" t="s">
        <v>48</v>
      </c>
      <c r="E2616" t="s">
        <v>225</v>
      </c>
      <c r="F2616" t="s">
        <v>25</v>
      </c>
      <c r="G2616" t="s">
        <v>48</v>
      </c>
      <c r="H2616" t="s">
        <v>40</v>
      </c>
      <c r="I2616" t="s">
        <v>36</v>
      </c>
      <c r="J2616" t="s">
        <v>33</v>
      </c>
      <c r="K2616" t="s">
        <v>33</v>
      </c>
      <c r="L2616" t="b">
        <v>1</v>
      </c>
      <c r="M2616" t="s">
        <v>30</v>
      </c>
      <c r="N2616" t="s">
        <v>225</v>
      </c>
      <c r="O2616">
        <v>3.76</v>
      </c>
      <c r="P2616">
        <v>22195</v>
      </c>
      <c r="Q2616">
        <v>83453.2</v>
      </c>
      <c r="R2616">
        <v>73079</v>
      </c>
      <c r="S2616">
        <v>73079</v>
      </c>
      <c r="T2616">
        <v>7.3079000000000005E-2</v>
      </c>
      <c r="U2616">
        <v>7.3079000000000005E-2</v>
      </c>
      <c r="V2616">
        <v>83.453199999999995</v>
      </c>
    </row>
    <row r="2617" spans="1:22" x14ac:dyDescent="0.35">
      <c r="A2617" t="s">
        <v>22</v>
      </c>
      <c r="B2617">
        <v>2019</v>
      </c>
      <c r="C2617" t="b">
        <v>1</v>
      </c>
      <c r="D2617" t="s">
        <v>48</v>
      </c>
      <c r="E2617" t="s">
        <v>225</v>
      </c>
      <c r="F2617" t="s">
        <v>25</v>
      </c>
      <c r="G2617" t="s">
        <v>48</v>
      </c>
      <c r="H2617" t="s">
        <v>40</v>
      </c>
      <c r="I2617" t="s">
        <v>35</v>
      </c>
      <c r="J2617" t="s">
        <v>44</v>
      </c>
      <c r="K2617" t="s">
        <v>45</v>
      </c>
      <c r="L2617" t="b">
        <v>1</v>
      </c>
      <c r="M2617" t="s">
        <v>30</v>
      </c>
      <c r="N2617" t="s">
        <v>225</v>
      </c>
      <c r="O2617">
        <v>1.6</v>
      </c>
      <c r="P2617">
        <v>1440</v>
      </c>
      <c r="Q2617">
        <v>2304</v>
      </c>
      <c r="R2617">
        <v>2596</v>
      </c>
      <c r="S2617">
        <v>2596</v>
      </c>
      <c r="T2617">
        <v>2.5959999999999998E-3</v>
      </c>
      <c r="U2617">
        <v>2.5959999999999998E-3</v>
      </c>
      <c r="V2617">
        <v>2.3039999999999998</v>
      </c>
    </row>
    <row r="2618" spans="1:22" x14ac:dyDescent="0.35">
      <c r="A2618" t="s">
        <v>22</v>
      </c>
      <c r="B2618">
        <v>2019</v>
      </c>
      <c r="C2618" t="b">
        <v>1</v>
      </c>
      <c r="D2618" t="s">
        <v>48</v>
      </c>
      <c r="E2618" t="s">
        <v>225</v>
      </c>
      <c r="F2618" t="s">
        <v>25</v>
      </c>
      <c r="G2618" t="s">
        <v>48</v>
      </c>
      <c r="H2618" t="s">
        <v>40</v>
      </c>
      <c r="I2618" t="s">
        <v>27</v>
      </c>
      <c r="J2618" t="s">
        <v>44</v>
      </c>
      <c r="K2618" t="s">
        <v>45</v>
      </c>
      <c r="L2618" t="b">
        <v>1</v>
      </c>
      <c r="M2618" t="s">
        <v>30</v>
      </c>
      <c r="N2618" t="s">
        <v>225</v>
      </c>
      <c r="O2618">
        <v>1.8</v>
      </c>
      <c r="P2618">
        <v>546</v>
      </c>
      <c r="Q2618">
        <v>982.8</v>
      </c>
      <c r="R2618">
        <v>8027</v>
      </c>
      <c r="S2618">
        <v>8027</v>
      </c>
      <c r="T2618">
        <v>8.0269999999999994E-3</v>
      </c>
      <c r="U2618">
        <v>8.0269999999999994E-3</v>
      </c>
      <c r="V2618">
        <v>0.98280000000000001</v>
      </c>
    </row>
    <row r="2619" spans="1:22" x14ac:dyDescent="0.35">
      <c r="A2619" t="s">
        <v>22</v>
      </c>
      <c r="B2619">
        <v>2019</v>
      </c>
      <c r="C2619" t="b">
        <v>1</v>
      </c>
      <c r="D2619" t="s">
        <v>48</v>
      </c>
      <c r="E2619" t="s">
        <v>225</v>
      </c>
      <c r="F2619" t="s">
        <v>25</v>
      </c>
      <c r="G2619" t="s">
        <v>48</v>
      </c>
      <c r="H2619" t="s">
        <v>65</v>
      </c>
      <c r="I2619" t="s">
        <v>37</v>
      </c>
      <c r="J2619" t="s">
        <v>66</v>
      </c>
      <c r="K2619" t="s">
        <v>67</v>
      </c>
      <c r="L2619" t="b">
        <v>1</v>
      </c>
      <c r="M2619" t="s">
        <v>30</v>
      </c>
      <c r="N2619" t="s">
        <v>225</v>
      </c>
      <c r="O2619">
        <v>0</v>
      </c>
      <c r="P2619">
        <v>2739</v>
      </c>
      <c r="Q2619">
        <v>0</v>
      </c>
      <c r="R2619">
        <v>31827</v>
      </c>
      <c r="S2619">
        <v>31827</v>
      </c>
      <c r="T2619">
        <v>3.1827000000000001E-2</v>
      </c>
      <c r="U2619">
        <v>3.1827000000000001E-2</v>
      </c>
      <c r="V2619">
        <v>0</v>
      </c>
    </row>
    <row r="2620" spans="1:22" x14ac:dyDescent="0.35">
      <c r="A2620" t="s">
        <v>22</v>
      </c>
      <c r="B2620">
        <v>2019</v>
      </c>
      <c r="C2620" t="b">
        <v>1</v>
      </c>
      <c r="D2620" t="s">
        <v>48</v>
      </c>
      <c r="E2620" t="s">
        <v>225</v>
      </c>
      <c r="F2620" t="s">
        <v>25</v>
      </c>
      <c r="G2620" t="s">
        <v>48</v>
      </c>
      <c r="H2620" t="s">
        <v>65</v>
      </c>
      <c r="I2620" t="s">
        <v>37</v>
      </c>
      <c r="J2620" t="s">
        <v>66</v>
      </c>
      <c r="K2620" t="s">
        <v>67</v>
      </c>
      <c r="L2620" t="b">
        <v>1</v>
      </c>
      <c r="M2620" t="s">
        <v>30</v>
      </c>
      <c r="N2620" t="s">
        <v>225</v>
      </c>
      <c r="O2620">
        <v>0</v>
      </c>
      <c r="P2620">
        <v>38665</v>
      </c>
      <c r="Q2620">
        <v>0</v>
      </c>
      <c r="R2620">
        <v>161290</v>
      </c>
      <c r="S2620">
        <v>161290</v>
      </c>
      <c r="T2620">
        <v>0.16128999999999999</v>
      </c>
      <c r="U2620">
        <v>0.16128999999999999</v>
      </c>
      <c r="V2620">
        <v>0</v>
      </c>
    </row>
    <row r="2621" spans="1:22" x14ac:dyDescent="0.35">
      <c r="A2621" t="s">
        <v>22</v>
      </c>
      <c r="B2621">
        <v>2019</v>
      </c>
      <c r="C2621" t="b">
        <v>1</v>
      </c>
      <c r="D2621" t="s">
        <v>48</v>
      </c>
      <c r="E2621" t="s">
        <v>225</v>
      </c>
      <c r="F2621" t="s">
        <v>25</v>
      </c>
      <c r="G2621" t="s">
        <v>48</v>
      </c>
      <c r="H2621" t="s">
        <v>26</v>
      </c>
      <c r="I2621" t="s">
        <v>36</v>
      </c>
      <c r="J2621" t="s">
        <v>46</v>
      </c>
      <c r="K2621" t="s">
        <v>47</v>
      </c>
      <c r="L2621" t="b">
        <v>1</v>
      </c>
      <c r="M2621" t="s">
        <v>30</v>
      </c>
      <c r="N2621" t="s">
        <v>225</v>
      </c>
      <c r="O2621">
        <v>1.28</v>
      </c>
      <c r="P2621">
        <v>46888</v>
      </c>
      <c r="Q2621">
        <v>60016.639999999999</v>
      </c>
      <c r="R2621">
        <v>124936</v>
      </c>
      <c r="S2621">
        <v>124936</v>
      </c>
      <c r="T2621">
        <v>0.12493600000000001</v>
      </c>
      <c r="U2621">
        <v>0.12493600000000001</v>
      </c>
      <c r="V2621">
        <v>60.016640000000002</v>
      </c>
    </row>
    <row r="2622" spans="1:22" x14ac:dyDescent="0.35">
      <c r="A2622" t="s">
        <v>22</v>
      </c>
      <c r="B2622">
        <v>2019</v>
      </c>
      <c r="C2622" t="b">
        <v>1</v>
      </c>
      <c r="D2622" t="s">
        <v>48</v>
      </c>
      <c r="E2622" t="s">
        <v>225</v>
      </c>
      <c r="F2622" t="s">
        <v>25</v>
      </c>
      <c r="G2622" t="s">
        <v>48</v>
      </c>
      <c r="H2622" t="s">
        <v>26</v>
      </c>
      <c r="I2622" t="s">
        <v>36</v>
      </c>
      <c r="J2622" t="s">
        <v>93</v>
      </c>
      <c r="K2622" t="s">
        <v>47</v>
      </c>
      <c r="L2622" t="b">
        <v>1</v>
      </c>
      <c r="M2622" t="s">
        <v>30</v>
      </c>
      <c r="N2622" t="s">
        <v>225</v>
      </c>
      <c r="O2622">
        <v>1.33</v>
      </c>
      <c r="P2622">
        <v>137</v>
      </c>
      <c r="Q2622">
        <v>182.21</v>
      </c>
      <c r="R2622">
        <v>1365</v>
      </c>
      <c r="S2622">
        <v>1365</v>
      </c>
      <c r="T2622">
        <v>1.3649999999999999E-3</v>
      </c>
      <c r="U2622">
        <v>1.3649999999999999E-3</v>
      </c>
      <c r="V2622">
        <v>0.18221000000000001</v>
      </c>
    </row>
    <row r="2623" spans="1:22" x14ac:dyDescent="0.35">
      <c r="A2623" t="s">
        <v>22</v>
      </c>
      <c r="B2623">
        <v>2019</v>
      </c>
      <c r="C2623" t="b">
        <v>1</v>
      </c>
      <c r="D2623" t="s">
        <v>48</v>
      </c>
      <c r="E2623" t="s">
        <v>225</v>
      </c>
      <c r="F2623" t="s">
        <v>25</v>
      </c>
      <c r="G2623" t="s">
        <v>48</v>
      </c>
      <c r="H2623" t="s">
        <v>26</v>
      </c>
      <c r="I2623" t="s">
        <v>36</v>
      </c>
      <c r="J2623" t="s">
        <v>152</v>
      </c>
      <c r="K2623" t="s">
        <v>39</v>
      </c>
      <c r="L2623" t="b">
        <v>1</v>
      </c>
      <c r="M2623" t="s">
        <v>30</v>
      </c>
      <c r="N2623" t="s">
        <v>225</v>
      </c>
      <c r="O2623">
        <v>1</v>
      </c>
      <c r="P2623">
        <v>310</v>
      </c>
      <c r="Q2623">
        <v>310</v>
      </c>
      <c r="R2623">
        <v>357</v>
      </c>
      <c r="S2623">
        <v>357</v>
      </c>
      <c r="T2623">
        <v>3.57E-4</v>
      </c>
      <c r="U2623">
        <v>3.57E-4</v>
      </c>
      <c r="V2623">
        <v>0.31</v>
      </c>
    </row>
    <row r="2624" spans="1:22" x14ac:dyDescent="0.35">
      <c r="A2624" t="s">
        <v>22</v>
      </c>
      <c r="B2624">
        <v>2019</v>
      </c>
      <c r="C2624" t="b">
        <v>1</v>
      </c>
      <c r="D2624" t="s">
        <v>48</v>
      </c>
      <c r="E2624" t="s">
        <v>225</v>
      </c>
      <c r="F2624" t="s">
        <v>25</v>
      </c>
      <c r="G2624" t="s">
        <v>48</v>
      </c>
      <c r="H2624" t="s">
        <v>26</v>
      </c>
      <c r="I2624" t="s">
        <v>36</v>
      </c>
      <c r="J2624" t="s">
        <v>81</v>
      </c>
      <c r="K2624" t="s">
        <v>39</v>
      </c>
      <c r="L2624" t="b">
        <v>1</v>
      </c>
      <c r="M2624" t="s">
        <v>30</v>
      </c>
      <c r="N2624" t="s">
        <v>225</v>
      </c>
      <c r="O2624">
        <v>4.5</v>
      </c>
      <c r="P2624">
        <v>20636</v>
      </c>
      <c r="Q2624">
        <v>92862</v>
      </c>
      <c r="R2624">
        <v>69492</v>
      </c>
      <c r="S2624">
        <v>69492</v>
      </c>
      <c r="T2624">
        <v>6.9491999999999998E-2</v>
      </c>
      <c r="U2624">
        <v>6.9491999999999998E-2</v>
      </c>
      <c r="V2624">
        <v>92.861999999999995</v>
      </c>
    </row>
    <row r="2625" spans="1:22" x14ac:dyDescent="0.35">
      <c r="A2625" t="s">
        <v>22</v>
      </c>
      <c r="B2625">
        <v>2019</v>
      </c>
      <c r="C2625" t="b">
        <v>1</v>
      </c>
      <c r="D2625" t="s">
        <v>48</v>
      </c>
      <c r="E2625" t="s">
        <v>225</v>
      </c>
      <c r="F2625" t="s">
        <v>25</v>
      </c>
      <c r="G2625" t="s">
        <v>48</v>
      </c>
      <c r="H2625" t="s">
        <v>26</v>
      </c>
      <c r="I2625" t="s">
        <v>36</v>
      </c>
      <c r="J2625" t="s">
        <v>136</v>
      </c>
      <c r="K2625" t="s">
        <v>39</v>
      </c>
      <c r="L2625" t="b">
        <v>1</v>
      </c>
      <c r="M2625" t="s">
        <v>30</v>
      </c>
      <c r="N2625" t="s">
        <v>225</v>
      </c>
      <c r="O2625">
        <v>4.5</v>
      </c>
      <c r="P2625">
        <v>35790</v>
      </c>
      <c r="Q2625">
        <v>161055</v>
      </c>
      <c r="R2625">
        <v>94786</v>
      </c>
      <c r="S2625">
        <v>94786</v>
      </c>
      <c r="T2625">
        <v>9.4785999999999995E-2</v>
      </c>
      <c r="U2625">
        <v>9.4785999999999995E-2</v>
      </c>
      <c r="V2625">
        <v>161.05500000000001</v>
      </c>
    </row>
    <row r="2626" spans="1:22" x14ac:dyDescent="0.35">
      <c r="A2626" t="s">
        <v>22</v>
      </c>
      <c r="B2626">
        <v>2019</v>
      </c>
      <c r="C2626" t="b">
        <v>1</v>
      </c>
      <c r="D2626" t="s">
        <v>48</v>
      </c>
      <c r="E2626" t="s">
        <v>225</v>
      </c>
      <c r="F2626" t="s">
        <v>25</v>
      </c>
      <c r="G2626" t="s">
        <v>48</v>
      </c>
      <c r="H2626" t="s">
        <v>26</v>
      </c>
      <c r="I2626" t="s">
        <v>35</v>
      </c>
      <c r="J2626" t="s">
        <v>70</v>
      </c>
      <c r="K2626" t="s">
        <v>29</v>
      </c>
      <c r="L2626" t="b">
        <v>1</v>
      </c>
      <c r="M2626" t="s">
        <v>30</v>
      </c>
      <c r="N2626" t="s">
        <v>225</v>
      </c>
      <c r="O2626">
        <v>1</v>
      </c>
      <c r="P2626">
        <v>265</v>
      </c>
      <c r="Q2626">
        <v>265</v>
      </c>
      <c r="R2626">
        <v>5017</v>
      </c>
      <c r="S2626">
        <v>5017</v>
      </c>
      <c r="T2626">
        <v>5.0169999999999998E-3</v>
      </c>
      <c r="U2626">
        <v>5.0169999999999998E-3</v>
      </c>
      <c r="V2626">
        <v>0.26500000000000001</v>
      </c>
    </row>
    <row r="2627" spans="1:22" x14ac:dyDescent="0.35">
      <c r="A2627" t="s">
        <v>22</v>
      </c>
      <c r="B2627">
        <v>2019</v>
      </c>
      <c r="C2627" t="b">
        <v>1</v>
      </c>
      <c r="D2627" t="s">
        <v>48</v>
      </c>
      <c r="E2627" t="s">
        <v>225</v>
      </c>
      <c r="F2627" t="s">
        <v>25</v>
      </c>
      <c r="G2627" t="s">
        <v>48</v>
      </c>
      <c r="H2627" t="s">
        <v>26</v>
      </c>
      <c r="I2627" t="s">
        <v>27</v>
      </c>
      <c r="J2627" t="s">
        <v>94</v>
      </c>
      <c r="K2627" t="s">
        <v>47</v>
      </c>
      <c r="L2627" t="b">
        <v>1</v>
      </c>
      <c r="M2627" t="s">
        <v>30</v>
      </c>
      <c r="N2627" t="s">
        <v>225</v>
      </c>
      <c r="O2627">
        <v>1.36</v>
      </c>
      <c r="P2627">
        <v>8843</v>
      </c>
      <c r="Q2627">
        <v>12026.48</v>
      </c>
      <c r="R2627">
        <v>32157</v>
      </c>
      <c r="S2627">
        <v>32157</v>
      </c>
      <c r="T2627">
        <v>3.2156999999999998E-2</v>
      </c>
      <c r="U2627">
        <v>3.2156999999999998E-2</v>
      </c>
      <c r="V2627">
        <v>12.026479999999999</v>
      </c>
    </row>
    <row r="2628" spans="1:22" x14ac:dyDescent="0.35">
      <c r="A2628" t="s">
        <v>22</v>
      </c>
      <c r="B2628">
        <v>2019</v>
      </c>
      <c r="C2628" t="b">
        <v>1</v>
      </c>
      <c r="D2628" t="s">
        <v>48</v>
      </c>
      <c r="E2628" t="s">
        <v>225</v>
      </c>
      <c r="F2628" t="s">
        <v>25</v>
      </c>
      <c r="G2628" t="s">
        <v>48</v>
      </c>
      <c r="H2628" t="s">
        <v>26</v>
      </c>
      <c r="I2628" t="s">
        <v>27</v>
      </c>
      <c r="J2628" t="s">
        <v>94</v>
      </c>
      <c r="K2628" t="s">
        <v>47</v>
      </c>
      <c r="L2628" t="b">
        <v>1</v>
      </c>
      <c r="M2628" t="s">
        <v>30</v>
      </c>
      <c r="N2628" t="s">
        <v>225</v>
      </c>
      <c r="O2628">
        <v>1.36</v>
      </c>
      <c r="P2628">
        <v>28501</v>
      </c>
      <c r="Q2628">
        <v>38761.360000000001</v>
      </c>
      <c r="R2628">
        <v>63794</v>
      </c>
      <c r="S2628">
        <v>63794</v>
      </c>
      <c r="T2628">
        <v>6.3794000000000003E-2</v>
      </c>
      <c r="U2628">
        <v>6.3794000000000003E-2</v>
      </c>
      <c r="V2628">
        <v>38.761360000000003</v>
      </c>
    </row>
    <row r="2629" spans="1:22" x14ac:dyDescent="0.35">
      <c r="A2629" t="s">
        <v>22</v>
      </c>
      <c r="B2629">
        <v>2019</v>
      </c>
      <c r="C2629" t="b">
        <v>1</v>
      </c>
      <c r="D2629" t="s">
        <v>48</v>
      </c>
      <c r="E2629" t="s">
        <v>225</v>
      </c>
      <c r="F2629" t="s">
        <v>25</v>
      </c>
      <c r="G2629" t="s">
        <v>48</v>
      </c>
      <c r="H2629" t="s">
        <v>26</v>
      </c>
      <c r="I2629" t="s">
        <v>27</v>
      </c>
      <c r="J2629" t="s">
        <v>94</v>
      </c>
      <c r="K2629" t="s">
        <v>47</v>
      </c>
      <c r="L2629" t="b">
        <v>1</v>
      </c>
      <c r="M2629" t="s">
        <v>30</v>
      </c>
      <c r="N2629" t="s">
        <v>225</v>
      </c>
      <c r="O2629">
        <v>1.36</v>
      </c>
      <c r="P2629">
        <v>4008</v>
      </c>
      <c r="Q2629">
        <v>5450.88</v>
      </c>
      <c r="R2629">
        <v>20980</v>
      </c>
      <c r="S2629">
        <v>20980</v>
      </c>
      <c r="T2629">
        <v>2.0979999999999999E-2</v>
      </c>
      <c r="U2629">
        <v>2.0979999999999999E-2</v>
      </c>
      <c r="V2629">
        <v>5.4508799999999997</v>
      </c>
    </row>
    <row r="2630" spans="1:22" x14ac:dyDescent="0.35">
      <c r="A2630" t="s">
        <v>22</v>
      </c>
      <c r="B2630">
        <v>2019</v>
      </c>
      <c r="C2630" t="b">
        <v>1</v>
      </c>
      <c r="D2630" t="s">
        <v>48</v>
      </c>
      <c r="E2630" t="s">
        <v>225</v>
      </c>
      <c r="F2630" t="s">
        <v>25</v>
      </c>
      <c r="G2630" t="s">
        <v>48</v>
      </c>
      <c r="H2630" t="s">
        <v>26</v>
      </c>
      <c r="I2630" t="s">
        <v>27</v>
      </c>
      <c r="J2630" t="s">
        <v>94</v>
      </c>
      <c r="K2630" t="s">
        <v>47</v>
      </c>
      <c r="L2630" t="b">
        <v>1</v>
      </c>
      <c r="M2630" t="s">
        <v>30</v>
      </c>
      <c r="N2630" t="s">
        <v>225</v>
      </c>
      <c r="O2630">
        <v>1.36</v>
      </c>
      <c r="P2630">
        <v>16238154</v>
      </c>
      <c r="Q2630">
        <v>22083889.440000001</v>
      </c>
      <c r="R2630">
        <v>2050022</v>
      </c>
      <c r="S2630">
        <v>2050022</v>
      </c>
      <c r="T2630">
        <v>2.0500219999999998</v>
      </c>
      <c r="U2630">
        <v>2.0500219999999998</v>
      </c>
      <c r="V2630">
        <v>22083.889439999999</v>
      </c>
    </row>
    <row r="2631" spans="1:22" x14ac:dyDescent="0.35">
      <c r="A2631" t="s">
        <v>22</v>
      </c>
      <c r="B2631">
        <v>2019</v>
      </c>
      <c r="C2631" t="b">
        <v>1</v>
      </c>
      <c r="D2631" t="s">
        <v>48</v>
      </c>
      <c r="E2631" t="s">
        <v>225</v>
      </c>
      <c r="F2631" t="s">
        <v>25</v>
      </c>
      <c r="G2631" t="s">
        <v>48</v>
      </c>
      <c r="H2631" t="s">
        <v>26</v>
      </c>
      <c r="I2631" t="s">
        <v>27</v>
      </c>
      <c r="J2631" t="s">
        <v>79</v>
      </c>
      <c r="K2631" t="s">
        <v>47</v>
      </c>
      <c r="L2631" t="b">
        <v>1</v>
      </c>
      <c r="M2631" t="s">
        <v>30</v>
      </c>
      <c r="N2631" t="s">
        <v>225</v>
      </c>
      <c r="O2631">
        <v>1</v>
      </c>
      <c r="P2631">
        <v>95869</v>
      </c>
      <c r="Q2631">
        <v>95869</v>
      </c>
      <c r="R2631">
        <v>203805</v>
      </c>
      <c r="S2631">
        <v>203805</v>
      </c>
      <c r="T2631">
        <v>0.20380499999999999</v>
      </c>
      <c r="U2631">
        <v>0.20380499999999999</v>
      </c>
      <c r="V2631">
        <v>95.869</v>
      </c>
    </row>
    <row r="2632" spans="1:22" x14ac:dyDescent="0.35">
      <c r="A2632" t="s">
        <v>22</v>
      </c>
      <c r="B2632">
        <v>2019</v>
      </c>
      <c r="C2632" t="b">
        <v>1</v>
      </c>
      <c r="D2632" t="s">
        <v>48</v>
      </c>
      <c r="E2632" t="s">
        <v>225</v>
      </c>
      <c r="F2632" t="s">
        <v>25</v>
      </c>
      <c r="G2632" t="s">
        <v>48</v>
      </c>
      <c r="H2632" t="s">
        <v>26</v>
      </c>
      <c r="I2632" t="s">
        <v>27</v>
      </c>
      <c r="J2632" t="s">
        <v>46</v>
      </c>
      <c r="K2632" t="s">
        <v>47</v>
      </c>
      <c r="L2632" t="b">
        <v>1</v>
      </c>
      <c r="M2632" t="s">
        <v>30</v>
      </c>
      <c r="N2632" t="s">
        <v>225</v>
      </c>
      <c r="O2632">
        <v>1.28</v>
      </c>
      <c r="P2632">
        <v>597155</v>
      </c>
      <c r="Q2632">
        <v>764358.4</v>
      </c>
      <c r="R2632">
        <v>3787795</v>
      </c>
      <c r="S2632">
        <v>3787795</v>
      </c>
      <c r="T2632">
        <v>3.787795</v>
      </c>
      <c r="U2632">
        <v>3.787795</v>
      </c>
      <c r="V2632">
        <v>764.35839999999996</v>
      </c>
    </row>
    <row r="2633" spans="1:22" x14ac:dyDescent="0.35">
      <c r="A2633" t="s">
        <v>22</v>
      </c>
      <c r="B2633">
        <v>2019</v>
      </c>
      <c r="C2633" t="b">
        <v>1</v>
      </c>
      <c r="D2633" t="s">
        <v>48</v>
      </c>
      <c r="E2633" t="s">
        <v>225</v>
      </c>
      <c r="F2633" t="s">
        <v>25</v>
      </c>
      <c r="G2633" t="s">
        <v>48</v>
      </c>
      <c r="H2633" t="s">
        <v>26</v>
      </c>
      <c r="I2633" t="s">
        <v>27</v>
      </c>
      <c r="J2633" t="s">
        <v>93</v>
      </c>
      <c r="K2633" t="s">
        <v>47</v>
      </c>
      <c r="L2633" t="b">
        <v>1</v>
      </c>
      <c r="M2633" t="s">
        <v>30</v>
      </c>
      <c r="N2633" t="s">
        <v>225</v>
      </c>
      <c r="O2633">
        <v>1.38</v>
      </c>
      <c r="P2633">
        <v>18996</v>
      </c>
      <c r="Q2633">
        <v>26214.48</v>
      </c>
      <c r="R2633">
        <v>76240</v>
      </c>
      <c r="S2633">
        <v>76240</v>
      </c>
      <c r="T2633">
        <v>7.6240000000000002E-2</v>
      </c>
      <c r="U2633">
        <v>7.6240000000000002E-2</v>
      </c>
      <c r="V2633">
        <v>26.214479999999998</v>
      </c>
    </row>
    <row r="2634" spans="1:22" x14ac:dyDescent="0.35">
      <c r="A2634" t="s">
        <v>22</v>
      </c>
      <c r="B2634">
        <v>2019</v>
      </c>
      <c r="C2634" t="b">
        <v>1</v>
      </c>
      <c r="D2634" t="s">
        <v>48</v>
      </c>
      <c r="E2634" t="s">
        <v>225</v>
      </c>
      <c r="F2634" t="s">
        <v>25</v>
      </c>
      <c r="G2634" t="s">
        <v>48</v>
      </c>
      <c r="H2634" t="s">
        <v>26</v>
      </c>
      <c r="I2634" t="s">
        <v>27</v>
      </c>
      <c r="J2634" t="s">
        <v>93</v>
      </c>
      <c r="K2634" t="s">
        <v>47</v>
      </c>
      <c r="L2634" t="b">
        <v>1</v>
      </c>
      <c r="M2634" t="s">
        <v>30</v>
      </c>
      <c r="N2634" t="s">
        <v>225</v>
      </c>
      <c r="O2634">
        <v>1.38</v>
      </c>
      <c r="P2634">
        <v>7468</v>
      </c>
      <c r="Q2634">
        <v>10305.84</v>
      </c>
      <c r="R2634">
        <v>39145</v>
      </c>
      <c r="S2634">
        <v>39145</v>
      </c>
      <c r="T2634">
        <v>3.9144999999999999E-2</v>
      </c>
      <c r="U2634">
        <v>3.9144999999999999E-2</v>
      </c>
      <c r="V2634">
        <v>10.30584</v>
      </c>
    </row>
    <row r="2635" spans="1:22" x14ac:dyDescent="0.35">
      <c r="A2635" t="s">
        <v>22</v>
      </c>
      <c r="B2635">
        <v>2019</v>
      </c>
      <c r="C2635" t="b">
        <v>1</v>
      </c>
      <c r="D2635" t="s">
        <v>48</v>
      </c>
      <c r="E2635" t="s">
        <v>225</v>
      </c>
      <c r="F2635" t="s">
        <v>25</v>
      </c>
      <c r="G2635" t="s">
        <v>48</v>
      </c>
      <c r="H2635" t="s">
        <v>26</v>
      </c>
      <c r="I2635" t="s">
        <v>27</v>
      </c>
      <c r="J2635" t="s">
        <v>226</v>
      </c>
      <c r="K2635" t="s">
        <v>39</v>
      </c>
      <c r="L2635" t="b">
        <v>1</v>
      </c>
      <c r="M2635" t="s">
        <v>30</v>
      </c>
      <c r="N2635" t="s">
        <v>225</v>
      </c>
      <c r="O2635">
        <v>1</v>
      </c>
      <c r="P2635">
        <v>12</v>
      </c>
      <c r="Q2635">
        <v>12</v>
      </c>
      <c r="R2635">
        <v>573</v>
      </c>
      <c r="S2635">
        <v>573</v>
      </c>
      <c r="T2635">
        <v>5.7300000000000005E-4</v>
      </c>
      <c r="U2635">
        <v>5.7300000000000005E-4</v>
      </c>
      <c r="V2635">
        <v>1.2E-2</v>
      </c>
    </row>
    <row r="2636" spans="1:22" x14ac:dyDescent="0.35">
      <c r="A2636" t="s">
        <v>22</v>
      </c>
      <c r="B2636">
        <v>2019</v>
      </c>
      <c r="C2636" t="b">
        <v>1</v>
      </c>
      <c r="D2636" t="s">
        <v>48</v>
      </c>
      <c r="E2636" t="s">
        <v>225</v>
      </c>
      <c r="F2636" t="s">
        <v>25</v>
      </c>
      <c r="G2636" t="s">
        <v>48</v>
      </c>
      <c r="H2636" t="s">
        <v>26</v>
      </c>
      <c r="I2636" t="s">
        <v>27</v>
      </c>
      <c r="J2636" t="s">
        <v>80</v>
      </c>
      <c r="K2636" t="s">
        <v>39</v>
      </c>
      <c r="L2636" t="b">
        <v>1</v>
      </c>
      <c r="M2636" t="s">
        <v>30</v>
      </c>
      <c r="N2636" t="s">
        <v>225</v>
      </c>
      <c r="O2636">
        <v>6.22</v>
      </c>
      <c r="P2636">
        <v>3671</v>
      </c>
      <c r="Q2636">
        <v>22833.62</v>
      </c>
      <c r="R2636">
        <v>29388</v>
      </c>
      <c r="S2636">
        <v>29388</v>
      </c>
      <c r="T2636">
        <v>2.9388000000000001E-2</v>
      </c>
      <c r="U2636">
        <v>2.9388000000000001E-2</v>
      </c>
      <c r="V2636">
        <v>22.83362</v>
      </c>
    </row>
    <row r="2637" spans="1:22" x14ac:dyDescent="0.35">
      <c r="A2637" t="s">
        <v>22</v>
      </c>
      <c r="B2637">
        <v>2019</v>
      </c>
      <c r="C2637" t="b">
        <v>1</v>
      </c>
      <c r="D2637" t="s">
        <v>48</v>
      </c>
      <c r="E2637" t="s">
        <v>225</v>
      </c>
      <c r="F2637" t="s">
        <v>25</v>
      </c>
      <c r="G2637" t="s">
        <v>48</v>
      </c>
      <c r="H2637" t="s">
        <v>26</v>
      </c>
      <c r="I2637" t="s">
        <v>27</v>
      </c>
      <c r="J2637" t="s">
        <v>136</v>
      </c>
      <c r="K2637" t="s">
        <v>39</v>
      </c>
      <c r="L2637" t="b">
        <v>1</v>
      </c>
      <c r="M2637" t="s">
        <v>30</v>
      </c>
      <c r="N2637" t="s">
        <v>225</v>
      </c>
      <c r="O2637">
        <v>4.5</v>
      </c>
      <c r="P2637">
        <v>18761</v>
      </c>
      <c r="Q2637">
        <v>84424.5</v>
      </c>
      <c r="R2637">
        <v>36905</v>
      </c>
      <c r="S2637">
        <v>36905</v>
      </c>
      <c r="T2637">
        <v>3.6905E-2</v>
      </c>
      <c r="U2637">
        <v>3.6905E-2</v>
      </c>
      <c r="V2637">
        <v>84.424499999999995</v>
      </c>
    </row>
    <row r="2638" spans="1:22" x14ac:dyDescent="0.35">
      <c r="A2638" t="s">
        <v>22</v>
      </c>
      <c r="B2638">
        <v>2019</v>
      </c>
      <c r="C2638" t="b">
        <v>1</v>
      </c>
      <c r="D2638" t="s">
        <v>48</v>
      </c>
      <c r="E2638" t="s">
        <v>225</v>
      </c>
      <c r="F2638" t="s">
        <v>25</v>
      </c>
      <c r="G2638" t="s">
        <v>48</v>
      </c>
      <c r="H2638" t="s">
        <v>26</v>
      </c>
      <c r="I2638" t="s">
        <v>27</v>
      </c>
      <c r="J2638" t="s">
        <v>82</v>
      </c>
      <c r="K2638" t="s">
        <v>39</v>
      </c>
      <c r="L2638" t="b">
        <v>1</v>
      </c>
      <c r="M2638" t="s">
        <v>30</v>
      </c>
      <c r="N2638" t="s">
        <v>225</v>
      </c>
      <c r="O2638">
        <v>5</v>
      </c>
      <c r="P2638">
        <v>24792</v>
      </c>
      <c r="Q2638">
        <v>123960</v>
      </c>
      <c r="R2638">
        <v>70197</v>
      </c>
      <c r="S2638">
        <v>70197</v>
      </c>
      <c r="T2638">
        <v>7.0196999999999996E-2</v>
      </c>
      <c r="U2638">
        <v>7.0196999999999996E-2</v>
      </c>
      <c r="V2638">
        <v>123.96</v>
      </c>
    </row>
    <row r="2639" spans="1:22" x14ac:dyDescent="0.35">
      <c r="A2639" t="s">
        <v>22</v>
      </c>
      <c r="B2639">
        <v>2019</v>
      </c>
      <c r="C2639" t="b">
        <v>1</v>
      </c>
      <c r="D2639" t="s">
        <v>48</v>
      </c>
      <c r="E2639" t="s">
        <v>225</v>
      </c>
      <c r="F2639" t="s">
        <v>25</v>
      </c>
      <c r="G2639" t="s">
        <v>48</v>
      </c>
      <c r="H2639" t="s">
        <v>26</v>
      </c>
      <c r="I2639" t="s">
        <v>27</v>
      </c>
      <c r="J2639" t="s">
        <v>115</v>
      </c>
      <c r="K2639" t="s">
        <v>54</v>
      </c>
      <c r="L2639" t="b">
        <v>1</v>
      </c>
      <c r="M2639" t="s">
        <v>30</v>
      </c>
      <c r="N2639" t="s">
        <v>225</v>
      </c>
      <c r="O2639">
        <v>1</v>
      </c>
      <c r="P2639">
        <v>2400</v>
      </c>
      <c r="Q2639">
        <v>2400</v>
      </c>
      <c r="R2639">
        <v>5446</v>
      </c>
      <c r="S2639">
        <v>5446</v>
      </c>
      <c r="T2639">
        <v>5.4460000000000003E-3</v>
      </c>
      <c r="U2639">
        <v>5.4460000000000003E-3</v>
      </c>
      <c r="V2639">
        <v>2.4</v>
      </c>
    </row>
    <row r="2640" spans="1:22" x14ac:dyDescent="0.35">
      <c r="A2640" t="s">
        <v>22</v>
      </c>
      <c r="B2640">
        <v>2019</v>
      </c>
      <c r="C2640" t="b">
        <v>1</v>
      </c>
      <c r="D2640" t="s">
        <v>48</v>
      </c>
      <c r="E2640" t="s">
        <v>225</v>
      </c>
      <c r="F2640" t="s">
        <v>25</v>
      </c>
      <c r="G2640" t="s">
        <v>48</v>
      </c>
      <c r="H2640" t="s">
        <v>26</v>
      </c>
      <c r="I2640" t="s">
        <v>27</v>
      </c>
      <c r="J2640" t="s">
        <v>158</v>
      </c>
      <c r="K2640" t="s">
        <v>33</v>
      </c>
      <c r="L2640" t="b">
        <v>1</v>
      </c>
      <c r="M2640" t="s">
        <v>30</v>
      </c>
      <c r="N2640" t="s">
        <v>225</v>
      </c>
      <c r="O2640">
        <v>1.34</v>
      </c>
      <c r="P2640">
        <v>21</v>
      </c>
      <c r="Q2640">
        <v>28.14</v>
      </c>
      <c r="R2640">
        <v>95</v>
      </c>
      <c r="S2640">
        <v>95</v>
      </c>
      <c r="T2640" s="1">
        <v>9.5000000000000005E-5</v>
      </c>
      <c r="U2640" s="1">
        <v>9.5000000000000005E-5</v>
      </c>
      <c r="V2640">
        <v>2.8139999999999998E-2</v>
      </c>
    </row>
    <row r="2641" spans="1:22" x14ac:dyDescent="0.35">
      <c r="A2641" t="s">
        <v>22</v>
      </c>
      <c r="B2641">
        <v>2019</v>
      </c>
      <c r="C2641" t="b">
        <v>1</v>
      </c>
      <c r="D2641" t="s">
        <v>48</v>
      </c>
      <c r="E2641" t="s">
        <v>225</v>
      </c>
      <c r="F2641" t="s">
        <v>25</v>
      </c>
      <c r="G2641" t="s">
        <v>48</v>
      </c>
      <c r="H2641" t="s">
        <v>26</v>
      </c>
      <c r="I2641" t="s">
        <v>100</v>
      </c>
      <c r="J2641" t="s">
        <v>111</v>
      </c>
      <c r="K2641" t="s">
        <v>32</v>
      </c>
      <c r="L2641" t="b">
        <v>1</v>
      </c>
      <c r="M2641" t="s">
        <v>30</v>
      </c>
      <c r="N2641" t="s">
        <v>225</v>
      </c>
      <c r="O2641">
        <v>3.19</v>
      </c>
      <c r="P2641">
        <v>340</v>
      </c>
      <c r="Q2641">
        <v>1084.5999999999999</v>
      </c>
      <c r="R2641">
        <v>7715</v>
      </c>
      <c r="S2641">
        <v>7715</v>
      </c>
      <c r="T2641">
        <v>7.7149999999999996E-3</v>
      </c>
      <c r="U2641">
        <v>7.7149999999999996E-3</v>
      </c>
      <c r="V2641">
        <v>1.0846</v>
      </c>
    </row>
    <row r="2642" spans="1:22" x14ac:dyDescent="0.35">
      <c r="A2642" t="s">
        <v>22</v>
      </c>
      <c r="B2642">
        <v>2019</v>
      </c>
      <c r="C2642" t="b">
        <v>1</v>
      </c>
      <c r="D2642" t="s">
        <v>48</v>
      </c>
      <c r="E2642" t="s">
        <v>225</v>
      </c>
      <c r="F2642" t="s">
        <v>25</v>
      </c>
      <c r="G2642" t="s">
        <v>48</v>
      </c>
      <c r="H2642" t="s">
        <v>26</v>
      </c>
      <c r="I2642" t="s">
        <v>35</v>
      </c>
      <c r="J2642" t="s">
        <v>159</v>
      </c>
      <c r="K2642" t="s">
        <v>33</v>
      </c>
      <c r="L2642" t="b">
        <v>1</v>
      </c>
      <c r="M2642" t="s">
        <v>30</v>
      </c>
      <c r="N2642" t="s">
        <v>225</v>
      </c>
      <c r="O2642">
        <v>1</v>
      </c>
      <c r="P2642">
        <v>131</v>
      </c>
      <c r="Q2642">
        <v>131</v>
      </c>
      <c r="R2642">
        <v>1878</v>
      </c>
      <c r="S2642">
        <v>1878</v>
      </c>
      <c r="T2642">
        <v>1.8779999999999999E-3</v>
      </c>
      <c r="U2642">
        <v>1.8779999999999999E-3</v>
      </c>
      <c r="V2642">
        <v>0.13100000000000001</v>
      </c>
    </row>
    <row r="2643" spans="1:22" x14ac:dyDescent="0.35">
      <c r="A2643" t="s">
        <v>22</v>
      </c>
      <c r="B2643">
        <v>2019</v>
      </c>
      <c r="C2643" t="b">
        <v>1</v>
      </c>
      <c r="D2643" t="s">
        <v>48</v>
      </c>
      <c r="E2643" t="s">
        <v>225</v>
      </c>
      <c r="F2643" t="s">
        <v>25</v>
      </c>
      <c r="G2643" t="s">
        <v>48</v>
      </c>
      <c r="H2643" t="s">
        <v>26</v>
      </c>
      <c r="I2643" t="s">
        <v>35</v>
      </c>
      <c r="J2643" t="s">
        <v>58</v>
      </c>
      <c r="K2643" t="s">
        <v>59</v>
      </c>
      <c r="L2643" t="b">
        <v>1</v>
      </c>
      <c r="M2643" t="s">
        <v>30</v>
      </c>
      <c r="N2643" t="s">
        <v>225</v>
      </c>
      <c r="O2643">
        <v>1</v>
      </c>
      <c r="P2643">
        <v>7315</v>
      </c>
      <c r="Q2643">
        <v>7315</v>
      </c>
      <c r="R2643">
        <v>67399</v>
      </c>
      <c r="S2643">
        <v>67399</v>
      </c>
      <c r="T2643">
        <v>6.7399000000000001E-2</v>
      </c>
      <c r="U2643">
        <v>6.7399000000000001E-2</v>
      </c>
      <c r="V2643">
        <v>7.3150000000000004</v>
      </c>
    </row>
    <row r="2644" spans="1:22" x14ac:dyDescent="0.35">
      <c r="A2644" t="s">
        <v>22</v>
      </c>
      <c r="B2644">
        <v>2019</v>
      </c>
      <c r="C2644" t="b">
        <v>1</v>
      </c>
      <c r="D2644" t="s">
        <v>48</v>
      </c>
      <c r="E2644" t="s">
        <v>225</v>
      </c>
      <c r="F2644" t="s">
        <v>25</v>
      </c>
      <c r="G2644" t="s">
        <v>48</v>
      </c>
      <c r="H2644" t="s">
        <v>26</v>
      </c>
      <c r="I2644" t="s">
        <v>100</v>
      </c>
      <c r="J2644" t="s">
        <v>33</v>
      </c>
      <c r="K2644" t="s">
        <v>33</v>
      </c>
      <c r="L2644" t="b">
        <v>1</v>
      </c>
      <c r="M2644" t="s">
        <v>30</v>
      </c>
      <c r="N2644" t="s">
        <v>225</v>
      </c>
      <c r="O2644">
        <v>3.19</v>
      </c>
      <c r="P2644">
        <v>444</v>
      </c>
      <c r="Q2644">
        <v>1416.36</v>
      </c>
      <c r="R2644">
        <v>2531</v>
      </c>
      <c r="S2644">
        <v>2531</v>
      </c>
      <c r="T2644">
        <v>2.5309999999999998E-3</v>
      </c>
      <c r="U2644">
        <v>2.5309999999999998E-3</v>
      </c>
      <c r="V2644">
        <v>1.4163600000000001</v>
      </c>
    </row>
    <row r="2645" spans="1:22" x14ac:dyDescent="0.35">
      <c r="A2645" t="s">
        <v>22</v>
      </c>
      <c r="B2645">
        <v>2019</v>
      </c>
      <c r="C2645" t="b">
        <v>1</v>
      </c>
      <c r="D2645" t="s">
        <v>48</v>
      </c>
      <c r="E2645" t="s">
        <v>225</v>
      </c>
      <c r="F2645" t="s">
        <v>25</v>
      </c>
      <c r="G2645" t="s">
        <v>48</v>
      </c>
      <c r="H2645" t="s">
        <v>36</v>
      </c>
      <c r="I2645" t="s">
        <v>36</v>
      </c>
      <c r="J2645" t="s">
        <v>43</v>
      </c>
      <c r="K2645" t="s">
        <v>39</v>
      </c>
      <c r="L2645" t="b">
        <v>1</v>
      </c>
      <c r="M2645" t="s">
        <v>30</v>
      </c>
      <c r="N2645" t="s">
        <v>225</v>
      </c>
      <c r="O2645">
        <v>5</v>
      </c>
      <c r="P2645">
        <v>387</v>
      </c>
      <c r="Q2645">
        <v>1935</v>
      </c>
      <c r="R2645">
        <v>3833</v>
      </c>
      <c r="S2645">
        <v>3833</v>
      </c>
      <c r="T2645">
        <v>3.833E-3</v>
      </c>
      <c r="U2645">
        <v>3.833E-3</v>
      </c>
      <c r="V2645">
        <v>1.9350000000000001</v>
      </c>
    </row>
    <row r="2646" spans="1:22" x14ac:dyDescent="0.35">
      <c r="A2646" t="s">
        <v>22</v>
      </c>
      <c r="B2646">
        <v>2019</v>
      </c>
      <c r="C2646" t="b">
        <v>1</v>
      </c>
      <c r="D2646" t="s">
        <v>48</v>
      </c>
      <c r="E2646" t="s">
        <v>225</v>
      </c>
      <c r="F2646" t="s">
        <v>25</v>
      </c>
      <c r="G2646" t="s">
        <v>48</v>
      </c>
      <c r="H2646" t="s">
        <v>40</v>
      </c>
      <c r="I2646" t="s">
        <v>27</v>
      </c>
      <c r="J2646" t="s">
        <v>148</v>
      </c>
      <c r="K2646" t="s">
        <v>33</v>
      </c>
      <c r="L2646" t="b">
        <v>1</v>
      </c>
      <c r="M2646" t="s">
        <v>30</v>
      </c>
      <c r="N2646" t="s">
        <v>225</v>
      </c>
      <c r="O2646">
        <v>2.59</v>
      </c>
      <c r="P2646">
        <v>60480</v>
      </c>
      <c r="Q2646">
        <v>156643.20000000001</v>
      </c>
      <c r="R2646">
        <v>208613</v>
      </c>
      <c r="S2646">
        <v>208613</v>
      </c>
      <c r="T2646">
        <v>0.20861299999999999</v>
      </c>
      <c r="U2646">
        <v>0.20861299999999999</v>
      </c>
      <c r="V2646">
        <v>156.64320000000001</v>
      </c>
    </row>
    <row r="2647" spans="1:22" x14ac:dyDescent="0.35">
      <c r="A2647" t="s">
        <v>22</v>
      </c>
      <c r="B2647">
        <v>2019</v>
      </c>
      <c r="C2647" t="b">
        <v>1</v>
      </c>
      <c r="D2647" t="s">
        <v>48</v>
      </c>
      <c r="E2647" t="s">
        <v>225</v>
      </c>
      <c r="F2647" t="s">
        <v>25</v>
      </c>
      <c r="G2647" t="s">
        <v>48</v>
      </c>
      <c r="H2647" t="s">
        <v>40</v>
      </c>
      <c r="I2647" t="s">
        <v>27</v>
      </c>
      <c r="J2647" t="s">
        <v>158</v>
      </c>
      <c r="K2647" t="s">
        <v>33</v>
      </c>
      <c r="L2647" t="b">
        <v>1</v>
      </c>
      <c r="M2647" t="s">
        <v>30</v>
      </c>
      <c r="N2647" t="s">
        <v>225</v>
      </c>
      <c r="O2647">
        <v>2.7</v>
      </c>
      <c r="P2647">
        <v>32577</v>
      </c>
      <c r="Q2647">
        <v>87957.9</v>
      </c>
      <c r="R2647">
        <v>127769</v>
      </c>
      <c r="S2647">
        <v>127769</v>
      </c>
      <c r="T2647">
        <v>0.12776899999999999</v>
      </c>
      <c r="U2647">
        <v>0.12776899999999999</v>
      </c>
      <c r="V2647">
        <v>87.957899999999995</v>
      </c>
    </row>
    <row r="2648" spans="1:22" x14ac:dyDescent="0.35">
      <c r="A2648" t="s">
        <v>22</v>
      </c>
      <c r="B2648">
        <v>2019</v>
      </c>
      <c r="C2648" t="b">
        <v>1</v>
      </c>
      <c r="D2648" t="s">
        <v>48</v>
      </c>
      <c r="E2648" t="s">
        <v>225</v>
      </c>
      <c r="F2648" t="s">
        <v>25</v>
      </c>
      <c r="G2648" t="s">
        <v>48</v>
      </c>
      <c r="H2648" t="s">
        <v>26</v>
      </c>
      <c r="I2648" t="s">
        <v>35</v>
      </c>
      <c r="J2648" t="s">
        <v>73</v>
      </c>
      <c r="K2648" t="s">
        <v>52</v>
      </c>
      <c r="L2648" t="b">
        <v>1</v>
      </c>
      <c r="M2648" t="s">
        <v>30</v>
      </c>
      <c r="N2648" t="s">
        <v>225</v>
      </c>
      <c r="O2648">
        <v>1.1000000000000001</v>
      </c>
      <c r="P2648">
        <v>412</v>
      </c>
      <c r="Q2648">
        <v>453.2</v>
      </c>
      <c r="R2648">
        <v>3109</v>
      </c>
      <c r="S2648">
        <v>3109</v>
      </c>
      <c r="T2648">
        <v>3.1089999999999998E-3</v>
      </c>
      <c r="U2648">
        <v>3.1089999999999998E-3</v>
      </c>
      <c r="V2648">
        <v>0.45319999999999999</v>
      </c>
    </row>
    <row r="2649" spans="1:22" x14ac:dyDescent="0.35">
      <c r="A2649" t="s">
        <v>22</v>
      </c>
      <c r="B2649">
        <v>2019</v>
      </c>
      <c r="C2649" t="b">
        <v>1</v>
      </c>
      <c r="D2649" t="s">
        <v>48</v>
      </c>
      <c r="E2649" t="s">
        <v>225</v>
      </c>
      <c r="F2649" t="s">
        <v>25</v>
      </c>
      <c r="G2649" t="s">
        <v>48</v>
      </c>
      <c r="H2649" t="s">
        <v>26</v>
      </c>
      <c r="I2649" t="s">
        <v>110</v>
      </c>
      <c r="J2649" t="s">
        <v>115</v>
      </c>
      <c r="K2649" t="s">
        <v>54</v>
      </c>
      <c r="L2649" t="b">
        <v>1</v>
      </c>
      <c r="M2649" t="s">
        <v>30</v>
      </c>
      <c r="N2649" t="s">
        <v>225</v>
      </c>
      <c r="O2649">
        <v>1.33</v>
      </c>
      <c r="P2649">
        <v>3802</v>
      </c>
      <c r="Q2649">
        <v>5056.66</v>
      </c>
      <c r="R2649">
        <v>40220</v>
      </c>
      <c r="S2649">
        <v>40220</v>
      </c>
      <c r="T2649">
        <v>4.0219999999999999E-2</v>
      </c>
      <c r="U2649">
        <v>4.0219999999999999E-2</v>
      </c>
      <c r="V2649">
        <v>5.0566599999999999</v>
      </c>
    </row>
    <row r="2650" spans="1:22" x14ac:dyDescent="0.35">
      <c r="A2650" t="s">
        <v>22</v>
      </c>
      <c r="B2650">
        <v>2019</v>
      </c>
      <c r="C2650" t="b">
        <v>1</v>
      </c>
      <c r="D2650" t="s">
        <v>23</v>
      </c>
      <c r="E2650" t="s">
        <v>227</v>
      </c>
      <c r="F2650" t="s">
        <v>25</v>
      </c>
      <c r="G2650" t="s">
        <v>23</v>
      </c>
      <c r="H2650" t="s">
        <v>26</v>
      </c>
      <c r="I2650" t="s">
        <v>27</v>
      </c>
      <c r="J2650" t="s">
        <v>56</v>
      </c>
      <c r="K2650" t="s">
        <v>29</v>
      </c>
      <c r="L2650" t="b">
        <v>1</v>
      </c>
      <c r="M2650" t="s">
        <v>30</v>
      </c>
      <c r="N2650" t="s">
        <v>227</v>
      </c>
      <c r="O2650">
        <v>1.21</v>
      </c>
      <c r="P2650">
        <v>19848</v>
      </c>
      <c r="Q2650">
        <v>24016.080000000002</v>
      </c>
      <c r="R2650">
        <v>161720</v>
      </c>
      <c r="S2650">
        <v>161720</v>
      </c>
      <c r="T2650">
        <v>0.16172</v>
      </c>
      <c r="U2650">
        <v>0.16172</v>
      </c>
      <c r="V2650">
        <v>24.016079999999999</v>
      </c>
    </row>
    <row r="2651" spans="1:22" x14ac:dyDescent="0.35">
      <c r="A2651" t="s">
        <v>22</v>
      </c>
      <c r="B2651">
        <v>2019</v>
      </c>
      <c r="C2651" t="b">
        <v>1</v>
      </c>
      <c r="D2651" t="s">
        <v>23</v>
      </c>
      <c r="E2651" t="s">
        <v>227</v>
      </c>
      <c r="F2651" t="s">
        <v>25</v>
      </c>
      <c r="G2651" t="s">
        <v>23</v>
      </c>
      <c r="H2651" t="s">
        <v>26</v>
      </c>
      <c r="I2651" t="s">
        <v>27</v>
      </c>
      <c r="J2651" t="s">
        <v>57</v>
      </c>
      <c r="K2651" t="s">
        <v>29</v>
      </c>
      <c r="L2651" t="b">
        <v>1</v>
      </c>
      <c r="M2651" t="s">
        <v>30</v>
      </c>
      <c r="N2651" t="s">
        <v>227</v>
      </c>
      <c r="O2651">
        <v>2.58</v>
      </c>
      <c r="P2651">
        <v>38879</v>
      </c>
      <c r="Q2651">
        <v>100307.82</v>
      </c>
      <c r="R2651">
        <v>379290</v>
      </c>
      <c r="S2651">
        <v>379290</v>
      </c>
      <c r="T2651">
        <v>0.37929000000000002</v>
      </c>
      <c r="U2651">
        <v>0.37929000000000002</v>
      </c>
      <c r="V2651">
        <v>100.30782000000001</v>
      </c>
    </row>
    <row r="2652" spans="1:22" x14ac:dyDescent="0.35">
      <c r="A2652" t="s">
        <v>22</v>
      </c>
      <c r="B2652">
        <v>2019</v>
      </c>
      <c r="C2652" t="b">
        <v>1</v>
      </c>
      <c r="D2652" t="s">
        <v>23</v>
      </c>
      <c r="E2652" t="s">
        <v>227</v>
      </c>
      <c r="F2652" t="s">
        <v>25</v>
      </c>
      <c r="G2652" t="s">
        <v>23</v>
      </c>
      <c r="H2652" t="s">
        <v>26</v>
      </c>
      <c r="I2652" t="s">
        <v>35</v>
      </c>
      <c r="J2652" t="s">
        <v>33</v>
      </c>
      <c r="K2652" t="s">
        <v>33</v>
      </c>
      <c r="L2652" t="b">
        <v>1</v>
      </c>
      <c r="M2652" t="s">
        <v>30</v>
      </c>
      <c r="N2652" t="s">
        <v>227</v>
      </c>
      <c r="O2652">
        <v>1.17</v>
      </c>
      <c r="P2652">
        <v>598252</v>
      </c>
      <c r="Q2652">
        <v>699954.84</v>
      </c>
      <c r="R2652">
        <v>3193295</v>
      </c>
      <c r="S2652">
        <v>3193295</v>
      </c>
      <c r="T2652">
        <v>3.193295</v>
      </c>
      <c r="U2652">
        <v>3.193295</v>
      </c>
      <c r="V2652">
        <v>699.95483999999999</v>
      </c>
    </row>
    <row r="2653" spans="1:22" x14ac:dyDescent="0.35">
      <c r="A2653" t="s">
        <v>22</v>
      </c>
      <c r="B2653">
        <v>2019</v>
      </c>
      <c r="C2653" t="b">
        <v>1</v>
      </c>
      <c r="D2653" t="s">
        <v>23</v>
      </c>
      <c r="E2653" t="s">
        <v>227</v>
      </c>
      <c r="F2653" t="s">
        <v>25</v>
      </c>
      <c r="G2653" t="s">
        <v>23</v>
      </c>
      <c r="H2653" t="s">
        <v>26</v>
      </c>
      <c r="I2653" t="s">
        <v>35</v>
      </c>
      <c r="J2653" t="s">
        <v>162</v>
      </c>
      <c r="K2653" t="s">
        <v>33</v>
      </c>
      <c r="L2653" t="b">
        <v>1</v>
      </c>
      <c r="M2653" t="s">
        <v>30</v>
      </c>
      <c r="N2653" t="s">
        <v>227</v>
      </c>
      <c r="O2653">
        <v>1.17</v>
      </c>
      <c r="P2653">
        <v>195</v>
      </c>
      <c r="Q2653">
        <v>228.15</v>
      </c>
      <c r="R2653">
        <v>1436</v>
      </c>
      <c r="S2653">
        <v>1436</v>
      </c>
      <c r="T2653">
        <v>1.436E-3</v>
      </c>
      <c r="U2653">
        <v>1.436E-3</v>
      </c>
      <c r="V2653">
        <v>0.22814999999999999</v>
      </c>
    </row>
    <row r="2654" spans="1:22" x14ac:dyDescent="0.35">
      <c r="A2654" t="s">
        <v>22</v>
      </c>
      <c r="B2654">
        <v>2019</v>
      </c>
      <c r="C2654" t="b">
        <v>1</v>
      </c>
      <c r="D2654" t="s">
        <v>23</v>
      </c>
      <c r="E2654" t="s">
        <v>227</v>
      </c>
      <c r="F2654" t="s">
        <v>25</v>
      </c>
      <c r="G2654" t="s">
        <v>23</v>
      </c>
      <c r="H2654" t="s">
        <v>26</v>
      </c>
      <c r="I2654" t="s">
        <v>27</v>
      </c>
      <c r="J2654" t="s">
        <v>33</v>
      </c>
      <c r="K2654" t="s">
        <v>33</v>
      </c>
      <c r="L2654" t="b">
        <v>1</v>
      </c>
      <c r="M2654" t="s">
        <v>30</v>
      </c>
      <c r="N2654" t="s">
        <v>227</v>
      </c>
      <c r="O2654">
        <v>1.33</v>
      </c>
      <c r="P2654">
        <v>7025</v>
      </c>
      <c r="Q2654">
        <v>9343.25</v>
      </c>
      <c r="R2654">
        <v>34071</v>
      </c>
      <c r="S2654">
        <v>34071</v>
      </c>
      <c r="T2654">
        <v>3.4070999999999997E-2</v>
      </c>
      <c r="U2654">
        <v>3.4070999999999997E-2</v>
      </c>
      <c r="V2654">
        <v>9.3432499999999994</v>
      </c>
    </row>
    <row r="2655" spans="1:22" x14ac:dyDescent="0.35">
      <c r="A2655" t="s">
        <v>22</v>
      </c>
      <c r="B2655">
        <v>2019</v>
      </c>
      <c r="C2655" t="b">
        <v>1</v>
      </c>
      <c r="D2655" t="s">
        <v>23</v>
      </c>
      <c r="E2655" t="s">
        <v>227</v>
      </c>
      <c r="F2655" t="s">
        <v>25</v>
      </c>
      <c r="G2655" t="s">
        <v>23</v>
      </c>
      <c r="H2655" t="s">
        <v>40</v>
      </c>
      <c r="I2655" t="s">
        <v>35</v>
      </c>
      <c r="J2655" t="s">
        <v>108</v>
      </c>
      <c r="K2655" t="s">
        <v>52</v>
      </c>
      <c r="L2655" t="b">
        <v>1</v>
      </c>
      <c r="M2655" t="s">
        <v>30</v>
      </c>
      <c r="N2655" t="s">
        <v>227</v>
      </c>
      <c r="O2655">
        <v>2.6</v>
      </c>
      <c r="P2655">
        <v>161397</v>
      </c>
      <c r="Q2655">
        <v>419632.2</v>
      </c>
      <c r="R2655">
        <v>1380490</v>
      </c>
      <c r="S2655">
        <v>1380490</v>
      </c>
      <c r="T2655">
        <v>1.38049</v>
      </c>
      <c r="U2655">
        <v>1.38049</v>
      </c>
      <c r="V2655">
        <v>419.63220000000001</v>
      </c>
    </row>
    <row r="2656" spans="1:22" x14ac:dyDescent="0.35">
      <c r="A2656" t="s">
        <v>22</v>
      </c>
      <c r="B2656">
        <v>2019</v>
      </c>
      <c r="C2656" t="b">
        <v>1</v>
      </c>
      <c r="D2656" t="s">
        <v>23</v>
      </c>
      <c r="E2656" t="s">
        <v>227</v>
      </c>
      <c r="F2656" t="s">
        <v>25</v>
      </c>
      <c r="G2656" t="s">
        <v>23</v>
      </c>
      <c r="H2656" t="s">
        <v>40</v>
      </c>
      <c r="I2656" t="s">
        <v>35</v>
      </c>
      <c r="J2656" t="s">
        <v>108</v>
      </c>
      <c r="K2656" t="s">
        <v>52</v>
      </c>
      <c r="L2656" t="b">
        <v>1</v>
      </c>
      <c r="M2656" t="s">
        <v>30</v>
      </c>
      <c r="N2656" t="s">
        <v>227</v>
      </c>
      <c r="O2656">
        <v>2.6</v>
      </c>
      <c r="P2656">
        <v>412</v>
      </c>
      <c r="Q2656">
        <v>1071.2</v>
      </c>
      <c r="R2656">
        <v>5041</v>
      </c>
      <c r="S2656">
        <v>5041</v>
      </c>
      <c r="T2656">
        <v>5.0410000000000003E-3</v>
      </c>
      <c r="U2656">
        <v>5.0410000000000003E-3</v>
      </c>
      <c r="V2656">
        <v>1.0711999999999999</v>
      </c>
    </row>
    <row r="2657" spans="1:22" x14ac:dyDescent="0.35">
      <c r="A2657" t="s">
        <v>22</v>
      </c>
      <c r="B2657">
        <v>2019</v>
      </c>
      <c r="C2657" t="b">
        <v>1</v>
      </c>
      <c r="D2657" t="s">
        <v>23</v>
      </c>
      <c r="E2657" t="s">
        <v>227</v>
      </c>
      <c r="F2657" t="s">
        <v>25</v>
      </c>
      <c r="G2657" t="s">
        <v>23</v>
      </c>
      <c r="H2657" t="s">
        <v>40</v>
      </c>
      <c r="I2657" t="s">
        <v>27</v>
      </c>
      <c r="J2657" t="s">
        <v>51</v>
      </c>
      <c r="K2657" t="s">
        <v>52</v>
      </c>
      <c r="L2657" t="b">
        <v>1</v>
      </c>
      <c r="M2657" t="s">
        <v>30</v>
      </c>
      <c r="N2657" t="s">
        <v>227</v>
      </c>
      <c r="O2657">
        <v>2.5</v>
      </c>
      <c r="P2657">
        <v>93264</v>
      </c>
      <c r="Q2657">
        <v>233160</v>
      </c>
      <c r="R2657">
        <v>550759</v>
      </c>
      <c r="S2657">
        <v>550759</v>
      </c>
      <c r="T2657">
        <v>0.550759</v>
      </c>
      <c r="U2657">
        <v>0.550759</v>
      </c>
      <c r="V2657">
        <v>233.16</v>
      </c>
    </row>
    <row r="2658" spans="1:22" x14ac:dyDescent="0.35">
      <c r="A2658" t="s">
        <v>22</v>
      </c>
      <c r="B2658">
        <v>2019</v>
      </c>
      <c r="C2658" t="b">
        <v>1</v>
      </c>
      <c r="D2658" t="s">
        <v>23</v>
      </c>
      <c r="E2658" t="s">
        <v>227</v>
      </c>
      <c r="F2658" t="s">
        <v>25</v>
      </c>
      <c r="G2658" t="s">
        <v>23</v>
      </c>
      <c r="H2658" t="s">
        <v>40</v>
      </c>
      <c r="I2658" t="s">
        <v>27</v>
      </c>
      <c r="J2658" t="s">
        <v>51</v>
      </c>
      <c r="K2658" t="s">
        <v>52</v>
      </c>
      <c r="L2658" t="b">
        <v>1</v>
      </c>
      <c r="M2658" t="s">
        <v>30</v>
      </c>
      <c r="N2658" t="s">
        <v>227</v>
      </c>
      <c r="O2658">
        <v>2.5</v>
      </c>
      <c r="P2658">
        <v>38630</v>
      </c>
      <c r="Q2658">
        <v>96575</v>
      </c>
      <c r="R2658">
        <v>235046</v>
      </c>
      <c r="S2658">
        <v>235046</v>
      </c>
      <c r="T2658">
        <v>0.235046</v>
      </c>
      <c r="U2658">
        <v>0.235046</v>
      </c>
      <c r="V2658">
        <v>96.575000000000003</v>
      </c>
    </row>
    <row r="2659" spans="1:22" x14ac:dyDescent="0.35">
      <c r="A2659" t="s">
        <v>22</v>
      </c>
      <c r="B2659">
        <v>2019</v>
      </c>
      <c r="C2659" t="b">
        <v>1</v>
      </c>
      <c r="D2659" t="s">
        <v>23</v>
      </c>
      <c r="E2659" t="s">
        <v>227</v>
      </c>
      <c r="F2659" t="s">
        <v>25</v>
      </c>
      <c r="G2659" t="s">
        <v>23</v>
      </c>
      <c r="H2659" t="s">
        <v>40</v>
      </c>
      <c r="I2659" t="s">
        <v>27</v>
      </c>
      <c r="J2659" t="s">
        <v>108</v>
      </c>
      <c r="K2659" t="s">
        <v>52</v>
      </c>
      <c r="L2659" t="b">
        <v>1</v>
      </c>
      <c r="M2659" t="s">
        <v>30</v>
      </c>
      <c r="N2659" t="s">
        <v>227</v>
      </c>
      <c r="O2659">
        <v>1.83</v>
      </c>
      <c r="P2659">
        <v>12325</v>
      </c>
      <c r="Q2659">
        <v>22554.75</v>
      </c>
      <c r="R2659">
        <v>92791</v>
      </c>
      <c r="S2659">
        <v>92791</v>
      </c>
      <c r="T2659">
        <v>9.2790999999999998E-2</v>
      </c>
      <c r="U2659">
        <v>9.2790999999999998E-2</v>
      </c>
      <c r="V2659">
        <v>22.554749999999999</v>
      </c>
    </row>
    <row r="2660" spans="1:22" x14ac:dyDescent="0.35">
      <c r="A2660" t="s">
        <v>22</v>
      </c>
      <c r="B2660">
        <v>2019</v>
      </c>
      <c r="C2660" t="b">
        <v>1</v>
      </c>
      <c r="D2660" t="s">
        <v>23</v>
      </c>
      <c r="E2660" t="s">
        <v>227</v>
      </c>
      <c r="F2660" t="s">
        <v>25</v>
      </c>
      <c r="G2660" t="s">
        <v>23</v>
      </c>
      <c r="H2660" t="s">
        <v>40</v>
      </c>
      <c r="I2660" t="s">
        <v>35</v>
      </c>
      <c r="J2660" t="s">
        <v>33</v>
      </c>
      <c r="K2660" t="s">
        <v>33</v>
      </c>
      <c r="L2660" t="b">
        <v>1</v>
      </c>
      <c r="M2660" t="s">
        <v>30</v>
      </c>
      <c r="N2660" t="s">
        <v>227</v>
      </c>
      <c r="O2660">
        <v>2.77</v>
      </c>
      <c r="P2660">
        <v>296360</v>
      </c>
      <c r="Q2660">
        <v>820917.2</v>
      </c>
      <c r="R2660">
        <v>3265910</v>
      </c>
      <c r="S2660">
        <v>3265910</v>
      </c>
      <c r="T2660">
        <v>3.2659099999999999</v>
      </c>
      <c r="U2660">
        <v>3.2659099999999999</v>
      </c>
      <c r="V2660">
        <v>820.91719999999998</v>
      </c>
    </row>
    <row r="2661" spans="1:22" x14ac:dyDescent="0.35">
      <c r="A2661" t="s">
        <v>22</v>
      </c>
      <c r="B2661">
        <v>2019</v>
      </c>
      <c r="C2661" t="b">
        <v>1</v>
      </c>
      <c r="D2661" t="s">
        <v>23</v>
      </c>
      <c r="E2661" t="s">
        <v>227</v>
      </c>
      <c r="F2661" t="s">
        <v>25</v>
      </c>
      <c r="G2661" t="s">
        <v>23</v>
      </c>
      <c r="H2661" t="s">
        <v>40</v>
      </c>
      <c r="I2661" t="s">
        <v>35</v>
      </c>
      <c r="J2661" t="s">
        <v>33</v>
      </c>
      <c r="K2661" t="s">
        <v>33</v>
      </c>
      <c r="L2661" t="b">
        <v>1</v>
      </c>
      <c r="M2661" t="s">
        <v>30</v>
      </c>
      <c r="N2661" t="s">
        <v>227</v>
      </c>
      <c r="O2661">
        <v>2.77</v>
      </c>
      <c r="P2661">
        <v>664</v>
      </c>
      <c r="Q2661">
        <v>1839.28</v>
      </c>
      <c r="R2661">
        <v>8426</v>
      </c>
      <c r="S2661">
        <v>8426</v>
      </c>
      <c r="T2661">
        <v>8.4259999999999995E-3</v>
      </c>
      <c r="U2661">
        <v>8.4259999999999995E-3</v>
      </c>
      <c r="V2661">
        <v>1.83928</v>
      </c>
    </row>
    <row r="2662" spans="1:22" x14ac:dyDescent="0.35">
      <c r="A2662" t="s">
        <v>22</v>
      </c>
      <c r="B2662">
        <v>2019</v>
      </c>
      <c r="C2662" t="b">
        <v>1</v>
      </c>
      <c r="D2662" t="s">
        <v>23</v>
      </c>
      <c r="E2662" t="s">
        <v>227</v>
      </c>
      <c r="F2662" t="s">
        <v>25</v>
      </c>
      <c r="G2662" t="s">
        <v>23</v>
      </c>
      <c r="H2662" t="s">
        <v>40</v>
      </c>
      <c r="I2662" t="s">
        <v>27</v>
      </c>
      <c r="J2662" t="s">
        <v>33</v>
      </c>
      <c r="K2662" t="s">
        <v>33</v>
      </c>
      <c r="L2662" t="b">
        <v>1</v>
      </c>
      <c r="M2662" t="s">
        <v>30</v>
      </c>
      <c r="N2662" t="s">
        <v>227</v>
      </c>
      <c r="O2662">
        <v>2.65</v>
      </c>
      <c r="P2662">
        <v>3265</v>
      </c>
      <c r="Q2662">
        <v>8652.25</v>
      </c>
      <c r="R2662">
        <v>10190</v>
      </c>
      <c r="S2662">
        <v>10190</v>
      </c>
      <c r="T2662">
        <v>1.0189999999999999E-2</v>
      </c>
      <c r="U2662">
        <v>1.0189999999999999E-2</v>
      </c>
      <c r="V2662">
        <v>8.6522500000000004</v>
      </c>
    </row>
    <row r="2663" spans="1:22" x14ac:dyDescent="0.35">
      <c r="A2663" t="s">
        <v>22</v>
      </c>
      <c r="B2663">
        <v>2019</v>
      </c>
      <c r="C2663" t="b">
        <v>1</v>
      </c>
      <c r="D2663" t="s">
        <v>23</v>
      </c>
      <c r="E2663" t="s">
        <v>227</v>
      </c>
      <c r="F2663" t="s">
        <v>25</v>
      </c>
      <c r="G2663" t="s">
        <v>23</v>
      </c>
      <c r="H2663" t="s">
        <v>26</v>
      </c>
      <c r="I2663" t="s">
        <v>35</v>
      </c>
      <c r="J2663" t="s">
        <v>41</v>
      </c>
      <c r="K2663" t="s">
        <v>42</v>
      </c>
      <c r="L2663" t="b">
        <v>1</v>
      </c>
      <c r="M2663" t="s">
        <v>30</v>
      </c>
      <c r="N2663" t="s">
        <v>227</v>
      </c>
      <c r="O2663">
        <v>0</v>
      </c>
      <c r="P2663">
        <v>52061</v>
      </c>
      <c r="Q2663">
        <v>0</v>
      </c>
      <c r="R2663">
        <v>563213</v>
      </c>
      <c r="S2663">
        <v>563213</v>
      </c>
      <c r="T2663">
        <v>0.56321299999999996</v>
      </c>
      <c r="U2663">
        <v>0.56321299999999996</v>
      </c>
      <c r="V2663">
        <v>0</v>
      </c>
    </row>
    <row r="2664" spans="1:22" x14ac:dyDescent="0.35">
      <c r="A2664" t="s">
        <v>22</v>
      </c>
      <c r="B2664">
        <v>2019</v>
      </c>
      <c r="C2664" t="b">
        <v>1</v>
      </c>
      <c r="D2664" t="s">
        <v>23</v>
      </c>
      <c r="E2664" t="s">
        <v>227</v>
      </c>
      <c r="F2664" t="s">
        <v>25</v>
      </c>
      <c r="G2664" t="s">
        <v>23</v>
      </c>
      <c r="H2664" t="s">
        <v>26</v>
      </c>
      <c r="I2664" t="s">
        <v>35</v>
      </c>
      <c r="J2664" t="s">
        <v>41</v>
      </c>
      <c r="K2664" t="s">
        <v>42</v>
      </c>
      <c r="L2664" t="b">
        <v>1</v>
      </c>
      <c r="M2664" t="s">
        <v>30</v>
      </c>
      <c r="N2664" t="s">
        <v>227</v>
      </c>
      <c r="O2664">
        <v>0</v>
      </c>
      <c r="P2664">
        <v>15197</v>
      </c>
      <c r="Q2664">
        <v>0</v>
      </c>
      <c r="R2664">
        <v>138332</v>
      </c>
      <c r="S2664">
        <v>138332</v>
      </c>
      <c r="T2664">
        <v>0.13833200000000001</v>
      </c>
      <c r="U2664">
        <v>0.13833200000000001</v>
      </c>
      <c r="V2664">
        <v>0</v>
      </c>
    </row>
    <row r="2665" spans="1:22" x14ac:dyDescent="0.35">
      <c r="A2665" t="s">
        <v>22</v>
      </c>
      <c r="B2665">
        <v>2019</v>
      </c>
      <c r="C2665" t="b">
        <v>1</v>
      </c>
      <c r="D2665" t="s">
        <v>23</v>
      </c>
      <c r="E2665" t="s">
        <v>227</v>
      </c>
      <c r="F2665" t="s">
        <v>25</v>
      </c>
      <c r="G2665" t="s">
        <v>23</v>
      </c>
      <c r="H2665" t="s">
        <v>26</v>
      </c>
      <c r="I2665" t="s">
        <v>35</v>
      </c>
      <c r="J2665" t="s">
        <v>41</v>
      </c>
      <c r="K2665" t="s">
        <v>42</v>
      </c>
      <c r="L2665" t="b">
        <v>1</v>
      </c>
      <c r="M2665" t="s">
        <v>30</v>
      </c>
      <c r="N2665" t="s">
        <v>227</v>
      </c>
      <c r="O2665">
        <v>0</v>
      </c>
      <c r="P2665">
        <v>610</v>
      </c>
      <c r="Q2665">
        <v>0</v>
      </c>
      <c r="R2665">
        <v>6639</v>
      </c>
      <c r="S2665">
        <v>6639</v>
      </c>
      <c r="T2665">
        <v>6.6389999999999999E-3</v>
      </c>
      <c r="U2665">
        <v>6.6389999999999999E-3</v>
      </c>
      <c r="V2665">
        <v>0</v>
      </c>
    </row>
    <row r="2666" spans="1:22" x14ac:dyDescent="0.35">
      <c r="A2666" t="s">
        <v>22</v>
      </c>
      <c r="B2666">
        <v>2019</v>
      </c>
      <c r="C2666" t="b">
        <v>1</v>
      </c>
      <c r="D2666" t="s">
        <v>23</v>
      </c>
      <c r="E2666" t="s">
        <v>227</v>
      </c>
      <c r="F2666" t="s">
        <v>25</v>
      </c>
      <c r="G2666" t="s">
        <v>23</v>
      </c>
      <c r="H2666" t="s">
        <v>26</v>
      </c>
      <c r="I2666" t="s">
        <v>35</v>
      </c>
      <c r="J2666" t="s">
        <v>41</v>
      </c>
      <c r="K2666" t="s">
        <v>42</v>
      </c>
      <c r="L2666" t="b">
        <v>1</v>
      </c>
      <c r="M2666" t="s">
        <v>30</v>
      </c>
      <c r="N2666" t="s">
        <v>227</v>
      </c>
      <c r="O2666">
        <v>0</v>
      </c>
      <c r="P2666">
        <v>16262</v>
      </c>
      <c r="Q2666">
        <v>0</v>
      </c>
      <c r="R2666">
        <v>147449</v>
      </c>
      <c r="S2666">
        <v>147449</v>
      </c>
      <c r="T2666">
        <v>0.147449</v>
      </c>
      <c r="U2666">
        <v>0.147449</v>
      </c>
      <c r="V2666">
        <v>0</v>
      </c>
    </row>
    <row r="2667" spans="1:22" x14ac:dyDescent="0.35">
      <c r="A2667" t="s">
        <v>22</v>
      </c>
      <c r="B2667">
        <v>2019</v>
      </c>
      <c r="C2667" t="b">
        <v>1</v>
      </c>
      <c r="D2667" t="s">
        <v>23</v>
      </c>
      <c r="E2667" t="s">
        <v>227</v>
      </c>
      <c r="F2667" t="s">
        <v>25</v>
      </c>
      <c r="G2667" t="s">
        <v>23</v>
      </c>
      <c r="H2667" t="s">
        <v>26</v>
      </c>
      <c r="I2667" t="s">
        <v>35</v>
      </c>
      <c r="J2667" t="s">
        <v>41</v>
      </c>
      <c r="K2667" t="s">
        <v>42</v>
      </c>
      <c r="L2667" t="b">
        <v>1</v>
      </c>
      <c r="M2667" t="s">
        <v>30</v>
      </c>
      <c r="N2667" t="s">
        <v>227</v>
      </c>
      <c r="O2667">
        <v>0</v>
      </c>
      <c r="P2667">
        <v>501</v>
      </c>
      <c r="Q2667">
        <v>0</v>
      </c>
      <c r="R2667">
        <v>6577</v>
      </c>
      <c r="S2667">
        <v>6577</v>
      </c>
      <c r="T2667">
        <v>6.5770000000000004E-3</v>
      </c>
      <c r="U2667">
        <v>6.5770000000000004E-3</v>
      </c>
      <c r="V2667">
        <v>0</v>
      </c>
    </row>
    <row r="2668" spans="1:22" x14ac:dyDescent="0.35">
      <c r="A2668" t="s">
        <v>22</v>
      </c>
      <c r="B2668">
        <v>2019</v>
      </c>
      <c r="C2668" t="b">
        <v>1</v>
      </c>
      <c r="D2668" t="s">
        <v>23</v>
      </c>
      <c r="E2668" t="s">
        <v>227</v>
      </c>
      <c r="F2668" t="s">
        <v>25</v>
      </c>
      <c r="G2668" t="s">
        <v>23</v>
      </c>
      <c r="H2668" t="s">
        <v>36</v>
      </c>
      <c r="I2668" t="s">
        <v>35</v>
      </c>
      <c r="J2668" t="s">
        <v>43</v>
      </c>
      <c r="K2668" t="s">
        <v>39</v>
      </c>
      <c r="L2668" t="b">
        <v>1</v>
      </c>
      <c r="M2668" t="s">
        <v>30</v>
      </c>
      <c r="N2668" t="s">
        <v>227</v>
      </c>
      <c r="O2668">
        <v>1</v>
      </c>
      <c r="P2668">
        <v>327</v>
      </c>
      <c r="Q2668">
        <v>327</v>
      </c>
      <c r="R2668">
        <v>7933</v>
      </c>
      <c r="S2668">
        <v>7933</v>
      </c>
      <c r="T2668">
        <v>7.9330000000000008E-3</v>
      </c>
      <c r="U2668">
        <v>7.9330000000000008E-3</v>
      </c>
      <c r="V2668">
        <v>0.32700000000000001</v>
      </c>
    </row>
    <row r="2669" spans="1:22" x14ac:dyDescent="0.35">
      <c r="A2669" t="s">
        <v>22</v>
      </c>
      <c r="B2669">
        <v>2019</v>
      </c>
      <c r="C2669" t="b">
        <v>1</v>
      </c>
      <c r="D2669" t="s">
        <v>23</v>
      </c>
      <c r="E2669" t="s">
        <v>227</v>
      </c>
      <c r="F2669" t="s">
        <v>25</v>
      </c>
      <c r="G2669" t="s">
        <v>23</v>
      </c>
      <c r="H2669" t="s">
        <v>36</v>
      </c>
      <c r="I2669" t="s">
        <v>35</v>
      </c>
      <c r="J2669" t="s">
        <v>43</v>
      </c>
      <c r="K2669" t="s">
        <v>39</v>
      </c>
      <c r="L2669" t="b">
        <v>1</v>
      </c>
      <c r="M2669" t="s">
        <v>30</v>
      </c>
      <c r="N2669" t="s">
        <v>227</v>
      </c>
      <c r="O2669">
        <v>1</v>
      </c>
      <c r="P2669">
        <v>177</v>
      </c>
      <c r="Q2669">
        <v>177</v>
      </c>
      <c r="R2669">
        <v>1930</v>
      </c>
      <c r="S2669">
        <v>1930</v>
      </c>
      <c r="T2669">
        <v>1.9300000000000001E-3</v>
      </c>
      <c r="U2669">
        <v>1.9300000000000001E-3</v>
      </c>
      <c r="V2669">
        <v>0.17699999999999999</v>
      </c>
    </row>
    <row r="2670" spans="1:22" x14ac:dyDescent="0.35">
      <c r="A2670" t="s">
        <v>22</v>
      </c>
      <c r="B2670">
        <v>2019</v>
      </c>
      <c r="C2670" t="b">
        <v>1</v>
      </c>
      <c r="D2670" t="s">
        <v>23</v>
      </c>
      <c r="E2670" t="s">
        <v>227</v>
      </c>
      <c r="F2670" t="s">
        <v>25</v>
      </c>
      <c r="G2670" t="s">
        <v>23</v>
      </c>
      <c r="H2670" t="s">
        <v>26</v>
      </c>
      <c r="I2670" t="s">
        <v>36</v>
      </c>
      <c r="J2670" t="s">
        <v>94</v>
      </c>
      <c r="K2670" t="s">
        <v>47</v>
      </c>
      <c r="L2670" t="b">
        <v>1</v>
      </c>
      <c r="M2670" t="s">
        <v>30</v>
      </c>
      <c r="N2670" t="s">
        <v>227</v>
      </c>
      <c r="O2670">
        <v>1.25</v>
      </c>
      <c r="P2670">
        <v>11944</v>
      </c>
      <c r="Q2670">
        <v>14930</v>
      </c>
      <c r="R2670">
        <v>47996</v>
      </c>
      <c r="S2670">
        <v>47996</v>
      </c>
      <c r="T2670">
        <v>4.7995999999999997E-2</v>
      </c>
      <c r="U2670">
        <v>4.7995999999999997E-2</v>
      </c>
      <c r="V2670">
        <v>14.93</v>
      </c>
    </row>
    <row r="2671" spans="1:22" x14ac:dyDescent="0.35">
      <c r="A2671" t="s">
        <v>22</v>
      </c>
      <c r="B2671">
        <v>2019</v>
      </c>
      <c r="C2671" t="b">
        <v>1</v>
      </c>
      <c r="D2671" t="s">
        <v>23</v>
      </c>
      <c r="E2671" t="s">
        <v>227</v>
      </c>
      <c r="F2671" t="s">
        <v>25</v>
      </c>
      <c r="G2671" t="s">
        <v>23</v>
      </c>
      <c r="H2671" t="s">
        <v>26</v>
      </c>
      <c r="I2671" t="s">
        <v>35</v>
      </c>
      <c r="J2671" t="s">
        <v>28</v>
      </c>
      <c r="K2671" t="s">
        <v>29</v>
      </c>
      <c r="L2671" t="b">
        <v>1</v>
      </c>
      <c r="M2671" t="s">
        <v>30</v>
      </c>
      <c r="N2671" t="s">
        <v>227</v>
      </c>
      <c r="O2671">
        <v>1.1499999999999999</v>
      </c>
      <c r="P2671">
        <v>3180</v>
      </c>
      <c r="Q2671">
        <v>3657</v>
      </c>
      <c r="R2671">
        <v>17520</v>
      </c>
      <c r="S2671">
        <v>17520</v>
      </c>
      <c r="T2671">
        <v>1.7520000000000001E-2</v>
      </c>
      <c r="U2671">
        <v>1.7520000000000001E-2</v>
      </c>
      <c r="V2671">
        <v>3.657</v>
      </c>
    </row>
    <row r="2672" spans="1:22" x14ac:dyDescent="0.35">
      <c r="A2672" t="s">
        <v>22</v>
      </c>
      <c r="B2672">
        <v>2019</v>
      </c>
      <c r="C2672" t="b">
        <v>1</v>
      </c>
      <c r="D2672" t="s">
        <v>23</v>
      </c>
      <c r="E2672" t="s">
        <v>227</v>
      </c>
      <c r="F2672" t="s">
        <v>25</v>
      </c>
      <c r="G2672" t="s">
        <v>23</v>
      </c>
      <c r="H2672" t="s">
        <v>26</v>
      </c>
      <c r="I2672" t="s">
        <v>35</v>
      </c>
      <c r="J2672" t="s">
        <v>57</v>
      </c>
      <c r="K2672" t="s">
        <v>29</v>
      </c>
      <c r="L2672" t="b">
        <v>1</v>
      </c>
      <c r="M2672" t="s">
        <v>30</v>
      </c>
      <c r="N2672" t="s">
        <v>227</v>
      </c>
      <c r="O2672">
        <v>1</v>
      </c>
      <c r="P2672">
        <v>82977</v>
      </c>
      <c r="Q2672">
        <v>82977</v>
      </c>
      <c r="R2672">
        <v>453364</v>
      </c>
      <c r="S2672">
        <v>453364</v>
      </c>
      <c r="T2672">
        <v>0.45336399999999999</v>
      </c>
      <c r="U2672">
        <v>0.45336399999999999</v>
      </c>
      <c r="V2672">
        <v>82.977000000000004</v>
      </c>
    </row>
    <row r="2673" spans="1:22" x14ac:dyDescent="0.35">
      <c r="A2673" t="s">
        <v>22</v>
      </c>
      <c r="B2673">
        <v>2019</v>
      </c>
      <c r="C2673" t="b">
        <v>1</v>
      </c>
      <c r="D2673" t="s">
        <v>23</v>
      </c>
      <c r="E2673" t="s">
        <v>227</v>
      </c>
      <c r="F2673" t="s">
        <v>25</v>
      </c>
      <c r="G2673" t="s">
        <v>23</v>
      </c>
      <c r="H2673" t="s">
        <v>26</v>
      </c>
      <c r="I2673" t="s">
        <v>35</v>
      </c>
      <c r="J2673" t="s">
        <v>57</v>
      </c>
      <c r="K2673" t="s">
        <v>29</v>
      </c>
      <c r="L2673" t="b">
        <v>1</v>
      </c>
      <c r="M2673" t="s">
        <v>30</v>
      </c>
      <c r="N2673" t="s">
        <v>227</v>
      </c>
      <c r="O2673">
        <v>1</v>
      </c>
      <c r="P2673">
        <v>41424</v>
      </c>
      <c r="Q2673">
        <v>41424</v>
      </c>
      <c r="R2673">
        <v>671193</v>
      </c>
      <c r="S2673">
        <v>671193</v>
      </c>
      <c r="T2673">
        <v>0.67119300000000004</v>
      </c>
      <c r="U2673">
        <v>0.67119300000000004</v>
      </c>
      <c r="V2673">
        <v>41.423999999999999</v>
      </c>
    </row>
    <row r="2674" spans="1:22" x14ac:dyDescent="0.35">
      <c r="A2674" t="s">
        <v>22</v>
      </c>
      <c r="B2674">
        <v>2019</v>
      </c>
      <c r="C2674" t="b">
        <v>1</v>
      </c>
      <c r="D2674" t="s">
        <v>23</v>
      </c>
      <c r="E2674" t="s">
        <v>227</v>
      </c>
      <c r="F2674" t="s">
        <v>25</v>
      </c>
      <c r="G2674" t="s">
        <v>23</v>
      </c>
      <c r="H2674" t="s">
        <v>26</v>
      </c>
      <c r="I2674" t="s">
        <v>35</v>
      </c>
      <c r="J2674" t="s">
        <v>94</v>
      </c>
      <c r="K2674" t="s">
        <v>47</v>
      </c>
      <c r="L2674" t="b">
        <v>1</v>
      </c>
      <c r="M2674" t="s">
        <v>30</v>
      </c>
      <c r="N2674" t="s">
        <v>227</v>
      </c>
      <c r="O2674">
        <v>1.36</v>
      </c>
      <c r="P2674">
        <v>29397</v>
      </c>
      <c r="Q2674">
        <v>39979.919999999998</v>
      </c>
      <c r="R2674">
        <v>158874</v>
      </c>
      <c r="S2674">
        <v>158874</v>
      </c>
      <c r="T2674">
        <v>0.15887399999999999</v>
      </c>
      <c r="U2674">
        <v>0.15887399999999999</v>
      </c>
      <c r="V2674">
        <v>39.97992</v>
      </c>
    </row>
    <row r="2675" spans="1:22" x14ac:dyDescent="0.35">
      <c r="A2675" t="s">
        <v>22</v>
      </c>
      <c r="B2675">
        <v>2019</v>
      </c>
      <c r="C2675" t="b">
        <v>1</v>
      </c>
      <c r="D2675" t="s">
        <v>23</v>
      </c>
      <c r="E2675" t="s">
        <v>227</v>
      </c>
      <c r="F2675" t="s">
        <v>25</v>
      </c>
      <c r="G2675" t="s">
        <v>23</v>
      </c>
      <c r="H2675" t="s">
        <v>26</v>
      </c>
      <c r="I2675" t="s">
        <v>27</v>
      </c>
      <c r="J2675" t="s">
        <v>94</v>
      </c>
      <c r="K2675" t="s">
        <v>47</v>
      </c>
      <c r="L2675" t="b">
        <v>1</v>
      </c>
      <c r="M2675" t="s">
        <v>30</v>
      </c>
      <c r="N2675" t="s">
        <v>227</v>
      </c>
      <c r="O2675">
        <v>1.36</v>
      </c>
      <c r="P2675">
        <v>3444</v>
      </c>
      <c r="Q2675">
        <v>4683.84</v>
      </c>
      <c r="R2675">
        <v>10103</v>
      </c>
      <c r="S2675">
        <v>10103</v>
      </c>
      <c r="T2675">
        <v>1.0102999999999999E-2</v>
      </c>
      <c r="U2675">
        <v>1.0102999999999999E-2</v>
      </c>
      <c r="V2675">
        <v>4.68384</v>
      </c>
    </row>
    <row r="2676" spans="1:22" x14ac:dyDescent="0.35">
      <c r="A2676" t="s">
        <v>22</v>
      </c>
      <c r="B2676">
        <v>2019</v>
      </c>
      <c r="C2676" t="b">
        <v>1</v>
      </c>
      <c r="D2676" t="s">
        <v>23</v>
      </c>
      <c r="E2676" t="s">
        <v>227</v>
      </c>
      <c r="F2676" t="s">
        <v>25</v>
      </c>
      <c r="G2676" t="s">
        <v>23</v>
      </c>
      <c r="H2676" t="s">
        <v>26</v>
      </c>
      <c r="I2676" t="s">
        <v>35</v>
      </c>
      <c r="J2676" t="s">
        <v>148</v>
      </c>
      <c r="K2676" t="s">
        <v>33</v>
      </c>
      <c r="L2676" t="b">
        <v>1</v>
      </c>
      <c r="M2676" t="s">
        <v>30</v>
      </c>
      <c r="N2676" t="s">
        <v>227</v>
      </c>
      <c r="O2676">
        <v>1.34</v>
      </c>
      <c r="P2676">
        <v>149</v>
      </c>
      <c r="Q2676">
        <v>199.66</v>
      </c>
      <c r="R2676">
        <v>1113</v>
      </c>
      <c r="S2676">
        <v>1113</v>
      </c>
      <c r="T2676">
        <v>1.1130000000000001E-3</v>
      </c>
      <c r="U2676">
        <v>1.1130000000000001E-3</v>
      </c>
      <c r="V2676">
        <v>0.19966</v>
      </c>
    </row>
    <row r="2677" spans="1:22" x14ac:dyDescent="0.35">
      <c r="A2677" t="s">
        <v>22</v>
      </c>
      <c r="B2677">
        <v>2019</v>
      </c>
      <c r="C2677" t="b">
        <v>1</v>
      </c>
      <c r="D2677" t="s">
        <v>23</v>
      </c>
      <c r="E2677" t="s">
        <v>227</v>
      </c>
      <c r="F2677" t="s">
        <v>25</v>
      </c>
      <c r="G2677" t="s">
        <v>23</v>
      </c>
      <c r="H2677" t="s">
        <v>26</v>
      </c>
      <c r="I2677" t="s">
        <v>100</v>
      </c>
      <c r="J2677" t="s">
        <v>33</v>
      </c>
      <c r="K2677" t="s">
        <v>33</v>
      </c>
      <c r="L2677" t="b">
        <v>1</v>
      </c>
      <c r="M2677" t="s">
        <v>30</v>
      </c>
      <c r="N2677" t="s">
        <v>227</v>
      </c>
      <c r="O2677">
        <v>3.19</v>
      </c>
      <c r="P2677">
        <v>11332</v>
      </c>
      <c r="Q2677">
        <v>36149.08</v>
      </c>
      <c r="R2677">
        <v>157262</v>
      </c>
      <c r="S2677">
        <v>157262</v>
      </c>
      <c r="T2677">
        <v>0.15726200000000001</v>
      </c>
      <c r="U2677">
        <v>0.15726200000000001</v>
      </c>
      <c r="V2677">
        <v>36.149079999999998</v>
      </c>
    </row>
    <row r="2678" spans="1:22" x14ac:dyDescent="0.35">
      <c r="A2678" t="s">
        <v>22</v>
      </c>
      <c r="B2678">
        <v>2019</v>
      </c>
      <c r="C2678" t="b">
        <v>1</v>
      </c>
      <c r="D2678" t="s">
        <v>23</v>
      </c>
      <c r="E2678" t="s">
        <v>227</v>
      </c>
      <c r="F2678" t="s">
        <v>25</v>
      </c>
      <c r="G2678" t="s">
        <v>23</v>
      </c>
      <c r="H2678" t="s">
        <v>36</v>
      </c>
      <c r="I2678" t="s">
        <v>36</v>
      </c>
      <c r="J2678" t="s">
        <v>60</v>
      </c>
      <c r="K2678" t="s">
        <v>29</v>
      </c>
      <c r="L2678" t="b">
        <v>1</v>
      </c>
      <c r="M2678" t="s">
        <v>30</v>
      </c>
      <c r="N2678" t="s">
        <v>227</v>
      </c>
      <c r="O2678">
        <v>1</v>
      </c>
      <c r="P2678">
        <v>9145</v>
      </c>
      <c r="Q2678">
        <v>9145</v>
      </c>
      <c r="R2678">
        <v>163190</v>
      </c>
      <c r="S2678">
        <v>163190</v>
      </c>
      <c r="T2678">
        <v>0.16319</v>
      </c>
      <c r="U2678">
        <v>0.16319</v>
      </c>
      <c r="V2678">
        <v>9.1449999999999996</v>
      </c>
    </row>
    <row r="2679" spans="1:22" x14ac:dyDescent="0.35">
      <c r="A2679" t="s">
        <v>22</v>
      </c>
      <c r="B2679">
        <v>2019</v>
      </c>
      <c r="C2679" t="b">
        <v>1</v>
      </c>
      <c r="D2679" t="s">
        <v>23</v>
      </c>
      <c r="E2679" t="s">
        <v>227</v>
      </c>
      <c r="F2679" t="s">
        <v>25</v>
      </c>
      <c r="G2679" t="s">
        <v>23</v>
      </c>
      <c r="H2679" t="s">
        <v>36</v>
      </c>
      <c r="I2679" t="s">
        <v>36</v>
      </c>
      <c r="J2679" t="s">
        <v>60</v>
      </c>
      <c r="K2679" t="s">
        <v>29</v>
      </c>
      <c r="L2679" t="b">
        <v>1</v>
      </c>
      <c r="M2679" t="s">
        <v>30</v>
      </c>
      <c r="N2679" t="s">
        <v>227</v>
      </c>
      <c r="O2679">
        <v>1</v>
      </c>
      <c r="P2679">
        <v>3225</v>
      </c>
      <c r="Q2679">
        <v>3225</v>
      </c>
      <c r="R2679">
        <v>35730</v>
      </c>
      <c r="S2679">
        <v>35730</v>
      </c>
      <c r="T2679">
        <v>3.5729999999999998E-2</v>
      </c>
      <c r="U2679">
        <v>3.5729999999999998E-2</v>
      </c>
      <c r="V2679">
        <v>3.2250000000000001</v>
      </c>
    </row>
    <row r="2680" spans="1:22" x14ac:dyDescent="0.35">
      <c r="A2680" t="s">
        <v>22</v>
      </c>
      <c r="B2680">
        <v>2019</v>
      </c>
      <c r="C2680" t="b">
        <v>1</v>
      </c>
      <c r="D2680" t="s">
        <v>23</v>
      </c>
      <c r="E2680" t="s">
        <v>227</v>
      </c>
      <c r="F2680" t="s">
        <v>25</v>
      </c>
      <c r="G2680" t="s">
        <v>23</v>
      </c>
      <c r="H2680" t="s">
        <v>36</v>
      </c>
      <c r="I2680" t="s">
        <v>36</v>
      </c>
      <c r="J2680" t="s">
        <v>60</v>
      </c>
      <c r="K2680" t="s">
        <v>29</v>
      </c>
      <c r="L2680" t="b">
        <v>1</v>
      </c>
      <c r="M2680" t="s">
        <v>30</v>
      </c>
      <c r="N2680" t="s">
        <v>227</v>
      </c>
      <c r="O2680">
        <v>1</v>
      </c>
      <c r="P2680">
        <v>91</v>
      </c>
      <c r="Q2680">
        <v>91</v>
      </c>
      <c r="R2680">
        <v>1237</v>
      </c>
      <c r="S2680">
        <v>1237</v>
      </c>
      <c r="T2680">
        <v>1.237E-3</v>
      </c>
      <c r="U2680">
        <v>1.237E-3</v>
      </c>
      <c r="V2680">
        <v>9.0999999999999998E-2</v>
      </c>
    </row>
    <row r="2681" spans="1:22" x14ac:dyDescent="0.35">
      <c r="A2681" t="s">
        <v>22</v>
      </c>
      <c r="B2681">
        <v>2019</v>
      </c>
      <c r="C2681" t="b">
        <v>1</v>
      </c>
      <c r="D2681" t="s">
        <v>23</v>
      </c>
      <c r="E2681" t="s">
        <v>227</v>
      </c>
      <c r="F2681" t="s">
        <v>25</v>
      </c>
      <c r="G2681" t="s">
        <v>23</v>
      </c>
      <c r="H2681" t="s">
        <v>36</v>
      </c>
      <c r="I2681" t="s">
        <v>35</v>
      </c>
      <c r="J2681" t="s">
        <v>60</v>
      </c>
      <c r="K2681" t="s">
        <v>29</v>
      </c>
      <c r="L2681" t="b">
        <v>1</v>
      </c>
      <c r="M2681" t="s">
        <v>30</v>
      </c>
      <c r="N2681" t="s">
        <v>227</v>
      </c>
      <c r="O2681">
        <v>1</v>
      </c>
      <c r="P2681">
        <v>421</v>
      </c>
      <c r="Q2681">
        <v>421</v>
      </c>
      <c r="R2681">
        <v>5059</v>
      </c>
      <c r="S2681">
        <v>5059</v>
      </c>
      <c r="T2681">
        <v>5.0590000000000001E-3</v>
      </c>
      <c r="U2681">
        <v>5.0590000000000001E-3</v>
      </c>
      <c r="V2681">
        <v>0.42099999999999999</v>
      </c>
    </row>
    <row r="2682" spans="1:22" x14ac:dyDescent="0.35">
      <c r="A2682" t="s">
        <v>22</v>
      </c>
      <c r="B2682">
        <v>2019</v>
      </c>
      <c r="C2682" t="b">
        <v>1</v>
      </c>
      <c r="D2682" t="s">
        <v>23</v>
      </c>
      <c r="E2682" t="s">
        <v>227</v>
      </c>
      <c r="F2682" t="s">
        <v>25</v>
      </c>
      <c r="G2682" t="s">
        <v>23</v>
      </c>
      <c r="H2682" t="s">
        <v>26</v>
      </c>
      <c r="I2682" t="s">
        <v>35</v>
      </c>
      <c r="J2682" t="s">
        <v>92</v>
      </c>
      <c r="K2682" t="s">
        <v>52</v>
      </c>
      <c r="L2682" t="b">
        <v>1</v>
      </c>
      <c r="M2682" t="s">
        <v>30</v>
      </c>
      <c r="N2682" t="s">
        <v>227</v>
      </c>
      <c r="O2682">
        <v>1.1299999999999999</v>
      </c>
      <c r="P2682">
        <v>58112</v>
      </c>
      <c r="Q2682">
        <v>65666.559999999998</v>
      </c>
      <c r="R2682">
        <v>487405</v>
      </c>
      <c r="S2682">
        <v>487405</v>
      </c>
      <c r="T2682">
        <v>0.48740499999999998</v>
      </c>
      <c r="U2682">
        <v>0.48740499999999998</v>
      </c>
      <c r="V2682">
        <v>65.666560000000004</v>
      </c>
    </row>
    <row r="2683" spans="1:22" x14ac:dyDescent="0.35">
      <c r="A2683" t="s">
        <v>22</v>
      </c>
      <c r="B2683">
        <v>2019</v>
      </c>
      <c r="C2683" t="b">
        <v>1</v>
      </c>
      <c r="D2683" t="s">
        <v>23</v>
      </c>
      <c r="E2683" t="s">
        <v>227</v>
      </c>
      <c r="F2683" t="s">
        <v>25</v>
      </c>
      <c r="G2683" t="s">
        <v>23</v>
      </c>
      <c r="H2683" t="s">
        <v>26</v>
      </c>
      <c r="I2683" t="s">
        <v>35</v>
      </c>
      <c r="J2683" t="s">
        <v>73</v>
      </c>
      <c r="K2683" t="s">
        <v>52</v>
      </c>
      <c r="L2683" t="b">
        <v>1</v>
      </c>
      <c r="M2683" t="s">
        <v>30</v>
      </c>
      <c r="N2683" t="s">
        <v>227</v>
      </c>
      <c r="O2683">
        <v>1.1000000000000001</v>
      </c>
      <c r="P2683">
        <v>3624</v>
      </c>
      <c r="Q2683">
        <v>3986.4</v>
      </c>
      <c r="R2683">
        <v>22773</v>
      </c>
      <c r="S2683">
        <v>22773</v>
      </c>
      <c r="T2683">
        <v>2.2773000000000002E-2</v>
      </c>
      <c r="U2683">
        <v>2.2773000000000002E-2</v>
      </c>
      <c r="V2683">
        <v>3.9864000000000002</v>
      </c>
    </row>
    <row r="2684" spans="1:22" x14ac:dyDescent="0.35">
      <c r="A2684" t="s">
        <v>22</v>
      </c>
      <c r="B2684">
        <v>2019</v>
      </c>
      <c r="C2684" t="b">
        <v>1</v>
      </c>
      <c r="D2684" t="s">
        <v>23</v>
      </c>
      <c r="E2684" t="s">
        <v>228</v>
      </c>
      <c r="F2684" t="s">
        <v>25</v>
      </c>
      <c r="G2684" t="s">
        <v>23</v>
      </c>
      <c r="H2684" t="s">
        <v>26</v>
      </c>
      <c r="I2684" t="s">
        <v>27</v>
      </c>
      <c r="J2684" t="s">
        <v>69</v>
      </c>
      <c r="K2684" t="s">
        <v>29</v>
      </c>
      <c r="L2684" t="b">
        <v>1</v>
      </c>
      <c r="M2684" t="s">
        <v>30</v>
      </c>
      <c r="N2684" t="s">
        <v>228</v>
      </c>
      <c r="O2684">
        <v>1</v>
      </c>
      <c r="P2684">
        <v>25172</v>
      </c>
      <c r="Q2684">
        <v>25172</v>
      </c>
      <c r="R2684">
        <v>608614</v>
      </c>
      <c r="S2684">
        <v>608614</v>
      </c>
      <c r="T2684">
        <v>0.60861399999999999</v>
      </c>
      <c r="U2684">
        <v>0.60861399999999999</v>
      </c>
      <c r="V2684">
        <v>25.172000000000001</v>
      </c>
    </row>
    <row r="2685" spans="1:22" x14ac:dyDescent="0.35">
      <c r="A2685" t="s">
        <v>22</v>
      </c>
      <c r="B2685">
        <v>2019</v>
      </c>
      <c r="C2685" t="b">
        <v>1</v>
      </c>
      <c r="D2685" t="s">
        <v>23</v>
      </c>
      <c r="E2685" t="s">
        <v>229</v>
      </c>
      <c r="F2685" t="s">
        <v>25</v>
      </c>
      <c r="G2685" t="s">
        <v>23</v>
      </c>
      <c r="H2685" t="s">
        <v>26</v>
      </c>
      <c r="I2685" t="s">
        <v>27</v>
      </c>
      <c r="J2685" t="s">
        <v>148</v>
      </c>
      <c r="K2685" t="s">
        <v>33</v>
      </c>
      <c r="L2685" t="b">
        <v>1</v>
      </c>
      <c r="M2685" t="s">
        <v>30</v>
      </c>
      <c r="N2685" t="s">
        <v>229</v>
      </c>
      <c r="O2685">
        <v>1.34</v>
      </c>
      <c r="P2685">
        <v>12040</v>
      </c>
      <c r="Q2685">
        <v>16133.6</v>
      </c>
      <c r="R2685">
        <v>23948</v>
      </c>
      <c r="S2685">
        <v>23948</v>
      </c>
      <c r="T2685">
        <v>2.3948000000000001E-2</v>
      </c>
      <c r="U2685">
        <v>2.3948000000000001E-2</v>
      </c>
      <c r="V2685">
        <v>16.133600000000001</v>
      </c>
    </row>
    <row r="2686" spans="1:22" x14ac:dyDescent="0.35">
      <c r="A2686" t="s">
        <v>22</v>
      </c>
      <c r="B2686">
        <v>2019</v>
      </c>
      <c r="C2686" t="b">
        <v>1</v>
      </c>
      <c r="D2686" t="s">
        <v>23</v>
      </c>
      <c r="E2686" t="s">
        <v>229</v>
      </c>
      <c r="F2686" t="s">
        <v>25</v>
      </c>
      <c r="G2686" t="s">
        <v>23</v>
      </c>
      <c r="H2686" t="s">
        <v>26</v>
      </c>
      <c r="I2686" t="s">
        <v>27</v>
      </c>
      <c r="J2686" t="s">
        <v>148</v>
      </c>
      <c r="K2686" t="s">
        <v>33</v>
      </c>
      <c r="L2686" t="b">
        <v>1</v>
      </c>
      <c r="M2686" t="s">
        <v>30</v>
      </c>
      <c r="N2686" t="s">
        <v>229</v>
      </c>
      <c r="O2686">
        <v>1.34</v>
      </c>
      <c r="P2686">
        <v>10650</v>
      </c>
      <c r="Q2686">
        <v>14271</v>
      </c>
      <c r="R2686">
        <v>23189</v>
      </c>
      <c r="S2686">
        <v>23189</v>
      </c>
      <c r="T2686">
        <v>2.3189000000000001E-2</v>
      </c>
      <c r="U2686">
        <v>2.3189000000000001E-2</v>
      </c>
      <c r="V2686">
        <v>14.271000000000001</v>
      </c>
    </row>
    <row r="2687" spans="1:22" x14ac:dyDescent="0.35">
      <c r="A2687" t="s">
        <v>22</v>
      </c>
      <c r="B2687">
        <v>2019</v>
      </c>
      <c r="C2687" t="b">
        <v>1</v>
      </c>
      <c r="D2687" t="s">
        <v>23</v>
      </c>
      <c r="E2687" t="s">
        <v>229</v>
      </c>
      <c r="F2687" t="s">
        <v>25</v>
      </c>
      <c r="G2687" t="s">
        <v>23</v>
      </c>
      <c r="H2687" t="s">
        <v>26</v>
      </c>
      <c r="I2687" t="s">
        <v>27</v>
      </c>
      <c r="J2687" t="s">
        <v>33</v>
      </c>
      <c r="K2687" t="s">
        <v>33</v>
      </c>
      <c r="L2687" t="b">
        <v>1</v>
      </c>
      <c r="M2687" t="s">
        <v>30</v>
      </c>
      <c r="N2687" t="s">
        <v>229</v>
      </c>
      <c r="O2687">
        <v>1.33</v>
      </c>
      <c r="P2687">
        <v>36445</v>
      </c>
      <c r="Q2687">
        <v>48471.85</v>
      </c>
      <c r="R2687">
        <v>77194</v>
      </c>
      <c r="S2687">
        <v>77194</v>
      </c>
      <c r="T2687">
        <v>7.7193999999999999E-2</v>
      </c>
      <c r="U2687">
        <v>7.7193999999999999E-2</v>
      </c>
      <c r="V2687">
        <v>48.471850000000003</v>
      </c>
    </row>
    <row r="2688" spans="1:22" x14ac:dyDescent="0.35">
      <c r="A2688" t="s">
        <v>22</v>
      </c>
      <c r="B2688">
        <v>2019</v>
      </c>
      <c r="C2688" t="b">
        <v>1</v>
      </c>
      <c r="D2688" t="s">
        <v>23</v>
      </c>
      <c r="E2688" t="s">
        <v>229</v>
      </c>
      <c r="F2688" t="s">
        <v>25</v>
      </c>
      <c r="G2688" t="s">
        <v>23</v>
      </c>
      <c r="H2688" t="s">
        <v>26</v>
      </c>
      <c r="I2688" t="s">
        <v>27</v>
      </c>
      <c r="J2688" t="s">
        <v>33</v>
      </c>
      <c r="K2688" t="s">
        <v>33</v>
      </c>
      <c r="L2688" t="b">
        <v>1</v>
      </c>
      <c r="M2688" t="s">
        <v>30</v>
      </c>
      <c r="N2688" t="s">
        <v>229</v>
      </c>
      <c r="O2688">
        <v>1.04</v>
      </c>
      <c r="P2688">
        <v>37350</v>
      </c>
      <c r="Q2688">
        <v>38844</v>
      </c>
      <c r="R2688">
        <v>129835</v>
      </c>
      <c r="S2688">
        <v>129835</v>
      </c>
      <c r="T2688">
        <v>0.12983500000000001</v>
      </c>
      <c r="U2688">
        <v>0.12983500000000001</v>
      </c>
      <c r="V2688">
        <v>38.844000000000001</v>
      </c>
    </row>
    <row r="2689" spans="1:22" x14ac:dyDescent="0.35">
      <c r="A2689" t="s">
        <v>22</v>
      </c>
      <c r="B2689">
        <v>2019</v>
      </c>
      <c r="C2689" t="b">
        <v>1</v>
      </c>
      <c r="D2689" t="s">
        <v>23</v>
      </c>
      <c r="E2689" t="s">
        <v>229</v>
      </c>
      <c r="F2689" t="s">
        <v>25</v>
      </c>
      <c r="G2689" t="s">
        <v>23</v>
      </c>
      <c r="H2689" t="s">
        <v>26</v>
      </c>
      <c r="I2689" t="s">
        <v>27</v>
      </c>
      <c r="J2689" t="s">
        <v>112</v>
      </c>
      <c r="K2689" t="s">
        <v>54</v>
      </c>
      <c r="L2689" t="b">
        <v>1</v>
      </c>
      <c r="M2689" t="s">
        <v>30</v>
      </c>
      <c r="N2689" t="s">
        <v>229</v>
      </c>
      <c r="O2689">
        <v>1</v>
      </c>
      <c r="P2689">
        <v>7200</v>
      </c>
      <c r="Q2689">
        <v>7200</v>
      </c>
      <c r="R2689">
        <v>15821</v>
      </c>
      <c r="S2689">
        <v>15821</v>
      </c>
      <c r="T2689">
        <v>1.5821000000000002E-2</v>
      </c>
      <c r="U2689">
        <v>1.5821000000000002E-2</v>
      </c>
      <c r="V2689">
        <v>7.2</v>
      </c>
    </row>
    <row r="2690" spans="1:22" x14ac:dyDescent="0.35">
      <c r="A2690" t="s">
        <v>22</v>
      </c>
      <c r="B2690">
        <v>2019</v>
      </c>
      <c r="C2690" t="b">
        <v>1</v>
      </c>
      <c r="D2690" t="s">
        <v>48</v>
      </c>
      <c r="E2690" t="s">
        <v>230</v>
      </c>
      <c r="F2690" t="s">
        <v>25</v>
      </c>
      <c r="G2690" t="s">
        <v>48</v>
      </c>
      <c r="H2690" t="s">
        <v>26</v>
      </c>
      <c r="I2690" t="s">
        <v>35</v>
      </c>
      <c r="J2690" t="s">
        <v>152</v>
      </c>
      <c r="K2690" t="s">
        <v>39</v>
      </c>
      <c r="L2690" t="b">
        <v>1</v>
      </c>
      <c r="M2690" t="s">
        <v>30</v>
      </c>
      <c r="N2690" t="s">
        <v>230</v>
      </c>
      <c r="O2690">
        <v>1</v>
      </c>
      <c r="P2690">
        <v>21</v>
      </c>
      <c r="Q2690">
        <v>21</v>
      </c>
      <c r="R2690">
        <v>142</v>
      </c>
      <c r="S2690">
        <v>142</v>
      </c>
      <c r="T2690">
        <v>1.4200000000000001E-4</v>
      </c>
      <c r="U2690">
        <v>1.4200000000000001E-4</v>
      </c>
      <c r="V2690">
        <v>2.1000000000000001E-2</v>
      </c>
    </row>
    <row r="2691" spans="1:22" x14ac:dyDescent="0.35">
      <c r="A2691" t="s">
        <v>22</v>
      </c>
      <c r="B2691">
        <v>2019</v>
      </c>
      <c r="C2691" t="b">
        <v>1</v>
      </c>
      <c r="D2691" t="s">
        <v>48</v>
      </c>
      <c r="E2691" t="s">
        <v>230</v>
      </c>
      <c r="F2691" t="s">
        <v>25</v>
      </c>
      <c r="G2691" t="s">
        <v>48</v>
      </c>
      <c r="H2691" t="s">
        <v>26</v>
      </c>
      <c r="I2691" t="s">
        <v>35</v>
      </c>
      <c r="J2691" t="s">
        <v>152</v>
      </c>
      <c r="K2691" t="s">
        <v>39</v>
      </c>
      <c r="L2691" t="b">
        <v>1</v>
      </c>
      <c r="M2691" t="s">
        <v>30</v>
      </c>
      <c r="N2691" t="s">
        <v>230</v>
      </c>
      <c r="O2691">
        <v>1</v>
      </c>
      <c r="P2691">
        <v>360</v>
      </c>
      <c r="Q2691">
        <v>360</v>
      </c>
      <c r="R2691">
        <v>289</v>
      </c>
      <c r="S2691">
        <v>289</v>
      </c>
      <c r="T2691">
        <v>2.8899999999999998E-4</v>
      </c>
      <c r="U2691">
        <v>2.8899999999999998E-4</v>
      </c>
      <c r="V2691">
        <v>0.36</v>
      </c>
    </row>
    <row r="2692" spans="1:22" x14ac:dyDescent="0.35">
      <c r="A2692" t="s">
        <v>22</v>
      </c>
      <c r="B2692">
        <v>2019</v>
      </c>
      <c r="C2692" t="b">
        <v>1</v>
      </c>
      <c r="D2692" t="s">
        <v>48</v>
      </c>
      <c r="E2692" t="s">
        <v>230</v>
      </c>
      <c r="F2692" t="s">
        <v>25</v>
      </c>
      <c r="G2692" t="s">
        <v>48</v>
      </c>
      <c r="H2692" t="s">
        <v>26</v>
      </c>
      <c r="I2692" t="s">
        <v>35</v>
      </c>
      <c r="J2692" t="s">
        <v>136</v>
      </c>
      <c r="K2692" t="s">
        <v>39</v>
      </c>
      <c r="L2692" t="b">
        <v>1</v>
      </c>
      <c r="M2692" t="s">
        <v>30</v>
      </c>
      <c r="N2692" t="s">
        <v>230</v>
      </c>
      <c r="O2692">
        <v>1</v>
      </c>
      <c r="P2692">
        <v>6</v>
      </c>
      <c r="Q2692">
        <v>6</v>
      </c>
      <c r="R2692">
        <v>43</v>
      </c>
      <c r="S2692">
        <v>43</v>
      </c>
      <c r="T2692" s="1">
        <v>4.3000000000000002E-5</v>
      </c>
      <c r="U2692" s="1">
        <v>4.3000000000000002E-5</v>
      </c>
      <c r="V2692">
        <v>6.0000000000000001E-3</v>
      </c>
    </row>
    <row r="2693" spans="1:22" x14ac:dyDescent="0.35">
      <c r="A2693" t="s">
        <v>22</v>
      </c>
      <c r="B2693">
        <v>2019</v>
      </c>
      <c r="C2693" t="b">
        <v>1</v>
      </c>
      <c r="D2693" t="s">
        <v>48</v>
      </c>
      <c r="E2693" t="s">
        <v>230</v>
      </c>
      <c r="F2693" t="s">
        <v>25</v>
      </c>
      <c r="G2693" t="s">
        <v>48</v>
      </c>
      <c r="H2693" t="s">
        <v>26</v>
      </c>
      <c r="I2693" t="s">
        <v>27</v>
      </c>
      <c r="J2693" t="s">
        <v>69</v>
      </c>
      <c r="K2693" t="s">
        <v>29</v>
      </c>
      <c r="L2693" t="b">
        <v>1</v>
      </c>
      <c r="M2693" t="s">
        <v>30</v>
      </c>
      <c r="N2693" t="s">
        <v>230</v>
      </c>
      <c r="O2693">
        <v>1</v>
      </c>
      <c r="P2693">
        <v>20461</v>
      </c>
      <c r="Q2693">
        <v>20461</v>
      </c>
      <c r="R2693">
        <v>157617</v>
      </c>
      <c r="S2693">
        <v>157617</v>
      </c>
      <c r="T2693">
        <v>0.15761700000000001</v>
      </c>
      <c r="U2693">
        <v>0.15761700000000001</v>
      </c>
      <c r="V2693">
        <v>20.460999999999999</v>
      </c>
    </row>
    <row r="2694" spans="1:22" x14ac:dyDescent="0.35">
      <c r="A2694" t="s">
        <v>22</v>
      </c>
      <c r="B2694">
        <v>2019</v>
      </c>
      <c r="C2694" t="b">
        <v>1</v>
      </c>
      <c r="D2694" t="s">
        <v>48</v>
      </c>
      <c r="E2694" t="s">
        <v>230</v>
      </c>
      <c r="F2694" t="s">
        <v>25</v>
      </c>
      <c r="G2694" t="s">
        <v>48</v>
      </c>
      <c r="H2694" t="s">
        <v>26</v>
      </c>
      <c r="I2694" t="s">
        <v>27</v>
      </c>
      <c r="J2694" t="s">
        <v>28</v>
      </c>
      <c r="K2694" t="s">
        <v>29</v>
      </c>
      <c r="L2694" t="b">
        <v>1</v>
      </c>
      <c r="M2694" t="s">
        <v>30</v>
      </c>
      <c r="N2694" t="s">
        <v>230</v>
      </c>
      <c r="O2694">
        <v>1.38</v>
      </c>
      <c r="P2694">
        <v>4170</v>
      </c>
      <c r="Q2694">
        <v>5754.6</v>
      </c>
      <c r="R2694">
        <v>37741</v>
      </c>
      <c r="S2694">
        <v>37741</v>
      </c>
      <c r="T2694">
        <v>3.7740999999999997E-2</v>
      </c>
      <c r="U2694">
        <v>3.7740999999999997E-2</v>
      </c>
      <c r="V2694">
        <v>5.7545999999999999</v>
      </c>
    </row>
    <row r="2695" spans="1:22" x14ac:dyDescent="0.35">
      <c r="A2695" t="s">
        <v>22</v>
      </c>
      <c r="B2695">
        <v>2019</v>
      </c>
      <c r="C2695" t="b">
        <v>1</v>
      </c>
      <c r="D2695" t="s">
        <v>48</v>
      </c>
      <c r="E2695" t="s">
        <v>230</v>
      </c>
      <c r="F2695" t="s">
        <v>25</v>
      </c>
      <c r="G2695" t="s">
        <v>48</v>
      </c>
      <c r="H2695" t="s">
        <v>26</v>
      </c>
      <c r="I2695" t="s">
        <v>27</v>
      </c>
      <c r="J2695" t="s">
        <v>71</v>
      </c>
      <c r="K2695" t="s">
        <v>29</v>
      </c>
      <c r="L2695" t="b">
        <v>1</v>
      </c>
      <c r="M2695" t="s">
        <v>30</v>
      </c>
      <c r="N2695" t="s">
        <v>230</v>
      </c>
      <c r="O2695">
        <v>1.61</v>
      </c>
      <c r="P2695">
        <v>9920</v>
      </c>
      <c r="Q2695">
        <v>15971.2</v>
      </c>
      <c r="R2695">
        <v>46660</v>
      </c>
      <c r="S2695">
        <v>46660</v>
      </c>
      <c r="T2695">
        <v>4.666E-2</v>
      </c>
      <c r="U2695">
        <v>4.666E-2</v>
      </c>
      <c r="V2695">
        <v>15.9712</v>
      </c>
    </row>
    <row r="2696" spans="1:22" x14ac:dyDescent="0.35">
      <c r="A2696" t="s">
        <v>22</v>
      </c>
      <c r="B2696">
        <v>2019</v>
      </c>
      <c r="C2696" t="b">
        <v>1</v>
      </c>
      <c r="D2696" t="s">
        <v>48</v>
      </c>
      <c r="E2696" t="s">
        <v>230</v>
      </c>
      <c r="F2696" t="s">
        <v>25</v>
      </c>
      <c r="G2696" t="s">
        <v>48</v>
      </c>
      <c r="H2696" t="s">
        <v>26</v>
      </c>
      <c r="I2696" t="s">
        <v>27</v>
      </c>
      <c r="J2696" t="s">
        <v>72</v>
      </c>
      <c r="K2696" t="s">
        <v>29</v>
      </c>
      <c r="L2696" t="b">
        <v>1</v>
      </c>
      <c r="M2696" t="s">
        <v>30</v>
      </c>
      <c r="N2696" t="s">
        <v>230</v>
      </c>
      <c r="O2696">
        <v>1.18</v>
      </c>
      <c r="P2696">
        <v>51</v>
      </c>
      <c r="Q2696">
        <v>60.18</v>
      </c>
      <c r="R2696">
        <v>1609</v>
      </c>
      <c r="S2696">
        <v>1609</v>
      </c>
      <c r="T2696">
        <v>1.609E-3</v>
      </c>
      <c r="U2696">
        <v>1.609E-3</v>
      </c>
      <c r="V2696">
        <v>6.0179999999999997E-2</v>
      </c>
    </row>
    <row r="2697" spans="1:22" x14ac:dyDescent="0.35">
      <c r="A2697" t="s">
        <v>22</v>
      </c>
      <c r="B2697">
        <v>2019</v>
      </c>
      <c r="C2697" t="b">
        <v>1</v>
      </c>
      <c r="D2697" t="s">
        <v>48</v>
      </c>
      <c r="E2697" t="s">
        <v>230</v>
      </c>
      <c r="F2697" t="s">
        <v>25</v>
      </c>
      <c r="G2697" t="s">
        <v>48</v>
      </c>
      <c r="H2697" t="s">
        <v>26</v>
      </c>
      <c r="I2697" t="s">
        <v>27</v>
      </c>
      <c r="J2697" t="s">
        <v>72</v>
      </c>
      <c r="K2697" t="s">
        <v>29</v>
      </c>
      <c r="L2697" t="b">
        <v>1</v>
      </c>
      <c r="M2697" t="s">
        <v>30</v>
      </c>
      <c r="N2697" t="s">
        <v>230</v>
      </c>
      <c r="O2697">
        <v>1.18</v>
      </c>
      <c r="P2697">
        <v>57</v>
      </c>
      <c r="Q2697">
        <v>67.260000000000005</v>
      </c>
      <c r="R2697">
        <v>1308</v>
      </c>
      <c r="S2697">
        <v>1308</v>
      </c>
      <c r="T2697">
        <v>1.3079999999999999E-3</v>
      </c>
      <c r="U2697">
        <v>1.3079999999999999E-3</v>
      </c>
      <c r="V2697">
        <v>6.726E-2</v>
      </c>
    </row>
    <row r="2698" spans="1:22" x14ac:dyDescent="0.35">
      <c r="A2698" t="s">
        <v>22</v>
      </c>
      <c r="B2698">
        <v>2019</v>
      </c>
      <c r="C2698" t="b">
        <v>1</v>
      </c>
      <c r="D2698" t="s">
        <v>48</v>
      </c>
      <c r="E2698" t="s">
        <v>230</v>
      </c>
      <c r="F2698" t="s">
        <v>25</v>
      </c>
      <c r="G2698" t="s">
        <v>48</v>
      </c>
      <c r="H2698" t="s">
        <v>26</v>
      </c>
      <c r="I2698" t="s">
        <v>35</v>
      </c>
      <c r="J2698" t="s">
        <v>112</v>
      </c>
      <c r="K2698" t="s">
        <v>54</v>
      </c>
      <c r="L2698" t="b">
        <v>1</v>
      </c>
      <c r="M2698" t="s">
        <v>30</v>
      </c>
      <c r="N2698" t="s">
        <v>230</v>
      </c>
      <c r="O2698">
        <v>1</v>
      </c>
      <c r="P2698">
        <v>1063826</v>
      </c>
      <c r="Q2698">
        <v>1063826</v>
      </c>
      <c r="R2698">
        <v>1397231</v>
      </c>
      <c r="S2698">
        <v>1397231</v>
      </c>
      <c r="T2698">
        <v>1.3972309999999999</v>
      </c>
      <c r="U2698">
        <v>1.3972309999999999</v>
      </c>
      <c r="V2698">
        <v>1063.826</v>
      </c>
    </row>
    <row r="2699" spans="1:22" x14ac:dyDescent="0.35">
      <c r="A2699" t="s">
        <v>22</v>
      </c>
      <c r="B2699">
        <v>2019</v>
      </c>
      <c r="C2699" t="b">
        <v>1</v>
      </c>
      <c r="D2699" t="s">
        <v>48</v>
      </c>
      <c r="E2699" t="s">
        <v>230</v>
      </c>
      <c r="F2699" t="s">
        <v>25</v>
      </c>
      <c r="G2699" t="s">
        <v>48</v>
      </c>
      <c r="H2699" t="s">
        <v>26</v>
      </c>
      <c r="I2699" t="s">
        <v>35</v>
      </c>
      <c r="J2699" t="s">
        <v>74</v>
      </c>
      <c r="K2699" t="s">
        <v>54</v>
      </c>
      <c r="L2699" t="b">
        <v>1</v>
      </c>
      <c r="M2699" t="s">
        <v>30</v>
      </c>
      <c r="N2699" t="s">
        <v>230</v>
      </c>
      <c r="O2699">
        <v>1.17</v>
      </c>
      <c r="P2699">
        <v>32</v>
      </c>
      <c r="Q2699">
        <v>37.44</v>
      </c>
      <c r="R2699">
        <v>300</v>
      </c>
      <c r="S2699">
        <v>300</v>
      </c>
      <c r="T2699">
        <v>2.9999999999999997E-4</v>
      </c>
      <c r="U2699">
        <v>2.9999999999999997E-4</v>
      </c>
      <c r="V2699">
        <v>3.7440000000000001E-2</v>
      </c>
    </row>
    <row r="2700" spans="1:22" x14ac:dyDescent="0.35">
      <c r="A2700" t="s">
        <v>22</v>
      </c>
      <c r="B2700">
        <v>2019</v>
      </c>
      <c r="C2700" t="b">
        <v>1</v>
      </c>
      <c r="D2700" t="s">
        <v>48</v>
      </c>
      <c r="E2700" t="s">
        <v>230</v>
      </c>
      <c r="F2700" t="s">
        <v>25</v>
      </c>
      <c r="G2700" t="s">
        <v>48</v>
      </c>
      <c r="H2700" t="s">
        <v>26</v>
      </c>
      <c r="I2700" t="s">
        <v>35</v>
      </c>
      <c r="J2700" t="s">
        <v>98</v>
      </c>
      <c r="K2700" t="s">
        <v>54</v>
      </c>
      <c r="L2700" t="b">
        <v>1</v>
      </c>
      <c r="M2700" t="s">
        <v>30</v>
      </c>
      <c r="N2700" t="s">
        <v>230</v>
      </c>
      <c r="O2700">
        <v>1</v>
      </c>
      <c r="P2700">
        <v>409698</v>
      </c>
      <c r="Q2700">
        <v>409698</v>
      </c>
      <c r="R2700">
        <v>243549</v>
      </c>
      <c r="S2700">
        <v>243549</v>
      </c>
      <c r="T2700">
        <v>0.24354899999999999</v>
      </c>
      <c r="U2700">
        <v>0.24354899999999999</v>
      </c>
      <c r="V2700">
        <v>409.69799999999998</v>
      </c>
    </row>
    <row r="2701" spans="1:22" x14ac:dyDescent="0.35">
      <c r="A2701" t="s">
        <v>22</v>
      </c>
      <c r="B2701">
        <v>2019</v>
      </c>
      <c r="C2701" t="b">
        <v>1</v>
      </c>
      <c r="D2701" t="s">
        <v>48</v>
      </c>
      <c r="E2701" t="s">
        <v>230</v>
      </c>
      <c r="F2701" t="s">
        <v>25</v>
      </c>
      <c r="G2701" t="s">
        <v>48</v>
      </c>
      <c r="H2701" t="s">
        <v>26</v>
      </c>
      <c r="I2701" t="s">
        <v>35</v>
      </c>
      <c r="J2701" t="s">
        <v>154</v>
      </c>
      <c r="K2701" t="s">
        <v>32</v>
      </c>
      <c r="L2701" t="b">
        <v>1</v>
      </c>
      <c r="M2701" t="s">
        <v>30</v>
      </c>
      <c r="N2701" t="s">
        <v>230</v>
      </c>
      <c r="O2701">
        <v>1</v>
      </c>
      <c r="P2701">
        <v>2</v>
      </c>
      <c r="Q2701">
        <v>2</v>
      </c>
      <c r="R2701">
        <v>159</v>
      </c>
      <c r="S2701">
        <v>159</v>
      </c>
      <c r="T2701">
        <v>1.5899999999999999E-4</v>
      </c>
      <c r="U2701">
        <v>1.5899999999999999E-4</v>
      </c>
      <c r="V2701">
        <v>2E-3</v>
      </c>
    </row>
    <row r="2702" spans="1:22" x14ac:dyDescent="0.35">
      <c r="A2702" t="s">
        <v>22</v>
      </c>
      <c r="B2702">
        <v>2019</v>
      </c>
      <c r="C2702" t="b">
        <v>1</v>
      </c>
      <c r="D2702" t="s">
        <v>48</v>
      </c>
      <c r="E2702" t="s">
        <v>230</v>
      </c>
      <c r="F2702" t="s">
        <v>25</v>
      </c>
      <c r="G2702" t="s">
        <v>48</v>
      </c>
      <c r="H2702" t="s">
        <v>26</v>
      </c>
      <c r="I2702" t="s">
        <v>27</v>
      </c>
      <c r="J2702" t="s">
        <v>144</v>
      </c>
      <c r="K2702" t="s">
        <v>54</v>
      </c>
      <c r="L2702" t="b">
        <v>1</v>
      </c>
      <c r="M2702" t="s">
        <v>30</v>
      </c>
      <c r="N2702" t="s">
        <v>230</v>
      </c>
      <c r="O2702">
        <v>1</v>
      </c>
      <c r="P2702">
        <v>858261</v>
      </c>
      <c r="Q2702">
        <v>858261</v>
      </c>
      <c r="R2702">
        <v>498565</v>
      </c>
      <c r="S2702">
        <v>498565</v>
      </c>
      <c r="T2702">
        <v>0.49856499999999998</v>
      </c>
      <c r="U2702">
        <v>0.49856499999999998</v>
      </c>
      <c r="V2702">
        <v>858.26099999999997</v>
      </c>
    </row>
    <row r="2703" spans="1:22" x14ac:dyDescent="0.35">
      <c r="A2703" t="s">
        <v>22</v>
      </c>
      <c r="B2703">
        <v>2019</v>
      </c>
      <c r="C2703" t="b">
        <v>1</v>
      </c>
      <c r="D2703" t="s">
        <v>48</v>
      </c>
      <c r="E2703" t="s">
        <v>230</v>
      </c>
      <c r="F2703" t="s">
        <v>25</v>
      </c>
      <c r="G2703" t="s">
        <v>48</v>
      </c>
      <c r="H2703" t="s">
        <v>26</v>
      </c>
      <c r="I2703" t="s">
        <v>35</v>
      </c>
      <c r="J2703" t="s">
        <v>125</v>
      </c>
      <c r="K2703" t="s">
        <v>33</v>
      </c>
      <c r="L2703" t="b">
        <v>1</v>
      </c>
      <c r="M2703" t="s">
        <v>30</v>
      </c>
      <c r="N2703" t="s">
        <v>230</v>
      </c>
      <c r="O2703">
        <v>1</v>
      </c>
      <c r="P2703">
        <v>154</v>
      </c>
      <c r="Q2703">
        <v>154</v>
      </c>
      <c r="R2703">
        <v>944</v>
      </c>
      <c r="S2703">
        <v>944</v>
      </c>
      <c r="T2703">
        <v>9.4399999999999996E-4</v>
      </c>
      <c r="U2703">
        <v>9.4399999999999996E-4</v>
      </c>
      <c r="V2703">
        <v>0.154</v>
      </c>
    </row>
    <row r="2704" spans="1:22" x14ac:dyDescent="0.35">
      <c r="A2704" t="s">
        <v>22</v>
      </c>
      <c r="B2704">
        <v>2019</v>
      </c>
      <c r="C2704" t="b">
        <v>1</v>
      </c>
      <c r="D2704" t="s">
        <v>48</v>
      </c>
      <c r="E2704" t="s">
        <v>230</v>
      </c>
      <c r="F2704" t="s">
        <v>25</v>
      </c>
      <c r="G2704" t="s">
        <v>48</v>
      </c>
      <c r="H2704" t="s">
        <v>26</v>
      </c>
      <c r="I2704" t="s">
        <v>35</v>
      </c>
      <c r="J2704" t="s">
        <v>106</v>
      </c>
      <c r="K2704" t="s">
        <v>32</v>
      </c>
      <c r="L2704" t="b">
        <v>1</v>
      </c>
      <c r="M2704" t="s">
        <v>30</v>
      </c>
      <c r="N2704" t="s">
        <v>230</v>
      </c>
      <c r="O2704">
        <v>1.1399999999999999</v>
      </c>
      <c r="P2704">
        <v>37652</v>
      </c>
      <c r="Q2704">
        <v>42923.28</v>
      </c>
      <c r="R2704">
        <v>64402</v>
      </c>
      <c r="S2704">
        <v>64402</v>
      </c>
      <c r="T2704">
        <v>6.4402000000000001E-2</v>
      </c>
      <c r="U2704">
        <v>6.4402000000000001E-2</v>
      </c>
      <c r="V2704">
        <v>42.923279999999998</v>
      </c>
    </row>
    <row r="2705" spans="1:22" x14ac:dyDescent="0.35">
      <c r="A2705" t="s">
        <v>22</v>
      </c>
      <c r="B2705">
        <v>2019</v>
      </c>
      <c r="C2705" t="b">
        <v>1</v>
      </c>
      <c r="D2705" t="s">
        <v>48</v>
      </c>
      <c r="E2705" t="s">
        <v>230</v>
      </c>
      <c r="F2705" t="s">
        <v>25</v>
      </c>
      <c r="G2705" t="s">
        <v>48</v>
      </c>
      <c r="H2705" t="s">
        <v>26</v>
      </c>
      <c r="I2705" t="s">
        <v>35</v>
      </c>
      <c r="J2705" t="s">
        <v>76</v>
      </c>
      <c r="K2705" t="s">
        <v>32</v>
      </c>
      <c r="L2705" t="b">
        <v>1</v>
      </c>
      <c r="M2705" t="s">
        <v>30</v>
      </c>
      <c r="N2705" t="s">
        <v>230</v>
      </c>
      <c r="O2705">
        <v>1.34</v>
      </c>
      <c r="P2705">
        <v>3909</v>
      </c>
      <c r="Q2705">
        <v>5238.0600000000004</v>
      </c>
      <c r="R2705">
        <v>14679</v>
      </c>
      <c r="S2705">
        <v>14679</v>
      </c>
      <c r="T2705">
        <v>1.4678999999999999E-2</v>
      </c>
      <c r="U2705">
        <v>1.4678999999999999E-2</v>
      </c>
      <c r="V2705">
        <v>5.2380599999999999</v>
      </c>
    </row>
    <row r="2706" spans="1:22" x14ac:dyDescent="0.35">
      <c r="A2706" t="s">
        <v>22</v>
      </c>
      <c r="B2706">
        <v>2019</v>
      </c>
      <c r="C2706" t="b">
        <v>1</v>
      </c>
      <c r="D2706" t="s">
        <v>48</v>
      </c>
      <c r="E2706" t="s">
        <v>230</v>
      </c>
      <c r="F2706" t="s">
        <v>25</v>
      </c>
      <c r="G2706" t="s">
        <v>48</v>
      </c>
      <c r="H2706" t="s">
        <v>26</v>
      </c>
      <c r="I2706" t="s">
        <v>35</v>
      </c>
      <c r="J2706" t="s">
        <v>129</v>
      </c>
      <c r="K2706" t="s">
        <v>78</v>
      </c>
      <c r="L2706" t="b">
        <v>1</v>
      </c>
      <c r="M2706" t="s">
        <v>30</v>
      </c>
      <c r="N2706" t="s">
        <v>230</v>
      </c>
      <c r="O2706">
        <v>1.1000000000000001</v>
      </c>
      <c r="P2706">
        <v>9675</v>
      </c>
      <c r="Q2706">
        <v>10642.5</v>
      </c>
      <c r="R2706">
        <v>77135</v>
      </c>
      <c r="S2706">
        <v>77135</v>
      </c>
      <c r="T2706">
        <v>7.7134999999999995E-2</v>
      </c>
      <c r="U2706">
        <v>7.7134999999999995E-2</v>
      </c>
      <c r="V2706">
        <v>10.6425</v>
      </c>
    </row>
    <row r="2707" spans="1:22" x14ac:dyDescent="0.35">
      <c r="A2707" t="s">
        <v>22</v>
      </c>
      <c r="B2707">
        <v>2019</v>
      </c>
      <c r="C2707" t="b">
        <v>1</v>
      </c>
      <c r="D2707" t="s">
        <v>48</v>
      </c>
      <c r="E2707" t="s">
        <v>230</v>
      </c>
      <c r="F2707" t="s">
        <v>25</v>
      </c>
      <c r="G2707" t="s">
        <v>48</v>
      </c>
      <c r="H2707" t="s">
        <v>26</v>
      </c>
      <c r="I2707" t="s">
        <v>35</v>
      </c>
      <c r="J2707" t="s">
        <v>205</v>
      </c>
      <c r="K2707" t="s">
        <v>78</v>
      </c>
      <c r="L2707" t="b">
        <v>1</v>
      </c>
      <c r="M2707" t="s">
        <v>30</v>
      </c>
      <c r="N2707" t="s">
        <v>230</v>
      </c>
      <c r="O2707">
        <v>1.3</v>
      </c>
      <c r="P2707">
        <v>30120</v>
      </c>
      <c r="Q2707">
        <v>39156</v>
      </c>
      <c r="R2707">
        <v>274064</v>
      </c>
      <c r="S2707">
        <v>274064</v>
      </c>
      <c r="T2707">
        <v>0.27406399999999997</v>
      </c>
      <c r="U2707">
        <v>0.27406399999999997</v>
      </c>
      <c r="V2707">
        <v>39.155999999999999</v>
      </c>
    </row>
    <row r="2708" spans="1:22" x14ac:dyDescent="0.35">
      <c r="A2708" t="s">
        <v>22</v>
      </c>
      <c r="B2708">
        <v>2019</v>
      </c>
      <c r="C2708" t="b">
        <v>1</v>
      </c>
      <c r="D2708" t="s">
        <v>48</v>
      </c>
      <c r="E2708" t="s">
        <v>230</v>
      </c>
      <c r="F2708" t="s">
        <v>25</v>
      </c>
      <c r="G2708" t="s">
        <v>48</v>
      </c>
      <c r="H2708" t="s">
        <v>26</v>
      </c>
      <c r="I2708" t="s">
        <v>35</v>
      </c>
      <c r="J2708" t="s">
        <v>132</v>
      </c>
      <c r="K2708" t="s">
        <v>78</v>
      </c>
      <c r="L2708" t="b">
        <v>1</v>
      </c>
      <c r="M2708" t="s">
        <v>30</v>
      </c>
      <c r="N2708" t="s">
        <v>230</v>
      </c>
      <c r="O2708">
        <v>1.1399999999999999</v>
      </c>
      <c r="P2708">
        <v>87303</v>
      </c>
      <c r="Q2708">
        <v>99525.42</v>
      </c>
      <c r="R2708">
        <v>744832</v>
      </c>
      <c r="S2708">
        <v>744832</v>
      </c>
      <c r="T2708">
        <v>0.74483200000000005</v>
      </c>
      <c r="U2708">
        <v>0.74483200000000005</v>
      </c>
      <c r="V2708">
        <v>99.525419999999997</v>
      </c>
    </row>
    <row r="2709" spans="1:22" x14ac:dyDescent="0.35">
      <c r="A2709" t="s">
        <v>22</v>
      </c>
      <c r="B2709">
        <v>2019</v>
      </c>
      <c r="C2709" t="b">
        <v>1</v>
      </c>
      <c r="D2709" t="s">
        <v>48</v>
      </c>
      <c r="E2709" t="s">
        <v>230</v>
      </c>
      <c r="F2709" t="s">
        <v>25</v>
      </c>
      <c r="G2709" t="s">
        <v>48</v>
      </c>
      <c r="H2709" t="s">
        <v>26</v>
      </c>
      <c r="I2709" t="s">
        <v>27</v>
      </c>
      <c r="J2709" t="s">
        <v>106</v>
      </c>
      <c r="K2709" t="s">
        <v>32</v>
      </c>
      <c r="L2709" t="b">
        <v>1</v>
      </c>
      <c r="M2709" t="s">
        <v>30</v>
      </c>
      <c r="N2709" t="s">
        <v>230</v>
      </c>
      <c r="O2709">
        <v>1.4</v>
      </c>
      <c r="P2709">
        <v>657648</v>
      </c>
      <c r="Q2709">
        <v>920707.2</v>
      </c>
      <c r="R2709">
        <v>1686529</v>
      </c>
      <c r="S2709">
        <v>1686529</v>
      </c>
      <c r="T2709">
        <v>1.6865289999999999</v>
      </c>
      <c r="U2709">
        <v>1.6865289999999999</v>
      </c>
      <c r="V2709">
        <v>920.70719999999994</v>
      </c>
    </row>
    <row r="2710" spans="1:22" x14ac:dyDescent="0.35">
      <c r="A2710" t="s">
        <v>22</v>
      </c>
      <c r="B2710">
        <v>2019</v>
      </c>
      <c r="C2710" t="b">
        <v>1</v>
      </c>
      <c r="D2710" t="s">
        <v>48</v>
      </c>
      <c r="E2710" t="s">
        <v>230</v>
      </c>
      <c r="F2710" t="s">
        <v>25</v>
      </c>
      <c r="G2710" t="s">
        <v>48</v>
      </c>
      <c r="H2710" t="s">
        <v>26</v>
      </c>
      <c r="I2710" t="s">
        <v>27</v>
      </c>
      <c r="J2710" t="s">
        <v>76</v>
      </c>
      <c r="K2710" t="s">
        <v>32</v>
      </c>
      <c r="L2710" t="b">
        <v>1</v>
      </c>
      <c r="M2710" t="s">
        <v>30</v>
      </c>
      <c r="N2710" t="s">
        <v>230</v>
      </c>
      <c r="O2710">
        <v>1.5</v>
      </c>
      <c r="P2710">
        <v>519742</v>
      </c>
      <c r="Q2710">
        <v>779613</v>
      </c>
      <c r="R2710">
        <v>1781229</v>
      </c>
      <c r="S2710">
        <v>1781229</v>
      </c>
      <c r="T2710">
        <v>1.781229</v>
      </c>
      <c r="U2710">
        <v>1.781229</v>
      </c>
      <c r="V2710">
        <v>779.61300000000006</v>
      </c>
    </row>
    <row r="2711" spans="1:22" x14ac:dyDescent="0.35">
      <c r="A2711" t="s">
        <v>22</v>
      </c>
      <c r="B2711">
        <v>2019</v>
      </c>
      <c r="C2711" t="b">
        <v>1</v>
      </c>
      <c r="D2711" t="s">
        <v>48</v>
      </c>
      <c r="E2711" t="s">
        <v>230</v>
      </c>
      <c r="F2711" t="s">
        <v>25</v>
      </c>
      <c r="G2711" t="s">
        <v>48</v>
      </c>
      <c r="H2711" t="s">
        <v>36</v>
      </c>
      <c r="I2711" t="s">
        <v>37</v>
      </c>
      <c r="J2711" t="s">
        <v>28</v>
      </c>
      <c r="K2711" t="s">
        <v>29</v>
      </c>
      <c r="L2711" t="b">
        <v>1</v>
      </c>
      <c r="M2711" t="s">
        <v>30</v>
      </c>
      <c r="N2711" t="s">
        <v>230</v>
      </c>
      <c r="O2711">
        <v>1.66</v>
      </c>
      <c r="P2711">
        <v>16896</v>
      </c>
      <c r="Q2711">
        <v>28047.360000000001</v>
      </c>
      <c r="R2711">
        <v>144187</v>
      </c>
      <c r="S2711">
        <v>144187</v>
      </c>
      <c r="T2711">
        <v>0.14418700000000001</v>
      </c>
      <c r="U2711">
        <v>0.14418700000000001</v>
      </c>
      <c r="V2711">
        <v>28.047360000000001</v>
      </c>
    </row>
    <row r="2712" spans="1:22" x14ac:dyDescent="0.35">
      <c r="A2712" t="s">
        <v>22</v>
      </c>
      <c r="B2712">
        <v>2019</v>
      </c>
      <c r="C2712" t="b">
        <v>1</v>
      </c>
      <c r="D2712" t="s">
        <v>48</v>
      </c>
      <c r="E2712" t="s">
        <v>230</v>
      </c>
      <c r="F2712" t="s">
        <v>25</v>
      </c>
      <c r="G2712" t="s">
        <v>48</v>
      </c>
      <c r="H2712" t="s">
        <v>36</v>
      </c>
      <c r="I2712" t="s">
        <v>37</v>
      </c>
      <c r="J2712" t="s">
        <v>60</v>
      </c>
      <c r="K2712" t="s">
        <v>29</v>
      </c>
      <c r="L2712" t="b">
        <v>1</v>
      </c>
      <c r="M2712" t="s">
        <v>30</v>
      </c>
      <c r="N2712" t="s">
        <v>230</v>
      </c>
      <c r="O2712">
        <v>2.4</v>
      </c>
      <c r="P2712">
        <v>23760</v>
      </c>
      <c r="Q2712">
        <v>57024</v>
      </c>
      <c r="R2712">
        <v>121081</v>
      </c>
      <c r="S2712">
        <v>121081</v>
      </c>
      <c r="T2712">
        <v>0.12108099999999999</v>
      </c>
      <c r="U2712">
        <v>0.12108099999999999</v>
      </c>
      <c r="V2712">
        <v>57.024000000000001</v>
      </c>
    </row>
    <row r="2713" spans="1:22" x14ac:dyDescent="0.35">
      <c r="A2713" t="s">
        <v>22</v>
      </c>
      <c r="B2713">
        <v>2019</v>
      </c>
      <c r="C2713" t="b">
        <v>1</v>
      </c>
      <c r="D2713" t="s">
        <v>48</v>
      </c>
      <c r="E2713" t="s">
        <v>230</v>
      </c>
      <c r="F2713" t="s">
        <v>25</v>
      </c>
      <c r="G2713" t="s">
        <v>48</v>
      </c>
      <c r="H2713" t="s">
        <v>40</v>
      </c>
      <c r="I2713" t="s">
        <v>35</v>
      </c>
      <c r="J2713" t="s">
        <v>111</v>
      </c>
      <c r="K2713" t="s">
        <v>32</v>
      </c>
      <c r="L2713" t="b">
        <v>1</v>
      </c>
      <c r="M2713" t="s">
        <v>30</v>
      </c>
      <c r="N2713" t="s">
        <v>230</v>
      </c>
      <c r="O2713">
        <v>2.77</v>
      </c>
      <c r="P2713">
        <v>4389</v>
      </c>
      <c r="Q2713">
        <v>12157.53</v>
      </c>
      <c r="R2713">
        <v>35288</v>
      </c>
      <c r="S2713">
        <v>35288</v>
      </c>
      <c r="T2713">
        <v>3.5288E-2</v>
      </c>
      <c r="U2713">
        <v>3.5288E-2</v>
      </c>
      <c r="V2713">
        <v>12.15753</v>
      </c>
    </row>
    <row r="2714" spans="1:22" x14ac:dyDescent="0.35">
      <c r="A2714" t="s">
        <v>22</v>
      </c>
      <c r="B2714">
        <v>2019</v>
      </c>
      <c r="C2714" t="b">
        <v>1</v>
      </c>
      <c r="D2714" t="s">
        <v>48</v>
      </c>
      <c r="E2714" t="s">
        <v>230</v>
      </c>
      <c r="F2714" t="s">
        <v>25</v>
      </c>
      <c r="G2714" t="s">
        <v>48</v>
      </c>
      <c r="H2714" t="s">
        <v>40</v>
      </c>
      <c r="I2714" t="s">
        <v>27</v>
      </c>
      <c r="J2714" t="s">
        <v>86</v>
      </c>
      <c r="K2714" t="s">
        <v>32</v>
      </c>
      <c r="L2714" t="b">
        <v>1</v>
      </c>
      <c r="M2714" t="s">
        <v>30</v>
      </c>
      <c r="N2714" t="s">
        <v>230</v>
      </c>
      <c r="O2714">
        <v>2.95</v>
      </c>
      <c r="P2714">
        <v>1940</v>
      </c>
      <c r="Q2714">
        <v>5723</v>
      </c>
      <c r="R2714">
        <v>7330</v>
      </c>
      <c r="S2714">
        <v>7330</v>
      </c>
      <c r="T2714">
        <v>7.3299999999999997E-3</v>
      </c>
      <c r="U2714">
        <v>7.3299999999999997E-3</v>
      </c>
      <c r="V2714">
        <v>5.7229999999999999</v>
      </c>
    </row>
    <row r="2715" spans="1:22" x14ac:dyDescent="0.35">
      <c r="A2715" t="s">
        <v>22</v>
      </c>
      <c r="B2715">
        <v>2019</v>
      </c>
      <c r="C2715" t="b">
        <v>1</v>
      </c>
      <c r="D2715" t="s">
        <v>48</v>
      </c>
      <c r="E2715" t="s">
        <v>230</v>
      </c>
      <c r="F2715" t="s">
        <v>25</v>
      </c>
      <c r="G2715" t="s">
        <v>48</v>
      </c>
      <c r="H2715" t="s">
        <v>40</v>
      </c>
      <c r="I2715" t="s">
        <v>27</v>
      </c>
      <c r="J2715" t="s">
        <v>76</v>
      </c>
      <c r="K2715" t="s">
        <v>32</v>
      </c>
      <c r="L2715" t="b">
        <v>1</v>
      </c>
      <c r="M2715" t="s">
        <v>30</v>
      </c>
      <c r="N2715" t="s">
        <v>230</v>
      </c>
      <c r="O2715">
        <v>2.85</v>
      </c>
      <c r="P2715">
        <v>97850</v>
      </c>
      <c r="Q2715">
        <v>278872.5</v>
      </c>
      <c r="R2715">
        <v>689085</v>
      </c>
      <c r="S2715">
        <v>689085</v>
      </c>
      <c r="T2715">
        <v>0.68908499999999995</v>
      </c>
      <c r="U2715">
        <v>0.68908499999999995</v>
      </c>
      <c r="V2715">
        <v>278.8725</v>
      </c>
    </row>
    <row r="2716" spans="1:22" x14ac:dyDescent="0.35">
      <c r="A2716" t="s">
        <v>22</v>
      </c>
      <c r="B2716">
        <v>2019</v>
      </c>
      <c r="C2716" t="b">
        <v>1</v>
      </c>
      <c r="D2716" t="s">
        <v>48</v>
      </c>
      <c r="E2716" t="s">
        <v>230</v>
      </c>
      <c r="F2716" t="s">
        <v>25</v>
      </c>
      <c r="G2716" t="s">
        <v>48</v>
      </c>
      <c r="H2716" t="s">
        <v>40</v>
      </c>
      <c r="I2716" t="s">
        <v>27</v>
      </c>
      <c r="J2716" t="s">
        <v>76</v>
      </c>
      <c r="K2716" t="s">
        <v>32</v>
      </c>
      <c r="L2716" t="b">
        <v>1</v>
      </c>
      <c r="M2716" t="s">
        <v>30</v>
      </c>
      <c r="N2716" t="s">
        <v>230</v>
      </c>
      <c r="O2716">
        <v>2.85</v>
      </c>
      <c r="P2716">
        <v>38445</v>
      </c>
      <c r="Q2716">
        <v>109568.25</v>
      </c>
      <c r="R2716">
        <v>132176</v>
      </c>
      <c r="S2716">
        <v>132176</v>
      </c>
      <c r="T2716">
        <v>0.13217599999999999</v>
      </c>
      <c r="U2716">
        <v>0.13217599999999999</v>
      </c>
      <c r="V2716">
        <v>109.56825000000001</v>
      </c>
    </row>
    <row r="2717" spans="1:22" x14ac:dyDescent="0.35">
      <c r="A2717" t="s">
        <v>22</v>
      </c>
      <c r="B2717">
        <v>2019</v>
      </c>
      <c r="C2717" t="b">
        <v>1</v>
      </c>
      <c r="D2717" t="s">
        <v>48</v>
      </c>
      <c r="E2717" t="s">
        <v>230</v>
      </c>
      <c r="F2717" t="s">
        <v>25</v>
      </c>
      <c r="G2717" t="s">
        <v>48</v>
      </c>
      <c r="H2717" t="s">
        <v>40</v>
      </c>
      <c r="I2717" t="s">
        <v>27</v>
      </c>
      <c r="J2717" t="s">
        <v>33</v>
      </c>
      <c r="K2717" t="s">
        <v>33</v>
      </c>
      <c r="L2717" t="b">
        <v>1</v>
      </c>
      <c r="M2717" t="s">
        <v>30</v>
      </c>
      <c r="N2717" t="s">
        <v>230</v>
      </c>
      <c r="O2717">
        <v>2.65</v>
      </c>
      <c r="P2717">
        <v>8280</v>
      </c>
      <c r="Q2717">
        <v>21942</v>
      </c>
      <c r="R2717">
        <v>38534</v>
      </c>
      <c r="S2717">
        <v>38534</v>
      </c>
      <c r="T2717">
        <v>3.8533999999999999E-2</v>
      </c>
      <c r="U2717">
        <v>3.8533999999999999E-2</v>
      </c>
      <c r="V2717">
        <v>21.942</v>
      </c>
    </row>
    <row r="2718" spans="1:22" x14ac:dyDescent="0.35">
      <c r="A2718" t="s">
        <v>22</v>
      </c>
      <c r="B2718">
        <v>2019</v>
      </c>
      <c r="C2718" t="b">
        <v>1</v>
      </c>
      <c r="D2718" t="s">
        <v>48</v>
      </c>
      <c r="E2718" t="s">
        <v>230</v>
      </c>
      <c r="F2718" t="s">
        <v>25</v>
      </c>
      <c r="G2718" t="s">
        <v>48</v>
      </c>
      <c r="H2718" t="s">
        <v>40</v>
      </c>
      <c r="I2718" t="s">
        <v>27</v>
      </c>
      <c r="J2718" t="s">
        <v>33</v>
      </c>
      <c r="K2718" t="s">
        <v>33</v>
      </c>
      <c r="L2718" t="b">
        <v>1</v>
      </c>
      <c r="M2718" t="s">
        <v>30</v>
      </c>
      <c r="N2718" t="s">
        <v>230</v>
      </c>
      <c r="O2718">
        <v>1.64</v>
      </c>
      <c r="P2718">
        <v>68</v>
      </c>
      <c r="Q2718">
        <v>111.52</v>
      </c>
      <c r="R2718">
        <v>279</v>
      </c>
      <c r="S2718">
        <v>279</v>
      </c>
      <c r="T2718">
        <v>2.7900000000000001E-4</v>
      </c>
      <c r="U2718">
        <v>2.7900000000000001E-4</v>
      </c>
      <c r="V2718">
        <v>0.11151999999999999</v>
      </c>
    </row>
    <row r="2719" spans="1:22" x14ac:dyDescent="0.35">
      <c r="A2719" t="s">
        <v>22</v>
      </c>
      <c r="B2719">
        <v>2019</v>
      </c>
      <c r="C2719" t="b">
        <v>1</v>
      </c>
      <c r="D2719" t="s">
        <v>48</v>
      </c>
      <c r="E2719" t="s">
        <v>230</v>
      </c>
      <c r="F2719" t="s">
        <v>25</v>
      </c>
      <c r="G2719" t="s">
        <v>48</v>
      </c>
      <c r="H2719" t="s">
        <v>26</v>
      </c>
      <c r="I2719" t="s">
        <v>27</v>
      </c>
      <c r="J2719" t="s">
        <v>88</v>
      </c>
      <c r="K2719" t="s">
        <v>29</v>
      </c>
      <c r="L2719" t="b">
        <v>1</v>
      </c>
      <c r="M2719" t="s">
        <v>30</v>
      </c>
      <c r="N2719" t="s">
        <v>230</v>
      </c>
      <c r="O2719">
        <v>2</v>
      </c>
      <c r="P2719">
        <v>5</v>
      </c>
      <c r="Q2719">
        <v>10</v>
      </c>
      <c r="R2719">
        <v>96</v>
      </c>
      <c r="S2719">
        <v>96</v>
      </c>
      <c r="T2719" s="1">
        <v>9.6000000000000002E-5</v>
      </c>
      <c r="U2719" s="1">
        <v>9.6000000000000002E-5</v>
      </c>
      <c r="V2719">
        <v>0.01</v>
      </c>
    </row>
    <row r="2720" spans="1:22" x14ac:dyDescent="0.35">
      <c r="A2720" t="s">
        <v>22</v>
      </c>
      <c r="B2720">
        <v>2019</v>
      </c>
      <c r="C2720" t="b">
        <v>1</v>
      </c>
      <c r="D2720" t="s">
        <v>48</v>
      </c>
      <c r="E2720" t="s">
        <v>230</v>
      </c>
      <c r="F2720" t="s">
        <v>25</v>
      </c>
      <c r="G2720" t="s">
        <v>48</v>
      </c>
      <c r="H2720" t="s">
        <v>26</v>
      </c>
      <c r="I2720" t="s">
        <v>35</v>
      </c>
      <c r="J2720" t="s">
        <v>41</v>
      </c>
      <c r="K2720" t="s">
        <v>42</v>
      </c>
      <c r="L2720" t="b">
        <v>1</v>
      </c>
      <c r="M2720" t="s">
        <v>30</v>
      </c>
      <c r="N2720" t="s">
        <v>230</v>
      </c>
      <c r="O2720">
        <v>0</v>
      </c>
      <c r="P2720">
        <v>3285</v>
      </c>
      <c r="Q2720">
        <v>0</v>
      </c>
      <c r="R2720">
        <v>9856</v>
      </c>
      <c r="S2720">
        <v>9856</v>
      </c>
      <c r="T2720">
        <v>9.8560000000000002E-3</v>
      </c>
      <c r="U2720">
        <v>9.8560000000000002E-3</v>
      </c>
      <c r="V2720">
        <v>0</v>
      </c>
    </row>
    <row r="2721" spans="1:22" x14ac:dyDescent="0.35">
      <c r="A2721" t="s">
        <v>22</v>
      </c>
      <c r="B2721">
        <v>2019</v>
      </c>
      <c r="C2721" t="b">
        <v>1</v>
      </c>
      <c r="D2721" t="s">
        <v>48</v>
      </c>
      <c r="E2721" t="s">
        <v>230</v>
      </c>
      <c r="F2721" t="s">
        <v>25</v>
      </c>
      <c r="G2721" t="s">
        <v>48</v>
      </c>
      <c r="H2721" t="s">
        <v>26</v>
      </c>
      <c r="I2721" t="s">
        <v>35</v>
      </c>
      <c r="J2721" t="s">
        <v>134</v>
      </c>
      <c r="K2721" t="s">
        <v>45</v>
      </c>
      <c r="L2721" t="b">
        <v>1</v>
      </c>
      <c r="M2721" t="s">
        <v>30</v>
      </c>
      <c r="N2721" t="s">
        <v>230</v>
      </c>
      <c r="O2721">
        <v>1.1499999999999999</v>
      </c>
      <c r="P2721">
        <v>62082</v>
      </c>
      <c r="Q2721">
        <v>71394.3</v>
      </c>
      <c r="R2721">
        <v>327504</v>
      </c>
      <c r="S2721">
        <v>327504</v>
      </c>
      <c r="T2721">
        <v>0.32750400000000002</v>
      </c>
      <c r="U2721">
        <v>0.32750400000000002</v>
      </c>
      <c r="V2721">
        <v>71.394300000000001</v>
      </c>
    </row>
    <row r="2722" spans="1:22" x14ac:dyDescent="0.35">
      <c r="A2722" t="s">
        <v>22</v>
      </c>
      <c r="B2722">
        <v>2019</v>
      </c>
      <c r="C2722" t="b">
        <v>1</v>
      </c>
      <c r="D2722" t="s">
        <v>48</v>
      </c>
      <c r="E2722" t="s">
        <v>230</v>
      </c>
      <c r="F2722" t="s">
        <v>25</v>
      </c>
      <c r="G2722" t="s">
        <v>48</v>
      </c>
      <c r="H2722" t="s">
        <v>26</v>
      </c>
      <c r="I2722" t="s">
        <v>35</v>
      </c>
      <c r="J2722" t="s">
        <v>134</v>
      </c>
      <c r="K2722" t="s">
        <v>45</v>
      </c>
      <c r="L2722" t="b">
        <v>1</v>
      </c>
      <c r="M2722" t="s">
        <v>30</v>
      </c>
      <c r="N2722" t="s">
        <v>230</v>
      </c>
      <c r="O2722">
        <v>1.05</v>
      </c>
      <c r="P2722">
        <v>66012</v>
      </c>
      <c r="Q2722">
        <v>69312.600000000006</v>
      </c>
      <c r="R2722">
        <v>326362</v>
      </c>
      <c r="S2722">
        <v>326362</v>
      </c>
      <c r="T2722">
        <v>0.32636199999999999</v>
      </c>
      <c r="U2722">
        <v>0.32636199999999999</v>
      </c>
      <c r="V2722">
        <v>69.312600000000003</v>
      </c>
    </row>
    <row r="2723" spans="1:22" x14ac:dyDescent="0.35">
      <c r="A2723" t="s">
        <v>22</v>
      </c>
      <c r="B2723">
        <v>2019</v>
      </c>
      <c r="C2723" t="b">
        <v>1</v>
      </c>
      <c r="D2723" t="s">
        <v>48</v>
      </c>
      <c r="E2723" t="s">
        <v>230</v>
      </c>
      <c r="F2723" t="s">
        <v>25</v>
      </c>
      <c r="G2723" t="s">
        <v>48</v>
      </c>
      <c r="H2723" t="s">
        <v>26</v>
      </c>
      <c r="I2723" t="s">
        <v>35</v>
      </c>
      <c r="J2723" t="s">
        <v>134</v>
      </c>
      <c r="K2723" t="s">
        <v>45</v>
      </c>
      <c r="L2723" t="b">
        <v>1</v>
      </c>
      <c r="M2723" t="s">
        <v>30</v>
      </c>
      <c r="N2723" t="s">
        <v>230</v>
      </c>
      <c r="O2723">
        <v>1</v>
      </c>
      <c r="P2723">
        <v>42570</v>
      </c>
      <c r="Q2723">
        <v>42570</v>
      </c>
      <c r="R2723">
        <v>218577</v>
      </c>
      <c r="S2723">
        <v>218577</v>
      </c>
      <c r="T2723">
        <v>0.21857699999999999</v>
      </c>
      <c r="U2723">
        <v>0.21857699999999999</v>
      </c>
      <c r="V2723">
        <v>42.57</v>
      </c>
    </row>
    <row r="2724" spans="1:22" x14ac:dyDescent="0.35">
      <c r="A2724" t="s">
        <v>22</v>
      </c>
      <c r="B2724">
        <v>2019</v>
      </c>
      <c r="C2724" t="b">
        <v>1</v>
      </c>
      <c r="D2724" t="s">
        <v>48</v>
      </c>
      <c r="E2724" t="s">
        <v>230</v>
      </c>
      <c r="F2724" t="s">
        <v>25</v>
      </c>
      <c r="G2724" t="s">
        <v>48</v>
      </c>
      <c r="H2724" t="s">
        <v>26</v>
      </c>
      <c r="I2724" t="s">
        <v>35</v>
      </c>
      <c r="J2724" t="s">
        <v>44</v>
      </c>
      <c r="K2724" t="s">
        <v>45</v>
      </c>
      <c r="L2724" t="b">
        <v>1</v>
      </c>
      <c r="M2724" t="s">
        <v>30</v>
      </c>
      <c r="N2724" t="s">
        <v>230</v>
      </c>
      <c r="O2724">
        <v>1.1399999999999999</v>
      </c>
      <c r="P2724">
        <v>901942</v>
      </c>
      <c r="Q2724">
        <v>1028213.88</v>
      </c>
      <c r="R2724">
        <v>4944913</v>
      </c>
      <c r="S2724">
        <v>4944913</v>
      </c>
      <c r="T2724">
        <v>4.9449129999999997</v>
      </c>
      <c r="U2724">
        <v>4.9449129999999997</v>
      </c>
      <c r="V2724">
        <v>1028.21388</v>
      </c>
    </row>
    <row r="2725" spans="1:22" x14ac:dyDescent="0.35">
      <c r="A2725" t="s">
        <v>22</v>
      </c>
      <c r="B2725">
        <v>2019</v>
      </c>
      <c r="C2725" t="b">
        <v>1</v>
      </c>
      <c r="D2725" t="s">
        <v>48</v>
      </c>
      <c r="E2725" t="s">
        <v>230</v>
      </c>
      <c r="F2725" t="s">
        <v>25</v>
      </c>
      <c r="G2725" t="s">
        <v>48</v>
      </c>
      <c r="H2725" t="s">
        <v>26</v>
      </c>
      <c r="I2725" t="s">
        <v>35</v>
      </c>
      <c r="J2725" t="s">
        <v>44</v>
      </c>
      <c r="K2725" t="s">
        <v>45</v>
      </c>
      <c r="L2725" t="b">
        <v>1</v>
      </c>
      <c r="M2725" t="s">
        <v>30</v>
      </c>
      <c r="N2725" t="s">
        <v>230</v>
      </c>
      <c r="O2725">
        <v>1.1399999999999999</v>
      </c>
      <c r="P2725">
        <v>34482475</v>
      </c>
      <c r="Q2725">
        <v>39310021.5</v>
      </c>
      <c r="R2725">
        <v>195300681</v>
      </c>
      <c r="S2725">
        <v>195300681</v>
      </c>
      <c r="T2725">
        <v>195.300681</v>
      </c>
      <c r="U2725">
        <v>195.300681</v>
      </c>
      <c r="V2725">
        <v>39310.021500000003</v>
      </c>
    </row>
    <row r="2726" spans="1:22" x14ac:dyDescent="0.35">
      <c r="A2726" t="s">
        <v>22</v>
      </c>
      <c r="B2726">
        <v>2019</v>
      </c>
      <c r="C2726" t="b">
        <v>1</v>
      </c>
      <c r="D2726" t="s">
        <v>48</v>
      </c>
      <c r="E2726" t="s">
        <v>230</v>
      </c>
      <c r="F2726" t="s">
        <v>25</v>
      </c>
      <c r="G2726" t="s">
        <v>48</v>
      </c>
      <c r="H2726" t="s">
        <v>26</v>
      </c>
      <c r="I2726" t="s">
        <v>35</v>
      </c>
      <c r="J2726" t="s">
        <v>64</v>
      </c>
      <c r="K2726" t="s">
        <v>59</v>
      </c>
      <c r="L2726" t="b">
        <v>1</v>
      </c>
      <c r="M2726" t="s">
        <v>30</v>
      </c>
      <c r="N2726" t="s">
        <v>230</v>
      </c>
      <c r="O2726">
        <v>1</v>
      </c>
      <c r="P2726">
        <v>1102</v>
      </c>
      <c r="Q2726">
        <v>1102</v>
      </c>
      <c r="R2726">
        <v>7671</v>
      </c>
      <c r="S2726">
        <v>7671</v>
      </c>
      <c r="T2726">
        <v>7.6709999999999999E-3</v>
      </c>
      <c r="U2726">
        <v>7.6709999999999999E-3</v>
      </c>
      <c r="V2726">
        <v>1.1020000000000001</v>
      </c>
    </row>
    <row r="2727" spans="1:22" x14ac:dyDescent="0.35">
      <c r="A2727" t="s">
        <v>22</v>
      </c>
      <c r="B2727">
        <v>2019</v>
      </c>
      <c r="C2727" t="b">
        <v>1</v>
      </c>
      <c r="D2727" t="s">
        <v>48</v>
      </c>
      <c r="E2727" t="s">
        <v>230</v>
      </c>
      <c r="F2727" t="s">
        <v>25</v>
      </c>
      <c r="G2727" t="s">
        <v>48</v>
      </c>
      <c r="H2727" t="s">
        <v>26</v>
      </c>
      <c r="I2727" t="s">
        <v>27</v>
      </c>
      <c r="J2727" t="s">
        <v>134</v>
      </c>
      <c r="K2727" t="s">
        <v>45</v>
      </c>
      <c r="L2727" t="b">
        <v>1</v>
      </c>
      <c r="M2727" t="s">
        <v>30</v>
      </c>
      <c r="N2727" t="s">
        <v>230</v>
      </c>
      <c r="O2727">
        <v>1.1299999999999999</v>
      </c>
      <c r="P2727">
        <v>440</v>
      </c>
      <c r="Q2727">
        <v>497.2</v>
      </c>
      <c r="R2727">
        <v>3430</v>
      </c>
      <c r="S2727">
        <v>3430</v>
      </c>
      <c r="T2727">
        <v>3.4299999999999999E-3</v>
      </c>
      <c r="U2727">
        <v>3.4299999999999999E-3</v>
      </c>
      <c r="V2727">
        <v>0.49719999999999998</v>
      </c>
    </row>
    <row r="2728" spans="1:22" x14ac:dyDescent="0.35">
      <c r="A2728" t="s">
        <v>22</v>
      </c>
      <c r="B2728">
        <v>2019</v>
      </c>
      <c r="C2728" t="b">
        <v>1</v>
      </c>
      <c r="D2728" t="s">
        <v>48</v>
      </c>
      <c r="E2728" t="s">
        <v>230</v>
      </c>
      <c r="F2728" t="s">
        <v>25</v>
      </c>
      <c r="G2728" t="s">
        <v>48</v>
      </c>
      <c r="H2728" t="s">
        <v>26</v>
      </c>
      <c r="I2728" t="s">
        <v>27</v>
      </c>
      <c r="J2728" t="s">
        <v>44</v>
      </c>
      <c r="K2728" t="s">
        <v>45</v>
      </c>
      <c r="L2728" t="b">
        <v>1</v>
      </c>
      <c r="M2728" t="s">
        <v>30</v>
      </c>
      <c r="N2728" t="s">
        <v>230</v>
      </c>
      <c r="O2728">
        <v>1.1599999999999999</v>
      </c>
      <c r="P2728">
        <v>190604</v>
      </c>
      <c r="Q2728">
        <v>221100.64</v>
      </c>
      <c r="R2728">
        <v>1580744</v>
      </c>
      <c r="S2728">
        <v>1580744</v>
      </c>
      <c r="T2728">
        <v>1.5807439999999999</v>
      </c>
      <c r="U2728">
        <v>1.5807439999999999</v>
      </c>
      <c r="V2728">
        <v>221.10064</v>
      </c>
    </row>
    <row r="2729" spans="1:22" x14ac:dyDescent="0.35">
      <c r="A2729" t="s">
        <v>22</v>
      </c>
      <c r="B2729">
        <v>2019</v>
      </c>
      <c r="C2729" t="b">
        <v>1</v>
      </c>
      <c r="D2729" t="s">
        <v>48</v>
      </c>
      <c r="E2729" t="s">
        <v>230</v>
      </c>
      <c r="F2729" t="s">
        <v>25</v>
      </c>
      <c r="G2729" t="s">
        <v>48</v>
      </c>
      <c r="H2729" t="s">
        <v>36</v>
      </c>
      <c r="I2729" t="s">
        <v>37</v>
      </c>
      <c r="J2729" t="s">
        <v>28</v>
      </c>
      <c r="K2729" t="s">
        <v>29</v>
      </c>
      <c r="L2729" t="b">
        <v>1</v>
      </c>
      <c r="M2729" t="s">
        <v>30</v>
      </c>
      <c r="N2729" t="s">
        <v>230</v>
      </c>
      <c r="O2729">
        <v>1.66</v>
      </c>
      <c r="P2729">
        <v>23941</v>
      </c>
      <c r="Q2729">
        <v>39742.06</v>
      </c>
      <c r="R2729">
        <v>308871</v>
      </c>
      <c r="S2729">
        <v>308871</v>
      </c>
      <c r="T2729">
        <v>0.30887100000000001</v>
      </c>
      <c r="U2729">
        <v>0.30887100000000001</v>
      </c>
      <c r="V2729">
        <v>39.742060000000002</v>
      </c>
    </row>
    <row r="2730" spans="1:22" x14ac:dyDescent="0.35">
      <c r="A2730" t="s">
        <v>22</v>
      </c>
      <c r="B2730">
        <v>2019</v>
      </c>
      <c r="C2730" t="b">
        <v>1</v>
      </c>
      <c r="D2730" t="s">
        <v>48</v>
      </c>
      <c r="E2730" t="s">
        <v>230</v>
      </c>
      <c r="F2730" t="s">
        <v>25</v>
      </c>
      <c r="G2730" t="s">
        <v>48</v>
      </c>
      <c r="H2730" t="s">
        <v>36</v>
      </c>
      <c r="I2730" t="s">
        <v>37</v>
      </c>
      <c r="J2730" t="s">
        <v>57</v>
      </c>
      <c r="K2730" t="s">
        <v>29</v>
      </c>
      <c r="L2730" t="b">
        <v>1</v>
      </c>
      <c r="M2730" t="s">
        <v>30</v>
      </c>
      <c r="N2730" t="s">
        <v>230</v>
      </c>
      <c r="O2730">
        <v>1.8</v>
      </c>
      <c r="P2730">
        <v>2000</v>
      </c>
      <c r="Q2730">
        <v>3600</v>
      </c>
      <c r="R2730">
        <v>20135</v>
      </c>
      <c r="S2730">
        <v>20135</v>
      </c>
      <c r="T2730">
        <v>2.0135E-2</v>
      </c>
      <c r="U2730">
        <v>2.0135E-2</v>
      </c>
      <c r="V2730">
        <v>3.6</v>
      </c>
    </row>
    <row r="2731" spans="1:22" x14ac:dyDescent="0.35">
      <c r="A2731" t="s">
        <v>22</v>
      </c>
      <c r="B2731">
        <v>2019</v>
      </c>
      <c r="C2731" t="b">
        <v>1</v>
      </c>
      <c r="D2731" t="s">
        <v>48</v>
      </c>
      <c r="E2731" t="s">
        <v>230</v>
      </c>
      <c r="F2731" t="s">
        <v>25</v>
      </c>
      <c r="G2731" t="s">
        <v>48</v>
      </c>
      <c r="H2731" t="s">
        <v>36</v>
      </c>
      <c r="I2731" t="s">
        <v>83</v>
      </c>
      <c r="J2731" t="s">
        <v>44</v>
      </c>
      <c r="K2731" t="s">
        <v>45</v>
      </c>
      <c r="L2731" t="b">
        <v>1</v>
      </c>
      <c r="M2731" t="s">
        <v>30</v>
      </c>
      <c r="N2731" t="s">
        <v>230</v>
      </c>
      <c r="O2731">
        <v>2.1</v>
      </c>
      <c r="P2731">
        <v>1107423</v>
      </c>
      <c r="Q2731">
        <v>2325588.2999999998</v>
      </c>
      <c r="R2731">
        <v>6265618</v>
      </c>
      <c r="S2731">
        <v>6265618</v>
      </c>
      <c r="T2731">
        <v>6.2656179999999999</v>
      </c>
      <c r="U2731">
        <v>6.2656179999999999</v>
      </c>
      <c r="V2731">
        <v>2325.5882999999999</v>
      </c>
    </row>
    <row r="2732" spans="1:22" x14ac:dyDescent="0.35">
      <c r="A2732" t="s">
        <v>22</v>
      </c>
      <c r="B2732">
        <v>2019</v>
      </c>
      <c r="C2732" t="b">
        <v>1</v>
      </c>
      <c r="D2732" t="s">
        <v>48</v>
      </c>
      <c r="E2732" t="s">
        <v>230</v>
      </c>
      <c r="F2732" t="s">
        <v>25</v>
      </c>
      <c r="G2732" t="s">
        <v>48</v>
      </c>
      <c r="H2732" t="s">
        <v>50</v>
      </c>
      <c r="I2732" t="s">
        <v>37</v>
      </c>
      <c r="J2732" t="s">
        <v>98</v>
      </c>
      <c r="K2732" t="s">
        <v>54</v>
      </c>
      <c r="L2732" t="b">
        <v>1</v>
      </c>
      <c r="M2732" t="s">
        <v>30</v>
      </c>
      <c r="N2732" t="s">
        <v>230</v>
      </c>
      <c r="O2732">
        <v>1.33</v>
      </c>
      <c r="P2732">
        <v>60770</v>
      </c>
      <c r="Q2732">
        <v>80824.100000000006</v>
      </c>
      <c r="R2732">
        <v>131858</v>
      </c>
      <c r="S2732">
        <v>131858</v>
      </c>
      <c r="T2732">
        <v>0.131858</v>
      </c>
      <c r="U2732">
        <v>0.131858</v>
      </c>
      <c r="V2732">
        <v>80.824100000000001</v>
      </c>
    </row>
    <row r="2733" spans="1:22" x14ac:dyDescent="0.35">
      <c r="A2733" t="s">
        <v>22</v>
      </c>
      <c r="B2733">
        <v>2019</v>
      </c>
      <c r="C2733" t="b">
        <v>1</v>
      </c>
      <c r="D2733" t="s">
        <v>48</v>
      </c>
      <c r="E2733" t="s">
        <v>230</v>
      </c>
      <c r="F2733" t="s">
        <v>25</v>
      </c>
      <c r="G2733" t="s">
        <v>48</v>
      </c>
      <c r="H2733" t="s">
        <v>50</v>
      </c>
      <c r="I2733" t="s">
        <v>37</v>
      </c>
      <c r="J2733" t="s">
        <v>44</v>
      </c>
      <c r="K2733" t="s">
        <v>45</v>
      </c>
      <c r="L2733" t="b">
        <v>1</v>
      </c>
      <c r="M2733" t="s">
        <v>30</v>
      </c>
      <c r="N2733" t="s">
        <v>230</v>
      </c>
      <c r="O2733">
        <v>1.52</v>
      </c>
      <c r="P2733">
        <v>40401</v>
      </c>
      <c r="Q2733">
        <v>61409.52</v>
      </c>
      <c r="R2733">
        <v>461943</v>
      </c>
      <c r="S2733">
        <v>461943</v>
      </c>
      <c r="T2733">
        <v>0.46194299999999999</v>
      </c>
      <c r="U2733">
        <v>0.46194299999999999</v>
      </c>
      <c r="V2733">
        <v>61.409520000000001</v>
      </c>
    </row>
    <row r="2734" spans="1:22" x14ac:dyDescent="0.35">
      <c r="A2734" t="s">
        <v>22</v>
      </c>
      <c r="B2734">
        <v>2019</v>
      </c>
      <c r="C2734" t="b">
        <v>1</v>
      </c>
      <c r="D2734" t="s">
        <v>48</v>
      </c>
      <c r="E2734" t="s">
        <v>230</v>
      </c>
      <c r="F2734" t="s">
        <v>25</v>
      </c>
      <c r="G2734" t="s">
        <v>48</v>
      </c>
      <c r="H2734" t="s">
        <v>50</v>
      </c>
      <c r="I2734" t="s">
        <v>37</v>
      </c>
      <c r="J2734" t="s">
        <v>44</v>
      </c>
      <c r="K2734" t="s">
        <v>45</v>
      </c>
      <c r="L2734" t="b">
        <v>1</v>
      </c>
      <c r="M2734" t="s">
        <v>30</v>
      </c>
      <c r="N2734" t="s">
        <v>230</v>
      </c>
      <c r="O2734">
        <v>1.52</v>
      </c>
      <c r="P2734">
        <v>11180</v>
      </c>
      <c r="Q2734">
        <v>16993.599999999999</v>
      </c>
      <c r="R2734">
        <v>62572</v>
      </c>
      <c r="S2734">
        <v>62572</v>
      </c>
      <c r="T2734">
        <v>6.2572000000000003E-2</v>
      </c>
      <c r="U2734">
        <v>6.2572000000000003E-2</v>
      </c>
      <c r="V2734">
        <v>16.993600000000001</v>
      </c>
    </row>
    <row r="2735" spans="1:22" x14ac:dyDescent="0.35">
      <c r="A2735" t="s">
        <v>22</v>
      </c>
      <c r="B2735">
        <v>2019</v>
      </c>
      <c r="C2735" t="b">
        <v>1</v>
      </c>
      <c r="D2735" t="s">
        <v>48</v>
      </c>
      <c r="E2735" t="s">
        <v>230</v>
      </c>
      <c r="F2735" t="s">
        <v>25</v>
      </c>
      <c r="G2735" t="s">
        <v>48</v>
      </c>
      <c r="H2735" t="s">
        <v>50</v>
      </c>
      <c r="I2735" t="s">
        <v>37</v>
      </c>
      <c r="J2735" t="s">
        <v>33</v>
      </c>
      <c r="K2735" t="s">
        <v>33</v>
      </c>
      <c r="L2735" t="b">
        <v>1</v>
      </c>
      <c r="M2735" t="s">
        <v>30</v>
      </c>
      <c r="N2735" t="s">
        <v>230</v>
      </c>
      <c r="O2735">
        <v>1.84</v>
      </c>
      <c r="P2735">
        <v>775</v>
      </c>
      <c r="Q2735">
        <v>1426</v>
      </c>
      <c r="R2735">
        <v>4966</v>
      </c>
      <c r="S2735">
        <v>4966</v>
      </c>
      <c r="T2735">
        <v>4.9659999999999999E-3</v>
      </c>
      <c r="U2735">
        <v>4.9659999999999999E-3</v>
      </c>
      <c r="V2735">
        <v>1.4259999999999999</v>
      </c>
    </row>
    <row r="2736" spans="1:22" x14ac:dyDescent="0.35">
      <c r="A2736" t="s">
        <v>22</v>
      </c>
      <c r="B2736">
        <v>2019</v>
      </c>
      <c r="C2736" t="b">
        <v>1</v>
      </c>
      <c r="D2736" t="s">
        <v>48</v>
      </c>
      <c r="E2736" t="s">
        <v>230</v>
      </c>
      <c r="F2736" t="s">
        <v>25</v>
      </c>
      <c r="G2736" t="s">
        <v>48</v>
      </c>
      <c r="H2736" t="s">
        <v>40</v>
      </c>
      <c r="I2736" t="s">
        <v>35</v>
      </c>
      <c r="J2736" t="s">
        <v>134</v>
      </c>
      <c r="K2736" t="s">
        <v>45</v>
      </c>
      <c r="L2736" t="b">
        <v>1</v>
      </c>
      <c r="M2736" t="s">
        <v>30</v>
      </c>
      <c r="N2736" t="s">
        <v>230</v>
      </c>
      <c r="O2736">
        <v>1.8</v>
      </c>
      <c r="P2736">
        <v>6536</v>
      </c>
      <c r="Q2736">
        <v>11764.8</v>
      </c>
      <c r="R2736">
        <v>37646</v>
      </c>
      <c r="S2736">
        <v>37646</v>
      </c>
      <c r="T2736">
        <v>3.7645999999999999E-2</v>
      </c>
      <c r="U2736">
        <v>3.7645999999999999E-2</v>
      </c>
      <c r="V2736">
        <v>11.764799999999999</v>
      </c>
    </row>
    <row r="2737" spans="1:22" x14ac:dyDescent="0.35">
      <c r="A2737" t="s">
        <v>22</v>
      </c>
      <c r="B2737">
        <v>2019</v>
      </c>
      <c r="C2737" t="b">
        <v>1</v>
      </c>
      <c r="D2737" t="s">
        <v>48</v>
      </c>
      <c r="E2737" t="s">
        <v>230</v>
      </c>
      <c r="F2737" t="s">
        <v>25</v>
      </c>
      <c r="G2737" t="s">
        <v>48</v>
      </c>
      <c r="H2737" t="s">
        <v>40</v>
      </c>
      <c r="I2737" t="s">
        <v>35</v>
      </c>
      <c r="J2737" t="s">
        <v>44</v>
      </c>
      <c r="K2737" t="s">
        <v>45</v>
      </c>
      <c r="L2737" t="b">
        <v>1</v>
      </c>
      <c r="M2737" t="s">
        <v>30</v>
      </c>
      <c r="N2737" t="s">
        <v>230</v>
      </c>
      <c r="O2737">
        <v>1.6</v>
      </c>
      <c r="P2737">
        <v>211789</v>
      </c>
      <c r="Q2737">
        <v>338862.4</v>
      </c>
      <c r="R2737">
        <v>2043279</v>
      </c>
      <c r="S2737">
        <v>2043279</v>
      </c>
      <c r="T2737">
        <v>2.0432790000000001</v>
      </c>
      <c r="U2737">
        <v>2.0432790000000001</v>
      </c>
      <c r="V2737">
        <v>338.86239999999998</v>
      </c>
    </row>
    <row r="2738" spans="1:22" x14ac:dyDescent="0.35">
      <c r="A2738" t="s">
        <v>22</v>
      </c>
      <c r="B2738">
        <v>2019</v>
      </c>
      <c r="C2738" t="b">
        <v>1</v>
      </c>
      <c r="D2738" t="s">
        <v>48</v>
      </c>
      <c r="E2738" t="s">
        <v>230</v>
      </c>
      <c r="F2738" t="s">
        <v>25</v>
      </c>
      <c r="G2738" t="s">
        <v>48</v>
      </c>
      <c r="H2738" t="s">
        <v>40</v>
      </c>
      <c r="I2738" t="s">
        <v>27</v>
      </c>
      <c r="J2738" t="s">
        <v>44</v>
      </c>
      <c r="K2738" t="s">
        <v>45</v>
      </c>
      <c r="L2738" t="b">
        <v>1</v>
      </c>
      <c r="M2738" t="s">
        <v>30</v>
      </c>
      <c r="N2738" t="s">
        <v>230</v>
      </c>
      <c r="O2738">
        <v>1.8</v>
      </c>
      <c r="P2738">
        <v>1850858</v>
      </c>
      <c r="Q2738">
        <v>3331544.4</v>
      </c>
      <c r="R2738">
        <v>12321383</v>
      </c>
      <c r="S2738">
        <v>12321383</v>
      </c>
      <c r="T2738">
        <v>12.321383000000001</v>
      </c>
      <c r="U2738">
        <v>12.321383000000001</v>
      </c>
      <c r="V2738">
        <v>3331.5444000000002</v>
      </c>
    </row>
    <row r="2739" spans="1:22" x14ac:dyDescent="0.35">
      <c r="A2739" t="s">
        <v>22</v>
      </c>
      <c r="B2739">
        <v>2019</v>
      </c>
      <c r="C2739" t="b">
        <v>1</v>
      </c>
      <c r="D2739" t="s">
        <v>48</v>
      </c>
      <c r="E2739" t="s">
        <v>230</v>
      </c>
      <c r="F2739" t="s">
        <v>25</v>
      </c>
      <c r="G2739" t="s">
        <v>48</v>
      </c>
      <c r="H2739" t="s">
        <v>65</v>
      </c>
      <c r="I2739" t="s">
        <v>36</v>
      </c>
      <c r="J2739" t="s">
        <v>101</v>
      </c>
      <c r="K2739" t="s">
        <v>67</v>
      </c>
      <c r="L2739" t="b">
        <v>1</v>
      </c>
      <c r="M2739" t="s">
        <v>30</v>
      </c>
      <c r="N2739" t="s">
        <v>230</v>
      </c>
      <c r="O2739">
        <v>0</v>
      </c>
      <c r="P2739">
        <v>105</v>
      </c>
      <c r="Q2739">
        <v>0</v>
      </c>
      <c r="R2739">
        <v>1514</v>
      </c>
      <c r="S2739">
        <v>1514</v>
      </c>
      <c r="T2739">
        <v>1.5139999999999999E-3</v>
      </c>
      <c r="U2739">
        <v>1.5139999999999999E-3</v>
      </c>
      <c r="V2739">
        <v>0</v>
      </c>
    </row>
    <row r="2740" spans="1:22" x14ac:dyDescent="0.35">
      <c r="A2740" t="s">
        <v>22</v>
      </c>
      <c r="B2740">
        <v>2019</v>
      </c>
      <c r="C2740" t="b">
        <v>1</v>
      </c>
      <c r="D2740" t="s">
        <v>48</v>
      </c>
      <c r="E2740" t="s">
        <v>230</v>
      </c>
      <c r="F2740" t="s">
        <v>25</v>
      </c>
      <c r="G2740" t="s">
        <v>48</v>
      </c>
      <c r="H2740" t="s">
        <v>65</v>
      </c>
      <c r="I2740" t="s">
        <v>37</v>
      </c>
      <c r="J2740" t="s">
        <v>66</v>
      </c>
      <c r="K2740" t="s">
        <v>67</v>
      </c>
      <c r="L2740" t="b">
        <v>1</v>
      </c>
      <c r="M2740" t="s">
        <v>30</v>
      </c>
      <c r="N2740" t="s">
        <v>230</v>
      </c>
      <c r="O2740">
        <v>0</v>
      </c>
      <c r="P2740">
        <v>26088</v>
      </c>
      <c r="Q2740">
        <v>0</v>
      </c>
      <c r="R2740">
        <v>342166</v>
      </c>
      <c r="S2740">
        <v>342166</v>
      </c>
      <c r="T2740">
        <v>0.34216600000000003</v>
      </c>
      <c r="U2740">
        <v>0.34216600000000003</v>
      </c>
      <c r="V2740">
        <v>0</v>
      </c>
    </row>
    <row r="2741" spans="1:22" x14ac:dyDescent="0.35">
      <c r="A2741" t="s">
        <v>22</v>
      </c>
      <c r="B2741">
        <v>2019</v>
      </c>
      <c r="C2741" t="b">
        <v>1</v>
      </c>
      <c r="D2741" t="s">
        <v>48</v>
      </c>
      <c r="E2741" t="s">
        <v>230</v>
      </c>
      <c r="F2741" t="s">
        <v>25</v>
      </c>
      <c r="G2741" t="s">
        <v>48</v>
      </c>
      <c r="H2741" t="s">
        <v>65</v>
      </c>
      <c r="I2741" t="s">
        <v>37</v>
      </c>
      <c r="J2741" t="s">
        <v>66</v>
      </c>
      <c r="K2741" t="s">
        <v>67</v>
      </c>
      <c r="L2741" t="b">
        <v>1</v>
      </c>
      <c r="M2741" t="s">
        <v>30</v>
      </c>
      <c r="N2741" t="s">
        <v>230</v>
      </c>
      <c r="O2741">
        <v>0</v>
      </c>
      <c r="P2741">
        <v>3793</v>
      </c>
      <c r="Q2741">
        <v>0</v>
      </c>
      <c r="R2741">
        <v>93250</v>
      </c>
      <c r="S2741">
        <v>93250</v>
      </c>
      <c r="T2741">
        <v>9.325E-2</v>
      </c>
      <c r="U2741">
        <v>9.325E-2</v>
      </c>
      <c r="V2741">
        <v>0</v>
      </c>
    </row>
    <row r="2742" spans="1:22" x14ac:dyDescent="0.35">
      <c r="A2742" t="s">
        <v>22</v>
      </c>
      <c r="B2742">
        <v>2019</v>
      </c>
      <c r="C2742" t="b">
        <v>1</v>
      </c>
      <c r="D2742" t="s">
        <v>48</v>
      </c>
      <c r="E2742" t="s">
        <v>230</v>
      </c>
      <c r="F2742" t="s">
        <v>25</v>
      </c>
      <c r="G2742" t="s">
        <v>48</v>
      </c>
      <c r="H2742" t="s">
        <v>26</v>
      </c>
      <c r="I2742" t="s">
        <v>36</v>
      </c>
      <c r="J2742" t="s">
        <v>94</v>
      </c>
      <c r="K2742" t="s">
        <v>47</v>
      </c>
      <c r="L2742" t="b">
        <v>1</v>
      </c>
      <c r="M2742" t="s">
        <v>30</v>
      </c>
      <c r="N2742" t="s">
        <v>230</v>
      </c>
      <c r="O2742">
        <v>1.25</v>
      </c>
      <c r="P2742">
        <v>708</v>
      </c>
      <c r="Q2742">
        <v>885</v>
      </c>
      <c r="R2742">
        <v>1902</v>
      </c>
      <c r="S2742">
        <v>1902</v>
      </c>
      <c r="T2742">
        <v>1.902E-3</v>
      </c>
      <c r="U2742">
        <v>1.902E-3</v>
      </c>
      <c r="V2742">
        <v>0.88500000000000001</v>
      </c>
    </row>
    <row r="2743" spans="1:22" x14ac:dyDescent="0.35">
      <c r="A2743" t="s">
        <v>22</v>
      </c>
      <c r="B2743">
        <v>2019</v>
      </c>
      <c r="C2743" t="b">
        <v>1</v>
      </c>
      <c r="D2743" t="s">
        <v>48</v>
      </c>
      <c r="E2743" t="s">
        <v>230</v>
      </c>
      <c r="F2743" t="s">
        <v>25</v>
      </c>
      <c r="G2743" t="s">
        <v>48</v>
      </c>
      <c r="H2743" t="s">
        <v>26</v>
      </c>
      <c r="I2743" t="s">
        <v>36</v>
      </c>
      <c r="J2743" t="s">
        <v>82</v>
      </c>
      <c r="K2743" t="s">
        <v>39</v>
      </c>
      <c r="L2743" t="b">
        <v>1</v>
      </c>
      <c r="M2743" t="s">
        <v>30</v>
      </c>
      <c r="N2743" t="s">
        <v>230</v>
      </c>
      <c r="O2743">
        <v>1.36</v>
      </c>
      <c r="P2743">
        <v>34</v>
      </c>
      <c r="Q2743">
        <v>46.24</v>
      </c>
      <c r="R2743">
        <v>373</v>
      </c>
      <c r="S2743">
        <v>373</v>
      </c>
      <c r="T2743">
        <v>3.7300000000000001E-4</v>
      </c>
      <c r="U2743">
        <v>3.7300000000000001E-4</v>
      </c>
      <c r="V2743">
        <v>4.6240000000000003E-2</v>
      </c>
    </row>
    <row r="2744" spans="1:22" x14ac:dyDescent="0.35">
      <c r="A2744" t="s">
        <v>22</v>
      </c>
      <c r="B2744">
        <v>2019</v>
      </c>
      <c r="C2744" t="b">
        <v>1</v>
      </c>
      <c r="D2744" t="s">
        <v>48</v>
      </c>
      <c r="E2744" t="s">
        <v>230</v>
      </c>
      <c r="F2744" t="s">
        <v>25</v>
      </c>
      <c r="G2744" t="s">
        <v>48</v>
      </c>
      <c r="H2744" t="s">
        <v>26</v>
      </c>
      <c r="I2744" t="s">
        <v>35</v>
      </c>
      <c r="J2744" t="s">
        <v>57</v>
      </c>
      <c r="K2744" t="s">
        <v>29</v>
      </c>
      <c r="L2744" t="b">
        <v>1</v>
      </c>
      <c r="M2744" t="s">
        <v>30</v>
      </c>
      <c r="N2744" t="s">
        <v>230</v>
      </c>
      <c r="O2744">
        <v>1</v>
      </c>
      <c r="P2744">
        <v>20</v>
      </c>
      <c r="Q2744">
        <v>20</v>
      </c>
      <c r="R2744">
        <v>175</v>
      </c>
      <c r="S2744">
        <v>175</v>
      </c>
      <c r="T2744">
        <v>1.75E-4</v>
      </c>
      <c r="U2744">
        <v>1.75E-4</v>
      </c>
      <c r="V2744">
        <v>0.02</v>
      </c>
    </row>
    <row r="2745" spans="1:22" x14ac:dyDescent="0.35">
      <c r="A2745" t="s">
        <v>22</v>
      </c>
      <c r="B2745">
        <v>2019</v>
      </c>
      <c r="C2745" t="b">
        <v>1</v>
      </c>
      <c r="D2745" t="s">
        <v>48</v>
      </c>
      <c r="E2745" t="s">
        <v>230</v>
      </c>
      <c r="F2745" t="s">
        <v>25</v>
      </c>
      <c r="G2745" t="s">
        <v>48</v>
      </c>
      <c r="H2745" t="s">
        <v>65</v>
      </c>
      <c r="I2745" t="s">
        <v>35</v>
      </c>
      <c r="J2745" t="s">
        <v>66</v>
      </c>
      <c r="K2745" t="s">
        <v>67</v>
      </c>
      <c r="L2745" t="b">
        <v>1</v>
      </c>
      <c r="M2745" t="s">
        <v>30</v>
      </c>
      <c r="N2745" t="s">
        <v>230</v>
      </c>
      <c r="O2745">
        <v>0</v>
      </c>
      <c r="P2745">
        <v>16</v>
      </c>
      <c r="Q2745">
        <v>0</v>
      </c>
      <c r="R2745">
        <v>202</v>
      </c>
      <c r="S2745">
        <v>202</v>
      </c>
      <c r="T2745">
        <v>2.02E-4</v>
      </c>
      <c r="U2745">
        <v>2.02E-4</v>
      </c>
      <c r="V2745">
        <v>0</v>
      </c>
    </row>
    <row r="2746" spans="1:22" x14ac:dyDescent="0.35">
      <c r="A2746" t="s">
        <v>22</v>
      </c>
      <c r="B2746">
        <v>2019</v>
      </c>
      <c r="C2746" t="b">
        <v>1</v>
      </c>
      <c r="D2746" t="s">
        <v>169</v>
      </c>
      <c r="E2746" t="s">
        <v>231</v>
      </c>
      <c r="F2746" t="s">
        <v>25</v>
      </c>
      <c r="G2746" t="s">
        <v>169</v>
      </c>
      <c r="H2746" t="s">
        <v>40</v>
      </c>
      <c r="I2746" t="s">
        <v>27</v>
      </c>
      <c r="J2746" t="s">
        <v>85</v>
      </c>
      <c r="K2746" t="s">
        <v>33</v>
      </c>
      <c r="L2746" t="b">
        <v>1</v>
      </c>
      <c r="M2746" t="s">
        <v>30</v>
      </c>
      <c r="N2746" t="s">
        <v>231</v>
      </c>
      <c r="O2746">
        <v>5.12</v>
      </c>
      <c r="P2746">
        <v>439</v>
      </c>
      <c r="Q2746">
        <v>2247.6799999999998</v>
      </c>
      <c r="R2746">
        <v>9367</v>
      </c>
      <c r="S2746">
        <v>9367</v>
      </c>
      <c r="T2746">
        <v>9.3670000000000003E-3</v>
      </c>
      <c r="U2746">
        <v>9.3670000000000003E-3</v>
      </c>
      <c r="V2746">
        <v>2.2476799999999999</v>
      </c>
    </row>
    <row r="2747" spans="1:22" x14ac:dyDescent="0.35">
      <c r="A2747" t="s">
        <v>22</v>
      </c>
      <c r="B2747">
        <v>2019</v>
      </c>
      <c r="C2747" t="b">
        <v>1</v>
      </c>
      <c r="D2747" t="s">
        <v>169</v>
      </c>
      <c r="E2747" t="s">
        <v>231</v>
      </c>
      <c r="F2747" t="s">
        <v>25</v>
      </c>
      <c r="G2747" t="s">
        <v>169</v>
      </c>
      <c r="H2747" t="s">
        <v>36</v>
      </c>
      <c r="I2747" t="s">
        <v>83</v>
      </c>
      <c r="J2747" t="s">
        <v>44</v>
      </c>
      <c r="K2747" t="s">
        <v>45</v>
      </c>
      <c r="L2747" t="b">
        <v>1</v>
      </c>
      <c r="M2747" t="s">
        <v>30</v>
      </c>
      <c r="N2747" t="s">
        <v>231</v>
      </c>
      <c r="O2747">
        <v>2.1</v>
      </c>
      <c r="P2747">
        <v>10174</v>
      </c>
      <c r="Q2747">
        <v>21365.4</v>
      </c>
      <c r="R2747">
        <v>703693</v>
      </c>
      <c r="S2747">
        <v>703693</v>
      </c>
      <c r="T2747">
        <v>0.70369300000000001</v>
      </c>
      <c r="U2747">
        <v>0.70369300000000001</v>
      </c>
      <c r="V2747">
        <v>21.365400000000001</v>
      </c>
    </row>
    <row r="2748" spans="1:22" x14ac:dyDescent="0.35">
      <c r="A2748" t="s">
        <v>22</v>
      </c>
      <c r="B2748">
        <v>2019</v>
      </c>
      <c r="C2748" t="b">
        <v>1</v>
      </c>
      <c r="D2748" t="s">
        <v>169</v>
      </c>
      <c r="E2748" t="s">
        <v>231</v>
      </c>
      <c r="F2748" t="s">
        <v>25</v>
      </c>
      <c r="G2748" t="s">
        <v>169</v>
      </c>
      <c r="H2748" t="s">
        <v>36</v>
      </c>
      <c r="I2748" t="s">
        <v>83</v>
      </c>
      <c r="J2748" t="s">
        <v>44</v>
      </c>
      <c r="K2748" t="s">
        <v>45</v>
      </c>
      <c r="L2748" t="b">
        <v>1</v>
      </c>
      <c r="M2748" t="s">
        <v>30</v>
      </c>
      <c r="N2748" t="s">
        <v>231</v>
      </c>
      <c r="O2748">
        <v>2.1</v>
      </c>
      <c r="P2748">
        <v>22</v>
      </c>
      <c r="Q2748">
        <v>46.2</v>
      </c>
      <c r="R2748">
        <v>2497</v>
      </c>
      <c r="S2748">
        <v>2497</v>
      </c>
      <c r="T2748">
        <v>2.4970000000000001E-3</v>
      </c>
      <c r="U2748">
        <v>2.4970000000000001E-3</v>
      </c>
      <c r="V2748">
        <v>4.6199999999999998E-2</v>
      </c>
    </row>
    <row r="2749" spans="1:22" x14ac:dyDescent="0.35">
      <c r="A2749" t="s">
        <v>22</v>
      </c>
      <c r="B2749">
        <v>2019</v>
      </c>
      <c r="C2749" t="b">
        <v>1</v>
      </c>
      <c r="D2749" t="s">
        <v>169</v>
      </c>
      <c r="E2749" t="s">
        <v>231</v>
      </c>
      <c r="F2749" t="s">
        <v>25</v>
      </c>
      <c r="G2749" t="s">
        <v>169</v>
      </c>
      <c r="H2749" t="s">
        <v>50</v>
      </c>
      <c r="I2749" t="s">
        <v>37</v>
      </c>
      <c r="J2749" t="s">
        <v>44</v>
      </c>
      <c r="K2749" t="s">
        <v>45</v>
      </c>
      <c r="L2749" t="b">
        <v>1</v>
      </c>
      <c r="M2749" t="s">
        <v>30</v>
      </c>
      <c r="N2749" t="s">
        <v>231</v>
      </c>
      <c r="O2749">
        <v>1.52</v>
      </c>
      <c r="P2749">
        <v>2846</v>
      </c>
      <c r="Q2749">
        <v>4325.92</v>
      </c>
      <c r="R2749">
        <v>161122</v>
      </c>
      <c r="S2749">
        <v>161122</v>
      </c>
      <c r="T2749">
        <v>0.16112199999999999</v>
      </c>
      <c r="U2749">
        <v>0.16112199999999999</v>
      </c>
      <c r="V2749">
        <v>4.32592</v>
      </c>
    </row>
    <row r="2750" spans="1:22" x14ac:dyDescent="0.35">
      <c r="A2750" t="s">
        <v>22</v>
      </c>
      <c r="B2750">
        <v>2019</v>
      </c>
      <c r="C2750" t="b">
        <v>1</v>
      </c>
      <c r="D2750" t="s">
        <v>169</v>
      </c>
      <c r="E2750" t="s">
        <v>231</v>
      </c>
      <c r="F2750" t="s">
        <v>25</v>
      </c>
      <c r="G2750" t="s">
        <v>169</v>
      </c>
      <c r="H2750" t="s">
        <v>65</v>
      </c>
      <c r="I2750" t="s">
        <v>37</v>
      </c>
      <c r="J2750" t="s">
        <v>66</v>
      </c>
      <c r="K2750" t="s">
        <v>67</v>
      </c>
      <c r="L2750" t="b">
        <v>1</v>
      </c>
      <c r="M2750" t="s">
        <v>30</v>
      </c>
      <c r="N2750" t="s">
        <v>231</v>
      </c>
      <c r="O2750">
        <v>0</v>
      </c>
      <c r="P2750">
        <v>12</v>
      </c>
      <c r="Q2750">
        <v>0</v>
      </c>
      <c r="R2750">
        <v>965</v>
      </c>
      <c r="S2750">
        <v>965</v>
      </c>
      <c r="T2750">
        <v>9.6500000000000004E-4</v>
      </c>
      <c r="U2750">
        <v>9.6500000000000004E-4</v>
      </c>
      <c r="V2750">
        <v>0</v>
      </c>
    </row>
    <row r="2751" spans="1:22" x14ac:dyDescent="0.35">
      <c r="A2751" t="s">
        <v>22</v>
      </c>
      <c r="B2751">
        <v>2019</v>
      </c>
      <c r="C2751" t="b">
        <v>1</v>
      </c>
      <c r="D2751" t="s">
        <v>23</v>
      </c>
      <c r="E2751" t="s">
        <v>232</v>
      </c>
      <c r="F2751" t="s">
        <v>25</v>
      </c>
      <c r="G2751" t="s">
        <v>23</v>
      </c>
      <c r="H2751" t="s">
        <v>36</v>
      </c>
      <c r="I2751" t="s">
        <v>37</v>
      </c>
      <c r="J2751" t="s">
        <v>79</v>
      </c>
      <c r="K2751" t="s">
        <v>47</v>
      </c>
      <c r="L2751" t="b">
        <v>1</v>
      </c>
      <c r="M2751" t="s">
        <v>30</v>
      </c>
      <c r="N2751" t="s">
        <v>232</v>
      </c>
      <c r="O2751">
        <v>1.36</v>
      </c>
      <c r="P2751">
        <v>2125</v>
      </c>
      <c r="Q2751">
        <v>2890</v>
      </c>
      <c r="R2751">
        <v>44553</v>
      </c>
      <c r="S2751">
        <v>44553</v>
      </c>
      <c r="T2751">
        <v>4.4553000000000002E-2</v>
      </c>
      <c r="U2751">
        <v>4.4553000000000002E-2</v>
      </c>
      <c r="V2751">
        <v>2.89</v>
      </c>
    </row>
    <row r="2752" spans="1:22" x14ac:dyDescent="0.35">
      <c r="A2752" t="s">
        <v>22</v>
      </c>
      <c r="B2752">
        <v>2019</v>
      </c>
      <c r="C2752" t="b">
        <v>1</v>
      </c>
      <c r="D2752" t="s">
        <v>23</v>
      </c>
      <c r="E2752" t="s">
        <v>232</v>
      </c>
      <c r="F2752" t="s">
        <v>25</v>
      </c>
      <c r="G2752" t="s">
        <v>23</v>
      </c>
      <c r="H2752" t="s">
        <v>50</v>
      </c>
      <c r="I2752" t="s">
        <v>37</v>
      </c>
      <c r="J2752" t="s">
        <v>84</v>
      </c>
      <c r="K2752" t="s">
        <v>67</v>
      </c>
      <c r="L2752" t="b">
        <v>1</v>
      </c>
      <c r="M2752" t="s">
        <v>30</v>
      </c>
      <c r="N2752" t="s">
        <v>232</v>
      </c>
      <c r="O2752">
        <v>2.0099999999999998</v>
      </c>
      <c r="P2752">
        <v>1120</v>
      </c>
      <c r="Q2752">
        <v>2251.1999999999998</v>
      </c>
      <c r="R2752">
        <v>8269</v>
      </c>
      <c r="S2752">
        <v>8269</v>
      </c>
      <c r="T2752">
        <v>8.2690000000000003E-3</v>
      </c>
      <c r="U2752">
        <v>8.2690000000000003E-3</v>
      </c>
      <c r="V2752">
        <v>2.2511999999999999</v>
      </c>
    </row>
    <row r="2753" spans="1:22" x14ac:dyDescent="0.35">
      <c r="A2753" t="s">
        <v>22</v>
      </c>
      <c r="B2753">
        <v>2019</v>
      </c>
      <c r="C2753" t="b">
        <v>1</v>
      </c>
      <c r="D2753" t="s">
        <v>23</v>
      </c>
      <c r="E2753" t="s">
        <v>232</v>
      </c>
      <c r="F2753" t="s">
        <v>25</v>
      </c>
      <c r="G2753" t="s">
        <v>23</v>
      </c>
      <c r="H2753" t="s">
        <v>26</v>
      </c>
      <c r="I2753" t="s">
        <v>35</v>
      </c>
      <c r="J2753" t="s">
        <v>41</v>
      </c>
      <c r="K2753" t="s">
        <v>42</v>
      </c>
      <c r="L2753" t="b">
        <v>1</v>
      </c>
      <c r="M2753" t="s">
        <v>30</v>
      </c>
      <c r="N2753" t="s">
        <v>232</v>
      </c>
      <c r="O2753">
        <v>0</v>
      </c>
      <c r="P2753">
        <v>4580</v>
      </c>
      <c r="Q2753">
        <v>0</v>
      </c>
      <c r="R2753">
        <v>180262</v>
      </c>
      <c r="S2753">
        <v>180262</v>
      </c>
      <c r="T2753">
        <v>0.18026200000000001</v>
      </c>
      <c r="U2753">
        <v>0.18026200000000001</v>
      </c>
      <c r="V2753">
        <v>0</v>
      </c>
    </row>
    <row r="2754" spans="1:22" x14ac:dyDescent="0.35">
      <c r="A2754" t="s">
        <v>22</v>
      </c>
      <c r="B2754">
        <v>2019</v>
      </c>
      <c r="C2754" t="b">
        <v>1</v>
      </c>
      <c r="D2754" t="s">
        <v>23</v>
      </c>
      <c r="E2754" t="s">
        <v>232</v>
      </c>
      <c r="F2754" t="s">
        <v>25</v>
      </c>
      <c r="G2754" t="s">
        <v>23</v>
      </c>
      <c r="H2754" t="s">
        <v>26</v>
      </c>
      <c r="I2754" t="s">
        <v>35</v>
      </c>
      <c r="J2754" t="s">
        <v>41</v>
      </c>
      <c r="K2754" t="s">
        <v>42</v>
      </c>
      <c r="L2754" t="b">
        <v>1</v>
      </c>
      <c r="M2754" t="s">
        <v>30</v>
      </c>
      <c r="N2754" t="s">
        <v>232</v>
      </c>
      <c r="O2754">
        <v>0</v>
      </c>
      <c r="P2754">
        <v>387</v>
      </c>
      <c r="Q2754">
        <v>0</v>
      </c>
      <c r="R2754">
        <v>7981</v>
      </c>
      <c r="S2754">
        <v>7981</v>
      </c>
      <c r="T2754">
        <v>7.9810000000000002E-3</v>
      </c>
      <c r="U2754">
        <v>7.9810000000000002E-3</v>
      </c>
      <c r="V2754">
        <v>0</v>
      </c>
    </row>
    <row r="2755" spans="1:22" x14ac:dyDescent="0.35">
      <c r="A2755" t="s">
        <v>22</v>
      </c>
      <c r="B2755">
        <v>2019</v>
      </c>
      <c r="C2755" t="b">
        <v>1</v>
      </c>
      <c r="D2755" t="s">
        <v>23</v>
      </c>
      <c r="E2755" t="s">
        <v>232</v>
      </c>
      <c r="F2755" t="s">
        <v>25</v>
      </c>
      <c r="G2755" t="s">
        <v>23</v>
      </c>
      <c r="H2755" t="s">
        <v>26</v>
      </c>
      <c r="I2755" t="s">
        <v>35</v>
      </c>
      <c r="J2755" t="s">
        <v>41</v>
      </c>
      <c r="K2755" t="s">
        <v>42</v>
      </c>
      <c r="L2755" t="b">
        <v>1</v>
      </c>
      <c r="M2755" t="s">
        <v>30</v>
      </c>
      <c r="N2755" t="s">
        <v>232</v>
      </c>
      <c r="O2755">
        <v>0</v>
      </c>
      <c r="P2755">
        <v>29</v>
      </c>
      <c r="Q2755">
        <v>0</v>
      </c>
      <c r="R2755">
        <v>4826</v>
      </c>
      <c r="S2755">
        <v>4826</v>
      </c>
      <c r="T2755">
        <v>4.8260000000000004E-3</v>
      </c>
      <c r="U2755">
        <v>4.8260000000000004E-3</v>
      </c>
      <c r="V2755">
        <v>0</v>
      </c>
    </row>
    <row r="2756" spans="1:22" x14ac:dyDescent="0.35">
      <c r="A2756" t="s">
        <v>22</v>
      </c>
      <c r="B2756">
        <v>2019</v>
      </c>
      <c r="C2756" t="b">
        <v>1</v>
      </c>
      <c r="D2756" t="s">
        <v>23</v>
      </c>
      <c r="E2756" t="s">
        <v>232</v>
      </c>
      <c r="F2756" t="s">
        <v>25</v>
      </c>
      <c r="G2756" t="s">
        <v>23</v>
      </c>
      <c r="H2756" t="s">
        <v>36</v>
      </c>
      <c r="I2756" t="s">
        <v>35</v>
      </c>
      <c r="J2756" t="s">
        <v>43</v>
      </c>
      <c r="K2756" t="s">
        <v>39</v>
      </c>
      <c r="L2756" t="b">
        <v>1</v>
      </c>
      <c r="M2756" t="s">
        <v>30</v>
      </c>
      <c r="N2756" t="s">
        <v>232</v>
      </c>
      <c r="O2756">
        <v>1</v>
      </c>
      <c r="P2756">
        <v>296</v>
      </c>
      <c r="Q2756">
        <v>296</v>
      </c>
      <c r="R2756">
        <v>34422</v>
      </c>
      <c r="S2756">
        <v>34422</v>
      </c>
      <c r="T2756">
        <v>3.4422000000000001E-2</v>
      </c>
      <c r="U2756">
        <v>3.4422000000000001E-2</v>
      </c>
      <c r="V2756">
        <v>0.29599999999999999</v>
      </c>
    </row>
    <row r="2757" spans="1:22" x14ac:dyDescent="0.35">
      <c r="A2757" t="s">
        <v>22</v>
      </c>
      <c r="B2757">
        <v>2019</v>
      </c>
      <c r="C2757" t="b">
        <v>1</v>
      </c>
      <c r="D2757" t="s">
        <v>23</v>
      </c>
      <c r="E2757" t="s">
        <v>232</v>
      </c>
      <c r="F2757" t="s">
        <v>25</v>
      </c>
      <c r="G2757" t="s">
        <v>23</v>
      </c>
      <c r="H2757" t="s">
        <v>50</v>
      </c>
      <c r="I2757" t="s">
        <v>37</v>
      </c>
      <c r="J2757" t="s">
        <v>51</v>
      </c>
      <c r="K2757" t="s">
        <v>52</v>
      </c>
      <c r="L2757" t="b">
        <v>1</v>
      </c>
      <c r="M2757" t="s">
        <v>30</v>
      </c>
      <c r="N2757" t="s">
        <v>232</v>
      </c>
      <c r="O2757">
        <v>2.08</v>
      </c>
      <c r="P2757">
        <v>7212</v>
      </c>
      <c r="Q2757">
        <v>15000.96</v>
      </c>
      <c r="R2757">
        <v>100352</v>
      </c>
      <c r="S2757">
        <v>100352</v>
      </c>
      <c r="T2757">
        <v>0.100352</v>
      </c>
      <c r="U2757">
        <v>0.100352</v>
      </c>
      <c r="V2757">
        <v>15.000959999999999</v>
      </c>
    </row>
    <row r="2758" spans="1:22" x14ac:dyDescent="0.35">
      <c r="A2758" t="s">
        <v>22</v>
      </c>
      <c r="B2758">
        <v>2019</v>
      </c>
      <c r="C2758" t="b">
        <v>1</v>
      </c>
      <c r="D2758" t="s">
        <v>23</v>
      </c>
      <c r="E2758" t="s">
        <v>232</v>
      </c>
      <c r="F2758" t="s">
        <v>25</v>
      </c>
      <c r="G2758" t="s">
        <v>23</v>
      </c>
      <c r="H2758" t="s">
        <v>50</v>
      </c>
      <c r="I2758" t="s">
        <v>37</v>
      </c>
      <c r="J2758" t="s">
        <v>51</v>
      </c>
      <c r="K2758" t="s">
        <v>52</v>
      </c>
      <c r="L2758" t="b">
        <v>1</v>
      </c>
      <c r="M2758" t="s">
        <v>30</v>
      </c>
      <c r="N2758" t="s">
        <v>232</v>
      </c>
      <c r="O2758">
        <v>2.08</v>
      </c>
      <c r="P2758">
        <v>2400</v>
      </c>
      <c r="Q2758">
        <v>4992</v>
      </c>
      <c r="R2758">
        <v>30406</v>
      </c>
      <c r="S2758">
        <v>30406</v>
      </c>
      <c r="T2758">
        <v>3.0405999999999999E-2</v>
      </c>
      <c r="U2758">
        <v>3.0405999999999999E-2</v>
      </c>
      <c r="V2758">
        <v>4.992</v>
      </c>
    </row>
    <row r="2759" spans="1:22" x14ac:dyDescent="0.35">
      <c r="A2759" t="s">
        <v>22</v>
      </c>
      <c r="B2759">
        <v>2019</v>
      </c>
      <c r="C2759" t="b">
        <v>1</v>
      </c>
      <c r="D2759" t="s">
        <v>23</v>
      </c>
      <c r="E2759" t="s">
        <v>232</v>
      </c>
      <c r="F2759" t="s">
        <v>25</v>
      </c>
      <c r="G2759" t="s">
        <v>23</v>
      </c>
      <c r="H2759" t="s">
        <v>50</v>
      </c>
      <c r="I2759" t="s">
        <v>37</v>
      </c>
      <c r="J2759" t="s">
        <v>33</v>
      </c>
      <c r="K2759" t="s">
        <v>33</v>
      </c>
      <c r="L2759" t="b">
        <v>1</v>
      </c>
      <c r="M2759" t="s">
        <v>30</v>
      </c>
      <c r="N2759" t="s">
        <v>232</v>
      </c>
      <c r="O2759">
        <v>1.84</v>
      </c>
      <c r="P2759">
        <v>4175</v>
      </c>
      <c r="Q2759">
        <v>7682</v>
      </c>
      <c r="R2759">
        <v>43684</v>
      </c>
      <c r="S2759">
        <v>43684</v>
      </c>
      <c r="T2759">
        <v>4.3684000000000001E-2</v>
      </c>
      <c r="U2759">
        <v>4.3684000000000001E-2</v>
      </c>
      <c r="V2759">
        <v>7.6820000000000004</v>
      </c>
    </row>
    <row r="2760" spans="1:22" x14ac:dyDescent="0.35">
      <c r="A2760" t="s">
        <v>22</v>
      </c>
      <c r="B2760">
        <v>2019</v>
      </c>
      <c r="C2760" t="b">
        <v>1</v>
      </c>
      <c r="D2760" t="s">
        <v>23</v>
      </c>
      <c r="E2760" t="s">
        <v>232</v>
      </c>
      <c r="F2760" t="s">
        <v>25</v>
      </c>
      <c r="G2760" t="s">
        <v>23</v>
      </c>
      <c r="H2760" t="s">
        <v>50</v>
      </c>
      <c r="I2760" t="s">
        <v>37</v>
      </c>
      <c r="J2760" t="s">
        <v>33</v>
      </c>
      <c r="K2760" t="s">
        <v>33</v>
      </c>
      <c r="L2760" t="b">
        <v>1</v>
      </c>
      <c r="M2760" t="s">
        <v>30</v>
      </c>
      <c r="N2760" t="s">
        <v>232</v>
      </c>
      <c r="O2760">
        <v>1.84</v>
      </c>
      <c r="P2760">
        <v>1620</v>
      </c>
      <c r="Q2760">
        <v>2980.8</v>
      </c>
      <c r="R2760">
        <v>18352</v>
      </c>
      <c r="S2760">
        <v>18352</v>
      </c>
      <c r="T2760">
        <v>1.8352E-2</v>
      </c>
      <c r="U2760">
        <v>1.8352E-2</v>
      </c>
      <c r="V2760">
        <v>2.9807999999999999</v>
      </c>
    </row>
    <row r="2761" spans="1:22" x14ac:dyDescent="0.35">
      <c r="A2761" t="s">
        <v>22</v>
      </c>
      <c r="B2761">
        <v>2019</v>
      </c>
      <c r="C2761" t="b">
        <v>1</v>
      </c>
      <c r="D2761" t="s">
        <v>23</v>
      </c>
      <c r="E2761" t="s">
        <v>232</v>
      </c>
      <c r="F2761" t="s">
        <v>25</v>
      </c>
      <c r="G2761" t="s">
        <v>23</v>
      </c>
      <c r="H2761" t="s">
        <v>50</v>
      </c>
      <c r="I2761" t="s">
        <v>37</v>
      </c>
      <c r="J2761" t="s">
        <v>89</v>
      </c>
      <c r="K2761" t="s">
        <v>59</v>
      </c>
      <c r="L2761" t="b">
        <v>1</v>
      </c>
      <c r="M2761" t="s">
        <v>30</v>
      </c>
      <c r="N2761" t="s">
        <v>232</v>
      </c>
      <c r="O2761">
        <v>1.64</v>
      </c>
      <c r="P2761">
        <v>3816</v>
      </c>
      <c r="Q2761">
        <v>6258.24</v>
      </c>
      <c r="R2761">
        <v>24758</v>
      </c>
      <c r="S2761">
        <v>24758</v>
      </c>
      <c r="T2761">
        <v>2.4757999999999999E-2</v>
      </c>
      <c r="U2761">
        <v>2.4757999999999999E-2</v>
      </c>
      <c r="V2761">
        <v>6.2582399999999998</v>
      </c>
    </row>
    <row r="2762" spans="1:22" x14ac:dyDescent="0.35">
      <c r="A2762" t="s">
        <v>22</v>
      </c>
      <c r="B2762">
        <v>2019</v>
      </c>
      <c r="C2762" t="b">
        <v>1</v>
      </c>
      <c r="D2762" t="s">
        <v>23</v>
      </c>
      <c r="E2762" t="s">
        <v>232</v>
      </c>
      <c r="F2762" t="s">
        <v>25</v>
      </c>
      <c r="G2762" t="s">
        <v>23</v>
      </c>
      <c r="H2762" t="s">
        <v>26</v>
      </c>
      <c r="I2762" t="s">
        <v>27</v>
      </c>
      <c r="J2762" t="s">
        <v>94</v>
      </c>
      <c r="K2762" t="s">
        <v>47</v>
      </c>
      <c r="L2762" t="b">
        <v>1</v>
      </c>
      <c r="M2762" t="s">
        <v>30</v>
      </c>
      <c r="N2762" t="s">
        <v>232</v>
      </c>
      <c r="O2762">
        <v>1.36</v>
      </c>
      <c r="P2762">
        <v>208375</v>
      </c>
      <c r="Q2762">
        <v>283390</v>
      </c>
      <c r="R2762">
        <v>1503058</v>
      </c>
      <c r="S2762">
        <v>1503058</v>
      </c>
      <c r="T2762">
        <v>1.503058</v>
      </c>
      <c r="U2762">
        <v>1.503058</v>
      </c>
      <c r="V2762">
        <v>283.39</v>
      </c>
    </row>
    <row r="2763" spans="1:22" x14ac:dyDescent="0.35">
      <c r="A2763" t="s">
        <v>22</v>
      </c>
      <c r="B2763">
        <v>2019</v>
      </c>
      <c r="C2763" t="b">
        <v>1</v>
      </c>
      <c r="D2763" t="s">
        <v>23</v>
      </c>
      <c r="E2763" t="s">
        <v>232</v>
      </c>
      <c r="F2763" t="s">
        <v>25</v>
      </c>
      <c r="G2763" t="s">
        <v>23</v>
      </c>
      <c r="H2763" t="s">
        <v>36</v>
      </c>
      <c r="I2763" t="s">
        <v>36</v>
      </c>
      <c r="J2763" t="s">
        <v>60</v>
      </c>
      <c r="K2763" t="s">
        <v>29</v>
      </c>
      <c r="L2763" t="b">
        <v>1</v>
      </c>
      <c r="M2763" t="s">
        <v>30</v>
      </c>
      <c r="N2763" t="s">
        <v>232</v>
      </c>
      <c r="O2763">
        <v>1</v>
      </c>
      <c r="P2763">
        <v>3930</v>
      </c>
      <c r="Q2763">
        <v>3930</v>
      </c>
      <c r="R2763">
        <v>125203</v>
      </c>
      <c r="S2763">
        <v>125203</v>
      </c>
      <c r="T2763">
        <v>0.12520300000000001</v>
      </c>
      <c r="U2763">
        <v>0.12520300000000001</v>
      </c>
      <c r="V2763">
        <v>3.93</v>
      </c>
    </row>
    <row r="2764" spans="1:22" x14ac:dyDescent="0.35">
      <c r="A2764" t="s">
        <v>22</v>
      </c>
      <c r="B2764">
        <v>2019</v>
      </c>
      <c r="C2764" t="b">
        <v>1</v>
      </c>
      <c r="D2764" t="s">
        <v>23</v>
      </c>
      <c r="E2764" t="s">
        <v>233</v>
      </c>
      <c r="F2764" t="s">
        <v>25</v>
      </c>
      <c r="G2764" t="s">
        <v>23</v>
      </c>
      <c r="H2764" t="s">
        <v>26</v>
      </c>
      <c r="I2764" t="s">
        <v>35</v>
      </c>
      <c r="J2764" t="s">
        <v>41</v>
      </c>
      <c r="K2764" t="s">
        <v>42</v>
      </c>
      <c r="L2764" t="b">
        <v>1</v>
      </c>
      <c r="M2764" t="s">
        <v>30</v>
      </c>
      <c r="N2764" t="s">
        <v>233</v>
      </c>
      <c r="O2764">
        <v>0</v>
      </c>
      <c r="P2764">
        <v>483</v>
      </c>
      <c r="Q2764">
        <v>0</v>
      </c>
      <c r="R2764">
        <v>6420</v>
      </c>
      <c r="S2764">
        <v>6420</v>
      </c>
      <c r="T2764">
        <v>6.4200000000000004E-3</v>
      </c>
      <c r="U2764">
        <v>6.4200000000000004E-3</v>
      </c>
      <c r="V2764">
        <v>0</v>
      </c>
    </row>
    <row r="2765" spans="1:22" x14ac:dyDescent="0.35">
      <c r="A2765" t="s">
        <v>22</v>
      </c>
      <c r="B2765">
        <v>2019</v>
      </c>
      <c r="C2765" t="b">
        <v>1</v>
      </c>
      <c r="D2765" t="s">
        <v>23</v>
      </c>
      <c r="E2765" t="s">
        <v>234</v>
      </c>
      <c r="F2765" t="s">
        <v>25</v>
      </c>
      <c r="G2765" t="s">
        <v>23</v>
      </c>
      <c r="H2765" t="s">
        <v>26</v>
      </c>
      <c r="I2765" t="s">
        <v>27</v>
      </c>
      <c r="J2765" t="s">
        <v>56</v>
      </c>
      <c r="K2765" t="s">
        <v>29</v>
      </c>
      <c r="L2765" t="b">
        <v>1</v>
      </c>
      <c r="M2765" t="s">
        <v>30</v>
      </c>
      <c r="N2765" t="s">
        <v>234</v>
      </c>
      <c r="O2765">
        <v>1.21</v>
      </c>
      <c r="P2765">
        <v>2046468</v>
      </c>
      <c r="Q2765">
        <v>2476226.2799999998</v>
      </c>
      <c r="R2765">
        <v>17045350</v>
      </c>
      <c r="S2765">
        <v>17045350</v>
      </c>
      <c r="T2765">
        <v>17.045349999999999</v>
      </c>
      <c r="U2765">
        <v>17.045349999999999</v>
      </c>
      <c r="V2765">
        <v>2476.2262799999999</v>
      </c>
    </row>
    <row r="2766" spans="1:22" x14ac:dyDescent="0.35">
      <c r="A2766" t="s">
        <v>22</v>
      </c>
      <c r="B2766">
        <v>2019</v>
      </c>
      <c r="C2766" t="b">
        <v>1</v>
      </c>
      <c r="D2766" t="s">
        <v>23</v>
      </c>
      <c r="E2766" t="s">
        <v>234</v>
      </c>
      <c r="F2766" t="s">
        <v>25</v>
      </c>
      <c r="G2766" t="s">
        <v>23</v>
      </c>
      <c r="H2766" t="s">
        <v>26</v>
      </c>
      <c r="I2766" t="s">
        <v>27</v>
      </c>
      <c r="J2766" t="s">
        <v>56</v>
      </c>
      <c r="K2766" t="s">
        <v>29</v>
      </c>
      <c r="L2766" t="b">
        <v>1</v>
      </c>
      <c r="M2766" t="s">
        <v>30</v>
      </c>
      <c r="N2766" t="s">
        <v>234</v>
      </c>
      <c r="O2766">
        <v>1.21</v>
      </c>
      <c r="P2766">
        <v>247519</v>
      </c>
      <c r="Q2766">
        <v>299497.99</v>
      </c>
      <c r="R2766">
        <v>2062450</v>
      </c>
      <c r="S2766">
        <v>2062450</v>
      </c>
      <c r="T2766">
        <v>2.0624500000000001</v>
      </c>
      <c r="U2766">
        <v>2.0624500000000001</v>
      </c>
      <c r="V2766">
        <v>299.49799000000002</v>
      </c>
    </row>
    <row r="2767" spans="1:22" x14ac:dyDescent="0.35">
      <c r="A2767" t="s">
        <v>22</v>
      </c>
      <c r="B2767">
        <v>2019</v>
      </c>
      <c r="C2767" t="b">
        <v>1</v>
      </c>
      <c r="D2767" t="s">
        <v>23</v>
      </c>
      <c r="E2767" t="s">
        <v>234</v>
      </c>
      <c r="F2767" t="s">
        <v>25</v>
      </c>
      <c r="G2767" t="s">
        <v>23</v>
      </c>
      <c r="H2767" t="s">
        <v>26</v>
      </c>
      <c r="I2767" t="s">
        <v>27</v>
      </c>
      <c r="J2767" t="s">
        <v>56</v>
      </c>
      <c r="K2767" t="s">
        <v>29</v>
      </c>
      <c r="L2767" t="b">
        <v>1</v>
      </c>
      <c r="M2767" t="s">
        <v>30</v>
      </c>
      <c r="N2767" t="s">
        <v>234</v>
      </c>
      <c r="O2767">
        <v>1.21</v>
      </c>
      <c r="P2767">
        <v>107244</v>
      </c>
      <c r="Q2767">
        <v>129765.24</v>
      </c>
      <c r="R2767">
        <v>859190</v>
      </c>
      <c r="S2767">
        <v>859190</v>
      </c>
      <c r="T2767">
        <v>0.85919000000000001</v>
      </c>
      <c r="U2767">
        <v>0.85919000000000001</v>
      </c>
      <c r="V2767">
        <v>129.76524000000001</v>
      </c>
    </row>
    <row r="2768" spans="1:22" x14ac:dyDescent="0.35">
      <c r="A2768" t="s">
        <v>22</v>
      </c>
      <c r="B2768">
        <v>2019</v>
      </c>
      <c r="C2768" t="b">
        <v>1</v>
      </c>
      <c r="D2768" t="s">
        <v>23</v>
      </c>
      <c r="E2768" t="s">
        <v>234</v>
      </c>
      <c r="F2768" t="s">
        <v>25</v>
      </c>
      <c r="G2768" t="s">
        <v>23</v>
      </c>
      <c r="H2768" t="s">
        <v>26</v>
      </c>
      <c r="I2768" t="s">
        <v>27</v>
      </c>
      <c r="J2768" t="s">
        <v>28</v>
      </c>
      <c r="K2768" t="s">
        <v>29</v>
      </c>
      <c r="L2768" t="b">
        <v>1</v>
      </c>
      <c r="M2768" t="s">
        <v>30</v>
      </c>
      <c r="N2768" t="s">
        <v>234</v>
      </c>
      <c r="O2768">
        <v>1.38</v>
      </c>
      <c r="P2768">
        <v>20382</v>
      </c>
      <c r="Q2768">
        <v>28127.16</v>
      </c>
      <c r="R2768">
        <v>72454</v>
      </c>
      <c r="S2768">
        <v>72454</v>
      </c>
      <c r="T2768">
        <v>7.2454000000000005E-2</v>
      </c>
      <c r="U2768">
        <v>7.2454000000000005E-2</v>
      </c>
      <c r="V2768">
        <v>28.12716</v>
      </c>
    </row>
    <row r="2769" spans="1:22" x14ac:dyDescent="0.35">
      <c r="A2769" t="s">
        <v>22</v>
      </c>
      <c r="B2769">
        <v>2019</v>
      </c>
      <c r="C2769" t="b">
        <v>1</v>
      </c>
      <c r="D2769" t="s">
        <v>23</v>
      </c>
      <c r="E2769" t="s">
        <v>234</v>
      </c>
      <c r="F2769" t="s">
        <v>25</v>
      </c>
      <c r="G2769" t="s">
        <v>23</v>
      </c>
      <c r="H2769" t="s">
        <v>26</v>
      </c>
      <c r="I2769" t="s">
        <v>27</v>
      </c>
      <c r="J2769" t="s">
        <v>28</v>
      </c>
      <c r="K2769" t="s">
        <v>29</v>
      </c>
      <c r="L2769" t="b">
        <v>1</v>
      </c>
      <c r="M2769" t="s">
        <v>30</v>
      </c>
      <c r="N2769" t="s">
        <v>234</v>
      </c>
      <c r="O2769">
        <v>1.38</v>
      </c>
      <c r="P2769">
        <v>2700</v>
      </c>
      <c r="Q2769">
        <v>3726</v>
      </c>
      <c r="R2769">
        <v>59034</v>
      </c>
      <c r="S2769">
        <v>59034</v>
      </c>
      <c r="T2769">
        <v>5.9034000000000003E-2</v>
      </c>
      <c r="U2769">
        <v>5.9034000000000003E-2</v>
      </c>
      <c r="V2769">
        <v>3.726</v>
      </c>
    </row>
    <row r="2770" spans="1:22" x14ac:dyDescent="0.35">
      <c r="A2770" t="s">
        <v>22</v>
      </c>
      <c r="B2770">
        <v>2019</v>
      </c>
      <c r="C2770" t="b">
        <v>1</v>
      </c>
      <c r="D2770" t="s">
        <v>23</v>
      </c>
      <c r="E2770" t="s">
        <v>234</v>
      </c>
      <c r="F2770" t="s">
        <v>25</v>
      </c>
      <c r="G2770" t="s">
        <v>23</v>
      </c>
      <c r="H2770" t="s">
        <v>26</v>
      </c>
      <c r="I2770" t="s">
        <v>27</v>
      </c>
      <c r="J2770" t="s">
        <v>57</v>
      </c>
      <c r="K2770" t="s">
        <v>29</v>
      </c>
      <c r="L2770" t="b">
        <v>1</v>
      </c>
      <c r="M2770" t="s">
        <v>30</v>
      </c>
      <c r="N2770" t="s">
        <v>234</v>
      </c>
      <c r="O2770">
        <v>2.58</v>
      </c>
      <c r="P2770">
        <v>24338</v>
      </c>
      <c r="Q2770">
        <v>62792.04</v>
      </c>
      <c r="R2770">
        <v>466972</v>
      </c>
      <c r="S2770">
        <v>466972</v>
      </c>
      <c r="T2770">
        <v>0.466972</v>
      </c>
      <c r="U2770">
        <v>0.466972</v>
      </c>
      <c r="V2770">
        <v>62.79204</v>
      </c>
    </row>
    <row r="2771" spans="1:22" x14ac:dyDescent="0.35">
      <c r="A2771" t="s">
        <v>22</v>
      </c>
      <c r="B2771">
        <v>2019</v>
      </c>
      <c r="C2771" t="b">
        <v>1</v>
      </c>
      <c r="D2771" t="s">
        <v>23</v>
      </c>
      <c r="E2771" t="s">
        <v>234</v>
      </c>
      <c r="F2771" t="s">
        <v>25</v>
      </c>
      <c r="G2771" t="s">
        <v>23</v>
      </c>
      <c r="H2771" t="s">
        <v>26</v>
      </c>
      <c r="I2771" t="s">
        <v>27</v>
      </c>
      <c r="J2771" t="s">
        <v>57</v>
      </c>
      <c r="K2771" t="s">
        <v>29</v>
      </c>
      <c r="L2771" t="b">
        <v>1</v>
      </c>
      <c r="M2771" t="s">
        <v>30</v>
      </c>
      <c r="N2771" t="s">
        <v>234</v>
      </c>
      <c r="O2771">
        <v>2.58</v>
      </c>
      <c r="P2771">
        <v>13920</v>
      </c>
      <c r="Q2771">
        <v>35913.599999999999</v>
      </c>
      <c r="R2771">
        <v>277499</v>
      </c>
      <c r="S2771">
        <v>277499</v>
      </c>
      <c r="T2771">
        <v>0.277499</v>
      </c>
      <c r="U2771">
        <v>0.277499</v>
      </c>
      <c r="V2771">
        <v>35.913600000000002</v>
      </c>
    </row>
    <row r="2772" spans="1:22" x14ac:dyDescent="0.35">
      <c r="A2772" t="s">
        <v>22</v>
      </c>
      <c r="B2772">
        <v>2019</v>
      </c>
      <c r="C2772" t="b">
        <v>1</v>
      </c>
      <c r="D2772" t="s">
        <v>23</v>
      </c>
      <c r="E2772" t="s">
        <v>234</v>
      </c>
      <c r="F2772" t="s">
        <v>25</v>
      </c>
      <c r="G2772" t="s">
        <v>23</v>
      </c>
      <c r="H2772" t="s">
        <v>26</v>
      </c>
      <c r="I2772" t="s">
        <v>27</v>
      </c>
      <c r="J2772" t="s">
        <v>57</v>
      </c>
      <c r="K2772" t="s">
        <v>29</v>
      </c>
      <c r="L2772" t="b">
        <v>1</v>
      </c>
      <c r="M2772" t="s">
        <v>30</v>
      </c>
      <c r="N2772" t="s">
        <v>234</v>
      </c>
      <c r="O2772">
        <v>2.58</v>
      </c>
      <c r="P2772">
        <v>13680</v>
      </c>
      <c r="Q2772">
        <v>35294.400000000001</v>
      </c>
      <c r="R2772">
        <v>234057</v>
      </c>
      <c r="S2772">
        <v>234057</v>
      </c>
      <c r="T2772">
        <v>0.23405699999999999</v>
      </c>
      <c r="U2772">
        <v>0.23405699999999999</v>
      </c>
      <c r="V2772">
        <v>35.294400000000003</v>
      </c>
    </row>
    <row r="2773" spans="1:22" x14ac:dyDescent="0.35">
      <c r="A2773" t="s">
        <v>22</v>
      </c>
      <c r="B2773">
        <v>2019</v>
      </c>
      <c r="C2773" t="b">
        <v>1</v>
      </c>
      <c r="D2773" t="s">
        <v>23</v>
      </c>
      <c r="E2773" t="s">
        <v>234</v>
      </c>
      <c r="F2773" t="s">
        <v>25</v>
      </c>
      <c r="G2773" t="s">
        <v>23</v>
      </c>
      <c r="H2773" t="s">
        <v>26</v>
      </c>
      <c r="I2773" t="s">
        <v>110</v>
      </c>
      <c r="J2773" t="s">
        <v>33</v>
      </c>
      <c r="K2773" t="s">
        <v>33</v>
      </c>
      <c r="L2773" t="b">
        <v>1</v>
      </c>
      <c r="M2773" t="s">
        <v>30</v>
      </c>
      <c r="N2773" t="s">
        <v>234</v>
      </c>
      <c r="O2773">
        <v>1.86</v>
      </c>
      <c r="P2773">
        <v>3488</v>
      </c>
      <c r="Q2773">
        <v>6487.68</v>
      </c>
      <c r="R2773">
        <v>55692</v>
      </c>
      <c r="S2773">
        <v>55692</v>
      </c>
      <c r="T2773">
        <v>5.5691999999999998E-2</v>
      </c>
      <c r="U2773">
        <v>5.5691999999999998E-2</v>
      </c>
      <c r="V2773">
        <v>6.4876800000000001</v>
      </c>
    </row>
    <row r="2774" spans="1:22" x14ac:dyDescent="0.35">
      <c r="A2774" t="s">
        <v>22</v>
      </c>
      <c r="B2774">
        <v>2019</v>
      </c>
      <c r="C2774" t="b">
        <v>1</v>
      </c>
      <c r="D2774" t="s">
        <v>23</v>
      </c>
      <c r="E2774" t="s">
        <v>234</v>
      </c>
      <c r="F2774" t="s">
        <v>25</v>
      </c>
      <c r="G2774" t="s">
        <v>23</v>
      </c>
      <c r="H2774" t="s">
        <v>26</v>
      </c>
      <c r="I2774" t="s">
        <v>110</v>
      </c>
      <c r="J2774" t="s">
        <v>33</v>
      </c>
      <c r="K2774" t="s">
        <v>33</v>
      </c>
      <c r="L2774" t="b">
        <v>1</v>
      </c>
      <c r="M2774" t="s">
        <v>30</v>
      </c>
      <c r="N2774" t="s">
        <v>234</v>
      </c>
      <c r="O2774">
        <v>1.86</v>
      </c>
      <c r="P2774">
        <v>2684</v>
      </c>
      <c r="Q2774">
        <v>4992.24</v>
      </c>
      <c r="R2774">
        <v>45896</v>
      </c>
      <c r="S2774">
        <v>45896</v>
      </c>
      <c r="T2774">
        <v>4.5895999999999999E-2</v>
      </c>
      <c r="U2774">
        <v>4.5895999999999999E-2</v>
      </c>
      <c r="V2774">
        <v>4.9922399999999998</v>
      </c>
    </row>
    <row r="2775" spans="1:22" x14ac:dyDescent="0.35">
      <c r="A2775" t="s">
        <v>22</v>
      </c>
      <c r="B2775">
        <v>2019</v>
      </c>
      <c r="C2775" t="b">
        <v>1</v>
      </c>
      <c r="D2775" t="s">
        <v>23</v>
      </c>
      <c r="E2775" t="s">
        <v>234</v>
      </c>
      <c r="F2775" t="s">
        <v>25</v>
      </c>
      <c r="G2775" t="s">
        <v>23</v>
      </c>
      <c r="H2775" t="s">
        <v>26</v>
      </c>
      <c r="I2775" t="s">
        <v>27</v>
      </c>
      <c r="J2775" t="s">
        <v>58</v>
      </c>
      <c r="K2775" t="s">
        <v>59</v>
      </c>
      <c r="L2775" t="b">
        <v>1</v>
      </c>
      <c r="M2775" t="s">
        <v>30</v>
      </c>
      <c r="N2775" t="s">
        <v>234</v>
      </c>
      <c r="O2775">
        <v>1.1200000000000001</v>
      </c>
      <c r="P2775">
        <v>51923</v>
      </c>
      <c r="Q2775">
        <v>58153.760000000002</v>
      </c>
      <c r="R2775">
        <v>187872</v>
      </c>
      <c r="S2775">
        <v>187872</v>
      </c>
      <c r="T2775">
        <v>0.18787200000000001</v>
      </c>
      <c r="U2775">
        <v>0.18787200000000001</v>
      </c>
      <c r="V2775">
        <v>58.153759999999998</v>
      </c>
    </row>
    <row r="2776" spans="1:22" x14ac:dyDescent="0.35">
      <c r="A2776" t="s">
        <v>22</v>
      </c>
      <c r="B2776">
        <v>2019</v>
      </c>
      <c r="C2776" t="b">
        <v>1</v>
      </c>
      <c r="D2776" t="s">
        <v>23</v>
      </c>
      <c r="E2776" t="s">
        <v>234</v>
      </c>
      <c r="F2776" t="s">
        <v>25</v>
      </c>
      <c r="G2776" t="s">
        <v>23</v>
      </c>
      <c r="H2776" t="s">
        <v>36</v>
      </c>
      <c r="I2776" t="s">
        <v>37</v>
      </c>
      <c r="J2776" t="s">
        <v>28</v>
      </c>
      <c r="K2776" t="s">
        <v>29</v>
      </c>
      <c r="L2776" t="b">
        <v>1</v>
      </c>
      <c r="M2776" t="s">
        <v>30</v>
      </c>
      <c r="N2776" t="s">
        <v>234</v>
      </c>
      <c r="O2776">
        <v>1.66</v>
      </c>
      <c r="P2776">
        <v>154214</v>
      </c>
      <c r="Q2776">
        <v>255995.24</v>
      </c>
      <c r="R2776">
        <v>1661671</v>
      </c>
      <c r="S2776">
        <v>1661671</v>
      </c>
      <c r="T2776">
        <v>1.6616709999999999</v>
      </c>
      <c r="U2776">
        <v>1.6616709999999999</v>
      </c>
      <c r="V2776">
        <v>255.99524</v>
      </c>
    </row>
    <row r="2777" spans="1:22" x14ac:dyDescent="0.35">
      <c r="A2777" t="s">
        <v>22</v>
      </c>
      <c r="B2777">
        <v>2019</v>
      </c>
      <c r="C2777" t="b">
        <v>1</v>
      </c>
      <c r="D2777" t="s">
        <v>23</v>
      </c>
      <c r="E2777" t="s">
        <v>234</v>
      </c>
      <c r="F2777" t="s">
        <v>25</v>
      </c>
      <c r="G2777" t="s">
        <v>23</v>
      </c>
      <c r="H2777" t="s">
        <v>36</v>
      </c>
      <c r="I2777" t="s">
        <v>37</v>
      </c>
      <c r="J2777" t="s">
        <v>28</v>
      </c>
      <c r="K2777" t="s">
        <v>29</v>
      </c>
      <c r="L2777" t="b">
        <v>1</v>
      </c>
      <c r="M2777" t="s">
        <v>30</v>
      </c>
      <c r="N2777" t="s">
        <v>234</v>
      </c>
      <c r="O2777">
        <v>1.66</v>
      </c>
      <c r="P2777">
        <v>33899</v>
      </c>
      <c r="Q2777">
        <v>56272.34</v>
      </c>
      <c r="R2777">
        <v>432613</v>
      </c>
      <c r="S2777">
        <v>432613</v>
      </c>
      <c r="T2777">
        <v>0.43261300000000003</v>
      </c>
      <c r="U2777">
        <v>0.43261300000000003</v>
      </c>
      <c r="V2777">
        <v>56.27234</v>
      </c>
    </row>
    <row r="2778" spans="1:22" x14ac:dyDescent="0.35">
      <c r="A2778" t="s">
        <v>22</v>
      </c>
      <c r="B2778">
        <v>2019</v>
      </c>
      <c r="C2778" t="b">
        <v>1</v>
      </c>
      <c r="D2778" t="s">
        <v>23</v>
      </c>
      <c r="E2778" t="s">
        <v>234</v>
      </c>
      <c r="F2778" t="s">
        <v>25</v>
      </c>
      <c r="G2778" t="s">
        <v>23</v>
      </c>
      <c r="H2778" t="s">
        <v>36</v>
      </c>
      <c r="I2778" t="s">
        <v>37</v>
      </c>
      <c r="J2778" t="s">
        <v>28</v>
      </c>
      <c r="K2778" t="s">
        <v>29</v>
      </c>
      <c r="L2778" t="b">
        <v>1</v>
      </c>
      <c r="M2778" t="s">
        <v>30</v>
      </c>
      <c r="N2778" t="s">
        <v>234</v>
      </c>
      <c r="O2778">
        <v>1.66</v>
      </c>
      <c r="P2778">
        <v>540</v>
      </c>
      <c r="Q2778">
        <v>896.4</v>
      </c>
      <c r="R2778">
        <v>5622</v>
      </c>
      <c r="S2778">
        <v>5622</v>
      </c>
      <c r="T2778">
        <v>5.6220000000000003E-3</v>
      </c>
      <c r="U2778">
        <v>5.6220000000000003E-3</v>
      </c>
      <c r="V2778">
        <v>0.89639999999999997</v>
      </c>
    </row>
    <row r="2779" spans="1:22" x14ac:dyDescent="0.35">
      <c r="A2779" t="s">
        <v>22</v>
      </c>
      <c r="B2779">
        <v>2019</v>
      </c>
      <c r="C2779" t="b">
        <v>1</v>
      </c>
      <c r="D2779" t="s">
        <v>23</v>
      </c>
      <c r="E2779" t="s">
        <v>234</v>
      </c>
      <c r="F2779" t="s">
        <v>25</v>
      </c>
      <c r="G2779" t="s">
        <v>23</v>
      </c>
      <c r="H2779" t="s">
        <v>36</v>
      </c>
      <c r="I2779" t="s">
        <v>37</v>
      </c>
      <c r="J2779" t="s">
        <v>28</v>
      </c>
      <c r="K2779" t="s">
        <v>29</v>
      </c>
      <c r="L2779" t="b">
        <v>1</v>
      </c>
      <c r="M2779" t="s">
        <v>30</v>
      </c>
      <c r="N2779" t="s">
        <v>234</v>
      </c>
      <c r="O2779">
        <v>1.66</v>
      </c>
      <c r="P2779">
        <v>549668</v>
      </c>
      <c r="Q2779">
        <v>912448.88</v>
      </c>
      <c r="R2779">
        <v>5098496</v>
      </c>
      <c r="S2779">
        <v>5098496</v>
      </c>
      <c r="T2779">
        <v>5.0984959999999999</v>
      </c>
      <c r="U2779">
        <v>5.0984959999999999</v>
      </c>
      <c r="V2779">
        <v>912.44888000000003</v>
      </c>
    </row>
    <row r="2780" spans="1:22" x14ac:dyDescent="0.35">
      <c r="A2780" t="s">
        <v>22</v>
      </c>
      <c r="B2780">
        <v>2019</v>
      </c>
      <c r="C2780" t="b">
        <v>1</v>
      </c>
      <c r="D2780" t="s">
        <v>23</v>
      </c>
      <c r="E2780" t="s">
        <v>234</v>
      </c>
      <c r="F2780" t="s">
        <v>25</v>
      </c>
      <c r="G2780" t="s">
        <v>23</v>
      </c>
      <c r="H2780" t="s">
        <v>36</v>
      </c>
      <c r="I2780" t="s">
        <v>37</v>
      </c>
      <c r="J2780" t="s">
        <v>79</v>
      </c>
      <c r="K2780" t="s">
        <v>47</v>
      </c>
      <c r="L2780" t="b">
        <v>1</v>
      </c>
      <c r="M2780" t="s">
        <v>30</v>
      </c>
      <c r="N2780" t="s">
        <v>234</v>
      </c>
      <c r="O2780">
        <v>1.36</v>
      </c>
      <c r="P2780">
        <v>2428</v>
      </c>
      <c r="Q2780">
        <v>3302.08</v>
      </c>
      <c r="R2780">
        <v>23180</v>
      </c>
      <c r="S2780">
        <v>23180</v>
      </c>
      <c r="T2780">
        <v>2.3179999999999999E-2</v>
      </c>
      <c r="U2780">
        <v>2.3179999999999999E-2</v>
      </c>
      <c r="V2780">
        <v>3.3020800000000001</v>
      </c>
    </row>
    <row r="2781" spans="1:22" x14ac:dyDescent="0.35">
      <c r="A2781" t="s">
        <v>22</v>
      </c>
      <c r="B2781">
        <v>2019</v>
      </c>
      <c r="C2781" t="b">
        <v>1</v>
      </c>
      <c r="D2781" t="s">
        <v>23</v>
      </c>
      <c r="E2781" t="s">
        <v>234</v>
      </c>
      <c r="F2781" t="s">
        <v>25</v>
      </c>
      <c r="G2781" t="s">
        <v>23</v>
      </c>
      <c r="H2781" t="s">
        <v>36</v>
      </c>
      <c r="I2781" t="s">
        <v>37</v>
      </c>
      <c r="J2781" t="s">
        <v>79</v>
      </c>
      <c r="K2781" t="s">
        <v>47</v>
      </c>
      <c r="L2781" t="b">
        <v>1</v>
      </c>
      <c r="M2781" t="s">
        <v>30</v>
      </c>
      <c r="N2781" t="s">
        <v>234</v>
      </c>
      <c r="O2781">
        <v>1.36</v>
      </c>
      <c r="P2781">
        <v>2110</v>
      </c>
      <c r="Q2781">
        <v>2869.6</v>
      </c>
      <c r="R2781">
        <v>17214</v>
      </c>
      <c r="S2781">
        <v>17214</v>
      </c>
      <c r="T2781">
        <v>1.7214E-2</v>
      </c>
      <c r="U2781">
        <v>1.7214E-2</v>
      </c>
      <c r="V2781">
        <v>2.8696000000000002</v>
      </c>
    </row>
    <row r="2782" spans="1:22" x14ac:dyDescent="0.35">
      <c r="A2782" t="s">
        <v>22</v>
      </c>
      <c r="B2782">
        <v>2019</v>
      </c>
      <c r="C2782" t="b">
        <v>1</v>
      </c>
      <c r="D2782" t="s">
        <v>23</v>
      </c>
      <c r="E2782" t="s">
        <v>234</v>
      </c>
      <c r="F2782" t="s">
        <v>25</v>
      </c>
      <c r="G2782" t="s">
        <v>23</v>
      </c>
      <c r="H2782" t="s">
        <v>36</v>
      </c>
      <c r="I2782" t="s">
        <v>37</v>
      </c>
      <c r="J2782" t="s">
        <v>79</v>
      </c>
      <c r="K2782" t="s">
        <v>47</v>
      </c>
      <c r="L2782" t="b">
        <v>1</v>
      </c>
      <c r="M2782" t="s">
        <v>30</v>
      </c>
      <c r="N2782" t="s">
        <v>234</v>
      </c>
      <c r="O2782">
        <v>1.36</v>
      </c>
      <c r="P2782">
        <v>602</v>
      </c>
      <c r="Q2782">
        <v>818.72</v>
      </c>
      <c r="R2782">
        <v>7231</v>
      </c>
      <c r="S2782">
        <v>7231</v>
      </c>
      <c r="T2782">
        <v>7.2309999999999996E-3</v>
      </c>
      <c r="U2782">
        <v>7.2309999999999996E-3</v>
      </c>
      <c r="V2782">
        <v>0.81872</v>
      </c>
    </row>
    <row r="2783" spans="1:22" x14ac:dyDescent="0.35">
      <c r="A2783" t="s">
        <v>22</v>
      </c>
      <c r="B2783">
        <v>2019</v>
      </c>
      <c r="C2783" t="b">
        <v>1</v>
      </c>
      <c r="D2783" t="s">
        <v>23</v>
      </c>
      <c r="E2783" t="s">
        <v>234</v>
      </c>
      <c r="F2783" t="s">
        <v>25</v>
      </c>
      <c r="G2783" t="s">
        <v>23</v>
      </c>
      <c r="H2783" t="s">
        <v>36</v>
      </c>
      <c r="I2783" t="s">
        <v>37</v>
      </c>
      <c r="J2783" t="s">
        <v>82</v>
      </c>
      <c r="K2783" t="s">
        <v>39</v>
      </c>
      <c r="L2783" t="b">
        <v>1</v>
      </c>
      <c r="M2783" t="s">
        <v>30</v>
      </c>
      <c r="N2783" t="s">
        <v>234</v>
      </c>
      <c r="O2783">
        <v>1.36</v>
      </c>
      <c r="P2783">
        <v>2392</v>
      </c>
      <c r="Q2783">
        <v>3253.12</v>
      </c>
      <c r="R2783">
        <v>26603</v>
      </c>
      <c r="S2783">
        <v>26603</v>
      </c>
      <c r="T2783">
        <v>2.6603000000000002E-2</v>
      </c>
      <c r="U2783">
        <v>2.6603000000000002E-2</v>
      </c>
      <c r="V2783">
        <v>3.25312</v>
      </c>
    </row>
    <row r="2784" spans="1:22" x14ac:dyDescent="0.35">
      <c r="A2784" t="s">
        <v>22</v>
      </c>
      <c r="B2784">
        <v>2019</v>
      </c>
      <c r="C2784" t="b">
        <v>1</v>
      </c>
      <c r="D2784" t="s">
        <v>23</v>
      </c>
      <c r="E2784" t="s">
        <v>234</v>
      </c>
      <c r="F2784" t="s">
        <v>25</v>
      </c>
      <c r="G2784" t="s">
        <v>23</v>
      </c>
      <c r="H2784" t="s">
        <v>36</v>
      </c>
      <c r="I2784" t="s">
        <v>35</v>
      </c>
      <c r="J2784" t="s">
        <v>43</v>
      </c>
      <c r="K2784" t="s">
        <v>39</v>
      </c>
      <c r="L2784" t="b">
        <v>1</v>
      </c>
      <c r="M2784" t="s">
        <v>30</v>
      </c>
      <c r="N2784" t="s">
        <v>234</v>
      </c>
      <c r="O2784">
        <v>1</v>
      </c>
      <c r="P2784">
        <v>40</v>
      </c>
      <c r="Q2784">
        <v>40</v>
      </c>
      <c r="R2784">
        <v>1788</v>
      </c>
      <c r="S2784">
        <v>1788</v>
      </c>
      <c r="T2784">
        <v>1.7880000000000001E-3</v>
      </c>
      <c r="U2784">
        <v>1.7880000000000001E-3</v>
      </c>
      <c r="V2784">
        <v>0.04</v>
      </c>
    </row>
    <row r="2785" spans="1:22" x14ac:dyDescent="0.35">
      <c r="A2785" t="s">
        <v>22</v>
      </c>
      <c r="B2785">
        <v>2019</v>
      </c>
      <c r="C2785" t="b">
        <v>1</v>
      </c>
      <c r="D2785" t="s">
        <v>23</v>
      </c>
      <c r="E2785" t="s">
        <v>234</v>
      </c>
      <c r="F2785" t="s">
        <v>25</v>
      </c>
      <c r="G2785" t="s">
        <v>23</v>
      </c>
      <c r="H2785" t="s">
        <v>36</v>
      </c>
      <c r="I2785" t="s">
        <v>83</v>
      </c>
      <c r="J2785" t="s">
        <v>33</v>
      </c>
      <c r="K2785" t="s">
        <v>33</v>
      </c>
      <c r="L2785" t="b">
        <v>1</v>
      </c>
      <c r="M2785" t="s">
        <v>30</v>
      </c>
      <c r="N2785" t="s">
        <v>234</v>
      </c>
      <c r="O2785">
        <v>3.31</v>
      </c>
      <c r="P2785">
        <v>2040</v>
      </c>
      <c r="Q2785">
        <v>6752.4</v>
      </c>
      <c r="R2785">
        <v>10105</v>
      </c>
      <c r="S2785">
        <v>10105</v>
      </c>
      <c r="T2785">
        <v>1.0104999999999999E-2</v>
      </c>
      <c r="U2785">
        <v>1.0104999999999999E-2</v>
      </c>
      <c r="V2785">
        <v>6.7523999999999997</v>
      </c>
    </row>
    <row r="2786" spans="1:22" x14ac:dyDescent="0.35">
      <c r="A2786" t="s">
        <v>22</v>
      </c>
      <c r="B2786">
        <v>2019</v>
      </c>
      <c r="C2786" t="b">
        <v>1</v>
      </c>
      <c r="D2786" t="s">
        <v>23</v>
      </c>
      <c r="E2786" t="s">
        <v>234</v>
      </c>
      <c r="F2786" t="s">
        <v>25</v>
      </c>
      <c r="G2786" t="s">
        <v>23</v>
      </c>
      <c r="H2786" t="s">
        <v>50</v>
      </c>
      <c r="I2786" t="s">
        <v>37</v>
      </c>
      <c r="J2786" t="s">
        <v>111</v>
      </c>
      <c r="K2786" t="s">
        <v>32</v>
      </c>
      <c r="L2786" t="b">
        <v>1</v>
      </c>
      <c r="M2786" t="s">
        <v>30</v>
      </c>
      <c r="N2786" t="s">
        <v>234</v>
      </c>
      <c r="O2786">
        <v>1.8</v>
      </c>
      <c r="P2786">
        <v>7920</v>
      </c>
      <c r="Q2786">
        <v>14256</v>
      </c>
      <c r="R2786">
        <v>80299</v>
      </c>
      <c r="S2786">
        <v>80299</v>
      </c>
      <c r="T2786">
        <v>8.0298999999999995E-2</v>
      </c>
      <c r="U2786">
        <v>8.0298999999999995E-2</v>
      </c>
      <c r="V2786">
        <v>14.256</v>
      </c>
    </row>
    <row r="2787" spans="1:22" x14ac:dyDescent="0.35">
      <c r="A2787" t="s">
        <v>22</v>
      </c>
      <c r="B2787">
        <v>2019</v>
      </c>
      <c r="C2787" t="b">
        <v>1</v>
      </c>
      <c r="D2787" t="s">
        <v>23</v>
      </c>
      <c r="E2787" t="s">
        <v>234</v>
      </c>
      <c r="F2787" t="s">
        <v>25</v>
      </c>
      <c r="G2787" t="s">
        <v>23</v>
      </c>
      <c r="H2787" t="s">
        <v>50</v>
      </c>
      <c r="I2787" t="s">
        <v>27</v>
      </c>
      <c r="J2787" t="s">
        <v>86</v>
      </c>
      <c r="K2787" t="s">
        <v>32</v>
      </c>
      <c r="L2787" t="b">
        <v>1</v>
      </c>
      <c r="M2787" t="s">
        <v>30</v>
      </c>
      <c r="N2787" t="s">
        <v>234</v>
      </c>
      <c r="O2787">
        <v>1.03</v>
      </c>
      <c r="P2787">
        <v>16380</v>
      </c>
      <c r="Q2787">
        <v>16871.400000000001</v>
      </c>
      <c r="R2787">
        <v>45594</v>
      </c>
      <c r="S2787">
        <v>45594</v>
      </c>
      <c r="T2787">
        <v>4.5594000000000003E-2</v>
      </c>
      <c r="U2787">
        <v>4.5594000000000003E-2</v>
      </c>
      <c r="V2787">
        <v>16.871400000000001</v>
      </c>
    </row>
    <row r="2788" spans="1:22" x14ac:dyDescent="0.35">
      <c r="A2788" t="s">
        <v>22</v>
      </c>
      <c r="B2788">
        <v>2019</v>
      </c>
      <c r="C2788" t="b">
        <v>1</v>
      </c>
      <c r="D2788" t="s">
        <v>23</v>
      </c>
      <c r="E2788" t="s">
        <v>234</v>
      </c>
      <c r="F2788" t="s">
        <v>25</v>
      </c>
      <c r="G2788" t="s">
        <v>23</v>
      </c>
      <c r="H2788" t="s">
        <v>50</v>
      </c>
      <c r="I2788" t="s">
        <v>37</v>
      </c>
      <c r="J2788" t="s">
        <v>84</v>
      </c>
      <c r="K2788" t="s">
        <v>67</v>
      </c>
      <c r="L2788" t="b">
        <v>1</v>
      </c>
      <c r="M2788" t="s">
        <v>30</v>
      </c>
      <c r="N2788" t="s">
        <v>234</v>
      </c>
      <c r="O2788">
        <v>2.0099999999999998</v>
      </c>
      <c r="P2788">
        <v>1078000</v>
      </c>
      <c r="Q2788">
        <v>2166780</v>
      </c>
      <c r="R2788">
        <v>1180429</v>
      </c>
      <c r="S2788">
        <v>1180429</v>
      </c>
      <c r="T2788">
        <v>1.180429</v>
      </c>
      <c r="U2788">
        <v>1.180429</v>
      </c>
      <c r="V2788">
        <v>2166.7800000000002</v>
      </c>
    </row>
    <row r="2789" spans="1:22" x14ac:dyDescent="0.35">
      <c r="A2789" t="s">
        <v>22</v>
      </c>
      <c r="B2789">
        <v>2019</v>
      </c>
      <c r="C2789" t="b">
        <v>1</v>
      </c>
      <c r="D2789" t="s">
        <v>23</v>
      </c>
      <c r="E2789" t="s">
        <v>234</v>
      </c>
      <c r="F2789" t="s">
        <v>25</v>
      </c>
      <c r="G2789" t="s">
        <v>23</v>
      </c>
      <c r="H2789" t="s">
        <v>50</v>
      </c>
      <c r="I2789" t="s">
        <v>37</v>
      </c>
      <c r="J2789" t="s">
        <v>84</v>
      </c>
      <c r="K2789" t="s">
        <v>67</v>
      </c>
      <c r="L2789" t="b">
        <v>1</v>
      </c>
      <c r="M2789" t="s">
        <v>30</v>
      </c>
      <c r="N2789" t="s">
        <v>234</v>
      </c>
      <c r="O2789">
        <v>2.0099999999999998</v>
      </c>
      <c r="P2789">
        <v>142315</v>
      </c>
      <c r="Q2789">
        <v>286053.15000000002</v>
      </c>
      <c r="R2789">
        <v>275088</v>
      </c>
      <c r="S2789">
        <v>275088</v>
      </c>
      <c r="T2789">
        <v>0.275088</v>
      </c>
      <c r="U2789">
        <v>0.275088</v>
      </c>
      <c r="V2789">
        <v>286.05315000000002</v>
      </c>
    </row>
    <row r="2790" spans="1:22" x14ac:dyDescent="0.35">
      <c r="A2790" t="s">
        <v>22</v>
      </c>
      <c r="B2790">
        <v>2019</v>
      </c>
      <c r="C2790" t="b">
        <v>1</v>
      </c>
      <c r="D2790" t="s">
        <v>23</v>
      </c>
      <c r="E2790" t="s">
        <v>234</v>
      </c>
      <c r="F2790" t="s">
        <v>25</v>
      </c>
      <c r="G2790" t="s">
        <v>23</v>
      </c>
      <c r="H2790" t="s">
        <v>50</v>
      </c>
      <c r="I2790" t="s">
        <v>37</v>
      </c>
      <c r="J2790" t="s">
        <v>84</v>
      </c>
      <c r="K2790" t="s">
        <v>67</v>
      </c>
      <c r="L2790" t="b">
        <v>1</v>
      </c>
      <c r="M2790" t="s">
        <v>30</v>
      </c>
      <c r="N2790" t="s">
        <v>234</v>
      </c>
      <c r="O2790">
        <v>2.0099999999999998</v>
      </c>
      <c r="P2790">
        <v>114244</v>
      </c>
      <c r="Q2790">
        <v>229630.44</v>
      </c>
      <c r="R2790">
        <v>394490</v>
      </c>
      <c r="S2790">
        <v>394490</v>
      </c>
      <c r="T2790">
        <v>0.39449000000000001</v>
      </c>
      <c r="U2790">
        <v>0.39449000000000001</v>
      </c>
      <c r="V2790">
        <v>229.63043999999999</v>
      </c>
    </row>
    <row r="2791" spans="1:22" x14ac:dyDescent="0.35">
      <c r="A2791" t="s">
        <v>22</v>
      </c>
      <c r="B2791">
        <v>2019</v>
      </c>
      <c r="C2791" t="b">
        <v>1</v>
      </c>
      <c r="D2791" t="s">
        <v>23</v>
      </c>
      <c r="E2791" t="s">
        <v>234</v>
      </c>
      <c r="F2791" t="s">
        <v>25</v>
      </c>
      <c r="G2791" t="s">
        <v>23</v>
      </c>
      <c r="H2791" t="s">
        <v>40</v>
      </c>
      <c r="I2791" t="s">
        <v>27</v>
      </c>
      <c r="J2791" t="s">
        <v>87</v>
      </c>
      <c r="K2791" t="s">
        <v>78</v>
      </c>
      <c r="L2791" t="b">
        <v>1</v>
      </c>
      <c r="M2791" t="s">
        <v>30</v>
      </c>
      <c r="N2791" t="s">
        <v>234</v>
      </c>
      <c r="O2791">
        <v>2.65</v>
      </c>
      <c r="P2791">
        <v>165000</v>
      </c>
      <c r="Q2791">
        <v>437250</v>
      </c>
      <c r="R2791">
        <v>801875</v>
      </c>
      <c r="S2791">
        <v>801875</v>
      </c>
      <c r="T2791">
        <v>0.801875</v>
      </c>
      <c r="U2791">
        <v>0.801875</v>
      </c>
      <c r="V2791">
        <v>437.25</v>
      </c>
    </row>
    <row r="2792" spans="1:22" x14ac:dyDescent="0.35">
      <c r="A2792" t="s">
        <v>22</v>
      </c>
      <c r="B2792">
        <v>2019</v>
      </c>
      <c r="C2792" t="b">
        <v>1</v>
      </c>
      <c r="D2792" t="s">
        <v>23</v>
      </c>
      <c r="E2792" t="s">
        <v>234</v>
      </c>
      <c r="F2792" t="s">
        <v>25</v>
      </c>
      <c r="G2792" t="s">
        <v>23</v>
      </c>
      <c r="H2792" t="s">
        <v>40</v>
      </c>
      <c r="I2792" t="s">
        <v>27</v>
      </c>
      <c r="J2792" t="s">
        <v>33</v>
      </c>
      <c r="K2792" t="s">
        <v>33</v>
      </c>
      <c r="L2792" t="b">
        <v>1</v>
      </c>
      <c r="M2792" t="s">
        <v>30</v>
      </c>
      <c r="N2792" t="s">
        <v>234</v>
      </c>
      <c r="O2792">
        <v>1.64</v>
      </c>
      <c r="P2792">
        <v>300</v>
      </c>
      <c r="Q2792">
        <v>492</v>
      </c>
      <c r="R2792">
        <v>1751</v>
      </c>
      <c r="S2792">
        <v>1751</v>
      </c>
      <c r="T2792">
        <v>1.751E-3</v>
      </c>
      <c r="U2792">
        <v>1.751E-3</v>
      </c>
      <c r="V2792">
        <v>0.49199999999999999</v>
      </c>
    </row>
    <row r="2793" spans="1:22" x14ac:dyDescent="0.35">
      <c r="A2793" t="s">
        <v>22</v>
      </c>
      <c r="B2793">
        <v>2019</v>
      </c>
      <c r="C2793" t="b">
        <v>1</v>
      </c>
      <c r="D2793" t="s">
        <v>23</v>
      </c>
      <c r="E2793" t="s">
        <v>234</v>
      </c>
      <c r="F2793" t="s">
        <v>25</v>
      </c>
      <c r="G2793" t="s">
        <v>23</v>
      </c>
      <c r="H2793" t="s">
        <v>26</v>
      </c>
      <c r="I2793" t="s">
        <v>35</v>
      </c>
      <c r="J2793" t="s">
        <v>41</v>
      </c>
      <c r="K2793" t="s">
        <v>42</v>
      </c>
      <c r="L2793" t="b">
        <v>1</v>
      </c>
      <c r="M2793" t="s">
        <v>30</v>
      </c>
      <c r="N2793" t="s">
        <v>234</v>
      </c>
      <c r="O2793">
        <v>0</v>
      </c>
      <c r="P2793">
        <v>25922</v>
      </c>
      <c r="Q2793">
        <v>0</v>
      </c>
      <c r="R2793">
        <v>416110</v>
      </c>
      <c r="S2793">
        <v>416110</v>
      </c>
      <c r="T2793">
        <v>0.41610999999999998</v>
      </c>
      <c r="U2793">
        <v>0.41610999999999998</v>
      </c>
      <c r="V2793">
        <v>0</v>
      </c>
    </row>
    <row r="2794" spans="1:22" x14ac:dyDescent="0.35">
      <c r="A2794" t="s">
        <v>22</v>
      </c>
      <c r="B2794">
        <v>2019</v>
      </c>
      <c r="C2794" t="b">
        <v>1</v>
      </c>
      <c r="D2794" t="s">
        <v>23</v>
      </c>
      <c r="E2794" t="s">
        <v>234</v>
      </c>
      <c r="F2794" t="s">
        <v>25</v>
      </c>
      <c r="G2794" t="s">
        <v>23</v>
      </c>
      <c r="H2794" t="s">
        <v>26</v>
      </c>
      <c r="I2794" t="s">
        <v>35</v>
      </c>
      <c r="J2794" t="s">
        <v>41</v>
      </c>
      <c r="K2794" t="s">
        <v>42</v>
      </c>
      <c r="L2794" t="b">
        <v>1</v>
      </c>
      <c r="M2794" t="s">
        <v>30</v>
      </c>
      <c r="N2794" t="s">
        <v>234</v>
      </c>
      <c r="O2794">
        <v>0</v>
      </c>
      <c r="P2794">
        <v>23383</v>
      </c>
      <c r="Q2794">
        <v>0</v>
      </c>
      <c r="R2794">
        <v>257281</v>
      </c>
      <c r="S2794">
        <v>257281</v>
      </c>
      <c r="T2794">
        <v>0.25728099999999998</v>
      </c>
      <c r="U2794">
        <v>0.25728099999999998</v>
      </c>
      <c r="V2794">
        <v>0</v>
      </c>
    </row>
    <row r="2795" spans="1:22" x14ac:dyDescent="0.35">
      <c r="A2795" t="s">
        <v>22</v>
      </c>
      <c r="B2795">
        <v>2019</v>
      </c>
      <c r="C2795" t="b">
        <v>1</v>
      </c>
      <c r="D2795" t="s">
        <v>23</v>
      </c>
      <c r="E2795" t="s">
        <v>234</v>
      </c>
      <c r="F2795" t="s">
        <v>25</v>
      </c>
      <c r="G2795" t="s">
        <v>23</v>
      </c>
      <c r="H2795" t="s">
        <v>26</v>
      </c>
      <c r="I2795" t="s">
        <v>35</v>
      </c>
      <c r="J2795" t="s">
        <v>41</v>
      </c>
      <c r="K2795" t="s">
        <v>42</v>
      </c>
      <c r="L2795" t="b">
        <v>1</v>
      </c>
      <c r="M2795" t="s">
        <v>30</v>
      </c>
      <c r="N2795" t="s">
        <v>234</v>
      </c>
      <c r="O2795">
        <v>0</v>
      </c>
      <c r="P2795">
        <v>3410</v>
      </c>
      <c r="Q2795">
        <v>0</v>
      </c>
      <c r="R2795">
        <v>45558</v>
      </c>
      <c r="S2795">
        <v>45558</v>
      </c>
      <c r="T2795">
        <v>4.5558000000000001E-2</v>
      </c>
      <c r="U2795">
        <v>4.5558000000000001E-2</v>
      </c>
      <c r="V2795">
        <v>0</v>
      </c>
    </row>
    <row r="2796" spans="1:22" x14ac:dyDescent="0.35">
      <c r="A2796" t="s">
        <v>22</v>
      </c>
      <c r="B2796">
        <v>2019</v>
      </c>
      <c r="C2796" t="b">
        <v>1</v>
      </c>
      <c r="D2796" t="s">
        <v>23</v>
      </c>
      <c r="E2796" t="s">
        <v>234</v>
      </c>
      <c r="F2796" t="s">
        <v>25</v>
      </c>
      <c r="G2796" t="s">
        <v>23</v>
      </c>
      <c r="H2796" t="s">
        <v>26</v>
      </c>
      <c r="I2796" t="s">
        <v>35</v>
      </c>
      <c r="J2796" t="s">
        <v>41</v>
      </c>
      <c r="K2796" t="s">
        <v>42</v>
      </c>
      <c r="L2796" t="b">
        <v>1</v>
      </c>
      <c r="M2796" t="s">
        <v>30</v>
      </c>
      <c r="N2796" t="s">
        <v>234</v>
      </c>
      <c r="O2796">
        <v>0</v>
      </c>
      <c r="P2796">
        <v>1328</v>
      </c>
      <c r="Q2796">
        <v>0</v>
      </c>
      <c r="R2796">
        <v>32329</v>
      </c>
      <c r="S2796">
        <v>32329</v>
      </c>
      <c r="T2796">
        <v>3.2328999999999997E-2</v>
      </c>
      <c r="U2796">
        <v>3.2328999999999997E-2</v>
      </c>
      <c r="V2796">
        <v>0</v>
      </c>
    </row>
    <row r="2797" spans="1:22" x14ac:dyDescent="0.35">
      <c r="A2797" t="s">
        <v>22</v>
      </c>
      <c r="B2797">
        <v>2019</v>
      </c>
      <c r="C2797" t="b">
        <v>1</v>
      </c>
      <c r="D2797" t="s">
        <v>23</v>
      </c>
      <c r="E2797" t="s">
        <v>234</v>
      </c>
      <c r="F2797" t="s">
        <v>25</v>
      </c>
      <c r="G2797" t="s">
        <v>23</v>
      </c>
      <c r="H2797" t="s">
        <v>26</v>
      </c>
      <c r="I2797" t="s">
        <v>27</v>
      </c>
      <c r="J2797" t="s">
        <v>62</v>
      </c>
      <c r="K2797" t="s">
        <v>59</v>
      </c>
      <c r="L2797" t="b">
        <v>1</v>
      </c>
      <c r="M2797" t="s">
        <v>30</v>
      </c>
      <c r="N2797" t="s">
        <v>234</v>
      </c>
      <c r="O2797">
        <v>1.1200000000000001</v>
      </c>
      <c r="P2797">
        <v>107899</v>
      </c>
      <c r="Q2797">
        <v>120846.88</v>
      </c>
      <c r="R2797">
        <v>172756</v>
      </c>
      <c r="S2797">
        <v>172756</v>
      </c>
      <c r="T2797">
        <v>0.17275599999999999</v>
      </c>
      <c r="U2797">
        <v>0.17275599999999999</v>
      </c>
      <c r="V2797">
        <v>120.84688</v>
      </c>
    </row>
    <row r="2798" spans="1:22" x14ac:dyDescent="0.35">
      <c r="A2798" t="s">
        <v>22</v>
      </c>
      <c r="B2798">
        <v>2019</v>
      </c>
      <c r="C2798" t="b">
        <v>1</v>
      </c>
      <c r="D2798" t="s">
        <v>23</v>
      </c>
      <c r="E2798" t="s">
        <v>234</v>
      </c>
      <c r="F2798" t="s">
        <v>25</v>
      </c>
      <c r="G2798" t="s">
        <v>23</v>
      </c>
      <c r="H2798" t="s">
        <v>26</v>
      </c>
      <c r="I2798" t="s">
        <v>27</v>
      </c>
      <c r="J2798" t="s">
        <v>62</v>
      </c>
      <c r="K2798" t="s">
        <v>59</v>
      </c>
      <c r="L2798" t="b">
        <v>1</v>
      </c>
      <c r="M2798" t="s">
        <v>30</v>
      </c>
      <c r="N2798" t="s">
        <v>234</v>
      </c>
      <c r="O2798">
        <v>1.1200000000000001</v>
      </c>
      <c r="P2798">
        <v>46300</v>
      </c>
      <c r="Q2798">
        <v>51856</v>
      </c>
      <c r="R2798">
        <v>65783</v>
      </c>
      <c r="S2798">
        <v>65783</v>
      </c>
      <c r="T2798">
        <v>6.5782999999999994E-2</v>
      </c>
      <c r="U2798">
        <v>6.5782999999999994E-2</v>
      </c>
      <c r="V2798">
        <v>51.856000000000002</v>
      </c>
    </row>
    <row r="2799" spans="1:22" x14ac:dyDescent="0.35">
      <c r="A2799" t="s">
        <v>22</v>
      </c>
      <c r="B2799">
        <v>2019</v>
      </c>
      <c r="C2799" t="b">
        <v>1</v>
      </c>
      <c r="D2799" t="s">
        <v>23</v>
      </c>
      <c r="E2799" t="s">
        <v>234</v>
      </c>
      <c r="F2799" t="s">
        <v>25</v>
      </c>
      <c r="G2799" t="s">
        <v>23</v>
      </c>
      <c r="H2799" t="s">
        <v>26</v>
      </c>
      <c r="I2799" t="s">
        <v>27</v>
      </c>
      <c r="J2799" t="s">
        <v>63</v>
      </c>
      <c r="K2799" t="s">
        <v>59</v>
      </c>
      <c r="L2799" t="b">
        <v>1</v>
      </c>
      <c r="M2799" t="s">
        <v>30</v>
      </c>
      <c r="N2799" t="s">
        <v>234</v>
      </c>
      <c r="O2799">
        <v>1.1200000000000001</v>
      </c>
      <c r="P2799">
        <v>9069</v>
      </c>
      <c r="Q2799">
        <v>10157.280000000001</v>
      </c>
      <c r="R2799">
        <v>13722</v>
      </c>
      <c r="S2799">
        <v>13722</v>
      </c>
      <c r="T2799">
        <v>1.3722E-2</v>
      </c>
      <c r="U2799">
        <v>1.3722E-2</v>
      </c>
      <c r="V2799">
        <v>10.15728</v>
      </c>
    </row>
    <row r="2800" spans="1:22" x14ac:dyDescent="0.35">
      <c r="A2800" t="s">
        <v>22</v>
      </c>
      <c r="B2800">
        <v>2019</v>
      </c>
      <c r="C2800" t="b">
        <v>1</v>
      </c>
      <c r="D2800" t="s">
        <v>23</v>
      </c>
      <c r="E2800" t="s">
        <v>234</v>
      </c>
      <c r="F2800" t="s">
        <v>25</v>
      </c>
      <c r="G2800" t="s">
        <v>23</v>
      </c>
      <c r="H2800" t="s">
        <v>26</v>
      </c>
      <c r="I2800" t="s">
        <v>27</v>
      </c>
      <c r="J2800" t="s">
        <v>63</v>
      </c>
      <c r="K2800" t="s">
        <v>59</v>
      </c>
      <c r="L2800" t="b">
        <v>1</v>
      </c>
      <c r="M2800" t="s">
        <v>30</v>
      </c>
      <c r="N2800" t="s">
        <v>234</v>
      </c>
      <c r="O2800">
        <v>1.1200000000000001</v>
      </c>
      <c r="P2800">
        <v>5069</v>
      </c>
      <c r="Q2800">
        <v>5677.28</v>
      </c>
      <c r="R2800">
        <v>9701</v>
      </c>
      <c r="S2800">
        <v>9701</v>
      </c>
      <c r="T2800">
        <v>9.7009999999999996E-3</v>
      </c>
      <c r="U2800">
        <v>9.7009999999999996E-3</v>
      </c>
      <c r="V2800">
        <v>5.6772799999999997</v>
      </c>
    </row>
    <row r="2801" spans="1:22" x14ac:dyDescent="0.35">
      <c r="A2801" t="s">
        <v>22</v>
      </c>
      <c r="B2801">
        <v>2019</v>
      </c>
      <c r="C2801" t="b">
        <v>1</v>
      </c>
      <c r="D2801" t="s">
        <v>23</v>
      </c>
      <c r="E2801" t="s">
        <v>234</v>
      </c>
      <c r="F2801" t="s">
        <v>25</v>
      </c>
      <c r="G2801" t="s">
        <v>23</v>
      </c>
      <c r="H2801" t="s">
        <v>26</v>
      </c>
      <c r="I2801" t="s">
        <v>27</v>
      </c>
      <c r="J2801" t="s">
        <v>64</v>
      </c>
      <c r="K2801" t="s">
        <v>59</v>
      </c>
      <c r="L2801" t="b">
        <v>1</v>
      </c>
      <c r="M2801" t="s">
        <v>30</v>
      </c>
      <c r="N2801" t="s">
        <v>234</v>
      </c>
      <c r="O2801">
        <v>1</v>
      </c>
      <c r="P2801">
        <v>2644</v>
      </c>
      <c r="Q2801">
        <v>2644</v>
      </c>
      <c r="R2801">
        <v>4971</v>
      </c>
      <c r="S2801">
        <v>4971</v>
      </c>
      <c r="T2801">
        <v>4.9709999999999997E-3</v>
      </c>
      <c r="U2801">
        <v>4.9709999999999997E-3</v>
      </c>
      <c r="V2801">
        <v>2.6440000000000001</v>
      </c>
    </row>
    <row r="2802" spans="1:22" x14ac:dyDescent="0.35">
      <c r="A2802" t="s">
        <v>22</v>
      </c>
      <c r="B2802">
        <v>2019</v>
      </c>
      <c r="C2802" t="b">
        <v>1</v>
      </c>
      <c r="D2802" t="s">
        <v>23</v>
      </c>
      <c r="E2802" t="s">
        <v>234</v>
      </c>
      <c r="F2802" t="s">
        <v>25</v>
      </c>
      <c r="G2802" t="s">
        <v>23</v>
      </c>
      <c r="H2802" t="s">
        <v>36</v>
      </c>
      <c r="I2802" t="s">
        <v>37</v>
      </c>
      <c r="J2802" t="s">
        <v>28</v>
      </c>
      <c r="K2802" t="s">
        <v>29</v>
      </c>
      <c r="L2802" t="b">
        <v>1</v>
      </c>
      <c r="M2802" t="s">
        <v>30</v>
      </c>
      <c r="N2802" t="s">
        <v>234</v>
      </c>
      <c r="O2802">
        <v>1.66</v>
      </c>
      <c r="P2802">
        <v>223553</v>
      </c>
      <c r="Q2802">
        <v>371097.98</v>
      </c>
      <c r="R2802">
        <v>2029148</v>
      </c>
      <c r="S2802">
        <v>2029148</v>
      </c>
      <c r="T2802">
        <v>2.0291480000000002</v>
      </c>
      <c r="U2802">
        <v>2.0291480000000002</v>
      </c>
      <c r="V2802">
        <v>371.09798000000001</v>
      </c>
    </row>
    <row r="2803" spans="1:22" x14ac:dyDescent="0.35">
      <c r="A2803" t="s">
        <v>22</v>
      </c>
      <c r="B2803">
        <v>2019</v>
      </c>
      <c r="C2803" t="b">
        <v>1</v>
      </c>
      <c r="D2803" t="s">
        <v>23</v>
      </c>
      <c r="E2803" t="s">
        <v>234</v>
      </c>
      <c r="F2803" t="s">
        <v>25</v>
      </c>
      <c r="G2803" t="s">
        <v>23</v>
      </c>
      <c r="H2803" t="s">
        <v>36</v>
      </c>
      <c r="I2803" t="s">
        <v>37</v>
      </c>
      <c r="J2803" t="s">
        <v>28</v>
      </c>
      <c r="K2803" t="s">
        <v>29</v>
      </c>
      <c r="L2803" t="b">
        <v>1</v>
      </c>
      <c r="M2803" t="s">
        <v>30</v>
      </c>
      <c r="N2803" t="s">
        <v>234</v>
      </c>
      <c r="O2803">
        <v>1.66</v>
      </c>
      <c r="P2803">
        <v>102682</v>
      </c>
      <c r="Q2803">
        <v>170452.12</v>
      </c>
      <c r="R2803">
        <v>999196</v>
      </c>
      <c r="S2803">
        <v>999196</v>
      </c>
      <c r="T2803">
        <v>0.99919599999999997</v>
      </c>
      <c r="U2803">
        <v>0.99919599999999997</v>
      </c>
      <c r="V2803">
        <v>170.45212000000001</v>
      </c>
    </row>
    <row r="2804" spans="1:22" x14ac:dyDescent="0.35">
      <c r="A2804" t="s">
        <v>22</v>
      </c>
      <c r="B2804">
        <v>2019</v>
      </c>
      <c r="C2804" t="b">
        <v>1</v>
      </c>
      <c r="D2804" t="s">
        <v>23</v>
      </c>
      <c r="E2804" t="s">
        <v>234</v>
      </c>
      <c r="F2804" t="s">
        <v>25</v>
      </c>
      <c r="G2804" t="s">
        <v>23</v>
      </c>
      <c r="H2804" t="s">
        <v>36</v>
      </c>
      <c r="I2804" t="s">
        <v>37</v>
      </c>
      <c r="J2804" t="s">
        <v>28</v>
      </c>
      <c r="K2804" t="s">
        <v>29</v>
      </c>
      <c r="L2804" t="b">
        <v>1</v>
      </c>
      <c r="M2804" t="s">
        <v>30</v>
      </c>
      <c r="N2804" t="s">
        <v>234</v>
      </c>
      <c r="O2804">
        <v>1.66</v>
      </c>
      <c r="P2804">
        <v>43624</v>
      </c>
      <c r="Q2804">
        <v>72415.839999999997</v>
      </c>
      <c r="R2804">
        <v>582459</v>
      </c>
      <c r="S2804">
        <v>582459</v>
      </c>
      <c r="T2804">
        <v>0.58245899999999995</v>
      </c>
      <c r="U2804">
        <v>0.58245899999999995</v>
      </c>
      <c r="V2804">
        <v>72.415840000000003</v>
      </c>
    </row>
    <row r="2805" spans="1:22" x14ac:dyDescent="0.35">
      <c r="A2805" t="s">
        <v>22</v>
      </c>
      <c r="B2805">
        <v>2019</v>
      </c>
      <c r="C2805" t="b">
        <v>1</v>
      </c>
      <c r="D2805" t="s">
        <v>23</v>
      </c>
      <c r="E2805" t="s">
        <v>234</v>
      </c>
      <c r="F2805" t="s">
        <v>25</v>
      </c>
      <c r="G2805" t="s">
        <v>23</v>
      </c>
      <c r="H2805" t="s">
        <v>36</v>
      </c>
      <c r="I2805" t="s">
        <v>37</v>
      </c>
      <c r="J2805" t="s">
        <v>57</v>
      </c>
      <c r="K2805" t="s">
        <v>29</v>
      </c>
      <c r="L2805" t="b">
        <v>1</v>
      </c>
      <c r="M2805" t="s">
        <v>30</v>
      </c>
      <c r="N2805" t="s">
        <v>234</v>
      </c>
      <c r="O2805">
        <v>1.8</v>
      </c>
      <c r="P2805">
        <v>9566</v>
      </c>
      <c r="Q2805">
        <v>17218.8</v>
      </c>
      <c r="R2805">
        <v>173590</v>
      </c>
      <c r="S2805">
        <v>173590</v>
      </c>
      <c r="T2805">
        <v>0.17358999999999999</v>
      </c>
      <c r="U2805">
        <v>0.17358999999999999</v>
      </c>
      <c r="V2805">
        <v>17.218800000000002</v>
      </c>
    </row>
    <row r="2806" spans="1:22" x14ac:dyDescent="0.35">
      <c r="A2806" t="s">
        <v>22</v>
      </c>
      <c r="B2806">
        <v>2019</v>
      </c>
      <c r="C2806" t="b">
        <v>1</v>
      </c>
      <c r="D2806" t="s">
        <v>23</v>
      </c>
      <c r="E2806" t="s">
        <v>234</v>
      </c>
      <c r="F2806" t="s">
        <v>25</v>
      </c>
      <c r="G2806" t="s">
        <v>23</v>
      </c>
      <c r="H2806" t="s">
        <v>36</v>
      </c>
      <c r="I2806" t="s">
        <v>37</v>
      </c>
      <c r="J2806" t="s">
        <v>57</v>
      </c>
      <c r="K2806" t="s">
        <v>29</v>
      </c>
      <c r="L2806" t="b">
        <v>1</v>
      </c>
      <c r="M2806" t="s">
        <v>30</v>
      </c>
      <c r="N2806" t="s">
        <v>234</v>
      </c>
      <c r="O2806">
        <v>1.8</v>
      </c>
      <c r="P2806">
        <v>5650</v>
      </c>
      <c r="Q2806">
        <v>10170</v>
      </c>
      <c r="R2806">
        <v>20619</v>
      </c>
      <c r="S2806">
        <v>20619</v>
      </c>
      <c r="T2806">
        <v>2.0618999999999998E-2</v>
      </c>
      <c r="U2806">
        <v>2.0618999999999998E-2</v>
      </c>
      <c r="V2806">
        <v>10.17</v>
      </c>
    </row>
    <row r="2807" spans="1:22" x14ac:dyDescent="0.35">
      <c r="A2807" t="s">
        <v>22</v>
      </c>
      <c r="B2807">
        <v>2019</v>
      </c>
      <c r="C2807" t="b">
        <v>1</v>
      </c>
      <c r="D2807" t="s">
        <v>23</v>
      </c>
      <c r="E2807" t="s">
        <v>234</v>
      </c>
      <c r="F2807" t="s">
        <v>25</v>
      </c>
      <c r="G2807" t="s">
        <v>23</v>
      </c>
      <c r="H2807" t="s">
        <v>36</v>
      </c>
      <c r="I2807" t="s">
        <v>37</v>
      </c>
      <c r="J2807" t="s">
        <v>57</v>
      </c>
      <c r="K2807" t="s">
        <v>29</v>
      </c>
      <c r="L2807" t="b">
        <v>1</v>
      </c>
      <c r="M2807" t="s">
        <v>30</v>
      </c>
      <c r="N2807" t="s">
        <v>234</v>
      </c>
      <c r="O2807">
        <v>1.8</v>
      </c>
      <c r="P2807">
        <v>43</v>
      </c>
      <c r="Q2807">
        <v>77.400000000000006</v>
      </c>
      <c r="R2807">
        <v>1031</v>
      </c>
      <c r="S2807">
        <v>1031</v>
      </c>
      <c r="T2807">
        <v>1.031E-3</v>
      </c>
      <c r="U2807">
        <v>1.031E-3</v>
      </c>
      <c r="V2807">
        <v>7.7399999999999997E-2</v>
      </c>
    </row>
    <row r="2808" spans="1:22" x14ac:dyDescent="0.35">
      <c r="A2808" t="s">
        <v>22</v>
      </c>
      <c r="B2808">
        <v>2019</v>
      </c>
      <c r="C2808" t="b">
        <v>1</v>
      </c>
      <c r="D2808" t="s">
        <v>23</v>
      </c>
      <c r="E2808" t="s">
        <v>234</v>
      </c>
      <c r="F2808" t="s">
        <v>25</v>
      </c>
      <c r="G2808" t="s">
        <v>23</v>
      </c>
      <c r="H2808" t="s">
        <v>36</v>
      </c>
      <c r="I2808" t="s">
        <v>83</v>
      </c>
      <c r="J2808" t="s">
        <v>58</v>
      </c>
      <c r="K2808" t="s">
        <v>59</v>
      </c>
      <c r="L2808" t="b">
        <v>1</v>
      </c>
      <c r="M2808" t="s">
        <v>30</v>
      </c>
      <c r="N2808" t="s">
        <v>234</v>
      </c>
      <c r="O2808">
        <v>3.31</v>
      </c>
      <c r="P2808">
        <v>8905</v>
      </c>
      <c r="Q2808">
        <v>29475.55</v>
      </c>
      <c r="R2808">
        <v>54505</v>
      </c>
      <c r="S2808">
        <v>54505</v>
      </c>
      <c r="T2808">
        <v>5.4504999999999998E-2</v>
      </c>
      <c r="U2808">
        <v>5.4504999999999998E-2</v>
      </c>
      <c r="V2808">
        <v>29.475549999999998</v>
      </c>
    </row>
    <row r="2809" spans="1:22" x14ac:dyDescent="0.35">
      <c r="A2809" t="s">
        <v>22</v>
      </c>
      <c r="B2809">
        <v>2019</v>
      </c>
      <c r="C2809" t="b">
        <v>1</v>
      </c>
      <c r="D2809" t="s">
        <v>23</v>
      </c>
      <c r="E2809" t="s">
        <v>234</v>
      </c>
      <c r="F2809" t="s">
        <v>25</v>
      </c>
      <c r="G2809" t="s">
        <v>23</v>
      </c>
      <c r="H2809" t="s">
        <v>36</v>
      </c>
      <c r="I2809" t="s">
        <v>83</v>
      </c>
      <c r="J2809" t="s">
        <v>58</v>
      </c>
      <c r="K2809" t="s">
        <v>59</v>
      </c>
      <c r="L2809" t="b">
        <v>1</v>
      </c>
      <c r="M2809" t="s">
        <v>30</v>
      </c>
      <c r="N2809" t="s">
        <v>234</v>
      </c>
      <c r="O2809">
        <v>3.31</v>
      </c>
      <c r="P2809">
        <v>6400</v>
      </c>
      <c r="Q2809">
        <v>21184</v>
      </c>
      <c r="R2809">
        <v>19140</v>
      </c>
      <c r="S2809">
        <v>19140</v>
      </c>
      <c r="T2809">
        <v>1.9140000000000001E-2</v>
      </c>
      <c r="U2809">
        <v>1.9140000000000001E-2</v>
      </c>
      <c r="V2809">
        <v>21.184000000000001</v>
      </c>
    </row>
    <row r="2810" spans="1:22" x14ac:dyDescent="0.35">
      <c r="A2810" t="s">
        <v>22</v>
      </c>
      <c r="B2810">
        <v>2019</v>
      </c>
      <c r="C2810" t="b">
        <v>1</v>
      </c>
      <c r="D2810" t="s">
        <v>23</v>
      </c>
      <c r="E2810" t="s">
        <v>234</v>
      </c>
      <c r="F2810" t="s">
        <v>25</v>
      </c>
      <c r="G2810" t="s">
        <v>23</v>
      </c>
      <c r="H2810" t="s">
        <v>36</v>
      </c>
      <c r="I2810" t="s">
        <v>83</v>
      </c>
      <c r="J2810" t="s">
        <v>58</v>
      </c>
      <c r="K2810" t="s">
        <v>59</v>
      </c>
      <c r="L2810" t="b">
        <v>1</v>
      </c>
      <c r="M2810" t="s">
        <v>30</v>
      </c>
      <c r="N2810" t="s">
        <v>234</v>
      </c>
      <c r="O2810">
        <v>3.31</v>
      </c>
      <c r="P2810">
        <v>500</v>
      </c>
      <c r="Q2810">
        <v>1655</v>
      </c>
      <c r="R2810">
        <v>2777</v>
      </c>
      <c r="S2810">
        <v>2777</v>
      </c>
      <c r="T2810">
        <v>2.777E-3</v>
      </c>
      <c r="U2810">
        <v>2.777E-3</v>
      </c>
      <c r="V2810">
        <v>1.655</v>
      </c>
    </row>
    <row r="2811" spans="1:22" x14ac:dyDescent="0.35">
      <c r="A2811" t="s">
        <v>22</v>
      </c>
      <c r="B2811">
        <v>2019</v>
      </c>
      <c r="C2811" t="b">
        <v>1</v>
      </c>
      <c r="D2811" t="s">
        <v>23</v>
      </c>
      <c r="E2811" t="s">
        <v>234</v>
      </c>
      <c r="F2811" t="s">
        <v>25</v>
      </c>
      <c r="G2811" t="s">
        <v>23</v>
      </c>
      <c r="H2811" t="s">
        <v>50</v>
      </c>
      <c r="I2811" t="s">
        <v>37</v>
      </c>
      <c r="J2811" t="s">
        <v>92</v>
      </c>
      <c r="K2811" t="s">
        <v>52</v>
      </c>
      <c r="L2811" t="b">
        <v>1</v>
      </c>
      <c r="M2811" t="s">
        <v>30</v>
      </c>
      <c r="N2811" t="s">
        <v>234</v>
      </c>
      <c r="O2811">
        <v>2.08</v>
      </c>
      <c r="P2811">
        <v>61200</v>
      </c>
      <c r="Q2811">
        <v>127296</v>
      </c>
      <c r="R2811">
        <v>543060</v>
      </c>
      <c r="S2811">
        <v>543060</v>
      </c>
      <c r="T2811">
        <v>0.54305999999999999</v>
      </c>
      <c r="U2811">
        <v>0.54305999999999999</v>
      </c>
      <c r="V2811">
        <v>127.29600000000001</v>
      </c>
    </row>
    <row r="2812" spans="1:22" x14ac:dyDescent="0.35">
      <c r="A2812" t="s">
        <v>22</v>
      </c>
      <c r="B2812">
        <v>2019</v>
      </c>
      <c r="C2812" t="b">
        <v>1</v>
      </c>
      <c r="D2812" t="s">
        <v>23</v>
      </c>
      <c r="E2812" t="s">
        <v>234</v>
      </c>
      <c r="F2812" t="s">
        <v>25</v>
      </c>
      <c r="G2812" t="s">
        <v>23</v>
      </c>
      <c r="H2812" t="s">
        <v>50</v>
      </c>
      <c r="I2812" t="s">
        <v>37</v>
      </c>
      <c r="J2812" t="s">
        <v>92</v>
      </c>
      <c r="K2812" t="s">
        <v>52</v>
      </c>
      <c r="L2812" t="b">
        <v>1</v>
      </c>
      <c r="M2812" t="s">
        <v>30</v>
      </c>
      <c r="N2812" t="s">
        <v>234</v>
      </c>
      <c r="O2812">
        <v>2.08</v>
      </c>
      <c r="P2812">
        <v>7216</v>
      </c>
      <c r="Q2812">
        <v>15009.28</v>
      </c>
      <c r="R2812">
        <v>47892</v>
      </c>
      <c r="S2812">
        <v>47892</v>
      </c>
      <c r="T2812">
        <v>4.7891999999999997E-2</v>
      </c>
      <c r="U2812">
        <v>4.7891999999999997E-2</v>
      </c>
      <c r="V2812">
        <v>15.00928</v>
      </c>
    </row>
    <row r="2813" spans="1:22" x14ac:dyDescent="0.35">
      <c r="A2813" t="s">
        <v>22</v>
      </c>
      <c r="B2813">
        <v>2019</v>
      </c>
      <c r="C2813" t="b">
        <v>1</v>
      </c>
      <c r="D2813" t="s">
        <v>23</v>
      </c>
      <c r="E2813" t="s">
        <v>234</v>
      </c>
      <c r="F2813" t="s">
        <v>25</v>
      </c>
      <c r="G2813" t="s">
        <v>23</v>
      </c>
      <c r="H2813" t="s">
        <v>50</v>
      </c>
      <c r="I2813" t="s">
        <v>37</v>
      </c>
      <c r="J2813" t="s">
        <v>92</v>
      </c>
      <c r="K2813" t="s">
        <v>52</v>
      </c>
      <c r="L2813" t="b">
        <v>1</v>
      </c>
      <c r="M2813" t="s">
        <v>30</v>
      </c>
      <c r="N2813" t="s">
        <v>234</v>
      </c>
      <c r="O2813">
        <v>2.08</v>
      </c>
      <c r="P2813">
        <v>2379</v>
      </c>
      <c r="Q2813">
        <v>4948.32</v>
      </c>
      <c r="R2813">
        <v>40944</v>
      </c>
      <c r="S2813">
        <v>40944</v>
      </c>
      <c r="T2813">
        <v>4.0944000000000001E-2</v>
      </c>
      <c r="U2813">
        <v>4.0944000000000001E-2</v>
      </c>
      <c r="V2813">
        <v>4.9483199999999998</v>
      </c>
    </row>
    <row r="2814" spans="1:22" x14ac:dyDescent="0.35">
      <c r="A2814" t="s">
        <v>22</v>
      </c>
      <c r="B2814">
        <v>2019</v>
      </c>
      <c r="C2814" t="b">
        <v>1</v>
      </c>
      <c r="D2814" t="s">
        <v>23</v>
      </c>
      <c r="E2814" t="s">
        <v>234</v>
      </c>
      <c r="F2814" t="s">
        <v>25</v>
      </c>
      <c r="G2814" t="s">
        <v>23</v>
      </c>
      <c r="H2814" t="s">
        <v>50</v>
      </c>
      <c r="I2814" t="s">
        <v>37</v>
      </c>
      <c r="J2814" t="s">
        <v>135</v>
      </c>
      <c r="K2814" t="s">
        <v>52</v>
      </c>
      <c r="L2814" t="b">
        <v>1</v>
      </c>
      <c r="M2814" t="s">
        <v>30</v>
      </c>
      <c r="N2814" t="s">
        <v>234</v>
      </c>
      <c r="O2814">
        <v>2.08</v>
      </c>
      <c r="P2814">
        <v>1343194</v>
      </c>
      <c r="Q2814">
        <v>2793843.52</v>
      </c>
      <c r="R2814">
        <v>6342085</v>
      </c>
      <c r="S2814">
        <v>6342085</v>
      </c>
      <c r="T2814">
        <v>6.342085</v>
      </c>
      <c r="U2814">
        <v>6.342085</v>
      </c>
      <c r="V2814">
        <v>2793.8435199999999</v>
      </c>
    </row>
    <row r="2815" spans="1:22" x14ac:dyDescent="0.35">
      <c r="A2815" t="s">
        <v>22</v>
      </c>
      <c r="B2815">
        <v>2019</v>
      </c>
      <c r="C2815" t="b">
        <v>1</v>
      </c>
      <c r="D2815" t="s">
        <v>23</v>
      </c>
      <c r="E2815" t="s">
        <v>234</v>
      </c>
      <c r="F2815" t="s">
        <v>25</v>
      </c>
      <c r="G2815" t="s">
        <v>23</v>
      </c>
      <c r="H2815" t="s">
        <v>50</v>
      </c>
      <c r="I2815" t="s">
        <v>37</v>
      </c>
      <c r="J2815" t="s">
        <v>135</v>
      </c>
      <c r="K2815" t="s">
        <v>52</v>
      </c>
      <c r="L2815" t="b">
        <v>1</v>
      </c>
      <c r="M2815" t="s">
        <v>30</v>
      </c>
      <c r="N2815" t="s">
        <v>234</v>
      </c>
      <c r="O2815">
        <v>2.08</v>
      </c>
      <c r="P2815">
        <v>604592</v>
      </c>
      <c r="Q2815">
        <v>1257551.3600000001</v>
      </c>
      <c r="R2815">
        <v>2531416</v>
      </c>
      <c r="S2815">
        <v>2531416</v>
      </c>
      <c r="T2815">
        <v>2.5314160000000001</v>
      </c>
      <c r="U2815">
        <v>2.5314160000000001</v>
      </c>
      <c r="V2815">
        <v>1257.5513599999999</v>
      </c>
    </row>
    <row r="2816" spans="1:22" x14ac:dyDescent="0.35">
      <c r="A2816" t="s">
        <v>22</v>
      </c>
      <c r="B2816">
        <v>2019</v>
      </c>
      <c r="C2816" t="b">
        <v>1</v>
      </c>
      <c r="D2816" t="s">
        <v>23</v>
      </c>
      <c r="E2816" t="s">
        <v>234</v>
      </c>
      <c r="F2816" t="s">
        <v>25</v>
      </c>
      <c r="G2816" t="s">
        <v>23</v>
      </c>
      <c r="H2816" t="s">
        <v>50</v>
      </c>
      <c r="I2816" t="s">
        <v>37</v>
      </c>
      <c r="J2816" t="s">
        <v>135</v>
      </c>
      <c r="K2816" t="s">
        <v>52</v>
      </c>
      <c r="L2816" t="b">
        <v>1</v>
      </c>
      <c r="M2816" t="s">
        <v>30</v>
      </c>
      <c r="N2816" t="s">
        <v>234</v>
      </c>
      <c r="O2816">
        <v>2.08</v>
      </c>
      <c r="P2816">
        <v>499669</v>
      </c>
      <c r="Q2816">
        <v>1039311.52</v>
      </c>
      <c r="R2816">
        <v>2101524</v>
      </c>
      <c r="S2816">
        <v>2101524</v>
      </c>
      <c r="T2816">
        <v>2.1015239999999999</v>
      </c>
      <c r="U2816">
        <v>2.1015239999999999</v>
      </c>
      <c r="V2816">
        <v>1039.31152</v>
      </c>
    </row>
    <row r="2817" spans="1:22" x14ac:dyDescent="0.35">
      <c r="A2817" t="s">
        <v>22</v>
      </c>
      <c r="B2817">
        <v>2019</v>
      </c>
      <c r="C2817" t="b">
        <v>1</v>
      </c>
      <c r="D2817" t="s">
        <v>23</v>
      </c>
      <c r="E2817" t="s">
        <v>234</v>
      </c>
      <c r="F2817" t="s">
        <v>25</v>
      </c>
      <c r="G2817" t="s">
        <v>23</v>
      </c>
      <c r="H2817" t="s">
        <v>50</v>
      </c>
      <c r="I2817" t="s">
        <v>37</v>
      </c>
      <c r="J2817" t="s">
        <v>135</v>
      </c>
      <c r="K2817" t="s">
        <v>52</v>
      </c>
      <c r="L2817" t="b">
        <v>1</v>
      </c>
      <c r="M2817" t="s">
        <v>30</v>
      </c>
      <c r="N2817" t="s">
        <v>234</v>
      </c>
      <c r="O2817">
        <v>2.08</v>
      </c>
      <c r="P2817">
        <v>29616</v>
      </c>
      <c r="Q2817">
        <v>61601.279999999999</v>
      </c>
      <c r="R2817">
        <v>60245</v>
      </c>
      <c r="S2817">
        <v>60245</v>
      </c>
      <c r="T2817">
        <v>6.0245E-2</v>
      </c>
      <c r="U2817">
        <v>6.0245E-2</v>
      </c>
      <c r="V2817">
        <v>61.601280000000003</v>
      </c>
    </row>
    <row r="2818" spans="1:22" x14ac:dyDescent="0.35">
      <c r="A2818" t="s">
        <v>22</v>
      </c>
      <c r="B2818">
        <v>2019</v>
      </c>
      <c r="C2818" t="b">
        <v>1</v>
      </c>
      <c r="D2818" t="s">
        <v>23</v>
      </c>
      <c r="E2818" t="s">
        <v>234</v>
      </c>
      <c r="F2818" t="s">
        <v>25</v>
      </c>
      <c r="G2818" t="s">
        <v>23</v>
      </c>
      <c r="H2818" t="s">
        <v>50</v>
      </c>
      <c r="I2818" t="s">
        <v>37</v>
      </c>
      <c r="J2818" t="s">
        <v>135</v>
      </c>
      <c r="K2818" t="s">
        <v>52</v>
      </c>
      <c r="L2818" t="b">
        <v>1</v>
      </c>
      <c r="M2818" t="s">
        <v>30</v>
      </c>
      <c r="N2818" t="s">
        <v>234</v>
      </c>
      <c r="O2818">
        <v>2.08</v>
      </c>
      <c r="P2818">
        <v>697808</v>
      </c>
      <c r="Q2818">
        <v>1451440.64</v>
      </c>
      <c r="R2818">
        <v>3344130</v>
      </c>
      <c r="S2818">
        <v>3344130</v>
      </c>
      <c r="T2818">
        <v>3.3441299999999998</v>
      </c>
      <c r="U2818">
        <v>3.3441299999999998</v>
      </c>
      <c r="V2818">
        <v>1451.44064</v>
      </c>
    </row>
    <row r="2819" spans="1:22" x14ac:dyDescent="0.35">
      <c r="A2819" t="s">
        <v>22</v>
      </c>
      <c r="B2819">
        <v>2019</v>
      </c>
      <c r="C2819" t="b">
        <v>1</v>
      </c>
      <c r="D2819" t="s">
        <v>23</v>
      </c>
      <c r="E2819" t="s">
        <v>234</v>
      </c>
      <c r="F2819" t="s">
        <v>25</v>
      </c>
      <c r="G2819" t="s">
        <v>23</v>
      </c>
      <c r="H2819" t="s">
        <v>50</v>
      </c>
      <c r="I2819" t="s">
        <v>37</v>
      </c>
      <c r="J2819" t="s">
        <v>135</v>
      </c>
      <c r="K2819" t="s">
        <v>52</v>
      </c>
      <c r="L2819" t="b">
        <v>1</v>
      </c>
      <c r="M2819" t="s">
        <v>30</v>
      </c>
      <c r="N2819" t="s">
        <v>234</v>
      </c>
      <c r="O2819">
        <v>2.08</v>
      </c>
      <c r="P2819">
        <v>607770</v>
      </c>
      <c r="Q2819">
        <v>1264161.6000000001</v>
      </c>
      <c r="R2819">
        <v>2728036</v>
      </c>
      <c r="S2819">
        <v>2728036</v>
      </c>
      <c r="T2819">
        <v>2.7280359999999999</v>
      </c>
      <c r="U2819">
        <v>2.7280359999999999</v>
      </c>
      <c r="V2819">
        <v>1264.1615999999999</v>
      </c>
    </row>
    <row r="2820" spans="1:22" x14ac:dyDescent="0.35">
      <c r="A2820" t="s">
        <v>22</v>
      </c>
      <c r="B2820">
        <v>2019</v>
      </c>
      <c r="C2820" t="b">
        <v>1</v>
      </c>
      <c r="D2820" t="s">
        <v>23</v>
      </c>
      <c r="E2820" t="s">
        <v>234</v>
      </c>
      <c r="F2820" t="s">
        <v>25</v>
      </c>
      <c r="G2820" t="s">
        <v>23</v>
      </c>
      <c r="H2820" t="s">
        <v>50</v>
      </c>
      <c r="I2820" t="s">
        <v>37</v>
      </c>
      <c r="J2820" t="s">
        <v>135</v>
      </c>
      <c r="K2820" t="s">
        <v>52</v>
      </c>
      <c r="L2820" t="b">
        <v>1</v>
      </c>
      <c r="M2820" t="s">
        <v>30</v>
      </c>
      <c r="N2820" t="s">
        <v>234</v>
      </c>
      <c r="O2820">
        <v>2.08</v>
      </c>
      <c r="P2820">
        <v>18192</v>
      </c>
      <c r="Q2820">
        <v>37839.360000000001</v>
      </c>
      <c r="R2820">
        <v>38005</v>
      </c>
      <c r="S2820">
        <v>38005</v>
      </c>
      <c r="T2820">
        <v>3.8004999999999997E-2</v>
      </c>
      <c r="U2820">
        <v>3.8004999999999997E-2</v>
      </c>
      <c r="V2820">
        <v>37.839359999999999</v>
      </c>
    </row>
    <row r="2821" spans="1:22" x14ac:dyDescent="0.35">
      <c r="A2821" t="s">
        <v>22</v>
      </c>
      <c r="B2821">
        <v>2019</v>
      </c>
      <c r="C2821" t="b">
        <v>1</v>
      </c>
      <c r="D2821" t="s">
        <v>23</v>
      </c>
      <c r="E2821" t="s">
        <v>234</v>
      </c>
      <c r="F2821" t="s">
        <v>25</v>
      </c>
      <c r="G2821" t="s">
        <v>23</v>
      </c>
      <c r="H2821" t="s">
        <v>50</v>
      </c>
      <c r="I2821" t="s">
        <v>37</v>
      </c>
      <c r="J2821" t="s">
        <v>91</v>
      </c>
      <c r="K2821" t="s">
        <v>54</v>
      </c>
      <c r="L2821" t="b">
        <v>1</v>
      </c>
      <c r="M2821" t="s">
        <v>30</v>
      </c>
      <c r="N2821" t="s">
        <v>234</v>
      </c>
      <c r="O2821">
        <v>2.09</v>
      </c>
      <c r="P2821">
        <v>2015856</v>
      </c>
      <c r="Q2821">
        <v>4213139.04</v>
      </c>
      <c r="R2821">
        <v>3540801</v>
      </c>
      <c r="S2821">
        <v>3540801</v>
      </c>
      <c r="T2821">
        <v>3.5408010000000001</v>
      </c>
      <c r="U2821">
        <v>3.5408010000000001</v>
      </c>
      <c r="V2821">
        <v>4213.13904</v>
      </c>
    </row>
    <row r="2822" spans="1:22" x14ac:dyDescent="0.35">
      <c r="A2822" t="s">
        <v>22</v>
      </c>
      <c r="B2822">
        <v>2019</v>
      </c>
      <c r="C2822" t="b">
        <v>1</v>
      </c>
      <c r="D2822" t="s">
        <v>23</v>
      </c>
      <c r="E2822" t="s">
        <v>234</v>
      </c>
      <c r="F2822" t="s">
        <v>25</v>
      </c>
      <c r="G2822" t="s">
        <v>23</v>
      </c>
      <c r="H2822" t="s">
        <v>50</v>
      </c>
      <c r="I2822" t="s">
        <v>37</v>
      </c>
      <c r="J2822" t="s">
        <v>33</v>
      </c>
      <c r="K2822" t="s">
        <v>33</v>
      </c>
      <c r="L2822" t="b">
        <v>1</v>
      </c>
      <c r="M2822" t="s">
        <v>30</v>
      </c>
      <c r="N2822" t="s">
        <v>234</v>
      </c>
      <c r="O2822">
        <v>1.7</v>
      </c>
      <c r="P2822">
        <v>182152</v>
      </c>
      <c r="Q2822">
        <v>309658.40000000002</v>
      </c>
      <c r="R2822">
        <v>266834</v>
      </c>
      <c r="S2822">
        <v>266834</v>
      </c>
      <c r="T2822">
        <v>0.26683400000000002</v>
      </c>
      <c r="U2822">
        <v>0.26683400000000002</v>
      </c>
      <c r="V2822">
        <v>309.65839999999997</v>
      </c>
    </row>
    <row r="2823" spans="1:22" x14ac:dyDescent="0.35">
      <c r="A2823" t="s">
        <v>22</v>
      </c>
      <c r="B2823">
        <v>2019</v>
      </c>
      <c r="C2823" t="b">
        <v>1</v>
      </c>
      <c r="D2823" t="s">
        <v>23</v>
      </c>
      <c r="E2823" t="s">
        <v>234</v>
      </c>
      <c r="F2823" t="s">
        <v>25</v>
      </c>
      <c r="G2823" t="s">
        <v>23</v>
      </c>
      <c r="H2823" t="s">
        <v>50</v>
      </c>
      <c r="I2823" t="s">
        <v>37</v>
      </c>
      <c r="J2823" t="s">
        <v>44</v>
      </c>
      <c r="K2823" t="s">
        <v>45</v>
      </c>
      <c r="L2823" t="b">
        <v>1</v>
      </c>
      <c r="M2823" t="s">
        <v>30</v>
      </c>
      <c r="N2823" t="s">
        <v>234</v>
      </c>
      <c r="O2823">
        <v>1.52</v>
      </c>
      <c r="P2823">
        <v>7216</v>
      </c>
      <c r="Q2823">
        <v>10968.32</v>
      </c>
      <c r="R2823">
        <v>5537</v>
      </c>
      <c r="S2823">
        <v>5537</v>
      </c>
      <c r="T2823">
        <v>5.5370000000000003E-3</v>
      </c>
      <c r="U2823">
        <v>5.5370000000000003E-3</v>
      </c>
      <c r="V2823">
        <v>10.96832</v>
      </c>
    </row>
    <row r="2824" spans="1:22" x14ac:dyDescent="0.35">
      <c r="A2824" t="s">
        <v>22</v>
      </c>
      <c r="B2824">
        <v>2019</v>
      </c>
      <c r="C2824" t="b">
        <v>1</v>
      </c>
      <c r="D2824" t="s">
        <v>23</v>
      </c>
      <c r="E2824" t="s">
        <v>234</v>
      </c>
      <c r="F2824" t="s">
        <v>25</v>
      </c>
      <c r="G2824" t="s">
        <v>23</v>
      </c>
      <c r="H2824" t="s">
        <v>50</v>
      </c>
      <c r="I2824" t="s">
        <v>37</v>
      </c>
      <c r="J2824" t="s">
        <v>44</v>
      </c>
      <c r="K2824" t="s">
        <v>45</v>
      </c>
      <c r="L2824" t="b">
        <v>1</v>
      </c>
      <c r="M2824" t="s">
        <v>30</v>
      </c>
      <c r="N2824" t="s">
        <v>234</v>
      </c>
      <c r="O2824">
        <v>1.52</v>
      </c>
      <c r="P2824">
        <v>4890</v>
      </c>
      <c r="Q2824">
        <v>7432.8</v>
      </c>
      <c r="R2824">
        <v>33232</v>
      </c>
      <c r="S2824">
        <v>33232</v>
      </c>
      <c r="T2824">
        <v>3.3231999999999998E-2</v>
      </c>
      <c r="U2824">
        <v>3.3231999999999998E-2</v>
      </c>
      <c r="V2824">
        <v>7.4328000000000003</v>
      </c>
    </row>
    <row r="2825" spans="1:22" x14ac:dyDescent="0.35">
      <c r="A2825" t="s">
        <v>22</v>
      </c>
      <c r="B2825">
        <v>2019</v>
      </c>
      <c r="C2825" t="b">
        <v>1</v>
      </c>
      <c r="D2825" t="s">
        <v>23</v>
      </c>
      <c r="E2825" t="s">
        <v>234</v>
      </c>
      <c r="F2825" t="s">
        <v>25</v>
      </c>
      <c r="G2825" t="s">
        <v>23</v>
      </c>
      <c r="H2825" t="s">
        <v>50</v>
      </c>
      <c r="I2825" t="s">
        <v>37</v>
      </c>
      <c r="J2825" t="s">
        <v>33</v>
      </c>
      <c r="K2825" t="s">
        <v>33</v>
      </c>
      <c r="L2825" t="b">
        <v>1</v>
      </c>
      <c r="M2825" t="s">
        <v>30</v>
      </c>
      <c r="N2825" t="s">
        <v>234</v>
      </c>
      <c r="O2825">
        <v>1.84</v>
      </c>
      <c r="P2825">
        <v>329887</v>
      </c>
      <c r="Q2825">
        <v>606992.07999999996</v>
      </c>
      <c r="R2825">
        <v>1312923</v>
      </c>
      <c r="S2825">
        <v>1312923</v>
      </c>
      <c r="T2825">
        <v>1.3129230000000001</v>
      </c>
      <c r="U2825">
        <v>1.3129230000000001</v>
      </c>
      <c r="V2825">
        <v>606.99207999999999</v>
      </c>
    </row>
    <row r="2826" spans="1:22" x14ac:dyDescent="0.35">
      <c r="A2826" t="s">
        <v>22</v>
      </c>
      <c r="B2826">
        <v>2019</v>
      </c>
      <c r="C2826" t="b">
        <v>1</v>
      </c>
      <c r="D2826" t="s">
        <v>23</v>
      </c>
      <c r="E2826" t="s">
        <v>234</v>
      </c>
      <c r="F2826" t="s">
        <v>25</v>
      </c>
      <c r="G2826" t="s">
        <v>23</v>
      </c>
      <c r="H2826" t="s">
        <v>50</v>
      </c>
      <c r="I2826" t="s">
        <v>37</v>
      </c>
      <c r="J2826" t="s">
        <v>33</v>
      </c>
      <c r="K2826" t="s">
        <v>33</v>
      </c>
      <c r="L2826" t="b">
        <v>1</v>
      </c>
      <c r="M2826" t="s">
        <v>30</v>
      </c>
      <c r="N2826" t="s">
        <v>234</v>
      </c>
      <c r="O2826">
        <v>1.84</v>
      </c>
      <c r="P2826">
        <v>101363</v>
      </c>
      <c r="Q2826">
        <v>186507.92</v>
      </c>
      <c r="R2826">
        <v>399497</v>
      </c>
      <c r="S2826">
        <v>399497</v>
      </c>
      <c r="T2826">
        <v>0.39949699999999999</v>
      </c>
      <c r="U2826">
        <v>0.39949699999999999</v>
      </c>
      <c r="V2826">
        <v>186.50792000000001</v>
      </c>
    </row>
    <row r="2827" spans="1:22" x14ac:dyDescent="0.35">
      <c r="A2827" t="s">
        <v>22</v>
      </c>
      <c r="B2827">
        <v>2019</v>
      </c>
      <c r="C2827" t="b">
        <v>1</v>
      </c>
      <c r="D2827" t="s">
        <v>23</v>
      </c>
      <c r="E2827" t="s">
        <v>234</v>
      </c>
      <c r="F2827" t="s">
        <v>25</v>
      </c>
      <c r="G2827" t="s">
        <v>23</v>
      </c>
      <c r="H2827" t="s">
        <v>50</v>
      </c>
      <c r="I2827" t="s">
        <v>37</v>
      </c>
      <c r="J2827" t="s">
        <v>33</v>
      </c>
      <c r="K2827" t="s">
        <v>33</v>
      </c>
      <c r="L2827" t="b">
        <v>1</v>
      </c>
      <c r="M2827" t="s">
        <v>30</v>
      </c>
      <c r="N2827" t="s">
        <v>234</v>
      </c>
      <c r="O2827">
        <v>1.64</v>
      </c>
      <c r="P2827">
        <v>23360</v>
      </c>
      <c r="Q2827">
        <v>38310.400000000001</v>
      </c>
      <c r="R2827">
        <v>72103</v>
      </c>
      <c r="S2827">
        <v>72103</v>
      </c>
      <c r="T2827">
        <v>7.2103E-2</v>
      </c>
      <c r="U2827">
        <v>7.2103E-2</v>
      </c>
      <c r="V2827">
        <v>38.310400000000001</v>
      </c>
    </row>
    <row r="2828" spans="1:22" x14ac:dyDescent="0.35">
      <c r="A2828" t="s">
        <v>22</v>
      </c>
      <c r="B2828">
        <v>2019</v>
      </c>
      <c r="C2828" t="b">
        <v>1</v>
      </c>
      <c r="D2828" t="s">
        <v>23</v>
      </c>
      <c r="E2828" t="s">
        <v>234</v>
      </c>
      <c r="F2828" t="s">
        <v>25</v>
      </c>
      <c r="G2828" t="s">
        <v>23</v>
      </c>
      <c r="H2828" t="s">
        <v>50</v>
      </c>
      <c r="I2828" t="s">
        <v>37</v>
      </c>
      <c r="J2828" t="s">
        <v>33</v>
      </c>
      <c r="K2828" t="s">
        <v>33</v>
      </c>
      <c r="L2828" t="b">
        <v>1</v>
      </c>
      <c r="M2828" t="s">
        <v>30</v>
      </c>
      <c r="N2828" t="s">
        <v>234</v>
      </c>
      <c r="O2828">
        <v>1.64</v>
      </c>
      <c r="P2828">
        <v>9172</v>
      </c>
      <c r="Q2828">
        <v>15042.08</v>
      </c>
      <c r="R2828">
        <v>59285</v>
      </c>
      <c r="S2828">
        <v>59285</v>
      </c>
      <c r="T2828">
        <v>5.9284999999999997E-2</v>
      </c>
      <c r="U2828">
        <v>5.9284999999999997E-2</v>
      </c>
      <c r="V2828">
        <v>15.04208</v>
      </c>
    </row>
    <row r="2829" spans="1:22" x14ac:dyDescent="0.35">
      <c r="A2829" t="s">
        <v>22</v>
      </c>
      <c r="B2829">
        <v>2019</v>
      </c>
      <c r="C2829" t="b">
        <v>1</v>
      </c>
      <c r="D2829" t="s">
        <v>23</v>
      </c>
      <c r="E2829" t="s">
        <v>234</v>
      </c>
      <c r="F2829" t="s">
        <v>25</v>
      </c>
      <c r="G2829" t="s">
        <v>23</v>
      </c>
      <c r="H2829" t="s">
        <v>40</v>
      </c>
      <c r="I2829" t="s">
        <v>27</v>
      </c>
      <c r="J2829" t="s">
        <v>63</v>
      </c>
      <c r="K2829" t="s">
        <v>59</v>
      </c>
      <c r="L2829" t="b">
        <v>1</v>
      </c>
      <c r="M2829" t="s">
        <v>30</v>
      </c>
      <c r="N2829" t="s">
        <v>234</v>
      </c>
      <c r="O2829">
        <v>2.2999999999999998</v>
      </c>
      <c r="P2829">
        <v>9204</v>
      </c>
      <c r="Q2829">
        <v>21169.200000000001</v>
      </c>
      <c r="R2829">
        <v>16037</v>
      </c>
      <c r="S2829">
        <v>16037</v>
      </c>
      <c r="T2829">
        <v>1.6036999999999999E-2</v>
      </c>
      <c r="U2829">
        <v>1.6036999999999999E-2</v>
      </c>
      <c r="V2829">
        <v>21.1692</v>
      </c>
    </row>
    <row r="2830" spans="1:22" x14ac:dyDescent="0.35">
      <c r="A2830" t="s">
        <v>22</v>
      </c>
      <c r="B2830">
        <v>2019</v>
      </c>
      <c r="C2830" t="b">
        <v>1</v>
      </c>
      <c r="D2830" t="s">
        <v>23</v>
      </c>
      <c r="E2830" t="s">
        <v>234</v>
      </c>
      <c r="F2830" t="s">
        <v>25</v>
      </c>
      <c r="G2830" t="s">
        <v>23</v>
      </c>
      <c r="H2830" t="s">
        <v>26</v>
      </c>
      <c r="I2830" t="s">
        <v>36</v>
      </c>
      <c r="J2830" t="s">
        <v>28</v>
      </c>
      <c r="K2830" t="s">
        <v>29</v>
      </c>
      <c r="L2830" t="b">
        <v>1</v>
      </c>
      <c r="M2830" t="s">
        <v>30</v>
      </c>
      <c r="N2830" t="s">
        <v>234</v>
      </c>
      <c r="O2830">
        <v>1.1499999999999999</v>
      </c>
      <c r="P2830">
        <v>4216</v>
      </c>
      <c r="Q2830">
        <v>4848.3999999999996</v>
      </c>
      <c r="R2830">
        <v>100266</v>
      </c>
      <c r="S2830">
        <v>100266</v>
      </c>
      <c r="T2830">
        <v>0.10026599999999999</v>
      </c>
      <c r="U2830">
        <v>0.10026599999999999</v>
      </c>
      <c r="V2830">
        <v>4.8483999999999998</v>
      </c>
    </row>
    <row r="2831" spans="1:22" x14ac:dyDescent="0.35">
      <c r="A2831" t="s">
        <v>22</v>
      </c>
      <c r="B2831">
        <v>2019</v>
      </c>
      <c r="C2831" t="b">
        <v>1</v>
      </c>
      <c r="D2831" t="s">
        <v>23</v>
      </c>
      <c r="E2831" t="s">
        <v>234</v>
      </c>
      <c r="F2831" t="s">
        <v>25</v>
      </c>
      <c r="G2831" t="s">
        <v>23</v>
      </c>
      <c r="H2831" t="s">
        <v>26</v>
      </c>
      <c r="I2831" t="s">
        <v>36</v>
      </c>
      <c r="J2831" t="s">
        <v>28</v>
      </c>
      <c r="K2831" t="s">
        <v>29</v>
      </c>
      <c r="L2831" t="b">
        <v>1</v>
      </c>
      <c r="M2831" t="s">
        <v>30</v>
      </c>
      <c r="N2831" t="s">
        <v>234</v>
      </c>
      <c r="O2831">
        <v>1.1499999999999999</v>
      </c>
      <c r="P2831">
        <v>3893</v>
      </c>
      <c r="Q2831">
        <v>4476.95</v>
      </c>
      <c r="R2831">
        <v>98197</v>
      </c>
      <c r="S2831">
        <v>98197</v>
      </c>
      <c r="T2831">
        <v>9.8197000000000007E-2</v>
      </c>
      <c r="U2831">
        <v>9.8197000000000007E-2</v>
      </c>
      <c r="V2831">
        <v>4.4769500000000004</v>
      </c>
    </row>
    <row r="2832" spans="1:22" x14ac:dyDescent="0.35">
      <c r="A2832" t="s">
        <v>22</v>
      </c>
      <c r="B2832">
        <v>2019</v>
      </c>
      <c r="C2832" t="b">
        <v>1</v>
      </c>
      <c r="D2832" t="s">
        <v>23</v>
      </c>
      <c r="E2832" t="s">
        <v>234</v>
      </c>
      <c r="F2832" t="s">
        <v>25</v>
      </c>
      <c r="G2832" t="s">
        <v>23</v>
      </c>
      <c r="H2832" t="s">
        <v>26</v>
      </c>
      <c r="I2832" t="s">
        <v>36</v>
      </c>
      <c r="J2832" t="s">
        <v>94</v>
      </c>
      <c r="K2832" t="s">
        <v>47</v>
      </c>
      <c r="L2832" t="b">
        <v>1</v>
      </c>
      <c r="M2832" t="s">
        <v>30</v>
      </c>
      <c r="N2832" t="s">
        <v>234</v>
      </c>
      <c r="O2832">
        <v>1.25</v>
      </c>
      <c r="P2832">
        <v>1221</v>
      </c>
      <c r="Q2832">
        <v>1526.25</v>
      </c>
      <c r="R2832">
        <v>21371</v>
      </c>
      <c r="S2832">
        <v>21371</v>
      </c>
      <c r="T2832">
        <v>2.1371000000000001E-2</v>
      </c>
      <c r="U2832">
        <v>2.1371000000000001E-2</v>
      </c>
      <c r="V2832">
        <v>1.5262500000000001</v>
      </c>
    </row>
    <row r="2833" spans="1:22" x14ac:dyDescent="0.35">
      <c r="A2833" t="s">
        <v>22</v>
      </c>
      <c r="B2833">
        <v>2019</v>
      </c>
      <c r="C2833" t="b">
        <v>1</v>
      </c>
      <c r="D2833" t="s">
        <v>23</v>
      </c>
      <c r="E2833" t="s">
        <v>234</v>
      </c>
      <c r="F2833" t="s">
        <v>25</v>
      </c>
      <c r="G2833" t="s">
        <v>23</v>
      </c>
      <c r="H2833" t="s">
        <v>26</v>
      </c>
      <c r="I2833" t="s">
        <v>36</v>
      </c>
      <c r="J2833" t="s">
        <v>94</v>
      </c>
      <c r="K2833" t="s">
        <v>47</v>
      </c>
      <c r="L2833" t="b">
        <v>1</v>
      </c>
      <c r="M2833" t="s">
        <v>30</v>
      </c>
      <c r="N2833" t="s">
        <v>234</v>
      </c>
      <c r="O2833">
        <v>1.25</v>
      </c>
      <c r="P2833">
        <v>788</v>
      </c>
      <c r="Q2833">
        <v>985</v>
      </c>
      <c r="R2833">
        <v>14273</v>
      </c>
      <c r="S2833">
        <v>14273</v>
      </c>
      <c r="T2833">
        <v>1.4272999999999999E-2</v>
      </c>
      <c r="U2833">
        <v>1.4272999999999999E-2</v>
      </c>
      <c r="V2833">
        <v>0.98499999999999999</v>
      </c>
    </row>
    <row r="2834" spans="1:22" x14ac:dyDescent="0.35">
      <c r="A2834" t="s">
        <v>22</v>
      </c>
      <c r="B2834">
        <v>2019</v>
      </c>
      <c r="C2834" t="b">
        <v>1</v>
      </c>
      <c r="D2834" t="s">
        <v>23</v>
      </c>
      <c r="E2834" t="s">
        <v>234</v>
      </c>
      <c r="F2834" t="s">
        <v>25</v>
      </c>
      <c r="G2834" t="s">
        <v>23</v>
      </c>
      <c r="H2834" t="s">
        <v>26</v>
      </c>
      <c r="I2834" t="s">
        <v>27</v>
      </c>
      <c r="J2834" t="s">
        <v>94</v>
      </c>
      <c r="K2834" t="s">
        <v>47</v>
      </c>
      <c r="L2834" t="b">
        <v>1</v>
      </c>
      <c r="M2834" t="s">
        <v>30</v>
      </c>
      <c r="N2834" t="s">
        <v>234</v>
      </c>
      <c r="O2834">
        <v>1.36</v>
      </c>
      <c r="P2834">
        <v>264160</v>
      </c>
      <c r="Q2834">
        <v>359257.59999999998</v>
      </c>
      <c r="R2834">
        <v>1311841</v>
      </c>
      <c r="S2834">
        <v>1311841</v>
      </c>
      <c r="T2834">
        <v>1.311841</v>
      </c>
      <c r="U2834">
        <v>1.311841</v>
      </c>
      <c r="V2834">
        <v>359.25760000000002</v>
      </c>
    </row>
    <row r="2835" spans="1:22" x14ac:dyDescent="0.35">
      <c r="A2835" t="s">
        <v>22</v>
      </c>
      <c r="B2835">
        <v>2019</v>
      </c>
      <c r="C2835" t="b">
        <v>1</v>
      </c>
      <c r="D2835" t="s">
        <v>23</v>
      </c>
      <c r="E2835" t="s">
        <v>234</v>
      </c>
      <c r="F2835" t="s">
        <v>25</v>
      </c>
      <c r="G2835" t="s">
        <v>23</v>
      </c>
      <c r="H2835" t="s">
        <v>26</v>
      </c>
      <c r="I2835" t="s">
        <v>27</v>
      </c>
      <c r="J2835" t="s">
        <v>79</v>
      </c>
      <c r="K2835" t="s">
        <v>47</v>
      </c>
      <c r="L2835" t="b">
        <v>1</v>
      </c>
      <c r="M2835" t="s">
        <v>30</v>
      </c>
      <c r="N2835" t="s">
        <v>234</v>
      </c>
      <c r="O2835">
        <v>1</v>
      </c>
      <c r="P2835">
        <v>20500</v>
      </c>
      <c r="Q2835">
        <v>20500</v>
      </c>
      <c r="R2835">
        <v>120364</v>
      </c>
      <c r="S2835">
        <v>120364</v>
      </c>
      <c r="T2835">
        <v>0.120364</v>
      </c>
      <c r="U2835">
        <v>0.120364</v>
      </c>
      <c r="V2835">
        <v>20.5</v>
      </c>
    </row>
    <row r="2836" spans="1:22" x14ac:dyDescent="0.35">
      <c r="A2836" t="s">
        <v>22</v>
      </c>
      <c r="B2836">
        <v>2019</v>
      </c>
      <c r="C2836" t="b">
        <v>1</v>
      </c>
      <c r="D2836" t="s">
        <v>23</v>
      </c>
      <c r="E2836" t="s">
        <v>234</v>
      </c>
      <c r="F2836" t="s">
        <v>25</v>
      </c>
      <c r="G2836" t="s">
        <v>23</v>
      </c>
      <c r="H2836" t="s">
        <v>26</v>
      </c>
      <c r="I2836" t="s">
        <v>27</v>
      </c>
      <c r="J2836" t="s">
        <v>79</v>
      </c>
      <c r="K2836" t="s">
        <v>47</v>
      </c>
      <c r="L2836" t="b">
        <v>1</v>
      </c>
      <c r="M2836" t="s">
        <v>30</v>
      </c>
      <c r="N2836" t="s">
        <v>234</v>
      </c>
      <c r="O2836">
        <v>1</v>
      </c>
      <c r="P2836">
        <v>17600</v>
      </c>
      <c r="Q2836">
        <v>17600</v>
      </c>
      <c r="R2836">
        <v>92988</v>
      </c>
      <c r="S2836">
        <v>92988</v>
      </c>
      <c r="T2836">
        <v>9.2988000000000001E-2</v>
      </c>
      <c r="U2836">
        <v>9.2988000000000001E-2</v>
      </c>
      <c r="V2836">
        <v>17.600000000000001</v>
      </c>
    </row>
    <row r="2837" spans="1:22" x14ac:dyDescent="0.35">
      <c r="A2837" t="s">
        <v>22</v>
      </c>
      <c r="B2837">
        <v>2019</v>
      </c>
      <c r="C2837" t="b">
        <v>1</v>
      </c>
      <c r="D2837" t="s">
        <v>23</v>
      </c>
      <c r="E2837" t="s">
        <v>234</v>
      </c>
      <c r="F2837" t="s">
        <v>25</v>
      </c>
      <c r="G2837" t="s">
        <v>23</v>
      </c>
      <c r="H2837" t="s">
        <v>26</v>
      </c>
      <c r="I2837" t="s">
        <v>27</v>
      </c>
      <c r="J2837" t="s">
        <v>46</v>
      </c>
      <c r="K2837" t="s">
        <v>47</v>
      </c>
      <c r="L2837" t="b">
        <v>1</v>
      </c>
      <c r="M2837" t="s">
        <v>30</v>
      </c>
      <c r="N2837" t="s">
        <v>234</v>
      </c>
      <c r="O2837">
        <v>1.28</v>
      </c>
      <c r="P2837">
        <v>27200</v>
      </c>
      <c r="Q2837">
        <v>34816</v>
      </c>
      <c r="R2837">
        <v>130191</v>
      </c>
      <c r="S2837">
        <v>130191</v>
      </c>
      <c r="T2837">
        <v>0.130191</v>
      </c>
      <c r="U2837">
        <v>0.130191</v>
      </c>
      <c r="V2837">
        <v>34.816000000000003</v>
      </c>
    </row>
    <row r="2838" spans="1:22" x14ac:dyDescent="0.35">
      <c r="A2838" t="s">
        <v>22</v>
      </c>
      <c r="B2838">
        <v>2019</v>
      </c>
      <c r="C2838" t="b">
        <v>1</v>
      </c>
      <c r="D2838" t="s">
        <v>23</v>
      </c>
      <c r="E2838" t="s">
        <v>234</v>
      </c>
      <c r="F2838" t="s">
        <v>25</v>
      </c>
      <c r="G2838" t="s">
        <v>23</v>
      </c>
      <c r="H2838" t="s">
        <v>26</v>
      </c>
      <c r="I2838" t="s">
        <v>100</v>
      </c>
      <c r="J2838" t="s">
        <v>115</v>
      </c>
      <c r="K2838" t="s">
        <v>54</v>
      </c>
      <c r="L2838" t="b">
        <v>1</v>
      </c>
      <c r="M2838" t="s">
        <v>30</v>
      </c>
      <c r="N2838" t="s">
        <v>234</v>
      </c>
      <c r="O2838">
        <v>3.33</v>
      </c>
      <c r="P2838">
        <v>5980</v>
      </c>
      <c r="Q2838">
        <v>19913.400000000001</v>
      </c>
      <c r="R2838">
        <v>42777</v>
      </c>
      <c r="S2838">
        <v>42777</v>
      </c>
      <c r="T2838">
        <v>4.2777000000000003E-2</v>
      </c>
      <c r="U2838">
        <v>4.2777000000000003E-2</v>
      </c>
      <c r="V2838">
        <v>19.913399999999999</v>
      </c>
    </row>
    <row r="2839" spans="1:22" x14ac:dyDescent="0.35">
      <c r="A2839" t="s">
        <v>22</v>
      </c>
      <c r="B2839">
        <v>2019</v>
      </c>
      <c r="C2839" t="b">
        <v>1</v>
      </c>
      <c r="D2839" t="s">
        <v>23</v>
      </c>
      <c r="E2839" t="s">
        <v>234</v>
      </c>
      <c r="F2839" t="s">
        <v>25</v>
      </c>
      <c r="G2839" t="s">
        <v>23</v>
      </c>
      <c r="H2839" t="s">
        <v>26</v>
      </c>
      <c r="I2839" t="s">
        <v>100</v>
      </c>
      <c r="J2839" t="s">
        <v>33</v>
      </c>
      <c r="K2839" t="s">
        <v>33</v>
      </c>
      <c r="L2839" t="b">
        <v>1</v>
      </c>
      <c r="M2839" t="s">
        <v>30</v>
      </c>
      <c r="N2839" t="s">
        <v>234</v>
      </c>
      <c r="O2839">
        <v>3.19</v>
      </c>
      <c r="P2839">
        <v>17348</v>
      </c>
      <c r="Q2839">
        <v>55340.12</v>
      </c>
      <c r="R2839">
        <v>161696</v>
      </c>
      <c r="S2839">
        <v>161696</v>
      </c>
      <c r="T2839">
        <v>0.16169600000000001</v>
      </c>
      <c r="U2839">
        <v>0.16169600000000001</v>
      </c>
      <c r="V2839">
        <v>55.340119999999999</v>
      </c>
    </row>
    <row r="2840" spans="1:22" x14ac:dyDescent="0.35">
      <c r="A2840" t="s">
        <v>22</v>
      </c>
      <c r="B2840">
        <v>2019</v>
      </c>
      <c r="C2840" t="b">
        <v>1</v>
      </c>
      <c r="D2840" t="s">
        <v>23</v>
      </c>
      <c r="E2840" t="s">
        <v>234</v>
      </c>
      <c r="F2840" t="s">
        <v>25</v>
      </c>
      <c r="G2840" t="s">
        <v>23</v>
      </c>
      <c r="H2840" t="s">
        <v>26</v>
      </c>
      <c r="I2840" t="s">
        <v>100</v>
      </c>
      <c r="J2840" t="s">
        <v>33</v>
      </c>
      <c r="K2840" t="s">
        <v>33</v>
      </c>
      <c r="L2840" t="b">
        <v>1</v>
      </c>
      <c r="M2840" t="s">
        <v>30</v>
      </c>
      <c r="N2840" t="s">
        <v>234</v>
      </c>
      <c r="O2840">
        <v>3.19</v>
      </c>
      <c r="P2840">
        <v>7931</v>
      </c>
      <c r="Q2840">
        <v>25299.89</v>
      </c>
      <c r="R2840">
        <v>68832</v>
      </c>
      <c r="S2840">
        <v>68832</v>
      </c>
      <c r="T2840">
        <v>6.8832000000000004E-2</v>
      </c>
      <c r="U2840">
        <v>6.8832000000000004E-2</v>
      </c>
      <c r="V2840">
        <v>25.299890000000001</v>
      </c>
    </row>
    <row r="2841" spans="1:22" x14ac:dyDescent="0.35">
      <c r="A2841" t="s">
        <v>22</v>
      </c>
      <c r="B2841">
        <v>2019</v>
      </c>
      <c r="C2841" t="b">
        <v>1</v>
      </c>
      <c r="D2841" t="s">
        <v>23</v>
      </c>
      <c r="E2841" t="s">
        <v>234</v>
      </c>
      <c r="F2841" t="s">
        <v>25</v>
      </c>
      <c r="G2841" t="s">
        <v>23</v>
      </c>
      <c r="H2841" t="s">
        <v>26</v>
      </c>
      <c r="I2841" t="s">
        <v>100</v>
      </c>
      <c r="J2841" t="s">
        <v>33</v>
      </c>
      <c r="K2841" t="s">
        <v>33</v>
      </c>
      <c r="L2841" t="b">
        <v>1</v>
      </c>
      <c r="M2841" t="s">
        <v>30</v>
      </c>
      <c r="N2841" t="s">
        <v>234</v>
      </c>
      <c r="O2841">
        <v>3.19</v>
      </c>
      <c r="P2841">
        <v>258</v>
      </c>
      <c r="Q2841">
        <v>823.02</v>
      </c>
      <c r="R2841">
        <v>3364</v>
      </c>
      <c r="S2841">
        <v>3364</v>
      </c>
      <c r="T2841">
        <v>3.3639999999999998E-3</v>
      </c>
      <c r="U2841">
        <v>3.3639999999999998E-3</v>
      </c>
      <c r="V2841">
        <v>0.82301999999999997</v>
      </c>
    </row>
    <row r="2842" spans="1:22" x14ac:dyDescent="0.35">
      <c r="A2842" t="s">
        <v>22</v>
      </c>
      <c r="B2842">
        <v>2019</v>
      </c>
      <c r="C2842" t="b">
        <v>1</v>
      </c>
      <c r="D2842" t="s">
        <v>23</v>
      </c>
      <c r="E2842" t="s">
        <v>234</v>
      </c>
      <c r="F2842" t="s">
        <v>25</v>
      </c>
      <c r="G2842" t="s">
        <v>23</v>
      </c>
      <c r="H2842" t="s">
        <v>26</v>
      </c>
      <c r="I2842" t="s">
        <v>100</v>
      </c>
      <c r="J2842" t="s">
        <v>58</v>
      </c>
      <c r="K2842" t="s">
        <v>59</v>
      </c>
      <c r="L2842" t="b">
        <v>1</v>
      </c>
      <c r="M2842" t="s">
        <v>30</v>
      </c>
      <c r="N2842" t="s">
        <v>234</v>
      </c>
      <c r="O2842">
        <v>2.57</v>
      </c>
      <c r="P2842">
        <v>300</v>
      </c>
      <c r="Q2842">
        <v>771</v>
      </c>
      <c r="R2842">
        <v>3183</v>
      </c>
      <c r="S2842">
        <v>3183</v>
      </c>
      <c r="T2842">
        <v>3.1830000000000001E-3</v>
      </c>
      <c r="U2842">
        <v>3.1830000000000001E-3</v>
      </c>
      <c r="V2842">
        <v>0.77100000000000002</v>
      </c>
    </row>
    <row r="2843" spans="1:22" x14ac:dyDescent="0.35">
      <c r="A2843" t="s">
        <v>22</v>
      </c>
      <c r="B2843">
        <v>2019</v>
      </c>
      <c r="C2843" t="b">
        <v>1</v>
      </c>
      <c r="D2843" t="s">
        <v>23</v>
      </c>
      <c r="E2843" t="s">
        <v>234</v>
      </c>
      <c r="F2843" t="s">
        <v>25</v>
      </c>
      <c r="G2843" t="s">
        <v>23</v>
      </c>
      <c r="H2843" t="s">
        <v>36</v>
      </c>
      <c r="I2843" t="s">
        <v>36</v>
      </c>
      <c r="J2843" t="s">
        <v>60</v>
      </c>
      <c r="K2843" t="s">
        <v>29</v>
      </c>
      <c r="L2843" t="b">
        <v>1</v>
      </c>
      <c r="M2843" t="s">
        <v>30</v>
      </c>
      <c r="N2843" t="s">
        <v>234</v>
      </c>
      <c r="O2843">
        <v>1</v>
      </c>
      <c r="P2843">
        <v>420</v>
      </c>
      <c r="Q2843">
        <v>420</v>
      </c>
      <c r="R2843">
        <v>6389</v>
      </c>
      <c r="S2843">
        <v>6389</v>
      </c>
      <c r="T2843">
        <v>6.3889999999999997E-3</v>
      </c>
      <c r="U2843">
        <v>6.3889999999999997E-3</v>
      </c>
      <c r="V2843">
        <v>0.42</v>
      </c>
    </row>
    <row r="2844" spans="1:22" x14ac:dyDescent="0.35">
      <c r="A2844" t="s">
        <v>22</v>
      </c>
      <c r="B2844">
        <v>2019</v>
      </c>
      <c r="C2844" t="b">
        <v>1</v>
      </c>
      <c r="D2844" t="s">
        <v>23</v>
      </c>
      <c r="E2844" t="s">
        <v>234</v>
      </c>
      <c r="F2844" t="s">
        <v>25</v>
      </c>
      <c r="G2844" t="s">
        <v>23</v>
      </c>
      <c r="H2844" t="s">
        <v>36</v>
      </c>
      <c r="I2844" t="s">
        <v>36</v>
      </c>
      <c r="J2844" t="s">
        <v>60</v>
      </c>
      <c r="K2844" t="s">
        <v>29</v>
      </c>
      <c r="L2844" t="b">
        <v>1</v>
      </c>
      <c r="M2844" t="s">
        <v>30</v>
      </c>
      <c r="N2844" t="s">
        <v>234</v>
      </c>
      <c r="O2844">
        <v>1</v>
      </c>
      <c r="P2844">
        <v>235</v>
      </c>
      <c r="Q2844">
        <v>235</v>
      </c>
      <c r="R2844">
        <v>4384</v>
      </c>
      <c r="S2844">
        <v>4384</v>
      </c>
      <c r="T2844">
        <v>4.3839999999999999E-3</v>
      </c>
      <c r="U2844">
        <v>4.3839999999999999E-3</v>
      </c>
      <c r="V2844">
        <v>0.23499999999999999</v>
      </c>
    </row>
    <row r="2845" spans="1:22" x14ac:dyDescent="0.35">
      <c r="A2845" t="s">
        <v>22</v>
      </c>
      <c r="B2845">
        <v>2019</v>
      </c>
      <c r="C2845" t="b">
        <v>1</v>
      </c>
      <c r="D2845" t="s">
        <v>23</v>
      </c>
      <c r="E2845" t="s">
        <v>234</v>
      </c>
      <c r="F2845" t="s">
        <v>25</v>
      </c>
      <c r="G2845" t="s">
        <v>23</v>
      </c>
      <c r="H2845" t="s">
        <v>36</v>
      </c>
      <c r="I2845" t="s">
        <v>35</v>
      </c>
      <c r="J2845" t="s">
        <v>60</v>
      </c>
      <c r="K2845" t="s">
        <v>29</v>
      </c>
      <c r="L2845" t="b">
        <v>1</v>
      </c>
      <c r="M2845" t="s">
        <v>30</v>
      </c>
      <c r="N2845" t="s">
        <v>234</v>
      </c>
      <c r="O2845">
        <v>1</v>
      </c>
      <c r="P2845">
        <v>232</v>
      </c>
      <c r="Q2845">
        <v>232</v>
      </c>
      <c r="R2845">
        <v>2589</v>
      </c>
      <c r="S2845">
        <v>2589</v>
      </c>
      <c r="T2845">
        <v>2.5890000000000002E-3</v>
      </c>
      <c r="U2845">
        <v>2.5890000000000002E-3</v>
      </c>
      <c r="V2845">
        <v>0.23200000000000001</v>
      </c>
    </row>
    <row r="2846" spans="1:22" x14ac:dyDescent="0.35">
      <c r="A2846" t="s">
        <v>22</v>
      </c>
      <c r="B2846">
        <v>2019</v>
      </c>
      <c r="C2846" t="b">
        <v>1</v>
      </c>
      <c r="D2846" t="s">
        <v>23</v>
      </c>
      <c r="E2846" t="s">
        <v>235</v>
      </c>
      <c r="F2846" t="s">
        <v>25</v>
      </c>
      <c r="G2846" t="s">
        <v>23</v>
      </c>
      <c r="H2846" t="s">
        <v>36</v>
      </c>
      <c r="I2846" t="s">
        <v>35</v>
      </c>
      <c r="J2846" t="s">
        <v>43</v>
      </c>
      <c r="K2846" t="s">
        <v>39</v>
      </c>
      <c r="L2846" t="b">
        <v>1</v>
      </c>
      <c r="M2846" t="s">
        <v>30</v>
      </c>
      <c r="N2846" t="s">
        <v>235</v>
      </c>
      <c r="O2846">
        <v>1</v>
      </c>
      <c r="P2846">
        <v>500</v>
      </c>
      <c r="Q2846">
        <v>500</v>
      </c>
      <c r="R2846">
        <v>13606</v>
      </c>
      <c r="S2846">
        <v>13606</v>
      </c>
      <c r="T2846">
        <v>1.3606E-2</v>
      </c>
      <c r="U2846">
        <v>1.3606E-2</v>
      </c>
      <c r="V2846">
        <v>0.5</v>
      </c>
    </row>
    <row r="2847" spans="1:22" x14ac:dyDescent="0.35">
      <c r="A2847" t="s">
        <v>22</v>
      </c>
      <c r="B2847">
        <v>2019</v>
      </c>
      <c r="C2847" t="b">
        <v>1</v>
      </c>
      <c r="D2847" t="s">
        <v>23</v>
      </c>
      <c r="E2847" t="s">
        <v>235</v>
      </c>
      <c r="F2847" t="s">
        <v>25</v>
      </c>
      <c r="G2847" t="s">
        <v>23</v>
      </c>
      <c r="H2847" t="s">
        <v>36</v>
      </c>
      <c r="I2847" t="s">
        <v>35</v>
      </c>
      <c r="J2847" t="s">
        <v>43</v>
      </c>
      <c r="K2847" t="s">
        <v>39</v>
      </c>
      <c r="L2847" t="b">
        <v>1</v>
      </c>
      <c r="M2847" t="s">
        <v>30</v>
      </c>
      <c r="N2847" t="s">
        <v>235</v>
      </c>
      <c r="O2847">
        <v>1</v>
      </c>
      <c r="P2847">
        <v>5162</v>
      </c>
      <c r="Q2847">
        <v>5162</v>
      </c>
      <c r="R2847">
        <v>54050</v>
      </c>
      <c r="S2847">
        <v>54050</v>
      </c>
      <c r="T2847">
        <v>5.4050000000000001E-2</v>
      </c>
      <c r="U2847">
        <v>5.4050000000000001E-2</v>
      </c>
      <c r="V2847">
        <v>5.1619999999999999</v>
      </c>
    </row>
    <row r="2848" spans="1:22" x14ac:dyDescent="0.35">
      <c r="A2848" t="s">
        <v>22</v>
      </c>
      <c r="B2848">
        <v>2019</v>
      </c>
      <c r="C2848" t="b">
        <v>1</v>
      </c>
      <c r="D2848" t="s">
        <v>23</v>
      </c>
      <c r="E2848" t="s">
        <v>236</v>
      </c>
      <c r="F2848" t="s">
        <v>25</v>
      </c>
      <c r="G2848" t="s">
        <v>23</v>
      </c>
      <c r="H2848" t="s">
        <v>26</v>
      </c>
      <c r="I2848" t="s">
        <v>27</v>
      </c>
      <c r="J2848" t="s">
        <v>57</v>
      </c>
      <c r="K2848" t="s">
        <v>29</v>
      </c>
      <c r="L2848" t="b">
        <v>1</v>
      </c>
      <c r="M2848" t="s">
        <v>30</v>
      </c>
      <c r="N2848" t="s">
        <v>236</v>
      </c>
      <c r="O2848">
        <v>2.58</v>
      </c>
      <c r="P2848">
        <v>9630</v>
      </c>
      <c r="Q2848">
        <v>24845.4</v>
      </c>
      <c r="R2848">
        <v>34443</v>
      </c>
      <c r="S2848">
        <v>34443</v>
      </c>
      <c r="T2848">
        <v>3.4443000000000001E-2</v>
      </c>
      <c r="U2848">
        <v>3.4443000000000001E-2</v>
      </c>
      <c r="V2848">
        <v>24.845400000000001</v>
      </c>
    </row>
    <row r="2849" spans="1:22" x14ac:dyDescent="0.35">
      <c r="A2849" t="s">
        <v>22</v>
      </c>
      <c r="B2849">
        <v>2019</v>
      </c>
      <c r="C2849" t="b">
        <v>1</v>
      </c>
      <c r="D2849" t="s">
        <v>23</v>
      </c>
      <c r="E2849" t="s">
        <v>236</v>
      </c>
      <c r="F2849" t="s">
        <v>25</v>
      </c>
      <c r="G2849" t="s">
        <v>23</v>
      </c>
      <c r="H2849" t="s">
        <v>26</v>
      </c>
      <c r="I2849" t="s">
        <v>35</v>
      </c>
      <c r="J2849" t="s">
        <v>156</v>
      </c>
      <c r="K2849" t="s">
        <v>33</v>
      </c>
      <c r="L2849" t="b">
        <v>1</v>
      </c>
      <c r="M2849" t="s">
        <v>30</v>
      </c>
      <c r="N2849" t="s">
        <v>236</v>
      </c>
      <c r="O2849">
        <v>1.17</v>
      </c>
      <c r="P2849">
        <v>57</v>
      </c>
      <c r="Q2849">
        <v>66.69</v>
      </c>
      <c r="R2849">
        <v>983</v>
      </c>
      <c r="S2849">
        <v>983</v>
      </c>
      <c r="T2849">
        <v>9.8299999999999993E-4</v>
      </c>
      <c r="U2849">
        <v>9.8299999999999993E-4</v>
      </c>
      <c r="V2849">
        <v>6.6689999999999999E-2</v>
      </c>
    </row>
    <row r="2850" spans="1:22" x14ac:dyDescent="0.35">
      <c r="A2850" t="s">
        <v>22</v>
      </c>
      <c r="B2850">
        <v>2019</v>
      </c>
      <c r="C2850" t="b">
        <v>1</v>
      </c>
      <c r="D2850" t="s">
        <v>23</v>
      </c>
      <c r="E2850" t="s">
        <v>236</v>
      </c>
      <c r="F2850" t="s">
        <v>25</v>
      </c>
      <c r="G2850" t="s">
        <v>23</v>
      </c>
      <c r="H2850" t="s">
        <v>26</v>
      </c>
      <c r="I2850" t="s">
        <v>35</v>
      </c>
      <c r="J2850" t="s">
        <v>156</v>
      </c>
      <c r="K2850" t="s">
        <v>33</v>
      </c>
      <c r="L2850" t="b">
        <v>1</v>
      </c>
      <c r="M2850" t="s">
        <v>30</v>
      </c>
      <c r="N2850" t="s">
        <v>236</v>
      </c>
      <c r="O2850">
        <v>1</v>
      </c>
      <c r="P2850">
        <v>95</v>
      </c>
      <c r="Q2850">
        <v>95</v>
      </c>
      <c r="R2850">
        <v>2159</v>
      </c>
      <c r="S2850">
        <v>2159</v>
      </c>
      <c r="T2850">
        <v>2.1589999999999999E-3</v>
      </c>
      <c r="U2850">
        <v>2.1589999999999999E-3</v>
      </c>
      <c r="V2850">
        <v>9.5000000000000001E-2</v>
      </c>
    </row>
    <row r="2851" spans="1:22" x14ac:dyDescent="0.35">
      <c r="A2851" t="s">
        <v>22</v>
      </c>
      <c r="B2851">
        <v>2019</v>
      </c>
      <c r="C2851" t="b">
        <v>1</v>
      </c>
      <c r="D2851" t="s">
        <v>23</v>
      </c>
      <c r="E2851" t="s">
        <v>236</v>
      </c>
      <c r="F2851" t="s">
        <v>25</v>
      </c>
      <c r="G2851" t="s">
        <v>23</v>
      </c>
      <c r="H2851" t="s">
        <v>26</v>
      </c>
      <c r="I2851" t="s">
        <v>35</v>
      </c>
      <c r="J2851" t="s">
        <v>33</v>
      </c>
      <c r="K2851" t="s">
        <v>33</v>
      </c>
      <c r="L2851" t="b">
        <v>1</v>
      </c>
      <c r="M2851" t="s">
        <v>30</v>
      </c>
      <c r="N2851" t="s">
        <v>236</v>
      </c>
      <c r="O2851">
        <v>1.17</v>
      </c>
      <c r="P2851">
        <v>349</v>
      </c>
      <c r="Q2851">
        <v>408.33</v>
      </c>
      <c r="R2851">
        <v>5624</v>
      </c>
      <c r="S2851">
        <v>5624</v>
      </c>
      <c r="T2851">
        <v>5.6239999999999997E-3</v>
      </c>
      <c r="U2851">
        <v>5.6239999999999997E-3</v>
      </c>
      <c r="V2851">
        <v>0.40833000000000003</v>
      </c>
    </row>
    <row r="2852" spans="1:22" x14ac:dyDescent="0.35">
      <c r="A2852" t="s">
        <v>22</v>
      </c>
      <c r="B2852">
        <v>2019</v>
      </c>
      <c r="C2852" t="b">
        <v>1</v>
      </c>
      <c r="D2852" t="s">
        <v>23</v>
      </c>
      <c r="E2852" t="s">
        <v>236</v>
      </c>
      <c r="F2852" t="s">
        <v>25</v>
      </c>
      <c r="G2852" t="s">
        <v>23</v>
      </c>
      <c r="H2852" t="s">
        <v>26</v>
      </c>
      <c r="I2852" t="s">
        <v>35</v>
      </c>
      <c r="J2852" t="s">
        <v>57</v>
      </c>
      <c r="K2852" t="s">
        <v>29</v>
      </c>
      <c r="L2852" t="b">
        <v>1</v>
      </c>
      <c r="M2852" t="s">
        <v>30</v>
      </c>
      <c r="N2852" t="s">
        <v>236</v>
      </c>
      <c r="O2852">
        <v>1</v>
      </c>
      <c r="P2852">
        <v>8466</v>
      </c>
      <c r="Q2852">
        <v>8466</v>
      </c>
      <c r="R2852">
        <v>31761</v>
      </c>
      <c r="S2852">
        <v>31761</v>
      </c>
      <c r="T2852">
        <v>3.1760999999999998E-2</v>
      </c>
      <c r="U2852">
        <v>3.1760999999999998E-2</v>
      </c>
      <c r="V2852">
        <v>8.4659999999999993</v>
      </c>
    </row>
    <row r="2853" spans="1:22" x14ac:dyDescent="0.35">
      <c r="A2853" t="s">
        <v>22</v>
      </c>
      <c r="B2853">
        <v>2019</v>
      </c>
      <c r="C2853" t="b">
        <v>1</v>
      </c>
      <c r="D2853" t="s">
        <v>23</v>
      </c>
      <c r="E2853" t="s">
        <v>236</v>
      </c>
      <c r="F2853" t="s">
        <v>25</v>
      </c>
      <c r="G2853" t="s">
        <v>23</v>
      </c>
      <c r="H2853" t="s">
        <v>26</v>
      </c>
      <c r="I2853" t="s">
        <v>35</v>
      </c>
      <c r="J2853" t="s">
        <v>57</v>
      </c>
      <c r="K2853" t="s">
        <v>29</v>
      </c>
      <c r="L2853" t="b">
        <v>1</v>
      </c>
      <c r="M2853" t="s">
        <v>30</v>
      </c>
      <c r="N2853" t="s">
        <v>236</v>
      </c>
      <c r="O2853">
        <v>1</v>
      </c>
      <c r="P2853">
        <v>1244</v>
      </c>
      <c r="Q2853">
        <v>1244</v>
      </c>
      <c r="R2853">
        <v>6796</v>
      </c>
      <c r="S2853">
        <v>6796</v>
      </c>
      <c r="T2853">
        <v>6.796E-3</v>
      </c>
      <c r="U2853">
        <v>6.796E-3</v>
      </c>
      <c r="V2853">
        <v>1.244</v>
      </c>
    </row>
    <row r="2854" spans="1:22" x14ac:dyDescent="0.35">
      <c r="A2854" t="s">
        <v>22</v>
      </c>
      <c r="B2854">
        <v>2019</v>
      </c>
      <c r="C2854" t="b">
        <v>1</v>
      </c>
      <c r="D2854" t="s">
        <v>23</v>
      </c>
      <c r="E2854" t="s">
        <v>236</v>
      </c>
      <c r="F2854" t="s">
        <v>25</v>
      </c>
      <c r="G2854" t="s">
        <v>23</v>
      </c>
      <c r="H2854" t="s">
        <v>26</v>
      </c>
      <c r="I2854" t="s">
        <v>35</v>
      </c>
      <c r="J2854" t="s">
        <v>153</v>
      </c>
      <c r="K2854" t="s">
        <v>52</v>
      </c>
      <c r="L2854" t="b">
        <v>1</v>
      </c>
      <c r="M2854" t="s">
        <v>30</v>
      </c>
      <c r="N2854" t="s">
        <v>236</v>
      </c>
      <c r="O2854">
        <v>1.1599999999999999</v>
      </c>
      <c r="P2854">
        <v>423</v>
      </c>
      <c r="Q2854">
        <v>490.68</v>
      </c>
      <c r="R2854">
        <v>6297</v>
      </c>
      <c r="S2854">
        <v>6297</v>
      </c>
      <c r="T2854">
        <v>6.2969999999999996E-3</v>
      </c>
      <c r="U2854">
        <v>6.2969999999999996E-3</v>
      </c>
      <c r="V2854">
        <v>0.49068000000000001</v>
      </c>
    </row>
    <row r="2855" spans="1:22" x14ac:dyDescent="0.35">
      <c r="A2855" t="s">
        <v>22</v>
      </c>
      <c r="B2855">
        <v>2019</v>
      </c>
      <c r="C2855" t="b">
        <v>1</v>
      </c>
      <c r="D2855" t="s">
        <v>23</v>
      </c>
      <c r="E2855" t="s">
        <v>237</v>
      </c>
      <c r="F2855" t="s">
        <v>25</v>
      </c>
      <c r="G2855" t="s">
        <v>23</v>
      </c>
      <c r="H2855" t="s">
        <v>26</v>
      </c>
      <c r="I2855" t="s">
        <v>35</v>
      </c>
      <c r="J2855" t="s">
        <v>75</v>
      </c>
      <c r="K2855" t="s">
        <v>33</v>
      </c>
      <c r="L2855" t="b">
        <v>1</v>
      </c>
      <c r="M2855" t="s">
        <v>30</v>
      </c>
      <c r="N2855" t="s">
        <v>237</v>
      </c>
      <c r="O2855">
        <v>1.17</v>
      </c>
      <c r="P2855">
        <v>186523</v>
      </c>
      <c r="Q2855">
        <v>218231.91</v>
      </c>
      <c r="R2855">
        <v>715701</v>
      </c>
      <c r="S2855">
        <v>715701</v>
      </c>
      <c r="T2855">
        <v>0.71570100000000003</v>
      </c>
      <c r="U2855">
        <v>0.71570100000000003</v>
      </c>
      <c r="V2855">
        <v>218.23191</v>
      </c>
    </row>
    <row r="2856" spans="1:22" x14ac:dyDescent="0.35">
      <c r="A2856" t="s">
        <v>22</v>
      </c>
      <c r="B2856">
        <v>2019</v>
      </c>
      <c r="C2856" t="b">
        <v>1</v>
      </c>
      <c r="D2856" t="s">
        <v>23</v>
      </c>
      <c r="E2856" t="s">
        <v>237</v>
      </c>
      <c r="F2856" t="s">
        <v>25</v>
      </c>
      <c r="G2856" t="s">
        <v>23</v>
      </c>
      <c r="H2856" t="s">
        <v>26</v>
      </c>
      <c r="I2856" t="s">
        <v>35</v>
      </c>
      <c r="J2856" t="s">
        <v>125</v>
      </c>
      <c r="K2856" t="s">
        <v>33</v>
      </c>
      <c r="L2856" t="b">
        <v>1</v>
      </c>
      <c r="M2856" t="s">
        <v>30</v>
      </c>
      <c r="N2856" t="s">
        <v>237</v>
      </c>
      <c r="O2856">
        <v>1</v>
      </c>
      <c r="P2856">
        <v>2386670</v>
      </c>
      <c r="Q2856">
        <v>2386670</v>
      </c>
      <c r="R2856">
        <v>9357951</v>
      </c>
      <c r="S2856">
        <v>9357951</v>
      </c>
      <c r="T2856">
        <v>9.3579509999999999</v>
      </c>
      <c r="U2856">
        <v>9.3579509999999999</v>
      </c>
      <c r="V2856">
        <v>2386.67</v>
      </c>
    </row>
    <row r="2857" spans="1:22" x14ac:dyDescent="0.35">
      <c r="A2857" t="s">
        <v>22</v>
      </c>
      <c r="B2857">
        <v>2019</v>
      </c>
      <c r="C2857" t="b">
        <v>1</v>
      </c>
      <c r="D2857" t="s">
        <v>23</v>
      </c>
      <c r="E2857" t="s">
        <v>237</v>
      </c>
      <c r="F2857" t="s">
        <v>25</v>
      </c>
      <c r="G2857" t="s">
        <v>23</v>
      </c>
      <c r="H2857" t="s">
        <v>26</v>
      </c>
      <c r="I2857" t="s">
        <v>35</v>
      </c>
      <c r="J2857" t="s">
        <v>125</v>
      </c>
      <c r="K2857" t="s">
        <v>33</v>
      </c>
      <c r="L2857" t="b">
        <v>1</v>
      </c>
      <c r="M2857" t="s">
        <v>30</v>
      </c>
      <c r="N2857" t="s">
        <v>237</v>
      </c>
      <c r="O2857">
        <v>1</v>
      </c>
      <c r="P2857">
        <v>1350</v>
      </c>
      <c r="Q2857">
        <v>1350</v>
      </c>
      <c r="R2857">
        <v>5803</v>
      </c>
      <c r="S2857">
        <v>5803</v>
      </c>
      <c r="T2857">
        <v>5.803E-3</v>
      </c>
      <c r="U2857">
        <v>5.803E-3</v>
      </c>
      <c r="V2857">
        <v>1.35</v>
      </c>
    </row>
    <row r="2858" spans="1:22" x14ac:dyDescent="0.35">
      <c r="A2858" t="s">
        <v>22</v>
      </c>
      <c r="B2858">
        <v>2019</v>
      </c>
      <c r="C2858" t="b">
        <v>1</v>
      </c>
      <c r="D2858" t="s">
        <v>23</v>
      </c>
      <c r="E2858" t="s">
        <v>237</v>
      </c>
      <c r="F2858" t="s">
        <v>25</v>
      </c>
      <c r="G2858" t="s">
        <v>23</v>
      </c>
      <c r="H2858" t="s">
        <v>26</v>
      </c>
      <c r="I2858" t="s">
        <v>35</v>
      </c>
      <c r="J2858" t="s">
        <v>156</v>
      </c>
      <c r="K2858" t="s">
        <v>33</v>
      </c>
      <c r="L2858" t="b">
        <v>1</v>
      </c>
      <c r="M2858" t="s">
        <v>30</v>
      </c>
      <c r="N2858" t="s">
        <v>237</v>
      </c>
      <c r="O2858">
        <v>1.17</v>
      </c>
      <c r="P2858">
        <v>6148</v>
      </c>
      <c r="Q2858">
        <v>7193.16</v>
      </c>
      <c r="R2858">
        <v>40928</v>
      </c>
      <c r="S2858">
        <v>40928</v>
      </c>
      <c r="T2858">
        <v>4.0927999999999999E-2</v>
      </c>
      <c r="U2858">
        <v>4.0927999999999999E-2</v>
      </c>
      <c r="V2858">
        <v>7.1931599999999998</v>
      </c>
    </row>
    <row r="2859" spans="1:22" x14ac:dyDescent="0.35">
      <c r="A2859" t="s">
        <v>22</v>
      </c>
      <c r="B2859">
        <v>2019</v>
      </c>
      <c r="C2859" t="b">
        <v>1</v>
      </c>
      <c r="D2859" t="s">
        <v>23</v>
      </c>
      <c r="E2859" t="s">
        <v>237</v>
      </c>
      <c r="F2859" t="s">
        <v>25</v>
      </c>
      <c r="G2859" t="s">
        <v>23</v>
      </c>
      <c r="H2859" t="s">
        <v>26</v>
      </c>
      <c r="I2859" t="s">
        <v>35</v>
      </c>
      <c r="J2859" t="s">
        <v>156</v>
      </c>
      <c r="K2859" t="s">
        <v>33</v>
      </c>
      <c r="L2859" t="b">
        <v>1</v>
      </c>
      <c r="M2859" t="s">
        <v>30</v>
      </c>
      <c r="N2859" t="s">
        <v>237</v>
      </c>
      <c r="O2859">
        <v>1</v>
      </c>
      <c r="P2859">
        <v>99598</v>
      </c>
      <c r="Q2859">
        <v>99598</v>
      </c>
      <c r="R2859">
        <v>399931</v>
      </c>
      <c r="S2859">
        <v>399931</v>
      </c>
      <c r="T2859">
        <v>0.39993099999999998</v>
      </c>
      <c r="U2859">
        <v>0.39993099999999998</v>
      </c>
      <c r="V2859">
        <v>99.597999999999999</v>
      </c>
    </row>
    <row r="2860" spans="1:22" x14ac:dyDescent="0.35">
      <c r="A2860" t="s">
        <v>22</v>
      </c>
      <c r="B2860">
        <v>2019</v>
      </c>
      <c r="C2860" t="b">
        <v>1</v>
      </c>
      <c r="D2860" t="s">
        <v>23</v>
      </c>
      <c r="E2860" t="s">
        <v>237</v>
      </c>
      <c r="F2860" t="s">
        <v>25</v>
      </c>
      <c r="G2860" t="s">
        <v>23</v>
      </c>
      <c r="H2860" t="s">
        <v>26</v>
      </c>
      <c r="I2860" t="s">
        <v>35</v>
      </c>
      <c r="J2860" t="s">
        <v>133</v>
      </c>
      <c r="K2860" t="s">
        <v>33</v>
      </c>
      <c r="L2860" t="b">
        <v>1</v>
      </c>
      <c r="M2860" t="s">
        <v>30</v>
      </c>
      <c r="N2860" t="s">
        <v>237</v>
      </c>
      <c r="O2860">
        <v>1</v>
      </c>
      <c r="P2860">
        <v>1611558</v>
      </c>
      <c r="Q2860">
        <v>1611558</v>
      </c>
      <c r="R2860">
        <v>6834750</v>
      </c>
      <c r="S2860">
        <v>6834750</v>
      </c>
      <c r="T2860">
        <v>6.8347499999999997</v>
      </c>
      <c r="U2860">
        <v>6.8347499999999997</v>
      </c>
      <c r="V2860">
        <v>1611.558</v>
      </c>
    </row>
    <row r="2861" spans="1:22" x14ac:dyDescent="0.35">
      <c r="A2861" t="s">
        <v>22</v>
      </c>
      <c r="B2861">
        <v>2019</v>
      </c>
      <c r="C2861" t="b">
        <v>1</v>
      </c>
      <c r="D2861" t="s">
        <v>23</v>
      </c>
      <c r="E2861" t="s">
        <v>237</v>
      </c>
      <c r="F2861" t="s">
        <v>25</v>
      </c>
      <c r="G2861" t="s">
        <v>23</v>
      </c>
      <c r="H2861" t="s">
        <v>26</v>
      </c>
      <c r="I2861" t="s">
        <v>35</v>
      </c>
      <c r="J2861" t="s">
        <v>133</v>
      </c>
      <c r="K2861" t="s">
        <v>33</v>
      </c>
      <c r="L2861" t="b">
        <v>1</v>
      </c>
      <c r="M2861" t="s">
        <v>30</v>
      </c>
      <c r="N2861" t="s">
        <v>237</v>
      </c>
      <c r="O2861">
        <v>1</v>
      </c>
      <c r="P2861">
        <v>630</v>
      </c>
      <c r="Q2861">
        <v>630</v>
      </c>
      <c r="R2861">
        <v>2613</v>
      </c>
      <c r="S2861">
        <v>2613</v>
      </c>
      <c r="T2861">
        <v>2.6129999999999999E-3</v>
      </c>
      <c r="U2861">
        <v>2.6129999999999999E-3</v>
      </c>
      <c r="V2861">
        <v>0.63</v>
      </c>
    </row>
    <row r="2862" spans="1:22" x14ac:dyDescent="0.35">
      <c r="A2862" t="s">
        <v>22</v>
      </c>
      <c r="B2862">
        <v>2019</v>
      </c>
      <c r="C2862" t="b">
        <v>1</v>
      </c>
      <c r="D2862" t="s">
        <v>23</v>
      </c>
      <c r="E2862" t="s">
        <v>237</v>
      </c>
      <c r="F2862" t="s">
        <v>25</v>
      </c>
      <c r="G2862" t="s">
        <v>23</v>
      </c>
      <c r="H2862" t="s">
        <v>26</v>
      </c>
      <c r="I2862" t="s">
        <v>35</v>
      </c>
      <c r="J2862" t="s">
        <v>106</v>
      </c>
      <c r="K2862" t="s">
        <v>32</v>
      </c>
      <c r="L2862" t="b">
        <v>1</v>
      </c>
      <c r="M2862" t="s">
        <v>30</v>
      </c>
      <c r="N2862" t="s">
        <v>237</v>
      </c>
      <c r="O2862">
        <v>1.1399999999999999</v>
      </c>
      <c r="P2862">
        <v>4318</v>
      </c>
      <c r="Q2862">
        <v>4922.5200000000004</v>
      </c>
      <c r="R2862">
        <v>21073</v>
      </c>
      <c r="S2862">
        <v>21073</v>
      </c>
      <c r="T2862">
        <v>2.1073000000000001E-2</v>
      </c>
      <c r="U2862">
        <v>2.1073000000000001E-2</v>
      </c>
      <c r="V2862">
        <v>4.9225199999999996</v>
      </c>
    </row>
    <row r="2863" spans="1:22" x14ac:dyDescent="0.35">
      <c r="A2863" t="s">
        <v>22</v>
      </c>
      <c r="B2863">
        <v>2019</v>
      </c>
      <c r="C2863" t="b">
        <v>1</v>
      </c>
      <c r="D2863" t="s">
        <v>23</v>
      </c>
      <c r="E2863" t="s">
        <v>237</v>
      </c>
      <c r="F2863" t="s">
        <v>25</v>
      </c>
      <c r="G2863" t="s">
        <v>23</v>
      </c>
      <c r="H2863" t="s">
        <v>26</v>
      </c>
      <c r="I2863" t="s">
        <v>27</v>
      </c>
      <c r="J2863" t="s">
        <v>125</v>
      </c>
      <c r="K2863" t="s">
        <v>33</v>
      </c>
      <c r="L2863" t="b">
        <v>1</v>
      </c>
      <c r="M2863" t="s">
        <v>30</v>
      </c>
      <c r="N2863" t="s">
        <v>237</v>
      </c>
      <c r="O2863">
        <v>1.18</v>
      </c>
      <c r="P2863">
        <v>2880</v>
      </c>
      <c r="Q2863">
        <v>3398.4</v>
      </c>
      <c r="R2863">
        <v>12169</v>
      </c>
      <c r="S2863">
        <v>12169</v>
      </c>
      <c r="T2863">
        <v>1.2168999999999999E-2</v>
      </c>
      <c r="U2863">
        <v>1.2168999999999999E-2</v>
      </c>
      <c r="V2863">
        <v>3.3984000000000001</v>
      </c>
    </row>
    <row r="2864" spans="1:22" x14ac:dyDescent="0.35">
      <c r="A2864" t="s">
        <v>22</v>
      </c>
      <c r="B2864">
        <v>2019</v>
      </c>
      <c r="C2864" t="b">
        <v>1</v>
      </c>
      <c r="D2864" t="s">
        <v>23</v>
      </c>
      <c r="E2864" t="s">
        <v>237</v>
      </c>
      <c r="F2864" t="s">
        <v>25</v>
      </c>
      <c r="G2864" t="s">
        <v>23</v>
      </c>
      <c r="H2864" t="s">
        <v>26</v>
      </c>
      <c r="I2864" t="s">
        <v>27</v>
      </c>
      <c r="J2864" t="s">
        <v>133</v>
      </c>
      <c r="K2864" t="s">
        <v>33</v>
      </c>
      <c r="L2864" t="b">
        <v>1</v>
      </c>
      <c r="M2864" t="s">
        <v>30</v>
      </c>
      <c r="N2864" t="s">
        <v>237</v>
      </c>
      <c r="O2864">
        <v>1.33</v>
      </c>
      <c r="P2864">
        <v>3320</v>
      </c>
      <c r="Q2864">
        <v>4415.6000000000004</v>
      </c>
      <c r="R2864">
        <v>16734</v>
      </c>
      <c r="S2864">
        <v>16734</v>
      </c>
      <c r="T2864">
        <v>1.6733999999999999E-2</v>
      </c>
      <c r="U2864">
        <v>1.6733999999999999E-2</v>
      </c>
      <c r="V2864">
        <v>4.4156000000000004</v>
      </c>
    </row>
    <row r="2865" spans="1:22" x14ac:dyDescent="0.35">
      <c r="A2865" t="s">
        <v>22</v>
      </c>
      <c r="B2865">
        <v>2019</v>
      </c>
      <c r="C2865" t="b">
        <v>1</v>
      </c>
      <c r="D2865" t="s">
        <v>23</v>
      </c>
      <c r="E2865" t="s">
        <v>237</v>
      </c>
      <c r="F2865" t="s">
        <v>25</v>
      </c>
      <c r="G2865" t="s">
        <v>23</v>
      </c>
      <c r="H2865" t="s">
        <v>26</v>
      </c>
      <c r="I2865" t="s">
        <v>27</v>
      </c>
      <c r="J2865" t="s">
        <v>133</v>
      </c>
      <c r="K2865" t="s">
        <v>33</v>
      </c>
      <c r="L2865" t="b">
        <v>1</v>
      </c>
      <c r="M2865" t="s">
        <v>30</v>
      </c>
      <c r="N2865" t="s">
        <v>237</v>
      </c>
      <c r="O2865">
        <v>1.33</v>
      </c>
      <c r="P2865">
        <v>1920</v>
      </c>
      <c r="Q2865">
        <v>2553.6</v>
      </c>
      <c r="R2865">
        <v>8308</v>
      </c>
      <c r="S2865">
        <v>8308</v>
      </c>
      <c r="T2865">
        <v>8.3079999999999994E-3</v>
      </c>
      <c r="U2865">
        <v>8.3079999999999994E-3</v>
      </c>
      <c r="V2865">
        <v>2.5535999999999999</v>
      </c>
    </row>
    <row r="2866" spans="1:22" x14ac:dyDescent="0.35">
      <c r="A2866" t="s">
        <v>22</v>
      </c>
      <c r="B2866">
        <v>2019</v>
      </c>
      <c r="C2866" t="b">
        <v>1</v>
      </c>
      <c r="D2866" t="s">
        <v>23</v>
      </c>
      <c r="E2866" t="s">
        <v>237</v>
      </c>
      <c r="F2866" t="s">
        <v>25</v>
      </c>
      <c r="G2866" t="s">
        <v>23</v>
      </c>
      <c r="H2866" t="s">
        <v>26</v>
      </c>
      <c r="I2866" t="s">
        <v>27</v>
      </c>
      <c r="J2866" t="s">
        <v>133</v>
      </c>
      <c r="K2866" t="s">
        <v>33</v>
      </c>
      <c r="L2866" t="b">
        <v>1</v>
      </c>
      <c r="M2866" t="s">
        <v>30</v>
      </c>
      <c r="N2866" t="s">
        <v>237</v>
      </c>
      <c r="O2866">
        <v>1.33</v>
      </c>
      <c r="P2866">
        <v>960</v>
      </c>
      <c r="Q2866">
        <v>1276.8</v>
      </c>
      <c r="R2866">
        <v>3509</v>
      </c>
      <c r="S2866">
        <v>3509</v>
      </c>
      <c r="T2866">
        <v>3.509E-3</v>
      </c>
      <c r="U2866">
        <v>3.509E-3</v>
      </c>
      <c r="V2866">
        <v>1.2767999999999999</v>
      </c>
    </row>
    <row r="2867" spans="1:22" x14ac:dyDescent="0.35">
      <c r="A2867" t="s">
        <v>22</v>
      </c>
      <c r="B2867">
        <v>2019</v>
      </c>
      <c r="C2867" t="b">
        <v>1</v>
      </c>
      <c r="D2867" t="s">
        <v>23</v>
      </c>
      <c r="E2867" t="s">
        <v>237</v>
      </c>
      <c r="F2867" t="s">
        <v>25</v>
      </c>
      <c r="G2867" t="s">
        <v>23</v>
      </c>
      <c r="H2867" t="s">
        <v>26</v>
      </c>
      <c r="I2867" t="s">
        <v>35</v>
      </c>
      <c r="J2867" t="s">
        <v>33</v>
      </c>
      <c r="K2867" t="s">
        <v>33</v>
      </c>
      <c r="L2867" t="b">
        <v>1</v>
      </c>
      <c r="M2867" t="s">
        <v>30</v>
      </c>
      <c r="N2867" t="s">
        <v>237</v>
      </c>
      <c r="O2867">
        <v>1.17</v>
      </c>
      <c r="P2867">
        <v>40759</v>
      </c>
      <c r="Q2867">
        <v>47688.03</v>
      </c>
      <c r="R2867">
        <v>236807</v>
      </c>
      <c r="S2867">
        <v>236807</v>
      </c>
      <c r="T2867">
        <v>0.23680699999999999</v>
      </c>
      <c r="U2867">
        <v>0.23680699999999999</v>
      </c>
      <c r="V2867">
        <v>47.688029999999998</v>
      </c>
    </row>
    <row r="2868" spans="1:22" x14ac:dyDescent="0.35">
      <c r="A2868" t="s">
        <v>22</v>
      </c>
      <c r="B2868">
        <v>2019</v>
      </c>
      <c r="C2868" t="b">
        <v>1</v>
      </c>
      <c r="D2868" t="s">
        <v>23</v>
      </c>
      <c r="E2868" t="s">
        <v>237</v>
      </c>
      <c r="F2868" t="s">
        <v>25</v>
      </c>
      <c r="G2868" t="s">
        <v>23</v>
      </c>
      <c r="H2868" t="s">
        <v>26</v>
      </c>
      <c r="I2868" t="s">
        <v>27</v>
      </c>
      <c r="J2868" t="s">
        <v>33</v>
      </c>
      <c r="K2868" t="s">
        <v>33</v>
      </c>
      <c r="L2868" t="b">
        <v>1</v>
      </c>
      <c r="M2868" t="s">
        <v>30</v>
      </c>
      <c r="N2868" t="s">
        <v>237</v>
      </c>
      <c r="O2868">
        <v>1.33</v>
      </c>
      <c r="P2868">
        <v>18000</v>
      </c>
      <c r="Q2868">
        <v>23940</v>
      </c>
      <c r="R2868">
        <v>25300</v>
      </c>
      <c r="S2868">
        <v>25300</v>
      </c>
      <c r="T2868">
        <v>2.53E-2</v>
      </c>
      <c r="U2868">
        <v>2.53E-2</v>
      </c>
      <c r="V2868">
        <v>23.94</v>
      </c>
    </row>
    <row r="2869" spans="1:22" x14ac:dyDescent="0.35">
      <c r="A2869" t="s">
        <v>22</v>
      </c>
      <c r="B2869">
        <v>2019</v>
      </c>
      <c r="C2869" t="b">
        <v>1</v>
      </c>
      <c r="D2869" t="s">
        <v>23</v>
      </c>
      <c r="E2869" t="s">
        <v>237</v>
      </c>
      <c r="F2869" t="s">
        <v>25</v>
      </c>
      <c r="G2869" t="s">
        <v>23</v>
      </c>
      <c r="H2869" t="s">
        <v>26</v>
      </c>
      <c r="I2869" t="s">
        <v>27</v>
      </c>
      <c r="J2869" t="s">
        <v>58</v>
      </c>
      <c r="K2869" t="s">
        <v>59</v>
      </c>
      <c r="L2869" t="b">
        <v>1</v>
      </c>
      <c r="M2869" t="s">
        <v>30</v>
      </c>
      <c r="N2869" t="s">
        <v>237</v>
      </c>
      <c r="O2869">
        <v>1.1200000000000001</v>
      </c>
      <c r="P2869">
        <v>18000</v>
      </c>
      <c r="Q2869">
        <v>20160</v>
      </c>
      <c r="R2869">
        <v>24661</v>
      </c>
      <c r="S2869">
        <v>24661</v>
      </c>
      <c r="T2869">
        <v>2.4660999999999999E-2</v>
      </c>
      <c r="U2869">
        <v>2.4660999999999999E-2</v>
      </c>
      <c r="V2869">
        <v>20.16</v>
      </c>
    </row>
    <row r="2870" spans="1:22" x14ac:dyDescent="0.35">
      <c r="A2870" t="s">
        <v>22</v>
      </c>
      <c r="B2870">
        <v>2019</v>
      </c>
      <c r="C2870" t="b">
        <v>1</v>
      </c>
      <c r="D2870" t="s">
        <v>23</v>
      </c>
      <c r="E2870" t="s">
        <v>237</v>
      </c>
      <c r="F2870" t="s">
        <v>25</v>
      </c>
      <c r="G2870" t="s">
        <v>23</v>
      </c>
      <c r="H2870" t="s">
        <v>26</v>
      </c>
      <c r="I2870" t="s">
        <v>27</v>
      </c>
      <c r="J2870" t="s">
        <v>58</v>
      </c>
      <c r="K2870" t="s">
        <v>59</v>
      </c>
      <c r="L2870" t="b">
        <v>1</v>
      </c>
      <c r="M2870" t="s">
        <v>30</v>
      </c>
      <c r="N2870" t="s">
        <v>237</v>
      </c>
      <c r="O2870">
        <v>1.1200000000000001</v>
      </c>
      <c r="P2870">
        <v>15291</v>
      </c>
      <c r="Q2870">
        <v>17125.919999999998</v>
      </c>
      <c r="R2870">
        <v>25901</v>
      </c>
      <c r="S2870">
        <v>25901</v>
      </c>
      <c r="T2870">
        <v>2.5901E-2</v>
      </c>
      <c r="U2870">
        <v>2.5901E-2</v>
      </c>
      <c r="V2870">
        <v>17.125920000000001</v>
      </c>
    </row>
    <row r="2871" spans="1:22" x14ac:dyDescent="0.35">
      <c r="A2871" t="s">
        <v>22</v>
      </c>
      <c r="B2871">
        <v>2019</v>
      </c>
      <c r="C2871" t="b">
        <v>1</v>
      </c>
      <c r="D2871" t="s">
        <v>23</v>
      </c>
      <c r="E2871" t="s">
        <v>237</v>
      </c>
      <c r="F2871" t="s">
        <v>25</v>
      </c>
      <c r="G2871" t="s">
        <v>23</v>
      </c>
      <c r="H2871" t="s">
        <v>26</v>
      </c>
      <c r="I2871" t="s">
        <v>27</v>
      </c>
      <c r="J2871" t="s">
        <v>58</v>
      </c>
      <c r="K2871" t="s">
        <v>59</v>
      </c>
      <c r="L2871" t="b">
        <v>1</v>
      </c>
      <c r="M2871" t="s">
        <v>30</v>
      </c>
      <c r="N2871" t="s">
        <v>237</v>
      </c>
      <c r="O2871">
        <v>1.1200000000000001</v>
      </c>
      <c r="P2871">
        <v>10752</v>
      </c>
      <c r="Q2871">
        <v>12042.24</v>
      </c>
      <c r="R2871">
        <v>13137</v>
      </c>
      <c r="S2871">
        <v>13137</v>
      </c>
      <c r="T2871">
        <v>1.3136999999999999E-2</v>
      </c>
      <c r="U2871">
        <v>1.3136999999999999E-2</v>
      </c>
      <c r="V2871">
        <v>12.04224</v>
      </c>
    </row>
    <row r="2872" spans="1:22" x14ac:dyDescent="0.35">
      <c r="A2872" t="s">
        <v>22</v>
      </c>
      <c r="B2872">
        <v>2019</v>
      </c>
      <c r="C2872" t="b">
        <v>1</v>
      </c>
      <c r="D2872" t="s">
        <v>23</v>
      </c>
      <c r="E2872" t="s">
        <v>237</v>
      </c>
      <c r="F2872" t="s">
        <v>25</v>
      </c>
      <c r="G2872" t="s">
        <v>23</v>
      </c>
      <c r="H2872" t="s">
        <v>36</v>
      </c>
      <c r="I2872" t="s">
        <v>37</v>
      </c>
      <c r="J2872" t="s">
        <v>28</v>
      </c>
      <c r="K2872" t="s">
        <v>29</v>
      </c>
      <c r="L2872" t="b">
        <v>1</v>
      </c>
      <c r="M2872" t="s">
        <v>30</v>
      </c>
      <c r="N2872" t="s">
        <v>237</v>
      </c>
      <c r="O2872">
        <v>1.66</v>
      </c>
      <c r="P2872">
        <v>6151</v>
      </c>
      <c r="Q2872">
        <v>10210.66</v>
      </c>
      <c r="R2872">
        <v>6550</v>
      </c>
      <c r="S2872">
        <v>6550</v>
      </c>
      <c r="T2872">
        <v>6.5500000000000003E-3</v>
      </c>
      <c r="U2872">
        <v>6.5500000000000003E-3</v>
      </c>
      <c r="V2872">
        <v>10.210660000000001</v>
      </c>
    </row>
    <row r="2873" spans="1:22" x14ac:dyDescent="0.35">
      <c r="A2873" t="s">
        <v>22</v>
      </c>
      <c r="B2873">
        <v>2019</v>
      </c>
      <c r="C2873" t="b">
        <v>1</v>
      </c>
      <c r="D2873" t="s">
        <v>23</v>
      </c>
      <c r="E2873" t="s">
        <v>237</v>
      </c>
      <c r="F2873" t="s">
        <v>25</v>
      </c>
      <c r="G2873" t="s">
        <v>23</v>
      </c>
      <c r="H2873" t="s">
        <v>50</v>
      </c>
      <c r="I2873" t="s">
        <v>27</v>
      </c>
      <c r="J2873" t="s">
        <v>33</v>
      </c>
      <c r="K2873" t="s">
        <v>33</v>
      </c>
      <c r="L2873" t="b">
        <v>1</v>
      </c>
      <c r="M2873" t="s">
        <v>30</v>
      </c>
      <c r="N2873" t="s">
        <v>237</v>
      </c>
      <c r="O2873">
        <v>0</v>
      </c>
      <c r="P2873">
        <v>126051</v>
      </c>
      <c r="Q2873">
        <v>0</v>
      </c>
      <c r="R2873">
        <v>1065394</v>
      </c>
      <c r="S2873">
        <v>1065394</v>
      </c>
      <c r="T2873">
        <v>1.065394</v>
      </c>
      <c r="U2873">
        <v>1.065394</v>
      </c>
      <c r="V2873">
        <v>0</v>
      </c>
    </row>
    <row r="2874" spans="1:22" x14ac:dyDescent="0.35">
      <c r="A2874" t="s">
        <v>22</v>
      </c>
      <c r="B2874">
        <v>2019</v>
      </c>
      <c r="C2874" t="b">
        <v>1</v>
      </c>
      <c r="D2874" t="s">
        <v>23</v>
      </c>
      <c r="E2874" t="s">
        <v>237</v>
      </c>
      <c r="F2874" t="s">
        <v>25</v>
      </c>
      <c r="G2874" t="s">
        <v>23</v>
      </c>
      <c r="H2874" t="s">
        <v>40</v>
      </c>
      <c r="I2874" t="s">
        <v>35</v>
      </c>
      <c r="J2874" t="s">
        <v>33</v>
      </c>
      <c r="K2874" t="s">
        <v>33</v>
      </c>
      <c r="L2874" t="b">
        <v>1</v>
      </c>
      <c r="M2874" t="s">
        <v>30</v>
      </c>
      <c r="N2874" t="s">
        <v>237</v>
      </c>
      <c r="O2874">
        <v>2.77</v>
      </c>
      <c r="P2874">
        <v>501089</v>
      </c>
      <c r="Q2874">
        <v>1388016.53</v>
      </c>
      <c r="R2874">
        <v>4603964</v>
      </c>
      <c r="S2874">
        <v>4603964</v>
      </c>
      <c r="T2874">
        <v>4.6039640000000004</v>
      </c>
      <c r="U2874">
        <v>4.6039640000000004</v>
      </c>
      <c r="V2874">
        <v>1388.0165300000001</v>
      </c>
    </row>
    <row r="2875" spans="1:22" x14ac:dyDescent="0.35">
      <c r="A2875" t="s">
        <v>22</v>
      </c>
      <c r="B2875">
        <v>2019</v>
      </c>
      <c r="C2875" t="b">
        <v>1</v>
      </c>
      <c r="D2875" t="s">
        <v>23</v>
      </c>
      <c r="E2875" t="s">
        <v>237</v>
      </c>
      <c r="F2875" t="s">
        <v>25</v>
      </c>
      <c r="G2875" t="s">
        <v>23</v>
      </c>
      <c r="H2875" t="s">
        <v>40</v>
      </c>
      <c r="I2875" t="s">
        <v>35</v>
      </c>
      <c r="J2875" t="s">
        <v>33</v>
      </c>
      <c r="K2875" t="s">
        <v>33</v>
      </c>
      <c r="L2875" t="b">
        <v>1</v>
      </c>
      <c r="M2875" t="s">
        <v>30</v>
      </c>
      <c r="N2875" t="s">
        <v>237</v>
      </c>
      <c r="O2875">
        <v>2.77</v>
      </c>
      <c r="P2875">
        <v>720</v>
      </c>
      <c r="Q2875">
        <v>1994.4</v>
      </c>
      <c r="R2875">
        <v>7543</v>
      </c>
      <c r="S2875">
        <v>7543</v>
      </c>
      <c r="T2875">
        <v>7.5430000000000002E-3</v>
      </c>
      <c r="U2875">
        <v>7.5430000000000002E-3</v>
      </c>
      <c r="V2875">
        <v>1.9944</v>
      </c>
    </row>
    <row r="2876" spans="1:22" x14ac:dyDescent="0.35">
      <c r="A2876" t="s">
        <v>22</v>
      </c>
      <c r="B2876">
        <v>2019</v>
      </c>
      <c r="C2876" t="b">
        <v>1</v>
      </c>
      <c r="D2876" t="s">
        <v>23</v>
      </c>
      <c r="E2876" t="s">
        <v>237</v>
      </c>
      <c r="F2876" t="s">
        <v>25</v>
      </c>
      <c r="G2876" t="s">
        <v>23</v>
      </c>
      <c r="H2876" t="s">
        <v>40</v>
      </c>
      <c r="I2876" t="s">
        <v>27</v>
      </c>
      <c r="J2876" t="s">
        <v>33</v>
      </c>
      <c r="K2876" t="s">
        <v>33</v>
      </c>
      <c r="L2876" t="b">
        <v>1</v>
      </c>
      <c r="M2876" t="s">
        <v>30</v>
      </c>
      <c r="N2876" t="s">
        <v>237</v>
      </c>
      <c r="O2876">
        <v>2.65</v>
      </c>
      <c r="P2876">
        <v>2685894</v>
      </c>
      <c r="Q2876">
        <v>7117619.0999999996</v>
      </c>
      <c r="R2876">
        <v>22923916</v>
      </c>
      <c r="S2876">
        <v>22923916</v>
      </c>
      <c r="T2876">
        <v>22.923915999999998</v>
      </c>
      <c r="U2876">
        <v>22.923915999999998</v>
      </c>
      <c r="V2876">
        <v>7117.6190999999999</v>
      </c>
    </row>
    <row r="2877" spans="1:22" x14ac:dyDescent="0.35">
      <c r="A2877" t="s">
        <v>22</v>
      </c>
      <c r="B2877">
        <v>2019</v>
      </c>
      <c r="C2877" t="b">
        <v>1</v>
      </c>
      <c r="D2877" t="s">
        <v>23</v>
      </c>
      <c r="E2877" t="s">
        <v>237</v>
      </c>
      <c r="F2877" t="s">
        <v>25</v>
      </c>
      <c r="G2877" t="s">
        <v>23</v>
      </c>
      <c r="H2877" t="s">
        <v>40</v>
      </c>
      <c r="I2877" t="s">
        <v>27</v>
      </c>
      <c r="J2877" t="s">
        <v>33</v>
      </c>
      <c r="K2877" t="s">
        <v>33</v>
      </c>
      <c r="L2877" t="b">
        <v>1</v>
      </c>
      <c r="M2877" t="s">
        <v>30</v>
      </c>
      <c r="N2877" t="s">
        <v>237</v>
      </c>
      <c r="O2877">
        <v>2.65</v>
      </c>
      <c r="P2877">
        <v>2700</v>
      </c>
      <c r="Q2877">
        <v>7155</v>
      </c>
      <c r="R2877">
        <v>19493</v>
      </c>
      <c r="S2877">
        <v>19493</v>
      </c>
      <c r="T2877">
        <v>1.9493E-2</v>
      </c>
      <c r="U2877">
        <v>1.9493E-2</v>
      </c>
      <c r="V2877">
        <v>7.1550000000000002</v>
      </c>
    </row>
    <row r="2878" spans="1:22" x14ac:dyDescent="0.35">
      <c r="A2878" t="s">
        <v>22</v>
      </c>
      <c r="B2878">
        <v>2019</v>
      </c>
      <c r="C2878" t="b">
        <v>1</v>
      </c>
      <c r="D2878" t="s">
        <v>23</v>
      </c>
      <c r="E2878" t="s">
        <v>237</v>
      </c>
      <c r="F2878" t="s">
        <v>25</v>
      </c>
      <c r="G2878" t="s">
        <v>23</v>
      </c>
      <c r="H2878" t="s">
        <v>50</v>
      </c>
      <c r="I2878" t="s">
        <v>37</v>
      </c>
      <c r="J2878" t="s">
        <v>51</v>
      </c>
      <c r="K2878" t="s">
        <v>52</v>
      </c>
      <c r="L2878" t="b">
        <v>1</v>
      </c>
      <c r="M2878" t="s">
        <v>30</v>
      </c>
      <c r="N2878" t="s">
        <v>237</v>
      </c>
      <c r="O2878">
        <v>2.08</v>
      </c>
      <c r="P2878">
        <v>14558</v>
      </c>
      <c r="Q2878">
        <v>30280.639999999999</v>
      </c>
      <c r="R2878">
        <v>71821</v>
      </c>
      <c r="S2878">
        <v>71821</v>
      </c>
      <c r="T2878">
        <v>7.1820999999999996E-2</v>
      </c>
      <c r="U2878">
        <v>7.1820999999999996E-2</v>
      </c>
      <c r="V2878">
        <v>30.280639999999998</v>
      </c>
    </row>
    <row r="2879" spans="1:22" x14ac:dyDescent="0.35">
      <c r="A2879" t="s">
        <v>22</v>
      </c>
      <c r="B2879">
        <v>2019</v>
      </c>
      <c r="C2879" t="b">
        <v>1</v>
      </c>
      <c r="D2879" t="s">
        <v>23</v>
      </c>
      <c r="E2879" t="s">
        <v>237</v>
      </c>
      <c r="F2879" t="s">
        <v>25</v>
      </c>
      <c r="G2879" t="s">
        <v>23</v>
      </c>
      <c r="H2879" t="s">
        <v>50</v>
      </c>
      <c r="I2879" t="s">
        <v>37</v>
      </c>
      <c r="J2879" t="s">
        <v>115</v>
      </c>
      <c r="K2879" t="s">
        <v>54</v>
      </c>
      <c r="L2879" t="b">
        <v>1</v>
      </c>
      <c r="M2879" t="s">
        <v>30</v>
      </c>
      <c r="N2879" t="s">
        <v>237</v>
      </c>
      <c r="O2879">
        <v>1.33</v>
      </c>
      <c r="P2879">
        <v>22900</v>
      </c>
      <c r="Q2879">
        <v>30457</v>
      </c>
      <c r="R2879">
        <v>94327</v>
      </c>
      <c r="S2879">
        <v>94327</v>
      </c>
      <c r="T2879">
        <v>9.4326999999999994E-2</v>
      </c>
      <c r="U2879">
        <v>9.4326999999999994E-2</v>
      </c>
      <c r="V2879">
        <v>30.457000000000001</v>
      </c>
    </row>
    <row r="2880" spans="1:22" x14ac:dyDescent="0.35">
      <c r="A2880" t="s">
        <v>22</v>
      </c>
      <c r="B2880">
        <v>2019</v>
      </c>
      <c r="C2880" t="b">
        <v>1</v>
      </c>
      <c r="D2880" t="s">
        <v>23</v>
      </c>
      <c r="E2880" t="s">
        <v>237</v>
      </c>
      <c r="F2880" t="s">
        <v>25</v>
      </c>
      <c r="G2880" t="s">
        <v>23</v>
      </c>
      <c r="H2880" t="s">
        <v>26</v>
      </c>
      <c r="I2880" t="s">
        <v>35</v>
      </c>
      <c r="J2880" t="s">
        <v>153</v>
      </c>
      <c r="K2880" t="s">
        <v>52</v>
      </c>
      <c r="L2880" t="b">
        <v>1</v>
      </c>
      <c r="M2880" t="s">
        <v>30</v>
      </c>
      <c r="N2880" t="s">
        <v>237</v>
      </c>
      <c r="O2880">
        <v>1.1599999999999999</v>
      </c>
      <c r="P2880">
        <v>2993</v>
      </c>
      <c r="Q2880">
        <v>3471.88</v>
      </c>
      <c r="R2880">
        <v>54280</v>
      </c>
      <c r="S2880">
        <v>54280</v>
      </c>
      <c r="T2880">
        <v>5.4280000000000002E-2</v>
      </c>
      <c r="U2880">
        <v>5.4280000000000002E-2</v>
      </c>
      <c r="V2880">
        <v>3.4718800000000001</v>
      </c>
    </row>
    <row r="2881" spans="1:22" x14ac:dyDescent="0.35">
      <c r="A2881" t="s">
        <v>22</v>
      </c>
      <c r="B2881">
        <v>2019</v>
      </c>
      <c r="C2881" t="b">
        <v>1</v>
      </c>
      <c r="D2881" t="s">
        <v>23</v>
      </c>
      <c r="E2881" t="s">
        <v>238</v>
      </c>
      <c r="F2881" t="s">
        <v>25</v>
      </c>
      <c r="G2881" t="s">
        <v>23</v>
      </c>
      <c r="H2881" t="s">
        <v>26</v>
      </c>
      <c r="I2881" t="s">
        <v>35</v>
      </c>
      <c r="J2881" t="s">
        <v>41</v>
      </c>
      <c r="K2881" t="s">
        <v>42</v>
      </c>
      <c r="L2881" t="b">
        <v>1</v>
      </c>
      <c r="M2881" t="s">
        <v>30</v>
      </c>
      <c r="N2881" t="s">
        <v>238</v>
      </c>
      <c r="O2881">
        <v>0</v>
      </c>
      <c r="P2881">
        <v>275</v>
      </c>
      <c r="Q2881">
        <v>0</v>
      </c>
      <c r="R2881">
        <v>3422</v>
      </c>
      <c r="S2881">
        <v>3422</v>
      </c>
      <c r="T2881">
        <v>3.4220000000000001E-3</v>
      </c>
      <c r="U2881">
        <v>3.4220000000000001E-3</v>
      </c>
      <c r="V2881">
        <v>0</v>
      </c>
    </row>
    <row r="2882" spans="1:22" x14ac:dyDescent="0.35">
      <c r="A2882" t="s">
        <v>22</v>
      </c>
      <c r="B2882">
        <v>2019</v>
      </c>
      <c r="C2882" t="b">
        <v>1</v>
      </c>
      <c r="D2882" t="s">
        <v>23</v>
      </c>
      <c r="E2882" t="s">
        <v>239</v>
      </c>
      <c r="F2882" t="s">
        <v>25</v>
      </c>
      <c r="G2882" t="s">
        <v>23</v>
      </c>
      <c r="H2882" t="s">
        <v>26</v>
      </c>
      <c r="I2882" t="s">
        <v>27</v>
      </c>
      <c r="J2882" t="s">
        <v>56</v>
      </c>
      <c r="K2882" t="s">
        <v>29</v>
      </c>
      <c r="L2882" t="b">
        <v>1</v>
      </c>
      <c r="M2882" t="s">
        <v>30</v>
      </c>
      <c r="N2882" t="s">
        <v>239</v>
      </c>
      <c r="O2882">
        <v>1.21</v>
      </c>
      <c r="P2882">
        <v>13165</v>
      </c>
      <c r="Q2882">
        <v>15929.65</v>
      </c>
      <c r="R2882">
        <v>100353</v>
      </c>
      <c r="S2882">
        <v>100353</v>
      </c>
      <c r="T2882">
        <v>0.100353</v>
      </c>
      <c r="U2882">
        <v>0.100353</v>
      </c>
      <c r="V2882">
        <v>15.929650000000001</v>
      </c>
    </row>
    <row r="2883" spans="1:22" x14ac:dyDescent="0.35">
      <c r="A2883" t="s">
        <v>22</v>
      </c>
      <c r="B2883">
        <v>2019</v>
      </c>
      <c r="C2883" t="b">
        <v>1</v>
      </c>
      <c r="D2883" t="s">
        <v>23</v>
      </c>
      <c r="E2883" t="s">
        <v>239</v>
      </c>
      <c r="F2883" t="s">
        <v>25</v>
      </c>
      <c r="G2883" t="s">
        <v>23</v>
      </c>
      <c r="H2883" t="s">
        <v>26</v>
      </c>
      <c r="I2883" t="s">
        <v>27</v>
      </c>
      <c r="J2883" t="s">
        <v>70</v>
      </c>
      <c r="K2883" t="s">
        <v>29</v>
      </c>
      <c r="L2883" t="b">
        <v>1</v>
      </c>
      <c r="M2883" t="s">
        <v>30</v>
      </c>
      <c r="N2883" t="s">
        <v>239</v>
      </c>
      <c r="O2883">
        <v>1</v>
      </c>
      <c r="P2883">
        <v>21188</v>
      </c>
      <c r="Q2883">
        <v>21188</v>
      </c>
      <c r="R2883">
        <v>265530</v>
      </c>
      <c r="S2883">
        <v>265530</v>
      </c>
      <c r="T2883">
        <v>0.26552999999999999</v>
      </c>
      <c r="U2883">
        <v>0.26552999999999999</v>
      </c>
      <c r="V2883">
        <v>21.187999999999999</v>
      </c>
    </row>
    <row r="2884" spans="1:22" x14ac:dyDescent="0.35">
      <c r="A2884" t="s">
        <v>22</v>
      </c>
      <c r="B2884">
        <v>2019</v>
      </c>
      <c r="C2884" t="b">
        <v>1</v>
      </c>
      <c r="D2884" t="s">
        <v>23</v>
      </c>
      <c r="E2884" t="s">
        <v>239</v>
      </c>
      <c r="F2884" t="s">
        <v>25</v>
      </c>
      <c r="G2884" t="s">
        <v>23</v>
      </c>
      <c r="H2884" t="s">
        <v>26</v>
      </c>
      <c r="I2884" t="s">
        <v>27</v>
      </c>
      <c r="J2884" t="s">
        <v>70</v>
      </c>
      <c r="K2884" t="s">
        <v>29</v>
      </c>
      <c r="L2884" t="b">
        <v>1</v>
      </c>
      <c r="M2884" t="s">
        <v>30</v>
      </c>
      <c r="N2884" t="s">
        <v>239</v>
      </c>
      <c r="O2884">
        <v>1</v>
      </c>
      <c r="P2884">
        <v>8892</v>
      </c>
      <c r="Q2884">
        <v>8892</v>
      </c>
      <c r="R2884">
        <v>144006</v>
      </c>
      <c r="S2884">
        <v>144006</v>
      </c>
      <c r="T2884">
        <v>0.144006</v>
      </c>
      <c r="U2884">
        <v>0.144006</v>
      </c>
      <c r="V2884">
        <v>8.8919999999999995</v>
      </c>
    </row>
    <row r="2885" spans="1:22" x14ac:dyDescent="0.35">
      <c r="A2885" t="s">
        <v>22</v>
      </c>
      <c r="B2885">
        <v>2019</v>
      </c>
      <c r="C2885" t="b">
        <v>1</v>
      </c>
      <c r="D2885" t="s">
        <v>23</v>
      </c>
      <c r="E2885" t="s">
        <v>239</v>
      </c>
      <c r="F2885" t="s">
        <v>25</v>
      </c>
      <c r="G2885" t="s">
        <v>23</v>
      </c>
      <c r="H2885" t="s">
        <v>26</v>
      </c>
      <c r="I2885" t="s">
        <v>27</v>
      </c>
      <c r="J2885" t="s">
        <v>137</v>
      </c>
      <c r="K2885" t="s">
        <v>33</v>
      </c>
      <c r="L2885" t="b">
        <v>1</v>
      </c>
      <c r="M2885" t="s">
        <v>30</v>
      </c>
      <c r="N2885" t="s">
        <v>239</v>
      </c>
      <c r="O2885">
        <v>1.33</v>
      </c>
      <c r="P2885">
        <v>5200</v>
      </c>
      <c r="Q2885">
        <v>6916</v>
      </c>
      <c r="R2885">
        <v>20127</v>
      </c>
      <c r="S2885">
        <v>20127</v>
      </c>
      <c r="T2885">
        <v>2.0126999999999999E-2</v>
      </c>
      <c r="U2885">
        <v>2.0126999999999999E-2</v>
      </c>
      <c r="V2885">
        <v>6.9160000000000004</v>
      </c>
    </row>
    <row r="2886" spans="1:22" x14ac:dyDescent="0.35">
      <c r="A2886" t="s">
        <v>22</v>
      </c>
      <c r="B2886">
        <v>2019</v>
      </c>
      <c r="C2886" t="b">
        <v>1</v>
      </c>
      <c r="D2886" t="s">
        <v>23</v>
      </c>
      <c r="E2886" t="s">
        <v>239</v>
      </c>
      <c r="F2886" t="s">
        <v>25</v>
      </c>
      <c r="G2886" t="s">
        <v>23</v>
      </c>
      <c r="H2886" t="s">
        <v>26</v>
      </c>
      <c r="I2886" t="s">
        <v>27</v>
      </c>
      <c r="J2886" t="s">
        <v>137</v>
      </c>
      <c r="K2886" t="s">
        <v>33</v>
      </c>
      <c r="L2886" t="b">
        <v>1</v>
      </c>
      <c r="M2886" t="s">
        <v>30</v>
      </c>
      <c r="N2886" t="s">
        <v>239</v>
      </c>
      <c r="O2886">
        <v>1.33</v>
      </c>
      <c r="P2886">
        <v>3000</v>
      </c>
      <c r="Q2886">
        <v>3990</v>
      </c>
      <c r="R2886">
        <v>10854</v>
      </c>
      <c r="S2886">
        <v>10854</v>
      </c>
      <c r="T2886">
        <v>1.0854000000000001E-2</v>
      </c>
      <c r="U2886">
        <v>1.0854000000000001E-2</v>
      </c>
      <c r="V2886">
        <v>3.99</v>
      </c>
    </row>
    <row r="2887" spans="1:22" x14ac:dyDescent="0.35">
      <c r="A2887" t="s">
        <v>22</v>
      </c>
      <c r="B2887">
        <v>2019</v>
      </c>
      <c r="C2887" t="b">
        <v>1</v>
      </c>
      <c r="D2887" t="s">
        <v>23</v>
      </c>
      <c r="E2887" t="s">
        <v>239</v>
      </c>
      <c r="F2887" t="s">
        <v>25</v>
      </c>
      <c r="G2887" t="s">
        <v>23</v>
      </c>
      <c r="H2887" t="s">
        <v>26</v>
      </c>
      <c r="I2887" t="s">
        <v>27</v>
      </c>
      <c r="J2887" t="s">
        <v>76</v>
      </c>
      <c r="K2887" t="s">
        <v>32</v>
      </c>
      <c r="L2887" t="b">
        <v>1</v>
      </c>
      <c r="M2887" t="s">
        <v>30</v>
      </c>
      <c r="N2887" t="s">
        <v>239</v>
      </c>
      <c r="O2887">
        <v>1.5</v>
      </c>
      <c r="P2887">
        <v>71271</v>
      </c>
      <c r="Q2887">
        <v>106906.5</v>
      </c>
      <c r="R2887">
        <v>256943</v>
      </c>
      <c r="S2887">
        <v>256943</v>
      </c>
      <c r="T2887">
        <v>0.25694299999999998</v>
      </c>
      <c r="U2887">
        <v>0.25694299999999998</v>
      </c>
      <c r="V2887">
        <v>106.90649999999999</v>
      </c>
    </row>
    <row r="2888" spans="1:22" x14ac:dyDescent="0.35">
      <c r="A2888" t="s">
        <v>22</v>
      </c>
      <c r="B2888">
        <v>2019</v>
      </c>
      <c r="C2888" t="b">
        <v>1</v>
      </c>
      <c r="D2888" t="s">
        <v>23</v>
      </c>
      <c r="E2888" t="s">
        <v>239</v>
      </c>
      <c r="F2888" t="s">
        <v>25</v>
      </c>
      <c r="G2888" t="s">
        <v>23</v>
      </c>
      <c r="H2888" t="s">
        <v>26</v>
      </c>
      <c r="I2888" t="s">
        <v>27</v>
      </c>
      <c r="J2888" t="s">
        <v>33</v>
      </c>
      <c r="K2888" t="s">
        <v>33</v>
      </c>
      <c r="L2888" t="b">
        <v>1</v>
      </c>
      <c r="M2888" t="s">
        <v>30</v>
      </c>
      <c r="N2888" t="s">
        <v>239</v>
      </c>
      <c r="O2888">
        <v>1.33</v>
      </c>
      <c r="P2888">
        <v>19301</v>
      </c>
      <c r="Q2888">
        <v>25670.33</v>
      </c>
      <c r="R2888">
        <v>312676</v>
      </c>
      <c r="S2888">
        <v>312676</v>
      </c>
      <c r="T2888">
        <v>0.31267600000000001</v>
      </c>
      <c r="U2888">
        <v>0.31267600000000001</v>
      </c>
      <c r="V2888">
        <v>25.67033</v>
      </c>
    </row>
    <row r="2889" spans="1:22" x14ac:dyDescent="0.35">
      <c r="A2889" t="s">
        <v>22</v>
      </c>
      <c r="B2889">
        <v>2019</v>
      </c>
      <c r="C2889" t="b">
        <v>1</v>
      </c>
      <c r="D2889" t="s">
        <v>23</v>
      </c>
      <c r="E2889" t="s">
        <v>239</v>
      </c>
      <c r="F2889" t="s">
        <v>25</v>
      </c>
      <c r="G2889" t="s">
        <v>23</v>
      </c>
      <c r="H2889" t="s">
        <v>26</v>
      </c>
      <c r="I2889" t="s">
        <v>27</v>
      </c>
      <c r="J2889" t="s">
        <v>33</v>
      </c>
      <c r="K2889" t="s">
        <v>33</v>
      </c>
      <c r="L2889" t="b">
        <v>1</v>
      </c>
      <c r="M2889" t="s">
        <v>30</v>
      </c>
      <c r="N2889" t="s">
        <v>239</v>
      </c>
      <c r="O2889">
        <v>1.33</v>
      </c>
      <c r="P2889">
        <v>5215</v>
      </c>
      <c r="Q2889">
        <v>6935.95</v>
      </c>
      <c r="R2889">
        <v>14734</v>
      </c>
      <c r="S2889">
        <v>14734</v>
      </c>
      <c r="T2889">
        <v>1.4734000000000001E-2</v>
      </c>
      <c r="U2889">
        <v>1.4734000000000001E-2</v>
      </c>
      <c r="V2889">
        <v>6.9359500000000001</v>
      </c>
    </row>
    <row r="2890" spans="1:22" x14ac:dyDescent="0.35">
      <c r="A2890" t="s">
        <v>22</v>
      </c>
      <c r="B2890">
        <v>2019</v>
      </c>
      <c r="C2890" t="b">
        <v>1</v>
      </c>
      <c r="D2890" t="s">
        <v>23</v>
      </c>
      <c r="E2890" t="s">
        <v>239</v>
      </c>
      <c r="F2890" t="s">
        <v>25</v>
      </c>
      <c r="G2890" t="s">
        <v>23</v>
      </c>
      <c r="H2890" t="s">
        <v>36</v>
      </c>
      <c r="I2890" t="s">
        <v>37</v>
      </c>
      <c r="J2890" t="s">
        <v>28</v>
      </c>
      <c r="K2890" t="s">
        <v>29</v>
      </c>
      <c r="L2890" t="b">
        <v>1</v>
      </c>
      <c r="M2890" t="s">
        <v>30</v>
      </c>
      <c r="N2890" t="s">
        <v>239</v>
      </c>
      <c r="O2890">
        <v>1.66</v>
      </c>
      <c r="P2890">
        <v>2190</v>
      </c>
      <c r="Q2890">
        <v>3635.4</v>
      </c>
      <c r="R2890">
        <v>12505</v>
      </c>
      <c r="S2890">
        <v>12505</v>
      </c>
      <c r="T2890">
        <v>1.2505E-2</v>
      </c>
      <c r="U2890">
        <v>1.2505E-2</v>
      </c>
      <c r="V2890">
        <v>3.6354000000000002</v>
      </c>
    </row>
    <row r="2891" spans="1:22" x14ac:dyDescent="0.35">
      <c r="A2891" t="s">
        <v>22</v>
      </c>
      <c r="B2891">
        <v>2019</v>
      </c>
      <c r="C2891" t="b">
        <v>1</v>
      </c>
      <c r="D2891" t="s">
        <v>23</v>
      </c>
      <c r="E2891" t="s">
        <v>239</v>
      </c>
      <c r="F2891" t="s">
        <v>25</v>
      </c>
      <c r="G2891" t="s">
        <v>23</v>
      </c>
      <c r="H2891" t="s">
        <v>36</v>
      </c>
      <c r="I2891" t="s">
        <v>37</v>
      </c>
      <c r="J2891" t="s">
        <v>28</v>
      </c>
      <c r="K2891" t="s">
        <v>29</v>
      </c>
      <c r="L2891" t="b">
        <v>1</v>
      </c>
      <c r="M2891" t="s">
        <v>30</v>
      </c>
      <c r="N2891" t="s">
        <v>239</v>
      </c>
      <c r="O2891">
        <v>1.66</v>
      </c>
      <c r="P2891">
        <v>1069</v>
      </c>
      <c r="Q2891">
        <v>1774.54</v>
      </c>
      <c r="R2891">
        <v>11350</v>
      </c>
      <c r="S2891">
        <v>11350</v>
      </c>
      <c r="T2891">
        <v>1.1350000000000001E-2</v>
      </c>
      <c r="U2891">
        <v>1.1350000000000001E-2</v>
      </c>
      <c r="V2891">
        <v>1.77454</v>
      </c>
    </row>
    <row r="2892" spans="1:22" x14ac:dyDescent="0.35">
      <c r="A2892" t="s">
        <v>22</v>
      </c>
      <c r="B2892">
        <v>2019</v>
      </c>
      <c r="C2892" t="b">
        <v>1</v>
      </c>
      <c r="D2892" t="s">
        <v>23</v>
      </c>
      <c r="E2892" t="s">
        <v>239</v>
      </c>
      <c r="F2892" t="s">
        <v>25</v>
      </c>
      <c r="G2892" t="s">
        <v>23</v>
      </c>
      <c r="H2892" t="s">
        <v>36</v>
      </c>
      <c r="I2892" t="s">
        <v>37</v>
      </c>
      <c r="J2892" t="s">
        <v>60</v>
      </c>
      <c r="K2892" t="s">
        <v>29</v>
      </c>
      <c r="L2892" t="b">
        <v>1</v>
      </c>
      <c r="M2892" t="s">
        <v>30</v>
      </c>
      <c r="N2892" t="s">
        <v>239</v>
      </c>
      <c r="O2892">
        <v>2.4</v>
      </c>
      <c r="P2892">
        <v>41</v>
      </c>
      <c r="Q2892">
        <v>98.4</v>
      </c>
      <c r="R2892">
        <v>2042</v>
      </c>
      <c r="S2892">
        <v>2042</v>
      </c>
      <c r="T2892">
        <v>2.042E-3</v>
      </c>
      <c r="U2892">
        <v>2.042E-3</v>
      </c>
      <c r="V2892">
        <v>9.8400000000000001E-2</v>
      </c>
    </row>
    <row r="2893" spans="1:22" x14ac:dyDescent="0.35">
      <c r="A2893" t="s">
        <v>22</v>
      </c>
      <c r="B2893">
        <v>2019</v>
      </c>
      <c r="C2893" t="b">
        <v>1</v>
      </c>
      <c r="D2893" t="s">
        <v>23</v>
      </c>
      <c r="E2893" t="s">
        <v>239</v>
      </c>
      <c r="F2893" t="s">
        <v>25</v>
      </c>
      <c r="G2893" t="s">
        <v>23</v>
      </c>
      <c r="H2893" t="s">
        <v>36</v>
      </c>
      <c r="I2893" t="s">
        <v>37</v>
      </c>
      <c r="J2893" t="s">
        <v>79</v>
      </c>
      <c r="K2893" t="s">
        <v>47</v>
      </c>
      <c r="L2893" t="b">
        <v>1</v>
      </c>
      <c r="M2893" t="s">
        <v>30</v>
      </c>
      <c r="N2893" t="s">
        <v>239</v>
      </c>
      <c r="O2893">
        <v>1.36</v>
      </c>
      <c r="P2893">
        <v>640</v>
      </c>
      <c r="Q2893">
        <v>870.4</v>
      </c>
      <c r="R2893">
        <v>5440</v>
      </c>
      <c r="S2893">
        <v>5440</v>
      </c>
      <c r="T2893">
        <v>5.4400000000000004E-3</v>
      </c>
      <c r="U2893">
        <v>5.4400000000000004E-3</v>
      </c>
      <c r="V2893">
        <v>0.87039999999999995</v>
      </c>
    </row>
    <row r="2894" spans="1:22" x14ac:dyDescent="0.35">
      <c r="A2894" t="s">
        <v>22</v>
      </c>
      <c r="B2894">
        <v>2019</v>
      </c>
      <c r="C2894" t="b">
        <v>1</v>
      </c>
      <c r="D2894" t="s">
        <v>23</v>
      </c>
      <c r="E2894" t="s">
        <v>239</v>
      </c>
      <c r="F2894" t="s">
        <v>25</v>
      </c>
      <c r="G2894" t="s">
        <v>23</v>
      </c>
      <c r="H2894" t="s">
        <v>36</v>
      </c>
      <c r="I2894" t="s">
        <v>37</v>
      </c>
      <c r="J2894" t="s">
        <v>46</v>
      </c>
      <c r="K2894" t="s">
        <v>47</v>
      </c>
      <c r="L2894" t="b">
        <v>1</v>
      </c>
      <c r="M2894" t="s">
        <v>30</v>
      </c>
      <c r="N2894" t="s">
        <v>239</v>
      </c>
      <c r="O2894">
        <v>1.36</v>
      </c>
      <c r="P2894">
        <v>2600</v>
      </c>
      <c r="Q2894">
        <v>3536</v>
      </c>
      <c r="R2894">
        <v>24515</v>
      </c>
      <c r="S2894">
        <v>24515</v>
      </c>
      <c r="T2894">
        <v>2.4514999999999999E-2</v>
      </c>
      <c r="U2894">
        <v>2.4514999999999999E-2</v>
      </c>
      <c r="V2894">
        <v>3.536</v>
      </c>
    </row>
    <row r="2895" spans="1:22" x14ac:dyDescent="0.35">
      <c r="A2895" t="s">
        <v>22</v>
      </c>
      <c r="B2895">
        <v>2019</v>
      </c>
      <c r="C2895" t="b">
        <v>1</v>
      </c>
      <c r="D2895" t="s">
        <v>23</v>
      </c>
      <c r="E2895" t="s">
        <v>239</v>
      </c>
      <c r="F2895" t="s">
        <v>25</v>
      </c>
      <c r="G2895" t="s">
        <v>23</v>
      </c>
      <c r="H2895" t="s">
        <v>36</v>
      </c>
      <c r="I2895" t="s">
        <v>35</v>
      </c>
      <c r="J2895" t="s">
        <v>43</v>
      </c>
      <c r="K2895" t="s">
        <v>39</v>
      </c>
      <c r="L2895" t="b">
        <v>1</v>
      </c>
      <c r="M2895" t="s">
        <v>30</v>
      </c>
      <c r="N2895" t="s">
        <v>239</v>
      </c>
      <c r="O2895">
        <v>1</v>
      </c>
      <c r="P2895">
        <v>54</v>
      </c>
      <c r="Q2895">
        <v>54</v>
      </c>
      <c r="R2895">
        <v>1520</v>
      </c>
      <c r="S2895">
        <v>1520</v>
      </c>
      <c r="T2895">
        <v>1.5200000000000001E-3</v>
      </c>
      <c r="U2895">
        <v>1.5200000000000001E-3</v>
      </c>
      <c r="V2895">
        <v>5.3999999999999999E-2</v>
      </c>
    </row>
    <row r="2896" spans="1:22" x14ac:dyDescent="0.35">
      <c r="A2896" t="s">
        <v>22</v>
      </c>
      <c r="B2896">
        <v>2019</v>
      </c>
      <c r="C2896" t="b">
        <v>1</v>
      </c>
      <c r="D2896" t="s">
        <v>23</v>
      </c>
      <c r="E2896" t="s">
        <v>239</v>
      </c>
      <c r="F2896" t="s">
        <v>25</v>
      </c>
      <c r="G2896" t="s">
        <v>23</v>
      </c>
      <c r="H2896" t="s">
        <v>36</v>
      </c>
      <c r="I2896" t="s">
        <v>27</v>
      </c>
      <c r="J2896" t="s">
        <v>70</v>
      </c>
      <c r="K2896" t="s">
        <v>29</v>
      </c>
      <c r="L2896" t="b">
        <v>1</v>
      </c>
      <c r="M2896" t="s">
        <v>30</v>
      </c>
      <c r="N2896" t="s">
        <v>239</v>
      </c>
      <c r="O2896">
        <v>2.7</v>
      </c>
      <c r="P2896">
        <v>25140</v>
      </c>
      <c r="Q2896">
        <v>67878</v>
      </c>
      <c r="R2896">
        <v>817823</v>
      </c>
      <c r="S2896">
        <v>817823</v>
      </c>
      <c r="T2896">
        <v>0.81782299999999997</v>
      </c>
      <c r="U2896">
        <v>0.81782299999999997</v>
      </c>
      <c r="V2896">
        <v>67.878</v>
      </c>
    </row>
    <row r="2897" spans="1:22" x14ac:dyDescent="0.35">
      <c r="A2897" t="s">
        <v>22</v>
      </c>
      <c r="B2897">
        <v>2019</v>
      </c>
      <c r="C2897" t="b">
        <v>1</v>
      </c>
      <c r="D2897" t="s">
        <v>23</v>
      </c>
      <c r="E2897" t="s">
        <v>239</v>
      </c>
      <c r="F2897" t="s">
        <v>25</v>
      </c>
      <c r="G2897" t="s">
        <v>23</v>
      </c>
      <c r="H2897" t="s">
        <v>50</v>
      </c>
      <c r="I2897" t="s">
        <v>27</v>
      </c>
      <c r="J2897" t="s">
        <v>86</v>
      </c>
      <c r="K2897" t="s">
        <v>32</v>
      </c>
      <c r="L2897" t="b">
        <v>1</v>
      </c>
      <c r="M2897" t="s">
        <v>30</v>
      </c>
      <c r="N2897" t="s">
        <v>239</v>
      </c>
      <c r="O2897">
        <v>1.03</v>
      </c>
      <c r="P2897">
        <v>1791761</v>
      </c>
      <c r="Q2897">
        <v>1845513.83</v>
      </c>
      <c r="R2897">
        <v>2654435</v>
      </c>
      <c r="S2897">
        <v>2654435</v>
      </c>
      <c r="T2897">
        <v>2.6544349999999999</v>
      </c>
      <c r="U2897">
        <v>2.6544349999999999</v>
      </c>
      <c r="V2897">
        <v>1845.5138300000001</v>
      </c>
    </row>
    <row r="2898" spans="1:22" x14ac:dyDescent="0.35">
      <c r="A2898" t="s">
        <v>22</v>
      </c>
      <c r="B2898">
        <v>2019</v>
      </c>
      <c r="C2898" t="b">
        <v>1</v>
      </c>
      <c r="D2898" t="s">
        <v>23</v>
      </c>
      <c r="E2898" t="s">
        <v>239</v>
      </c>
      <c r="F2898" t="s">
        <v>25</v>
      </c>
      <c r="G2898" t="s">
        <v>23</v>
      </c>
      <c r="H2898" t="s">
        <v>50</v>
      </c>
      <c r="I2898" t="s">
        <v>27</v>
      </c>
      <c r="J2898" t="s">
        <v>86</v>
      </c>
      <c r="K2898" t="s">
        <v>32</v>
      </c>
      <c r="L2898" t="b">
        <v>1</v>
      </c>
      <c r="M2898" t="s">
        <v>30</v>
      </c>
      <c r="N2898" t="s">
        <v>239</v>
      </c>
      <c r="O2898">
        <v>1.03</v>
      </c>
      <c r="P2898">
        <v>128919</v>
      </c>
      <c r="Q2898">
        <v>132786.57</v>
      </c>
      <c r="R2898">
        <v>201463</v>
      </c>
      <c r="S2898">
        <v>201463</v>
      </c>
      <c r="T2898">
        <v>0.201463</v>
      </c>
      <c r="U2898">
        <v>0.201463</v>
      </c>
      <c r="V2898">
        <v>132.78657000000001</v>
      </c>
    </row>
    <row r="2899" spans="1:22" x14ac:dyDescent="0.35">
      <c r="A2899" t="s">
        <v>22</v>
      </c>
      <c r="B2899">
        <v>2019</v>
      </c>
      <c r="C2899" t="b">
        <v>1</v>
      </c>
      <c r="D2899" t="s">
        <v>23</v>
      </c>
      <c r="E2899" t="s">
        <v>239</v>
      </c>
      <c r="F2899" t="s">
        <v>25</v>
      </c>
      <c r="G2899" t="s">
        <v>23</v>
      </c>
      <c r="H2899" t="s">
        <v>50</v>
      </c>
      <c r="I2899" t="s">
        <v>27</v>
      </c>
      <c r="J2899" t="s">
        <v>86</v>
      </c>
      <c r="K2899" t="s">
        <v>32</v>
      </c>
      <c r="L2899" t="b">
        <v>1</v>
      </c>
      <c r="M2899" t="s">
        <v>30</v>
      </c>
      <c r="N2899" t="s">
        <v>239</v>
      </c>
      <c r="O2899">
        <v>1.03</v>
      </c>
      <c r="P2899">
        <v>32555</v>
      </c>
      <c r="Q2899">
        <v>33531.65</v>
      </c>
      <c r="R2899">
        <v>55954</v>
      </c>
      <c r="S2899">
        <v>55954</v>
      </c>
      <c r="T2899">
        <v>5.5953999999999997E-2</v>
      </c>
      <c r="U2899">
        <v>5.5953999999999997E-2</v>
      </c>
      <c r="V2899">
        <v>33.531649999999999</v>
      </c>
    </row>
    <row r="2900" spans="1:22" x14ac:dyDescent="0.35">
      <c r="A2900" t="s">
        <v>22</v>
      </c>
      <c r="B2900">
        <v>2019</v>
      </c>
      <c r="C2900" t="b">
        <v>1</v>
      </c>
      <c r="D2900" t="s">
        <v>23</v>
      </c>
      <c r="E2900" t="s">
        <v>239</v>
      </c>
      <c r="F2900" t="s">
        <v>25</v>
      </c>
      <c r="G2900" t="s">
        <v>23</v>
      </c>
      <c r="H2900" t="s">
        <v>50</v>
      </c>
      <c r="I2900" t="s">
        <v>27</v>
      </c>
      <c r="J2900" t="s">
        <v>86</v>
      </c>
      <c r="K2900" t="s">
        <v>32</v>
      </c>
      <c r="L2900" t="b">
        <v>1</v>
      </c>
      <c r="M2900" t="s">
        <v>30</v>
      </c>
      <c r="N2900" t="s">
        <v>239</v>
      </c>
      <c r="O2900">
        <v>1.03</v>
      </c>
      <c r="P2900">
        <v>5613</v>
      </c>
      <c r="Q2900">
        <v>5781.39</v>
      </c>
      <c r="R2900">
        <v>8594</v>
      </c>
      <c r="S2900">
        <v>8594</v>
      </c>
      <c r="T2900">
        <v>8.5939999999999992E-3</v>
      </c>
      <c r="U2900">
        <v>8.5939999999999992E-3</v>
      </c>
      <c r="V2900">
        <v>5.78139</v>
      </c>
    </row>
    <row r="2901" spans="1:22" x14ac:dyDescent="0.35">
      <c r="A2901" t="s">
        <v>22</v>
      </c>
      <c r="B2901">
        <v>2019</v>
      </c>
      <c r="C2901" t="b">
        <v>1</v>
      </c>
      <c r="D2901" t="s">
        <v>23</v>
      </c>
      <c r="E2901" t="s">
        <v>239</v>
      </c>
      <c r="F2901" t="s">
        <v>25</v>
      </c>
      <c r="G2901" t="s">
        <v>23</v>
      </c>
      <c r="H2901" t="s">
        <v>50</v>
      </c>
      <c r="I2901" t="s">
        <v>27</v>
      </c>
      <c r="J2901" t="s">
        <v>31</v>
      </c>
      <c r="K2901" t="s">
        <v>32</v>
      </c>
      <c r="L2901" t="b">
        <v>1</v>
      </c>
      <c r="M2901" t="s">
        <v>30</v>
      </c>
      <c r="N2901" t="s">
        <v>239</v>
      </c>
      <c r="O2901">
        <v>0</v>
      </c>
      <c r="P2901">
        <v>17444</v>
      </c>
      <c r="Q2901">
        <v>0</v>
      </c>
      <c r="R2901">
        <v>33725</v>
      </c>
      <c r="S2901">
        <v>33725</v>
      </c>
      <c r="T2901">
        <v>3.3724999999999998E-2</v>
      </c>
      <c r="U2901">
        <v>3.3724999999999998E-2</v>
      </c>
      <c r="V2901">
        <v>0</v>
      </c>
    </row>
    <row r="2902" spans="1:22" x14ac:dyDescent="0.35">
      <c r="A2902" t="s">
        <v>22</v>
      </c>
      <c r="B2902">
        <v>2019</v>
      </c>
      <c r="C2902" t="b">
        <v>1</v>
      </c>
      <c r="D2902" t="s">
        <v>23</v>
      </c>
      <c r="E2902" t="s">
        <v>239</v>
      </c>
      <c r="F2902" t="s">
        <v>25</v>
      </c>
      <c r="G2902" t="s">
        <v>23</v>
      </c>
      <c r="H2902" t="s">
        <v>50</v>
      </c>
      <c r="I2902" t="s">
        <v>27</v>
      </c>
      <c r="J2902" t="s">
        <v>31</v>
      </c>
      <c r="K2902" t="s">
        <v>32</v>
      </c>
      <c r="L2902" t="b">
        <v>1</v>
      </c>
      <c r="M2902" t="s">
        <v>30</v>
      </c>
      <c r="N2902" t="s">
        <v>239</v>
      </c>
      <c r="O2902">
        <v>0</v>
      </c>
      <c r="P2902">
        <v>3060</v>
      </c>
      <c r="Q2902">
        <v>0</v>
      </c>
      <c r="R2902">
        <v>8499</v>
      </c>
      <c r="S2902">
        <v>8499</v>
      </c>
      <c r="T2902">
        <v>8.4989999999999996E-3</v>
      </c>
      <c r="U2902">
        <v>8.4989999999999996E-3</v>
      </c>
      <c r="V2902">
        <v>0</v>
      </c>
    </row>
    <row r="2903" spans="1:22" x14ac:dyDescent="0.35">
      <c r="A2903" t="s">
        <v>22</v>
      </c>
      <c r="B2903">
        <v>2019</v>
      </c>
      <c r="C2903" t="b">
        <v>1</v>
      </c>
      <c r="D2903" t="s">
        <v>23</v>
      </c>
      <c r="E2903" t="s">
        <v>239</v>
      </c>
      <c r="F2903" t="s">
        <v>25</v>
      </c>
      <c r="G2903" t="s">
        <v>23</v>
      </c>
      <c r="H2903" t="s">
        <v>50</v>
      </c>
      <c r="I2903" t="s">
        <v>37</v>
      </c>
      <c r="J2903" t="s">
        <v>84</v>
      </c>
      <c r="K2903" t="s">
        <v>67</v>
      </c>
      <c r="L2903" t="b">
        <v>1</v>
      </c>
      <c r="M2903" t="s">
        <v>30</v>
      </c>
      <c r="N2903" t="s">
        <v>239</v>
      </c>
      <c r="O2903">
        <v>2.0099999999999998</v>
      </c>
      <c r="P2903">
        <v>63835</v>
      </c>
      <c r="Q2903">
        <v>128308.35</v>
      </c>
      <c r="R2903">
        <v>553981</v>
      </c>
      <c r="S2903">
        <v>553981</v>
      </c>
      <c r="T2903">
        <v>0.55398099999999995</v>
      </c>
      <c r="U2903">
        <v>0.55398099999999995</v>
      </c>
      <c r="V2903">
        <v>128.30834999999999</v>
      </c>
    </row>
    <row r="2904" spans="1:22" x14ac:dyDescent="0.35">
      <c r="A2904" t="s">
        <v>22</v>
      </c>
      <c r="B2904">
        <v>2019</v>
      </c>
      <c r="C2904" t="b">
        <v>1</v>
      </c>
      <c r="D2904" t="s">
        <v>23</v>
      </c>
      <c r="E2904" t="s">
        <v>239</v>
      </c>
      <c r="F2904" t="s">
        <v>25</v>
      </c>
      <c r="G2904" t="s">
        <v>23</v>
      </c>
      <c r="H2904" t="s">
        <v>50</v>
      </c>
      <c r="I2904" t="s">
        <v>27</v>
      </c>
      <c r="J2904" t="s">
        <v>33</v>
      </c>
      <c r="K2904" t="s">
        <v>33</v>
      </c>
      <c r="L2904" t="b">
        <v>1</v>
      </c>
      <c r="M2904" t="s">
        <v>30</v>
      </c>
      <c r="N2904" t="s">
        <v>239</v>
      </c>
      <c r="O2904">
        <v>0</v>
      </c>
      <c r="P2904">
        <v>4270</v>
      </c>
      <c r="Q2904">
        <v>0</v>
      </c>
      <c r="R2904">
        <v>12174</v>
      </c>
      <c r="S2904">
        <v>12174</v>
      </c>
      <c r="T2904">
        <v>1.2174000000000001E-2</v>
      </c>
      <c r="U2904">
        <v>1.2174000000000001E-2</v>
      </c>
      <c r="V2904">
        <v>0</v>
      </c>
    </row>
    <row r="2905" spans="1:22" x14ac:dyDescent="0.35">
      <c r="A2905" t="s">
        <v>22</v>
      </c>
      <c r="B2905">
        <v>2019</v>
      </c>
      <c r="C2905" t="b">
        <v>1</v>
      </c>
      <c r="D2905" t="s">
        <v>23</v>
      </c>
      <c r="E2905" t="s">
        <v>239</v>
      </c>
      <c r="F2905" t="s">
        <v>25</v>
      </c>
      <c r="G2905" t="s">
        <v>23</v>
      </c>
      <c r="H2905" t="s">
        <v>40</v>
      </c>
      <c r="I2905" t="s">
        <v>27</v>
      </c>
      <c r="J2905" t="s">
        <v>85</v>
      </c>
      <c r="K2905" t="s">
        <v>33</v>
      </c>
      <c r="L2905" t="b">
        <v>1</v>
      </c>
      <c r="M2905" t="s">
        <v>30</v>
      </c>
      <c r="N2905" t="s">
        <v>239</v>
      </c>
      <c r="O2905">
        <v>5.12</v>
      </c>
      <c r="P2905">
        <v>4000</v>
      </c>
      <c r="Q2905">
        <v>20480</v>
      </c>
      <c r="R2905">
        <v>29139</v>
      </c>
      <c r="S2905">
        <v>29139</v>
      </c>
      <c r="T2905">
        <v>2.9139000000000002E-2</v>
      </c>
      <c r="U2905">
        <v>2.9139000000000002E-2</v>
      </c>
      <c r="V2905">
        <v>20.48</v>
      </c>
    </row>
    <row r="2906" spans="1:22" x14ac:dyDescent="0.35">
      <c r="A2906" t="s">
        <v>22</v>
      </c>
      <c r="B2906">
        <v>2019</v>
      </c>
      <c r="C2906" t="b">
        <v>1</v>
      </c>
      <c r="D2906" t="s">
        <v>23</v>
      </c>
      <c r="E2906" t="s">
        <v>239</v>
      </c>
      <c r="F2906" t="s">
        <v>25</v>
      </c>
      <c r="G2906" t="s">
        <v>23</v>
      </c>
      <c r="H2906" t="s">
        <v>40</v>
      </c>
      <c r="I2906" t="s">
        <v>27</v>
      </c>
      <c r="J2906" t="s">
        <v>85</v>
      </c>
      <c r="K2906" t="s">
        <v>33</v>
      </c>
      <c r="L2906" t="b">
        <v>1</v>
      </c>
      <c r="M2906" t="s">
        <v>30</v>
      </c>
      <c r="N2906" t="s">
        <v>239</v>
      </c>
      <c r="O2906">
        <v>5.12</v>
      </c>
      <c r="P2906">
        <v>2500</v>
      </c>
      <c r="Q2906">
        <v>12800</v>
      </c>
      <c r="R2906">
        <v>17410</v>
      </c>
      <c r="S2906">
        <v>17410</v>
      </c>
      <c r="T2906">
        <v>1.7409999999999998E-2</v>
      </c>
      <c r="U2906">
        <v>1.7409999999999998E-2</v>
      </c>
      <c r="V2906">
        <v>12.8</v>
      </c>
    </row>
    <row r="2907" spans="1:22" x14ac:dyDescent="0.35">
      <c r="A2907" t="s">
        <v>22</v>
      </c>
      <c r="B2907">
        <v>2019</v>
      </c>
      <c r="C2907" t="b">
        <v>1</v>
      </c>
      <c r="D2907" t="s">
        <v>23</v>
      </c>
      <c r="E2907" t="s">
        <v>239</v>
      </c>
      <c r="F2907" t="s">
        <v>25</v>
      </c>
      <c r="G2907" t="s">
        <v>23</v>
      </c>
      <c r="H2907" t="s">
        <v>40</v>
      </c>
      <c r="I2907" t="s">
        <v>27</v>
      </c>
      <c r="J2907" t="s">
        <v>85</v>
      </c>
      <c r="K2907" t="s">
        <v>33</v>
      </c>
      <c r="L2907" t="b">
        <v>1</v>
      </c>
      <c r="M2907" t="s">
        <v>30</v>
      </c>
      <c r="N2907" t="s">
        <v>239</v>
      </c>
      <c r="O2907">
        <v>5.12</v>
      </c>
      <c r="P2907">
        <v>2000</v>
      </c>
      <c r="Q2907">
        <v>10240</v>
      </c>
      <c r="R2907">
        <v>13392</v>
      </c>
      <c r="S2907">
        <v>13392</v>
      </c>
      <c r="T2907">
        <v>1.3391999999999999E-2</v>
      </c>
      <c r="U2907">
        <v>1.3391999999999999E-2</v>
      </c>
      <c r="V2907">
        <v>10.24</v>
      </c>
    </row>
    <row r="2908" spans="1:22" x14ac:dyDescent="0.35">
      <c r="A2908" t="s">
        <v>22</v>
      </c>
      <c r="B2908">
        <v>2019</v>
      </c>
      <c r="C2908" t="b">
        <v>1</v>
      </c>
      <c r="D2908" t="s">
        <v>23</v>
      </c>
      <c r="E2908" t="s">
        <v>239</v>
      </c>
      <c r="F2908" t="s">
        <v>25</v>
      </c>
      <c r="G2908" t="s">
        <v>23</v>
      </c>
      <c r="H2908" t="s">
        <v>40</v>
      </c>
      <c r="I2908" t="s">
        <v>27</v>
      </c>
      <c r="J2908" t="s">
        <v>104</v>
      </c>
      <c r="K2908" t="s">
        <v>32</v>
      </c>
      <c r="L2908" t="b">
        <v>1</v>
      </c>
      <c r="M2908" t="s">
        <v>30</v>
      </c>
      <c r="N2908" t="s">
        <v>239</v>
      </c>
      <c r="O2908">
        <v>4.3</v>
      </c>
      <c r="P2908">
        <v>1010</v>
      </c>
      <c r="Q2908">
        <v>4343</v>
      </c>
      <c r="R2908">
        <v>4598</v>
      </c>
      <c r="S2908">
        <v>4598</v>
      </c>
      <c r="T2908">
        <v>4.5979999999999997E-3</v>
      </c>
      <c r="U2908">
        <v>4.5979999999999997E-3</v>
      </c>
      <c r="V2908">
        <v>4.343</v>
      </c>
    </row>
    <row r="2909" spans="1:22" x14ac:dyDescent="0.35">
      <c r="A2909" t="s">
        <v>22</v>
      </c>
      <c r="B2909">
        <v>2019</v>
      </c>
      <c r="C2909" t="b">
        <v>1</v>
      </c>
      <c r="D2909" t="s">
        <v>23</v>
      </c>
      <c r="E2909" t="s">
        <v>239</v>
      </c>
      <c r="F2909" t="s">
        <v>25</v>
      </c>
      <c r="G2909" t="s">
        <v>23</v>
      </c>
      <c r="H2909" t="s">
        <v>40</v>
      </c>
      <c r="I2909" t="s">
        <v>27</v>
      </c>
      <c r="J2909" t="s">
        <v>86</v>
      </c>
      <c r="K2909" t="s">
        <v>32</v>
      </c>
      <c r="L2909" t="b">
        <v>1</v>
      </c>
      <c r="M2909" t="s">
        <v>30</v>
      </c>
      <c r="N2909" t="s">
        <v>239</v>
      </c>
      <c r="O2909">
        <v>2.95</v>
      </c>
      <c r="P2909">
        <v>1320008</v>
      </c>
      <c r="Q2909">
        <v>3894023.6</v>
      </c>
      <c r="R2909">
        <v>3828684</v>
      </c>
      <c r="S2909">
        <v>3828684</v>
      </c>
      <c r="T2909">
        <v>3.828684</v>
      </c>
      <c r="U2909">
        <v>3.828684</v>
      </c>
      <c r="V2909">
        <v>3894.0236</v>
      </c>
    </row>
    <row r="2910" spans="1:22" x14ac:dyDescent="0.35">
      <c r="A2910" t="s">
        <v>22</v>
      </c>
      <c r="B2910">
        <v>2019</v>
      </c>
      <c r="C2910" t="b">
        <v>1</v>
      </c>
      <c r="D2910" t="s">
        <v>23</v>
      </c>
      <c r="E2910" t="s">
        <v>239</v>
      </c>
      <c r="F2910" t="s">
        <v>25</v>
      </c>
      <c r="G2910" t="s">
        <v>23</v>
      </c>
      <c r="H2910" t="s">
        <v>40</v>
      </c>
      <c r="I2910" t="s">
        <v>27</v>
      </c>
      <c r="J2910" t="s">
        <v>86</v>
      </c>
      <c r="K2910" t="s">
        <v>32</v>
      </c>
      <c r="L2910" t="b">
        <v>1</v>
      </c>
      <c r="M2910" t="s">
        <v>30</v>
      </c>
      <c r="N2910" t="s">
        <v>239</v>
      </c>
      <c r="O2910">
        <v>2.95</v>
      </c>
      <c r="P2910">
        <v>897501</v>
      </c>
      <c r="Q2910">
        <v>2647627.9500000002</v>
      </c>
      <c r="R2910">
        <v>2512728</v>
      </c>
      <c r="S2910">
        <v>2512728</v>
      </c>
      <c r="T2910">
        <v>2.5127280000000001</v>
      </c>
      <c r="U2910">
        <v>2.5127280000000001</v>
      </c>
      <c r="V2910">
        <v>2647.6279500000001</v>
      </c>
    </row>
    <row r="2911" spans="1:22" x14ac:dyDescent="0.35">
      <c r="A2911" t="s">
        <v>22</v>
      </c>
      <c r="B2911">
        <v>2019</v>
      </c>
      <c r="C2911" t="b">
        <v>1</v>
      </c>
      <c r="D2911" t="s">
        <v>23</v>
      </c>
      <c r="E2911" t="s">
        <v>239</v>
      </c>
      <c r="F2911" t="s">
        <v>25</v>
      </c>
      <c r="G2911" t="s">
        <v>23</v>
      </c>
      <c r="H2911" t="s">
        <v>40</v>
      </c>
      <c r="I2911" t="s">
        <v>27</v>
      </c>
      <c r="J2911" t="s">
        <v>86</v>
      </c>
      <c r="K2911" t="s">
        <v>32</v>
      </c>
      <c r="L2911" t="b">
        <v>1</v>
      </c>
      <c r="M2911" t="s">
        <v>30</v>
      </c>
      <c r="N2911" t="s">
        <v>239</v>
      </c>
      <c r="O2911">
        <v>2.95</v>
      </c>
      <c r="P2911">
        <v>245110</v>
      </c>
      <c r="Q2911">
        <v>723074.5</v>
      </c>
      <c r="R2911">
        <v>689892</v>
      </c>
      <c r="S2911">
        <v>689892</v>
      </c>
      <c r="T2911">
        <v>0.68989199999999995</v>
      </c>
      <c r="U2911">
        <v>0.68989199999999995</v>
      </c>
      <c r="V2911">
        <v>723.07449999999994</v>
      </c>
    </row>
    <row r="2912" spans="1:22" x14ac:dyDescent="0.35">
      <c r="A2912" t="s">
        <v>22</v>
      </c>
      <c r="B2912">
        <v>2019</v>
      </c>
      <c r="C2912" t="b">
        <v>1</v>
      </c>
      <c r="D2912" t="s">
        <v>23</v>
      </c>
      <c r="E2912" t="s">
        <v>239</v>
      </c>
      <c r="F2912" t="s">
        <v>25</v>
      </c>
      <c r="G2912" t="s">
        <v>23</v>
      </c>
      <c r="H2912" t="s">
        <v>40</v>
      </c>
      <c r="I2912" t="s">
        <v>27</v>
      </c>
      <c r="J2912" t="s">
        <v>86</v>
      </c>
      <c r="K2912" t="s">
        <v>32</v>
      </c>
      <c r="L2912" t="b">
        <v>1</v>
      </c>
      <c r="M2912" t="s">
        <v>30</v>
      </c>
      <c r="N2912" t="s">
        <v>239</v>
      </c>
      <c r="O2912">
        <v>2.95</v>
      </c>
      <c r="P2912">
        <v>115216</v>
      </c>
      <c r="Q2912">
        <v>339887.2</v>
      </c>
      <c r="R2912">
        <v>378017</v>
      </c>
      <c r="S2912">
        <v>378017</v>
      </c>
      <c r="T2912">
        <v>0.37801699999999999</v>
      </c>
      <c r="U2912">
        <v>0.37801699999999999</v>
      </c>
      <c r="V2912">
        <v>339.88720000000001</v>
      </c>
    </row>
    <row r="2913" spans="1:22" x14ac:dyDescent="0.35">
      <c r="A2913" t="s">
        <v>22</v>
      </c>
      <c r="B2913">
        <v>2019</v>
      </c>
      <c r="C2913" t="b">
        <v>1</v>
      </c>
      <c r="D2913" t="s">
        <v>23</v>
      </c>
      <c r="E2913" t="s">
        <v>239</v>
      </c>
      <c r="F2913" t="s">
        <v>25</v>
      </c>
      <c r="G2913" t="s">
        <v>23</v>
      </c>
      <c r="H2913" t="s">
        <v>40</v>
      </c>
      <c r="I2913" t="s">
        <v>27</v>
      </c>
      <c r="J2913" t="s">
        <v>86</v>
      </c>
      <c r="K2913" t="s">
        <v>32</v>
      </c>
      <c r="L2913" t="b">
        <v>1</v>
      </c>
      <c r="M2913" t="s">
        <v>30</v>
      </c>
      <c r="N2913" t="s">
        <v>239</v>
      </c>
      <c r="O2913">
        <v>2.95</v>
      </c>
      <c r="P2913">
        <v>37043</v>
      </c>
      <c r="Q2913">
        <v>109276.85</v>
      </c>
      <c r="R2913">
        <v>102683</v>
      </c>
      <c r="S2913">
        <v>102683</v>
      </c>
      <c r="T2913">
        <v>0.102683</v>
      </c>
      <c r="U2913">
        <v>0.102683</v>
      </c>
      <c r="V2913">
        <v>109.27685</v>
      </c>
    </row>
    <row r="2914" spans="1:22" x14ac:dyDescent="0.35">
      <c r="A2914" t="s">
        <v>22</v>
      </c>
      <c r="B2914">
        <v>2019</v>
      </c>
      <c r="C2914" t="b">
        <v>1</v>
      </c>
      <c r="D2914" t="s">
        <v>23</v>
      </c>
      <c r="E2914" t="s">
        <v>239</v>
      </c>
      <c r="F2914" t="s">
        <v>25</v>
      </c>
      <c r="G2914" t="s">
        <v>23</v>
      </c>
      <c r="H2914" t="s">
        <v>40</v>
      </c>
      <c r="I2914" t="s">
        <v>27</v>
      </c>
      <c r="J2914" t="s">
        <v>86</v>
      </c>
      <c r="K2914" t="s">
        <v>32</v>
      </c>
      <c r="L2914" t="b">
        <v>1</v>
      </c>
      <c r="M2914" t="s">
        <v>30</v>
      </c>
      <c r="N2914" t="s">
        <v>239</v>
      </c>
      <c r="O2914">
        <v>2.95</v>
      </c>
      <c r="P2914">
        <v>22450</v>
      </c>
      <c r="Q2914">
        <v>66227.5</v>
      </c>
      <c r="R2914">
        <v>66171</v>
      </c>
      <c r="S2914">
        <v>66171</v>
      </c>
      <c r="T2914">
        <v>6.6170999999999994E-2</v>
      </c>
      <c r="U2914">
        <v>6.6170999999999994E-2</v>
      </c>
      <c r="V2914">
        <v>66.227500000000006</v>
      </c>
    </row>
    <row r="2915" spans="1:22" x14ac:dyDescent="0.35">
      <c r="A2915" t="s">
        <v>22</v>
      </c>
      <c r="B2915">
        <v>2019</v>
      </c>
      <c r="C2915" t="b">
        <v>1</v>
      </c>
      <c r="D2915" t="s">
        <v>23</v>
      </c>
      <c r="E2915" t="s">
        <v>239</v>
      </c>
      <c r="F2915" t="s">
        <v>25</v>
      </c>
      <c r="G2915" t="s">
        <v>23</v>
      </c>
      <c r="H2915" t="s">
        <v>40</v>
      </c>
      <c r="I2915" t="s">
        <v>27</v>
      </c>
      <c r="J2915" t="s">
        <v>86</v>
      </c>
      <c r="K2915" t="s">
        <v>32</v>
      </c>
      <c r="L2915" t="b">
        <v>1</v>
      </c>
      <c r="M2915" t="s">
        <v>30</v>
      </c>
      <c r="N2915" t="s">
        <v>239</v>
      </c>
      <c r="O2915">
        <v>2.95</v>
      </c>
      <c r="P2915">
        <v>22450</v>
      </c>
      <c r="Q2915">
        <v>66227.5</v>
      </c>
      <c r="R2915">
        <v>64582</v>
      </c>
      <c r="S2915">
        <v>64582</v>
      </c>
      <c r="T2915">
        <v>6.4582000000000001E-2</v>
      </c>
      <c r="U2915">
        <v>6.4582000000000001E-2</v>
      </c>
      <c r="V2915">
        <v>66.227500000000006</v>
      </c>
    </row>
    <row r="2916" spans="1:22" x14ac:dyDescent="0.35">
      <c r="A2916" t="s">
        <v>22</v>
      </c>
      <c r="B2916">
        <v>2019</v>
      </c>
      <c r="C2916" t="b">
        <v>1</v>
      </c>
      <c r="D2916" t="s">
        <v>23</v>
      </c>
      <c r="E2916" t="s">
        <v>239</v>
      </c>
      <c r="F2916" t="s">
        <v>25</v>
      </c>
      <c r="G2916" t="s">
        <v>23</v>
      </c>
      <c r="H2916" t="s">
        <v>40</v>
      </c>
      <c r="I2916" t="s">
        <v>27</v>
      </c>
      <c r="J2916" t="s">
        <v>31</v>
      </c>
      <c r="K2916" t="s">
        <v>32</v>
      </c>
      <c r="L2916" t="b">
        <v>1</v>
      </c>
      <c r="M2916" t="s">
        <v>30</v>
      </c>
      <c r="N2916" t="s">
        <v>239</v>
      </c>
      <c r="O2916">
        <v>2.4700000000000002</v>
      </c>
      <c r="P2916">
        <v>112250</v>
      </c>
      <c r="Q2916">
        <v>277257.5</v>
      </c>
      <c r="R2916">
        <v>276713</v>
      </c>
      <c r="S2916">
        <v>276713</v>
      </c>
      <c r="T2916">
        <v>0.27671299999999999</v>
      </c>
      <c r="U2916">
        <v>0.27671299999999999</v>
      </c>
      <c r="V2916">
        <v>277.25749999999999</v>
      </c>
    </row>
    <row r="2917" spans="1:22" x14ac:dyDescent="0.35">
      <c r="A2917" t="s">
        <v>22</v>
      </c>
      <c r="B2917">
        <v>2019</v>
      </c>
      <c r="C2917" t="b">
        <v>1</v>
      </c>
      <c r="D2917" t="s">
        <v>23</v>
      </c>
      <c r="E2917" t="s">
        <v>239</v>
      </c>
      <c r="F2917" t="s">
        <v>25</v>
      </c>
      <c r="G2917" t="s">
        <v>23</v>
      </c>
      <c r="H2917" t="s">
        <v>40</v>
      </c>
      <c r="I2917" t="s">
        <v>27</v>
      </c>
      <c r="J2917" t="s">
        <v>31</v>
      </c>
      <c r="K2917" t="s">
        <v>32</v>
      </c>
      <c r="L2917" t="b">
        <v>1</v>
      </c>
      <c r="M2917" t="s">
        <v>30</v>
      </c>
      <c r="N2917" t="s">
        <v>239</v>
      </c>
      <c r="O2917">
        <v>2.4700000000000002</v>
      </c>
      <c r="P2917">
        <v>11238</v>
      </c>
      <c r="Q2917">
        <v>27757.86</v>
      </c>
      <c r="R2917">
        <v>32691</v>
      </c>
      <c r="S2917">
        <v>32691</v>
      </c>
      <c r="T2917">
        <v>3.2690999999999998E-2</v>
      </c>
      <c r="U2917">
        <v>3.2690999999999998E-2</v>
      </c>
      <c r="V2917">
        <v>27.757860000000001</v>
      </c>
    </row>
    <row r="2918" spans="1:22" x14ac:dyDescent="0.35">
      <c r="A2918" t="s">
        <v>22</v>
      </c>
      <c r="B2918">
        <v>2019</v>
      </c>
      <c r="C2918" t="b">
        <v>1</v>
      </c>
      <c r="D2918" t="s">
        <v>23</v>
      </c>
      <c r="E2918" t="s">
        <v>239</v>
      </c>
      <c r="F2918" t="s">
        <v>25</v>
      </c>
      <c r="G2918" t="s">
        <v>23</v>
      </c>
      <c r="H2918" t="s">
        <v>40</v>
      </c>
      <c r="I2918" t="s">
        <v>27</v>
      </c>
      <c r="J2918" t="s">
        <v>76</v>
      </c>
      <c r="K2918" t="s">
        <v>32</v>
      </c>
      <c r="L2918" t="b">
        <v>1</v>
      </c>
      <c r="M2918" t="s">
        <v>30</v>
      </c>
      <c r="N2918" t="s">
        <v>239</v>
      </c>
      <c r="O2918">
        <v>2.85</v>
      </c>
      <c r="P2918">
        <v>136120</v>
      </c>
      <c r="Q2918">
        <v>387942</v>
      </c>
      <c r="R2918">
        <v>531956</v>
      </c>
      <c r="S2918">
        <v>531956</v>
      </c>
      <c r="T2918">
        <v>0.53195599999999998</v>
      </c>
      <c r="U2918">
        <v>0.53195599999999998</v>
      </c>
      <c r="V2918">
        <v>387.94200000000001</v>
      </c>
    </row>
    <row r="2919" spans="1:22" x14ac:dyDescent="0.35">
      <c r="A2919" t="s">
        <v>22</v>
      </c>
      <c r="B2919">
        <v>2019</v>
      </c>
      <c r="C2919" t="b">
        <v>1</v>
      </c>
      <c r="D2919" t="s">
        <v>23</v>
      </c>
      <c r="E2919" t="s">
        <v>239</v>
      </c>
      <c r="F2919" t="s">
        <v>25</v>
      </c>
      <c r="G2919" t="s">
        <v>23</v>
      </c>
      <c r="H2919" t="s">
        <v>40</v>
      </c>
      <c r="I2919" t="s">
        <v>27</v>
      </c>
      <c r="J2919" t="s">
        <v>87</v>
      </c>
      <c r="K2919" t="s">
        <v>78</v>
      </c>
      <c r="L2919" t="b">
        <v>1</v>
      </c>
      <c r="M2919" t="s">
        <v>30</v>
      </c>
      <c r="N2919" t="s">
        <v>239</v>
      </c>
      <c r="O2919">
        <v>2.65</v>
      </c>
      <c r="P2919">
        <v>6950</v>
      </c>
      <c r="Q2919">
        <v>18417.5</v>
      </c>
      <c r="R2919">
        <v>39927</v>
      </c>
      <c r="S2919">
        <v>39927</v>
      </c>
      <c r="T2919">
        <v>3.9926999999999997E-2</v>
      </c>
      <c r="U2919">
        <v>3.9926999999999997E-2</v>
      </c>
      <c r="V2919">
        <v>18.4175</v>
      </c>
    </row>
    <row r="2920" spans="1:22" x14ac:dyDescent="0.35">
      <c r="A2920" t="s">
        <v>22</v>
      </c>
      <c r="B2920">
        <v>2019</v>
      </c>
      <c r="C2920" t="b">
        <v>1</v>
      </c>
      <c r="D2920" t="s">
        <v>23</v>
      </c>
      <c r="E2920" t="s">
        <v>239</v>
      </c>
      <c r="F2920" t="s">
        <v>25</v>
      </c>
      <c r="G2920" t="s">
        <v>23</v>
      </c>
      <c r="H2920" t="s">
        <v>40</v>
      </c>
      <c r="I2920" t="s">
        <v>27</v>
      </c>
      <c r="J2920" t="s">
        <v>87</v>
      </c>
      <c r="K2920" t="s">
        <v>78</v>
      </c>
      <c r="L2920" t="b">
        <v>1</v>
      </c>
      <c r="M2920" t="s">
        <v>30</v>
      </c>
      <c r="N2920" t="s">
        <v>239</v>
      </c>
      <c r="O2920">
        <v>2.65</v>
      </c>
      <c r="P2920">
        <v>4114</v>
      </c>
      <c r="Q2920">
        <v>10902.1</v>
      </c>
      <c r="R2920">
        <v>109922</v>
      </c>
      <c r="S2920">
        <v>109922</v>
      </c>
      <c r="T2920">
        <v>0.10992200000000001</v>
      </c>
      <c r="U2920">
        <v>0.10992200000000001</v>
      </c>
      <c r="V2920">
        <v>10.902100000000001</v>
      </c>
    </row>
    <row r="2921" spans="1:22" x14ac:dyDescent="0.35">
      <c r="A2921" t="s">
        <v>22</v>
      </c>
      <c r="B2921">
        <v>2019</v>
      </c>
      <c r="C2921" t="b">
        <v>1</v>
      </c>
      <c r="D2921" t="s">
        <v>23</v>
      </c>
      <c r="E2921" t="s">
        <v>239</v>
      </c>
      <c r="F2921" t="s">
        <v>25</v>
      </c>
      <c r="G2921" t="s">
        <v>23</v>
      </c>
      <c r="H2921" t="s">
        <v>40</v>
      </c>
      <c r="I2921" t="s">
        <v>35</v>
      </c>
      <c r="J2921" t="s">
        <v>33</v>
      </c>
      <c r="K2921" t="s">
        <v>33</v>
      </c>
      <c r="L2921" t="b">
        <v>1</v>
      </c>
      <c r="M2921" t="s">
        <v>30</v>
      </c>
      <c r="N2921" t="s">
        <v>239</v>
      </c>
      <c r="O2921">
        <v>2.77</v>
      </c>
      <c r="P2921">
        <v>1020</v>
      </c>
      <c r="Q2921">
        <v>2825.4</v>
      </c>
      <c r="R2921">
        <v>9921</v>
      </c>
      <c r="S2921">
        <v>9921</v>
      </c>
      <c r="T2921">
        <v>9.9209999999999993E-3</v>
      </c>
      <c r="U2921">
        <v>9.9209999999999993E-3</v>
      </c>
      <c r="V2921">
        <v>2.8254000000000001</v>
      </c>
    </row>
    <row r="2922" spans="1:22" x14ac:dyDescent="0.35">
      <c r="A2922" t="s">
        <v>22</v>
      </c>
      <c r="B2922">
        <v>2019</v>
      </c>
      <c r="C2922" t="b">
        <v>1</v>
      </c>
      <c r="D2922" t="s">
        <v>23</v>
      </c>
      <c r="E2922" t="s">
        <v>239</v>
      </c>
      <c r="F2922" t="s">
        <v>25</v>
      </c>
      <c r="G2922" t="s">
        <v>23</v>
      </c>
      <c r="H2922" t="s">
        <v>40</v>
      </c>
      <c r="I2922" t="s">
        <v>27</v>
      </c>
      <c r="J2922" t="s">
        <v>33</v>
      </c>
      <c r="K2922" t="s">
        <v>33</v>
      </c>
      <c r="L2922" t="b">
        <v>1</v>
      </c>
      <c r="M2922" t="s">
        <v>30</v>
      </c>
      <c r="N2922" t="s">
        <v>239</v>
      </c>
      <c r="O2922">
        <v>2.65</v>
      </c>
      <c r="P2922">
        <v>2637</v>
      </c>
      <c r="Q2922">
        <v>6988.05</v>
      </c>
      <c r="R2922">
        <v>7647</v>
      </c>
      <c r="S2922">
        <v>7647</v>
      </c>
      <c r="T2922">
        <v>7.6470000000000002E-3</v>
      </c>
      <c r="U2922">
        <v>7.6470000000000002E-3</v>
      </c>
      <c r="V2922">
        <v>6.9880500000000003</v>
      </c>
    </row>
    <row r="2923" spans="1:22" x14ac:dyDescent="0.35">
      <c r="A2923" t="s">
        <v>22</v>
      </c>
      <c r="B2923">
        <v>2019</v>
      </c>
      <c r="C2923" t="b">
        <v>1</v>
      </c>
      <c r="D2923" t="s">
        <v>23</v>
      </c>
      <c r="E2923" t="s">
        <v>239</v>
      </c>
      <c r="F2923" t="s">
        <v>25</v>
      </c>
      <c r="G2923" t="s">
        <v>23</v>
      </c>
      <c r="H2923" t="s">
        <v>40</v>
      </c>
      <c r="I2923" t="s">
        <v>27</v>
      </c>
      <c r="J2923" t="s">
        <v>33</v>
      </c>
      <c r="K2923" t="s">
        <v>33</v>
      </c>
      <c r="L2923" t="b">
        <v>1</v>
      </c>
      <c r="M2923" t="s">
        <v>30</v>
      </c>
      <c r="N2923" t="s">
        <v>239</v>
      </c>
      <c r="O2923">
        <v>2.65</v>
      </c>
      <c r="P2923">
        <v>250</v>
      </c>
      <c r="Q2923">
        <v>662.5</v>
      </c>
      <c r="R2923">
        <v>2009</v>
      </c>
      <c r="S2923">
        <v>2009</v>
      </c>
      <c r="T2923">
        <v>2.0089999999999999E-3</v>
      </c>
      <c r="U2923">
        <v>2.0089999999999999E-3</v>
      </c>
      <c r="V2923">
        <v>0.66249999999999998</v>
      </c>
    </row>
    <row r="2924" spans="1:22" x14ac:dyDescent="0.35">
      <c r="A2924" t="s">
        <v>22</v>
      </c>
      <c r="B2924">
        <v>2019</v>
      </c>
      <c r="C2924" t="b">
        <v>1</v>
      </c>
      <c r="D2924" t="s">
        <v>23</v>
      </c>
      <c r="E2924" t="s">
        <v>239</v>
      </c>
      <c r="F2924" t="s">
        <v>25</v>
      </c>
      <c r="G2924" t="s">
        <v>23</v>
      </c>
      <c r="H2924" t="s">
        <v>40</v>
      </c>
      <c r="I2924" t="s">
        <v>27</v>
      </c>
      <c r="J2924" t="s">
        <v>33</v>
      </c>
      <c r="K2924" t="s">
        <v>33</v>
      </c>
      <c r="L2924" t="b">
        <v>1</v>
      </c>
      <c r="M2924" t="s">
        <v>30</v>
      </c>
      <c r="N2924" t="s">
        <v>239</v>
      </c>
      <c r="O2924">
        <v>1.64</v>
      </c>
      <c r="P2924">
        <v>7284</v>
      </c>
      <c r="Q2924">
        <v>11945.76</v>
      </c>
      <c r="R2924">
        <v>26112</v>
      </c>
      <c r="S2924">
        <v>26112</v>
      </c>
      <c r="T2924">
        <v>2.6112E-2</v>
      </c>
      <c r="U2924">
        <v>2.6112E-2</v>
      </c>
      <c r="V2924">
        <v>11.94576</v>
      </c>
    </row>
    <row r="2925" spans="1:22" x14ac:dyDescent="0.35">
      <c r="A2925" t="s">
        <v>22</v>
      </c>
      <c r="B2925">
        <v>2019</v>
      </c>
      <c r="C2925" t="b">
        <v>1</v>
      </c>
      <c r="D2925" t="s">
        <v>23</v>
      </c>
      <c r="E2925" t="s">
        <v>239</v>
      </c>
      <c r="F2925" t="s">
        <v>25</v>
      </c>
      <c r="G2925" t="s">
        <v>23</v>
      </c>
      <c r="H2925" t="s">
        <v>26</v>
      </c>
      <c r="I2925" t="s">
        <v>35</v>
      </c>
      <c r="J2925" t="s">
        <v>226</v>
      </c>
      <c r="K2925" t="s">
        <v>39</v>
      </c>
      <c r="L2925" t="b">
        <v>1</v>
      </c>
      <c r="M2925" t="s">
        <v>30</v>
      </c>
      <c r="N2925" t="s">
        <v>239</v>
      </c>
      <c r="O2925">
        <v>1</v>
      </c>
      <c r="P2925">
        <v>80</v>
      </c>
      <c r="Q2925">
        <v>80</v>
      </c>
      <c r="R2925">
        <v>1728</v>
      </c>
      <c r="S2925">
        <v>1728</v>
      </c>
      <c r="T2925">
        <v>1.7279999999999999E-3</v>
      </c>
      <c r="U2925">
        <v>1.7279999999999999E-3</v>
      </c>
      <c r="V2925">
        <v>0.08</v>
      </c>
    </row>
    <row r="2926" spans="1:22" x14ac:dyDescent="0.35">
      <c r="A2926" t="s">
        <v>22</v>
      </c>
      <c r="B2926">
        <v>2019</v>
      </c>
      <c r="C2926" t="b">
        <v>1</v>
      </c>
      <c r="D2926" t="s">
        <v>23</v>
      </c>
      <c r="E2926" t="s">
        <v>239</v>
      </c>
      <c r="F2926" t="s">
        <v>25</v>
      </c>
      <c r="G2926" t="s">
        <v>23</v>
      </c>
      <c r="H2926" t="s">
        <v>26</v>
      </c>
      <c r="I2926" t="s">
        <v>35</v>
      </c>
      <c r="J2926" t="s">
        <v>41</v>
      </c>
      <c r="K2926" t="s">
        <v>42</v>
      </c>
      <c r="L2926" t="b">
        <v>1</v>
      </c>
      <c r="M2926" t="s">
        <v>30</v>
      </c>
      <c r="N2926" t="s">
        <v>239</v>
      </c>
      <c r="O2926">
        <v>0</v>
      </c>
      <c r="P2926">
        <v>8060</v>
      </c>
      <c r="Q2926">
        <v>0</v>
      </c>
      <c r="R2926">
        <v>51412</v>
      </c>
      <c r="S2926">
        <v>51412</v>
      </c>
      <c r="T2926">
        <v>5.1411999999999999E-2</v>
      </c>
      <c r="U2926">
        <v>5.1411999999999999E-2</v>
      </c>
      <c r="V2926">
        <v>0</v>
      </c>
    </row>
    <row r="2927" spans="1:22" x14ac:dyDescent="0.35">
      <c r="A2927" t="s">
        <v>22</v>
      </c>
      <c r="B2927">
        <v>2019</v>
      </c>
      <c r="C2927" t="b">
        <v>1</v>
      </c>
      <c r="D2927" t="s">
        <v>23</v>
      </c>
      <c r="E2927" t="s">
        <v>239</v>
      </c>
      <c r="F2927" t="s">
        <v>25</v>
      </c>
      <c r="G2927" t="s">
        <v>23</v>
      </c>
      <c r="H2927" t="s">
        <v>26</v>
      </c>
      <c r="I2927" t="s">
        <v>35</v>
      </c>
      <c r="J2927" t="s">
        <v>41</v>
      </c>
      <c r="K2927" t="s">
        <v>42</v>
      </c>
      <c r="L2927" t="b">
        <v>1</v>
      </c>
      <c r="M2927" t="s">
        <v>30</v>
      </c>
      <c r="N2927" t="s">
        <v>239</v>
      </c>
      <c r="O2927">
        <v>0</v>
      </c>
      <c r="P2927">
        <v>1677</v>
      </c>
      <c r="Q2927">
        <v>0</v>
      </c>
      <c r="R2927">
        <v>19415</v>
      </c>
      <c r="S2927">
        <v>19415</v>
      </c>
      <c r="T2927">
        <v>1.9415000000000002E-2</v>
      </c>
      <c r="U2927">
        <v>1.9415000000000002E-2</v>
      </c>
      <c r="V2927">
        <v>0</v>
      </c>
    </row>
    <row r="2928" spans="1:22" x14ac:dyDescent="0.35">
      <c r="A2928" t="s">
        <v>22</v>
      </c>
      <c r="B2928">
        <v>2019</v>
      </c>
      <c r="C2928" t="b">
        <v>1</v>
      </c>
      <c r="D2928" t="s">
        <v>23</v>
      </c>
      <c r="E2928" t="s">
        <v>239</v>
      </c>
      <c r="F2928" t="s">
        <v>25</v>
      </c>
      <c r="G2928" t="s">
        <v>23</v>
      </c>
      <c r="H2928" t="s">
        <v>26</v>
      </c>
      <c r="I2928" t="s">
        <v>35</v>
      </c>
      <c r="J2928" t="s">
        <v>41</v>
      </c>
      <c r="K2928" t="s">
        <v>42</v>
      </c>
      <c r="L2928" t="b">
        <v>1</v>
      </c>
      <c r="M2928" t="s">
        <v>30</v>
      </c>
      <c r="N2928" t="s">
        <v>239</v>
      </c>
      <c r="O2928">
        <v>0</v>
      </c>
      <c r="P2928">
        <v>268</v>
      </c>
      <c r="Q2928">
        <v>0</v>
      </c>
      <c r="R2928">
        <v>2301</v>
      </c>
      <c r="S2928">
        <v>2301</v>
      </c>
      <c r="T2928">
        <v>2.3010000000000001E-3</v>
      </c>
      <c r="U2928">
        <v>2.3010000000000001E-3</v>
      </c>
      <c r="V2928">
        <v>0</v>
      </c>
    </row>
    <row r="2929" spans="1:22" x14ac:dyDescent="0.35">
      <c r="A2929" t="s">
        <v>22</v>
      </c>
      <c r="B2929">
        <v>2019</v>
      </c>
      <c r="C2929" t="b">
        <v>1</v>
      </c>
      <c r="D2929" t="s">
        <v>23</v>
      </c>
      <c r="E2929" t="s">
        <v>239</v>
      </c>
      <c r="F2929" t="s">
        <v>25</v>
      </c>
      <c r="G2929" t="s">
        <v>23</v>
      </c>
      <c r="H2929" t="s">
        <v>26</v>
      </c>
      <c r="I2929" t="s">
        <v>35</v>
      </c>
      <c r="J2929" t="s">
        <v>41</v>
      </c>
      <c r="K2929" t="s">
        <v>42</v>
      </c>
      <c r="L2929" t="b">
        <v>1</v>
      </c>
      <c r="M2929" t="s">
        <v>30</v>
      </c>
      <c r="N2929" t="s">
        <v>239</v>
      </c>
      <c r="O2929">
        <v>0</v>
      </c>
      <c r="P2929">
        <v>30670</v>
      </c>
      <c r="Q2929">
        <v>0</v>
      </c>
      <c r="R2929">
        <v>530836</v>
      </c>
      <c r="S2929">
        <v>530836</v>
      </c>
      <c r="T2929">
        <v>0.53083599999999997</v>
      </c>
      <c r="U2929">
        <v>0.53083599999999997</v>
      </c>
      <c r="V2929">
        <v>0</v>
      </c>
    </row>
    <row r="2930" spans="1:22" x14ac:dyDescent="0.35">
      <c r="A2930" t="s">
        <v>22</v>
      </c>
      <c r="B2930">
        <v>2019</v>
      </c>
      <c r="C2930" t="b">
        <v>1</v>
      </c>
      <c r="D2930" t="s">
        <v>23</v>
      </c>
      <c r="E2930" t="s">
        <v>239</v>
      </c>
      <c r="F2930" t="s">
        <v>25</v>
      </c>
      <c r="G2930" t="s">
        <v>23</v>
      </c>
      <c r="H2930" t="s">
        <v>26</v>
      </c>
      <c r="I2930" t="s">
        <v>35</v>
      </c>
      <c r="J2930" t="s">
        <v>41</v>
      </c>
      <c r="K2930" t="s">
        <v>42</v>
      </c>
      <c r="L2930" t="b">
        <v>1</v>
      </c>
      <c r="M2930" t="s">
        <v>30</v>
      </c>
      <c r="N2930" t="s">
        <v>239</v>
      </c>
      <c r="O2930">
        <v>0</v>
      </c>
      <c r="P2930">
        <v>2827</v>
      </c>
      <c r="Q2930">
        <v>0</v>
      </c>
      <c r="R2930">
        <v>44142</v>
      </c>
      <c r="S2930">
        <v>44142</v>
      </c>
      <c r="T2930">
        <v>4.4142000000000001E-2</v>
      </c>
      <c r="U2930">
        <v>4.4142000000000001E-2</v>
      </c>
      <c r="V2930">
        <v>0</v>
      </c>
    </row>
    <row r="2931" spans="1:22" x14ac:dyDescent="0.35">
      <c r="A2931" t="s">
        <v>22</v>
      </c>
      <c r="B2931">
        <v>2019</v>
      </c>
      <c r="C2931" t="b">
        <v>1</v>
      </c>
      <c r="D2931" t="s">
        <v>23</v>
      </c>
      <c r="E2931" t="s">
        <v>239</v>
      </c>
      <c r="F2931" t="s">
        <v>25</v>
      </c>
      <c r="G2931" t="s">
        <v>23</v>
      </c>
      <c r="H2931" t="s">
        <v>26</v>
      </c>
      <c r="I2931" t="s">
        <v>35</v>
      </c>
      <c r="J2931" t="s">
        <v>134</v>
      </c>
      <c r="K2931" t="s">
        <v>45</v>
      </c>
      <c r="L2931" t="b">
        <v>1</v>
      </c>
      <c r="M2931" t="s">
        <v>30</v>
      </c>
      <c r="N2931" t="s">
        <v>239</v>
      </c>
      <c r="O2931">
        <v>1</v>
      </c>
      <c r="P2931">
        <v>351</v>
      </c>
      <c r="Q2931">
        <v>351</v>
      </c>
      <c r="R2931">
        <v>43520</v>
      </c>
      <c r="S2931">
        <v>43520</v>
      </c>
      <c r="T2931">
        <v>4.3520000000000003E-2</v>
      </c>
      <c r="U2931">
        <v>4.3520000000000003E-2</v>
      </c>
      <c r="V2931">
        <v>0.35099999999999998</v>
      </c>
    </row>
    <row r="2932" spans="1:22" x14ac:dyDescent="0.35">
      <c r="A2932" t="s">
        <v>22</v>
      </c>
      <c r="B2932">
        <v>2019</v>
      </c>
      <c r="C2932" t="b">
        <v>1</v>
      </c>
      <c r="D2932" t="s">
        <v>23</v>
      </c>
      <c r="E2932" t="s">
        <v>239</v>
      </c>
      <c r="F2932" t="s">
        <v>25</v>
      </c>
      <c r="G2932" t="s">
        <v>23</v>
      </c>
      <c r="H2932" t="s">
        <v>26</v>
      </c>
      <c r="I2932" t="s">
        <v>35</v>
      </c>
      <c r="J2932" t="s">
        <v>134</v>
      </c>
      <c r="K2932" t="s">
        <v>45</v>
      </c>
      <c r="L2932" t="b">
        <v>1</v>
      </c>
      <c r="M2932" t="s">
        <v>30</v>
      </c>
      <c r="N2932" t="s">
        <v>239</v>
      </c>
      <c r="O2932">
        <v>1</v>
      </c>
      <c r="P2932">
        <v>34</v>
      </c>
      <c r="Q2932">
        <v>34</v>
      </c>
      <c r="R2932">
        <v>6861</v>
      </c>
      <c r="S2932">
        <v>6861</v>
      </c>
      <c r="T2932">
        <v>6.8609999999999999E-3</v>
      </c>
      <c r="U2932">
        <v>6.8609999999999999E-3</v>
      </c>
      <c r="V2932">
        <v>3.4000000000000002E-2</v>
      </c>
    </row>
    <row r="2933" spans="1:22" x14ac:dyDescent="0.35">
      <c r="A2933" t="s">
        <v>22</v>
      </c>
      <c r="B2933">
        <v>2019</v>
      </c>
      <c r="C2933" t="b">
        <v>1</v>
      </c>
      <c r="D2933" t="s">
        <v>23</v>
      </c>
      <c r="E2933" t="s">
        <v>239</v>
      </c>
      <c r="F2933" t="s">
        <v>25</v>
      </c>
      <c r="G2933" t="s">
        <v>23</v>
      </c>
      <c r="H2933" t="s">
        <v>26</v>
      </c>
      <c r="I2933" t="s">
        <v>27</v>
      </c>
      <c r="J2933" t="s">
        <v>44</v>
      </c>
      <c r="K2933" t="s">
        <v>45</v>
      </c>
      <c r="L2933" t="b">
        <v>1</v>
      </c>
      <c r="M2933" t="s">
        <v>30</v>
      </c>
      <c r="N2933" t="s">
        <v>239</v>
      </c>
      <c r="O2933">
        <v>1.3</v>
      </c>
      <c r="P2933">
        <v>88971</v>
      </c>
      <c r="Q2933">
        <v>115662.3</v>
      </c>
      <c r="R2933">
        <v>695166</v>
      </c>
      <c r="S2933">
        <v>695166</v>
      </c>
      <c r="T2933">
        <v>0.69516599999999995</v>
      </c>
      <c r="U2933">
        <v>0.69516599999999995</v>
      </c>
      <c r="V2933">
        <v>115.6623</v>
      </c>
    </row>
    <row r="2934" spans="1:22" x14ac:dyDescent="0.35">
      <c r="A2934" t="s">
        <v>22</v>
      </c>
      <c r="B2934">
        <v>2019</v>
      </c>
      <c r="C2934" t="b">
        <v>1</v>
      </c>
      <c r="D2934" t="s">
        <v>23</v>
      </c>
      <c r="E2934" t="s">
        <v>239</v>
      </c>
      <c r="F2934" t="s">
        <v>25</v>
      </c>
      <c r="G2934" t="s">
        <v>23</v>
      </c>
      <c r="H2934" t="s">
        <v>26</v>
      </c>
      <c r="I2934" t="s">
        <v>27</v>
      </c>
      <c r="J2934" t="s">
        <v>44</v>
      </c>
      <c r="K2934" t="s">
        <v>45</v>
      </c>
      <c r="L2934" t="b">
        <v>1</v>
      </c>
      <c r="M2934" t="s">
        <v>30</v>
      </c>
      <c r="N2934" t="s">
        <v>239</v>
      </c>
      <c r="O2934">
        <v>1.3</v>
      </c>
      <c r="P2934">
        <v>43238</v>
      </c>
      <c r="Q2934">
        <v>56209.4</v>
      </c>
      <c r="R2934">
        <v>359598</v>
      </c>
      <c r="S2934">
        <v>359598</v>
      </c>
      <c r="T2934">
        <v>0.35959799999999997</v>
      </c>
      <c r="U2934">
        <v>0.35959799999999997</v>
      </c>
      <c r="V2934">
        <v>56.209400000000002</v>
      </c>
    </row>
    <row r="2935" spans="1:22" x14ac:dyDescent="0.35">
      <c r="A2935" t="s">
        <v>22</v>
      </c>
      <c r="B2935">
        <v>2019</v>
      </c>
      <c r="C2935" t="b">
        <v>1</v>
      </c>
      <c r="D2935" t="s">
        <v>23</v>
      </c>
      <c r="E2935" t="s">
        <v>239</v>
      </c>
      <c r="F2935" t="s">
        <v>25</v>
      </c>
      <c r="G2935" t="s">
        <v>23</v>
      </c>
      <c r="H2935" t="s">
        <v>26</v>
      </c>
      <c r="I2935" t="s">
        <v>27</v>
      </c>
      <c r="J2935" t="s">
        <v>44</v>
      </c>
      <c r="K2935" t="s">
        <v>45</v>
      </c>
      <c r="L2935" t="b">
        <v>1</v>
      </c>
      <c r="M2935" t="s">
        <v>30</v>
      </c>
      <c r="N2935" t="s">
        <v>239</v>
      </c>
      <c r="O2935">
        <v>1.3</v>
      </c>
      <c r="P2935">
        <v>2495</v>
      </c>
      <c r="Q2935">
        <v>3243.5</v>
      </c>
      <c r="R2935">
        <v>8812</v>
      </c>
      <c r="S2935">
        <v>8812</v>
      </c>
      <c r="T2935">
        <v>8.8120000000000004E-3</v>
      </c>
      <c r="U2935">
        <v>8.8120000000000004E-3</v>
      </c>
      <c r="V2935">
        <v>3.2435</v>
      </c>
    </row>
    <row r="2936" spans="1:22" x14ac:dyDescent="0.35">
      <c r="A2936" t="s">
        <v>22</v>
      </c>
      <c r="B2936">
        <v>2019</v>
      </c>
      <c r="C2936" t="b">
        <v>1</v>
      </c>
      <c r="D2936" t="s">
        <v>23</v>
      </c>
      <c r="E2936" t="s">
        <v>239</v>
      </c>
      <c r="F2936" t="s">
        <v>25</v>
      </c>
      <c r="G2936" t="s">
        <v>23</v>
      </c>
      <c r="H2936" t="s">
        <v>26</v>
      </c>
      <c r="I2936" t="s">
        <v>27</v>
      </c>
      <c r="J2936" t="s">
        <v>44</v>
      </c>
      <c r="K2936" t="s">
        <v>45</v>
      </c>
      <c r="L2936" t="b">
        <v>1</v>
      </c>
      <c r="M2936" t="s">
        <v>30</v>
      </c>
      <c r="N2936" t="s">
        <v>239</v>
      </c>
      <c r="O2936">
        <v>1.3</v>
      </c>
      <c r="P2936">
        <v>182805</v>
      </c>
      <c r="Q2936">
        <v>237646.5</v>
      </c>
      <c r="R2936">
        <v>1035232</v>
      </c>
      <c r="S2936">
        <v>1035232</v>
      </c>
      <c r="T2936">
        <v>1.0352319999999999</v>
      </c>
      <c r="U2936">
        <v>1.0352319999999999</v>
      </c>
      <c r="V2936">
        <v>237.6465</v>
      </c>
    </row>
    <row r="2937" spans="1:22" x14ac:dyDescent="0.35">
      <c r="A2937" t="s">
        <v>22</v>
      </c>
      <c r="B2937">
        <v>2019</v>
      </c>
      <c r="C2937" t="b">
        <v>1</v>
      </c>
      <c r="D2937" t="s">
        <v>23</v>
      </c>
      <c r="E2937" t="s">
        <v>239</v>
      </c>
      <c r="F2937" t="s">
        <v>25</v>
      </c>
      <c r="G2937" t="s">
        <v>23</v>
      </c>
      <c r="H2937" t="s">
        <v>26</v>
      </c>
      <c r="I2937" t="s">
        <v>27</v>
      </c>
      <c r="J2937" t="s">
        <v>44</v>
      </c>
      <c r="K2937" t="s">
        <v>45</v>
      </c>
      <c r="L2937" t="b">
        <v>1</v>
      </c>
      <c r="M2937" t="s">
        <v>30</v>
      </c>
      <c r="N2937" t="s">
        <v>239</v>
      </c>
      <c r="O2937">
        <v>1.3</v>
      </c>
      <c r="P2937">
        <v>21773</v>
      </c>
      <c r="Q2937">
        <v>28304.9</v>
      </c>
      <c r="R2937">
        <v>60056</v>
      </c>
      <c r="S2937">
        <v>60056</v>
      </c>
      <c r="T2937">
        <v>6.0055999999999998E-2</v>
      </c>
      <c r="U2937">
        <v>6.0055999999999998E-2</v>
      </c>
      <c r="V2937">
        <v>28.3049</v>
      </c>
    </row>
    <row r="2938" spans="1:22" x14ac:dyDescent="0.35">
      <c r="A2938" t="s">
        <v>22</v>
      </c>
      <c r="B2938">
        <v>2019</v>
      </c>
      <c r="C2938" t="b">
        <v>1</v>
      </c>
      <c r="D2938" t="s">
        <v>23</v>
      </c>
      <c r="E2938" t="s">
        <v>239</v>
      </c>
      <c r="F2938" t="s">
        <v>25</v>
      </c>
      <c r="G2938" t="s">
        <v>23</v>
      </c>
      <c r="H2938" t="s">
        <v>26</v>
      </c>
      <c r="I2938" t="s">
        <v>27</v>
      </c>
      <c r="J2938" t="s">
        <v>44</v>
      </c>
      <c r="K2938" t="s">
        <v>45</v>
      </c>
      <c r="L2938" t="b">
        <v>1</v>
      </c>
      <c r="M2938" t="s">
        <v>30</v>
      </c>
      <c r="N2938" t="s">
        <v>239</v>
      </c>
      <c r="O2938">
        <v>1.3</v>
      </c>
      <c r="P2938">
        <v>234</v>
      </c>
      <c r="Q2938">
        <v>304.2</v>
      </c>
      <c r="R2938">
        <v>6588</v>
      </c>
      <c r="S2938">
        <v>6588</v>
      </c>
      <c r="T2938">
        <v>6.5880000000000001E-3</v>
      </c>
      <c r="U2938">
        <v>6.5880000000000001E-3</v>
      </c>
      <c r="V2938">
        <v>0.30420000000000003</v>
      </c>
    </row>
    <row r="2939" spans="1:22" x14ac:dyDescent="0.35">
      <c r="A2939" t="s">
        <v>22</v>
      </c>
      <c r="B2939">
        <v>2019</v>
      </c>
      <c r="C2939" t="b">
        <v>1</v>
      </c>
      <c r="D2939" t="s">
        <v>23</v>
      </c>
      <c r="E2939" t="s">
        <v>239</v>
      </c>
      <c r="F2939" t="s">
        <v>25</v>
      </c>
      <c r="G2939" t="s">
        <v>23</v>
      </c>
      <c r="H2939" t="s">
        <v>36</v>
      </c>
      <c r="I2939" t="s">
        <v>37</v>
      </c>
      <c r="J2939" t="s">
        <v>28</v>
      </c>
      <c r="K2939" t="s">
        <v>29</v>
      </c>
      <c r="L2939" t="b">
        <v>1</v>
      </c>
      <c r="M2939" t="s">
        <v>30</v>
      </c>
      <c r="N2939" t="s">
        <v>239</v>
      </c>
      <c r="O2939">
        <v>1.66</v>
      </c>
      <c r="P2939">
        <v>9525</v>
      </c>
      <c r="Q2939">
        <v>15811.5</v>
      </c>
      <c r="R2939">
        <v>75202</v>
      </c>
      <c r="S2939">
        <v>75202</v>
      </c>
      <c r="T2939">
        <v>7.5202000000000005E-2</v>
      </c>
      <c r="U2939">
        <v>7.5202000000000005E-2</v>
      </c>
      <c r="V2939">
        <v>15.811500000000001</v>
      </c>
    </row>
    <row r="2940" spans="1:22" x14ac:dyDescent="0.35">
      <c r="A2940" t="s">
        <v>22</v>
      </c>
      <c r="B2940">
        <v>2019</v>
      </c>
      <c r="C2940" t="b">
        <v>1</v>
      </c>
      <c r="D2940" t="s">
        <v>23</v>
      </c>
      <c r="E2940" t="s">
        <v>239</v>
      </c>
      <c r="F2940" t="s">
        <v>25</v>
      </c>
      <c r="G2940" t="s">
        <v>23</v>
      </c>
      <c r="H2940" t="s">
        <v>36</v>
      </c>
      <c r="I2940" t="s">
        <v>37</v>
      </c>
      <c r="J2940" t="s">
        <v>57</v>
      </c>
      <c r="K2940" t="s">
        <v>29</v>
      </c>
      <c r="L2940" t="b">
        <v>1</v>
      </c>
      <c r="M2940" t="s">
        <v>30</v>
      </c>
      <c r="N2940" t="s">
        <v>239</v>
      </c>
      <c r="O2940">
        <v>1.8</v>
      </c>
      <c r="P2940">
        <v>814</v>
      </c>
      <c r="Q2940">
        <v>1465.2</v>
      </c>
      <c r="R2940">
        <v>18925</v>
      </c>
      <c r="S2940">
        <v>18925</v>
      </c>
      <c r="T2940">
        <v>1.8925000000000001E-2</v>
      </c>
      <c r="U2940">
        <v>1.8925000000000001E-2</v>
      </c>
      <c r="V2940">
        <v>1.4652000000000001</v>
      </c>
    </row>
    <row r="2941" spans="1:22" x14ac:dyDescent="0.35">
      <c r="A2941" t="s">
        <v>22</v>
      </c>
      <c r="B2941">
        <v>2019</v>
      </c>
      <c r="C2941" t="b">
        <v>1</v>
      </c>
      <c r="D2941" t="s">
        <v>23</v>
      </c>
      <c r="E2941" t="s">
        <v>239</v>
      </c>
      <c r="F2941" t="s">
        <v>25</v>
      </c>
      <c r="G2941" t="s">
        <v>23</v>
      </c>
      <c r="H2941" t="s">
        <v>36</v>
      </c>
      <c r="I2941" t="s">
        <v>35</v>
      </c>
      <c r="J2941" t="s">
        <v>43</v>
      </c>
      <c r="K2941" t="s">
        <v>39</v>
      </c>
      <c r="L2941" t="b">
        <v>1</v>
      </c>
      <c r="M2941" t="s">
        <v>30</v>
      </c>
      <c r="N2941" t="s">
        <v>239</v>
      </c>
      <c r="O2941">
        <v>1</v>
      </c>
      <c r="P2941">
        <v>2380</v>
      </c>
      <c r="Q2941">
        <v>2380</v>
      </c>
      <c r="R2941">
        <v>34906</v>
      </c>
      <c r="S2941">
        <v>34906</v>
      </c>
      <c r="T2941">
        <v>3.4906E-2</v>
      </c>
      <c r="U2941">
        <v>3.4906E-2</v>
      </c>
      <c r="V2941">
        <v>2.38</v>
      </c>
    </row>
    <row r="2942" spans="1:22" x14ac:dyDescent="0.35">
      <c r="A2942" t="s">
        <v>22</v>
      </c>
      <c r="B2942">
        <v>2019</v>
      </c>
      <c r="C2942" t="b">
        <v>1</v>
      </c>
      <c r="D2942" t="s">
        <v>23</v>
      </c>
      <c r="E2942" t="s">
        <v>239</v>
      </c>
      <c r="F2942" t="s">
        <v>25</v>
      </c>
      <c r="G2942" t="s">
        <v>23</v>
      </c>
      <c r="H2942" t="s">
        <v>36</v>
      </c>
      <c r="I2942" t="s">
        <v>35</v>
      </c>
      <c r="J2942" t="s">
        <v>43</v>
      </c>
      <c r="K2942" t="s">
        <v>39</v>
      </c>
      <c r="L2942" t="b">
        <v>1</v>
      </c>
      <c r="M2942" t="s">
        <v>30</v>
      </c>
      <c r="N2942" t="s">
        <v>239</v>
      </c>
      <c r="O2942">
        <v>1</v>
      </c>
      <c r="P2942">
        <v>372</v>
      </c>
      <c r="Q2942">
        <v>372</v>
      </c>
      <c r="R2942">
        <v>8902</v>
      </c>
      <c r="S2942">
        <v>8902</v>
      </c>
      <c r="T2942">
        <v>8.9020000000000002E-3</v>
      </c>
      <c r="U2942">
        <v>8.9020000000000002E-3</v>
      </c>
      <c r="V2942">
        <v>0.372</v>
      </c>
    </row>
    <row r="2943" spans="1:22" x14ac:dyDescent="0.35">
      <c r="A2943" t="s">
        <v>22</v>
      </c>
      <c r="B2943">
        <v>2019</v>
      </c>
      <c r="C2943" t="b">
        <v>1</v>
      </c>
      <c r="D2943" t="s">
        <v>23</v>
      </c>
      <c r="E2943" t="s">
        <v>239</v>
      </c>
      <c r="F2943" t="s">
        <v>25</v>
      </c>
      <c r="G2943" t="s">
        <v>23</v>
      </c>
      <c r="H2943" t="s">
        <v>50</v>
      </c>
      <c r="I2943" t="s">
        <v>37</v>
      </c>
      <c r="J2943" t="s">
        <v>44</v>
      </c>
      <c r="K2943" t="s">
        <v>45</v>
      </c>
      <c r="L2943" t="b">
        <v>1</v>
      </c>
      <c r="M2943" t="s">
        <v>30</v>
      </c>
      <c r="N2943" t="s">
        <v>239</v>
      </c>
      <c r="O2943">
        <v>1.52</v>
      </c>
      <c r="P2943">
        <v>2078943</v>
      </c>
      <c r="Q2943">
        <v>3159993.36</v>
      </c>
      <c r="R2943">
        <v>15300509</v>
      </c>
      <c r="S2943">
        <v>15300509</v>
      </c>
      <c r="T2943">
        <v>15.300509</v>
      </c>
      <c r="U2943">
        <v>15.300509</v>
      </c>
      <c r="V2943">
        <v>3159.9933599999999</v>
      </c>
    </row>
    <row r="2944" spans="1:22" x14ac:dyDescent="0.35">
      <c r="A2944" t="s">
        <v>22</v>
      </c>
      <c r="B2944">
        <v>2019</v>
      </c>
      <c r="C2944" t="b">
        <v>1</v>
      </c>
      <c r="D2944" t="s">
        <v>23</v>
      </c>
      <c r="E2944" t="s">
        <v>239</v>
      </c>
      <c r="F2944" t="s">
        <v>25</v>
      </c>
      <c r="G2944" t="s">
        <v>23</v>
      </c>
      <c r="H2944" t="s">
        <v>50</v>
      </c>
      <c r="I2944" t="s">
        <v>37</v>
      </c>
      <c r="J2944" t="s">
        <v>44</v>
      </c>
      <c r="K2944" t="s">
        <v>45</v>
      </c>
      <c r="L2944" t="b">
        <v>1</v>
      </c>
      <c r="M2944" t="s">
        <v>30</v>
      </c>
      <c r="N2944" t="s">
        <v>239</v>
      </c>
      <c r="O2944">
        <v>1.52</v>
      </c>
      <c r="P2944">
        <v>1270660</v>
      </c>
      <c r="Q2944">
        <v>1931403.2</v>
      </c>
      <c r="R2944">
        <v>11966684</v>
      </c>
      <c r="S2944">
        <v>11966684</v>
      </c>
      <c r="T2944">
        <v>11.966684000000001</v>
      </c>
      <c r="U2944">
        <v>11.966684000000001</v>
      </c>
      <c r="V2944">
        <v>1931.4032</v>
      </c>
    </row>
    <row r="2945" spans="1:22" x14ac:dyDescent="0.35">
      <c r="A2945" t="s">
        <v>22</v>
      </c>
      <c r="B2945">
        <v>2019</v>
      </c>
      <c r="C2945" t="b">
        <v>1</v>
      </c>
      <c r="D2945" t="s">
        <v>23</v>
      </c>
      <c r="E2945" t="s">
        <v>239</v>
      </c>
      <c r="F2945" t="s">
        <v>25</v>
      </c>
      <c r="G2945" t="s">
        <v>23</v>
      </c>
      <c r="H2945" t="s">
        <v>50</v>
      </c>
      <c r="I2945" t="s">
        <v>37</v>
      </c>
      <c r="J2945" t="s">
        <v>44</v>
      </c>
      <c r="K2945" t="s">
        <v>45</v>
      </c>
      <c r="L2945" t="b">
        <v>1</v>
      </c>
      <c r="M2945" t="s">
        <v>30</v>
      </c>
      <c r="N2945" t="s">
        <v>239</v>
      </c>
      <c r="O2945">
        <v>1.52</v>
      </c>
      <c r="P2945">
        <v>1002507</v>
      </c>
      <c r="Q2945">
        <v>1523810.64</v>
      </c>
      <c r="R2945">
        <v>5175608</v>
      </c>
      <c r="S2945">
        <v>5175608</v>
      </c>
      <c r="T2945">
        <v>5.1756080000000004</v>
      </c>
      <c r="U2945">
        <v>5.1756080000000004</v>
      </c>
      <c r="V2945">
        <v>1523.8106399999999</v>
      </c>
    </row>
    <row r="2946" spans="1:22" x14ac:dyDescent="0.35">
      <c r="A2946" t="s">
        <v>22</v>
      </c>
      <c r="B2946">
        <v>2019</v>
      </c>
      <c r="C2946" t="b">
        <v>1</v>
      </c>
      <c r="D2946" t="s">
        <v>23</v>
      </c>
      <c r="E2946" t="s">
        <v>239</v>
      </c>
      <c r="F2946" t="s">
        <v>25</v>
      </c>
      <c r="G2946" t="s">
        <v>23</v>
      </c>
      <c r="H2946" t="s">
        <v>50</v>
      </c>
      <c r="I2946" t="s">
        <v>37</v>
      </c>
      <c r="J2946" t="s">
        <v>44</v>
      </c>
      <c r="K2946" t="s">
        <v>45</v>
      </c>
      <c r="L2946" t="b">
        <v>1</v>
      </c>
      <c r="M2946" t="s">
        <v>30</v>
      </c>
      <c r="N2946" t="s">
        <v>239</v>
      </c>
      <c r="O2946">
        <v>1.52</v>
      </c>
      <c r="P2946">
        <v>556420</v>
      </c>
      <c r="Q2946">
        <v>845758.4</v>
      </c>
      <c r="R2946">
        <v>5301453</v>
      </c>
      <c r="S2946">
        <v>5301453</v>
      </c>
      <c r="T2946">
        <v>5.3014530000000004</v>
      </c>
      <c r="U2946">
        <v>5.3014530000000004</v>
      </c>
      <c r="V2946">
        <v>845.75840000000005</v>
      </c>
    </row>
    <row r="2947" spans="1:22" x14ac:dyDescent="0.35">
      <c r="A2947" t="s">
        <v>22</v>
      </c>
      <c r="B2947">
        <v>2019</v>
      </c>
      <c r="C2947" t="b">
        <v>1</v>
      </c>
      <c r="D2947" t="s">
        <v>23</v>
      </c>
      <c r="E2947" t="s">
        <v>239</v>
      </c>
      <c r="F2947" t="s">
        <v>25</v>
      </c>
      <c r="G2947" t="s">
        <v>23</v>
      </c>
      <c r="H2947" t="s">
        <v>50</v>
      </c>
      <c r="I2947" t="s">
        <v>37</v>
      </c>
      <c r="J2947" t="s">
        <v>44</v>
      </c>
      <c r="K2947" t="s">
        <v>45</v>
      </c>
      <c r="L2947" t="b">
        <v>1</v>
      </c>
      <c r="M2947" t="s">
        <v>30</v>
      </c>
      <c r="N2947" t="s">
        <v>239</v>
      </c>
      <c r="O2947">
        <v>1.52</v>
      </c>
      <c r="P2947">
        <v>43860</v>
      </c>
      <c r="Q2947">
        <v>66667.199999999997</v>
      </c>
      <c r="R2947">
        <v>377796</v>
      </c>
      <c r="S2947">
        <v>377796</v>
      </c>
      <c r="T2947">
        <v>0.37779600000000002</v>
      </c>
      <c r="U2947">
        <v>0.37779600000000002</v>
      </c>
      <c r="V2947">
        <v>66.667199999999994</v>
      </c>
    </row>
    <row r="2948" spans="1:22" x14ac:dyDescent="0.35">
      <c r="A2948" t="s">
        <v>22</v>
      </c>
      <c r="B2948">
        <v>2019</v>
      </c>
      <c r="C2948" t="b">
        <v>1</v>
      </c>
      <c r="D2948" t="s">
        <v>23</v>
      </c>
      <c r="E2948" t="s">
        <v>239</v>
      </c>
      <c r="F2948" t="s">
        <v>25</v>
      </c>
      <c r="G2948" t="s">
        <v>23</v>
      </c>
      <c r="H2948" t="s">
        <v>50</v>
      </c>
      <c r="I2948" t="s">
        <v>37</v>
      </c>
      <c r="J2948" t="s">
        <v>44</v>
      </c>
      <c r="K2948" t="s">
        <v>45</v>
      </c>
      <c r="L2948" t="b">
        <v>1</v>
      </c>
      <c r="M2948" t="s">
        <v>30</v>
      </c>
      <c r="N2948" t="s">
        <v>239</v>
      </c>
      <c r="O2948">
        <v>1.52</v>
      </c>
      <c r="P2948">
        <v>49381</v>
      </c>
      <c r="Q2948">
        <v>75059.12</v>
      </c>
      <c r="R2948">
        <v>422389</v>
      </c>
      <c r="S2948">
        <v>422389</v>
      </c>
      <c r="T2948">
        <v>0.42238900000000001</v>
      </c>
      <c r="U2948">
        <v>0.42238900000000001</v>
      </c>
      <c r="V2948">
        <v>75.059119999999993</v>
      </c>
    </row>
    <row r="2949" spans="1:22" x14ac:dyDescent="0.35">
      <c r="A2949" t="s">
        <v>22</v>
      </c>
      <c r="B2949">
        <v>2019</v>
      </c>
      <c r="C2949" t="b">
        <v>1</v>
      </c>
      <c r="D2949" t="s">
        <v>23</v>
      </c>
      <c r="E2949" t="s">
        <v>239</v>
      </c>
      <c r="F2949" t="s">
        <v>25</v>
      </c>
      <c r="G2949" t="s">
        <v>23</v>
      </c>
      <c r="H2949" t="s">
        <v>40</v>
      </c>
      <c r="I2949" t="s">
        <v>35</v>
      </c>
      <c r="J2949" t="s">
        <v>44</v>
      </c>
      <c r="K2949" t="s">
        <v>45</v>
      </c>
      <c r="L2949" t="b">
        <v>1</v>
      </c>
      <c r="M2949" t="s">
        <v>30</v>
      </c>
      <c r="N2949" t="s">
        <v>239</v>
      </c>
      <c r="O2949">
        <v>1.6</v>
      </c>
      <c r="P2949">
        <v>2916</v>
      </c>
      <c r="Q2949">
        <v>4665.6000000000004</v>
      </c>
      <c r="R2949">
        <v>50896</v>
      </c>
      <c r="S2949">
        <v>50896</v>
      </c>
      <c r="T2949">
        <v>5.0895999999999997E-2</v>
      </c>
      <c r="U2949">
        <v>5.0895999999999997E-2</v>
      </c>
      <c r="V2949">
        <v>4.6656000000000004</v>
      </c>
    </row>
    <row r="2950" spans="1:22" x14ac:dyDescent="0.35">
      <c r="A2950" t="s">
        <v>22</v>
      </c>
      <c r="B2950">
        <v>2019</v>
      </c>
      <c r="C2950" t="b">
        <v>1</v>
      </c>
      <c r="D2950" t="s">
        <v>23</v>
      </c>
      <c r="E2950" t="s">
        <v>239</v>
      </c>
      <c r="F2950" t="s">
        <v>25</v>
      </c>
      <c r="G2950" t="s">
        <v>23</v>
      </c>
      <c r="H2950" t="s">
        <v>40</v>
      </c>
      <c r="I2950" t="s">
        <v>27</v>
      </c>
      <c r="J2950" t="s">
        <v>44</v>
      </c>
      <c r="K2950" t="s">
        <v>45</v>
      </c>
      <c r="L2950" t="b">
        <v>1</v>
      </c>
      <c r="M2950" t="s">
        <v>30</v>
      </c>
      <c r="N2950" t="s">
        <v>239</v>
      </c>
      <c r="O2950">
        <v>1.8</v>
      </c>
      <c r="P2950">
        <v>927271</v>
      </c>
      <c r="Q2950">
        <v>1669087.8</v>
      </c>
      <c r="R2950">
        <v>5214007</v>
      </c>
      <c r="S2950">
        <v>5214007</v>
      </c>
      <c r="T2950">
        <v>5.2140069999999996</v>
      </c>
      <c r="U2950">
        <v>5.2140069999999996</v>
      </c>
      <c r="V2950">
        <v>1669.0878</v>
      </c>
    </row>
    <row r="2951" spans="1:22" x14ac:dyDescent="0.35">
      <c r="A2951" t="s">
        <v>22</v>
      </c>
      <c r="B2951">
        <v>2019</v>
      </c>
      <c r="C2951" t="b">
        <v>1</v>
      </c>
      <c r="D2951" t="s">
        <v>23</v>
      </c>
      <c r="E2951" t="s">
        <v>239</v>
      </c>
      <c r="F2951" t="s">
        <v>25</v>
      </c>
      <c r="G2951" t="s">
        <v>23</v>
      </c>
      <c r="H2951" t="s">
        <v>40</v>
      </c>
      <c r="I2951" t="s">
        <v>27</v>
      </c>
      <c r="J2951" t="s">
        <v>44</v>
      </c>
      <c r="K2951" t="s">
        <v>45</v>
      </c>
      <c r="L2951" t="b">
        <v>1</v>
      </c>
      <c r="M2951" t="s">
        <v>30</v>
      </c>
      <c r="N2951" t="s">
        <v>239</v>
      </c>
      <c r="O2951">
        <v>1.8</v>
      </c>
      <c r="P2951">
        <v>584316</v>
      </c>
      <c r="Q2951">
        <v>1051768.8</v>
      </c>
      <c r="R2951">
        <v>6882915</v>
      </c>
      <c r="S2951">
        <v>6882915</v>
      </c>
      <c r="T2951">
        <v>6.8829149999999997</v>
      </c>
      <c r="U2951">
        <v>6.8829149999999997</v>
      </c>
      <c r="V2951">
        <v>1051.7688000000001</v>
      </c>
    </row>
    <row r="2952" spans="1:22" x14ac:dyDescent="0.35">
      <c r="A2952" t="s">
        <v>22</v>
      </c>
      <c r="B2952">
        <v>2019</v>
      </c>
      <c r="C2952" t="b">
        <v>1</v>
      </c>
      <c r="D2952" t="s">
        <v>23</v>
      </c>
      <c r="E2952" t="s">
        <v>239</v>
      </c>
      <c r="F2952" t="s">
        <v>25</v>
      </c>
      <c r="G2952" t="s">
        <v>23</v>
      </c>
      <c r="H2952" t="s">
        <v>40</v>
      </c>
      <c r="I2952" t="s">
        <v>27</v>
      </c>
      <c r="J2952" t="s">
        <v>44</v>
      </c>
      <c r="K2952" t="s">
        <v>45</v>
      </c>
      <c r="L2952" t="b">
        <v>1</v>
      </c>
      <c r="M2952" t="s">
        <v>30</v>
      </c>
      <c r="N2952" t="s">
        <v>239</v>
      </c>
      <c r="O2952">
        <v>1.8</v>
      </c>
      <c r="P2952">
        <v>53525</v>
      </c>
      <c r="Q2952">
        <v>96345</v>
      </c>
      <c r="R2952">
        <v>312477</v>
      </c>
      <c r="S2952">
        <v>312477</v>
      </c>
      <c r="T2952">
        <v>0.312477</v>
      </c>
      <c r="U2952">
        <v>0.312477</v>
      </c>
      <c r="V2952">
        <v>96.344999999999999</v>
      </c>
    </row>
    <row r="2953" spans="1:22" x14ac:dyDescent="0.35">
      <c r="A2953" t="s">
        <v>22</v>
      </c>
      <c r="B2953">
        <v>2019</v>
      </c>
      <c r="C2953" t="b">
        <v>1</v>
      </c>
      <c r="D2953" t="s">
        <v>23</v>
      </c>
      <c r="E2953" t="s">
        <v>239</v>
      </c>
      <c r="F2953" t="s">
        <v>25</v>
      </c>
      <c r="G2953" t="s">
        <v>23</v>
      </c>
      <c r="H2953" t="s">
        <v>40</v>
      </c>
      <c r="I2953" t="s">
        <v>27</v>
      </c>
      <c r="J2953" t="s">
        <v>44</v>
      </c>
      <c r="K2953" t="s">
        <v>45</v>
      </c>
      <c r="L2953" t="b">
        <v>1</v>
      </c>
      <c r="M2953" t="s">
        <v>30</v>
      </c>
      <c r="N2953" t="s">
        <v>239</v>
      </c>
      <c r="O2953">
        <v>1.8</v>
      </c>
      <c r="P2953">
        <v>36465</v>
      </c>
      <c r="Q2953">
        <v>65637</v>
      </c>
      <c r="R2953">
        <v>467279</v>
      </c>
      <c r="S2953">
        <v>467279</v>
      </c>
      <c r="T2953">
        <v>0.467279</v>
      </c>
      <c r="U2953">
        <v>0.467279</v>
      </c>
      <c r="V2953">
        <v>65.637</v>
      </c>
    </row>
    <row r="2954" spans="1:22" x14ac:dyDescent="0.35">
      <c r="A2954" t="s">
        <v>22</v>
      </c>
      <c r="B2954">
        <v>2019</v>
      </c>
      <c r="C2954" t="b">
        <v>1</v>
      </c>
      <c r="D2954" t="s">
        <v>23</v>
      </c>
      <c r="E2954" t="s">
        <v>239</v>
      </c>
      <c r="F2954" t="s">
        <v>25</v>
      </c>
      <c r="G2954" t="s">
        <v>23</v>
      </c>
      <c r="H2954" t="s">
        <v>40</v>
      </c>
      <c r="I2954" t="s">
        <v>27</v>
      </c>
      <c r="J2954" t="s">
        <v>44</v>
      </c>
      <c r="K2954" t="s">
        <v>45</v>
      </c>
      <c r="L2954" t="b">
        <v>1</v>
      </c>
      <c r="M2954" t="s">
        <v>30</v>
      </c>
      <c r="N2954" t="s">
        <v>239</v>
      </c>
      <c r="O2954">
        <v>1.8</v>
      </c>
      <c r="P2954">
        <v>17237</v>
      </c>
      <c r="Q2954">
        <v>31026.6</v>
      </c>
      <c r="R2954">
        <v>88477</v>
      </c>
      <c r="S2954">
        <v>88477</v>
      </c>
      <c r="T2954">
        <v>8.8477E-2</v>
      </c>
      <c r="U2954">
        <v>8.8477E-2</v>
      </c>
      <c r="V2954">
        <v>31.026599999999998</v>
      </c>
    </row>
    <row r="2955" spans="1:22" x14ac:dyDescent="0.35">
      <c r="A2955" t="s">
        <v>22</v>
      </c>
      <c r="B2955">
        <v>2019</v>
      </c>
      <c r="C2955" t="b">
        <v>1</v>
      </c>
      <c r="D2955" t="s">
        <v>23</v>
      </c>
      <c r="E2955" t="s">
        <v>239</v>
      </c>
      <c r="F2955" t="s">
        <v>25</v>
      </c>
      <c r="G2955" t="s">
        <v>23</v>
      </c>
      <c r="H2955" t="s">
        <v>40</v>
      </c>
      <c r="I2955" t="s">
        <v>27</v>
      </c>
      <c r="J2955" t="s">
        <v>44</v>
      </c>
      <c r="K2955" t="s">
        <v>45</v>
      </c>
      <c r="L2955" t="b">
        <v>1</v>
      </c>
      <c r="M2955" t="s">
        <v>30</v>
      </c>
      <c r="N2955" t="s">
        <v>239</v>
      </c>
      <c r="O2955">
        <v>1.8</v>
      </c>
      <c r="P2955">
        <v>12247</v>
      </c>
      <c r="Q2955">
        <v>22044.6</v>
      </c>
      <c r="R2955">
        <v>75599</v>
      </c>
      <c r="S2955">
        <v>75599</v>
      </c>
      <c r="T2955">
        <v>7.5599E-2</v>
      </c>
      <c r="U2955">
        <v>7.5599E-2</v>
      </c>
      <c r="V2955">
        <v>22.044599999999999</v>
      </c>
    </row>
    <row r="2956" spans="1:22" x14ac:dyDescent="0.35">
      <c r="A2956" t="s">
        <v>22</v>
      </c>
      <c r="B2956">
        <v>2019</v>
      </c>
      <c r="C2956" t="b">
        <v>1</v>
      </c>
      <c r="D2956" t="s">
        <v>23</v>
      </c>
      <c r="E2956" t="s">
        <v>239</v>
      </c>
      <c r="F2956" t="s">
        <v>25</v>
      </c>
      <c r="G2956" t="s">
        <v>23</v>
      </c>
      <c r="H2956" t="s">
        <v>40</v>
      </c>
      <c r="I2956" t="s">
        <v>27</v>
      </c>
      <c r="J2956" t="s">
        <v>62</v>
      </c>
      <c r="K2956" t="s">
        <v>59</v>
      </c>
      <c r="L2956" t="b">
        <v>1</v>
      </c>
      <c r="M2956" t="s">
        <v>30</v>
      </c>
      <c r="N2956" t="s">
        <v>239</v>
      </c>
      <c r="O2956">
        <v>2.86</v>
      </c>
      <c r="P2956">
        <v>343</v>
      </c>
      <c r="Q2956">
        <v>980.98</v>
      </c>
      <c r="R2956">
        <v>4232</v>
      </c>
      <c r="S2956">
        <v>4232</v>
      </c>
      <c r="T2956">
        <v>4.2319999999999997E-3</v>
      </c>
      <c r="U2956">
        <v>4.2319999999999997E-3</v>
      </c>
      <c r="V2956">
        <v>0.98097999999999996</v>
      </c>
    </row>
    <row r="2957" spans="1:22" x14ac:dyDescent="0.35">
      <c r="A2957" t="s">
        <v>22</v>
      </c>
      <c r="B2957">
        <v>2019</v>
      </c>
      <c r="C2957" t="b">
        <v>1</v>
      </c>
      <c r="D2957" t="s">
        <v>23</v>
      </c>
      <c r="E2957" t="s">
        <v>239</v>
      </c>
      <c r="F2957" t="s">
        <v>25</v>
      </c>
      <c r="G2957" t="s">
        <v>23</v>
      </c>
      <c r="H2957" t="s">
        <v>40</v>
      </c>
      <c r="I2957" t="s">
        <v>27</v>
      </c>
      <c r="J2957" t="s">
        <v>58</v>
      </c>
      <c r="K2957" t="s">
        <v>59</v>
      </c>
      <c r="L2957" t="b">
        <v>1</v>
      </c>
      <c r="M2957" t="s">
        <v>30</v>
      </c>
      <c r="N2957" t="s">
        <v>239</v>
      </c>
      <c r="O2957">
        <v>2.2200000000000002</v>
      </c>
      <c r="P2957">
        <v>7365</v>
      </c>
      <c r="Q2957">
        <v>16350.3</v>
      </c>
      <c r="R2957">
        <v>25162</v>
      </c>
      <c r="S2957">
        <v>25162</v>
      </c>
      <c r="T2957">
        <v>2.5162E-2</v>
      </c>
      <c r="U2957">
        <v>2.5162E-2</v>
      </c>
      <c r="V2957">
        <v>16.350300000000001</v>
      </c>
    </row>
    <row r="2958" spans="1:22" x14ac:dyDescent="0.35">
      <c r="A2958" t="s">
        <v>22</v>
      </c>
      <c r="B2958">
        <v>2019</v>
      </c>
      <c r="C2958" t="b">
        <v>1</v>
      </c>
      <c r="D2958" t="s">
        <v>23</v>
      </c>
      <c r="E2958" t="s">
        <v>239</v>
      </c>
      <c r="F2958" t="s">
        <v>25</v>
      </c>
      <c r="G2958" t="s">
        <v>23</v>
      </c>
      <c r="H2958" t="s">
        <v>65</v>
      </c>
      <c r="I2958" t="s">
        <v>37</v>
      </c>
      <c r="J2958" t="s">
        <v>66</v>
      </c>
      <c r="K2958" t="s">
        <v>67</v>
      </c>
      <c r="L2958" t="b">
        <v>1</v>
      </c>
      <c r="M2958" t="s">
        <v>30</v>
      </c>
      <c r="N2958" t="s">
        <v>239</v>
      </c>
      <c r="O2958">
        <v>0</v>
      </c>
      <c r="P2958">
        <v>6487</v>
      </c>
      <c r="Q2958">
        <v>0</v>
      </c>
      <c r="R2958">
        <v>140340</v>
      </c>
      <c r="S2958">
        <v>140340</v>
      </c>
      <c r="T2958">
        <v>0.14033999999999999</v>
      </c>
      <c r="U2958">
        <v>0.14033999999999999</v>
      </c>
      <c r="V2958">
        <v>0</v>
      </c>
    </row>
    <row r="2959" spans="1:22" x14ac:dyDescent="0.35">
      <c r="A2959" t="s">
        <v>22</v>
      </c>
      <c r="B2959">
        <v>2019</v>
      </c>
      <c r="C2959" t="b">
        <v>1</v>
      </c>
      <c r="D2959" t="s">
        <v>23</v>
      </c>
      <c r="E2959" t="s">
        <v>239</v>
      </c>
      <c r="F2959" t="s">
        <v>25</v>
      </c>
      <c r="G2959" t="s">
        <v>23</v>
      </c>
      <c r="H2959" t="s">
        <v>26</v>
      </c>
      <c r="I2959" t="s">
        <v>36</v>
      </c>
      <c r="J2959" t="s">
        <v>28</v>
      </c>
      <c r="K2959" t="s">
        <v>29</v>
      </c>
      <c r="L2959" t="b">
        <v>1</v>
      </c>
      <c r="M2959" t="s">
        <v>30</v>
      </c>
      <c r="N2959" t="s">
        <v>239</v>
      </c>
      <c r="O2959">
        <v>1.1499999999999999</v>
      </c>
      <c r="P2959">
        <v>1702</v>
      </c>
      <c r="Q2959">
        <v>1957.3</v>
      </c>
      <c r="R2959">
        <v>37034</v>
      </c>
      <c r="S2959">
        <v>37034</v>
      </c>
      <c r="T2959">
        <v>3.7033999999999997E-2</v>
      </c>
      <c r="U2959">
        <v>3.7033999999999997E-2</v>
      </c>
      <c r="V2959">
        <v>1.9573</v>
      </c>
    </row>
    <row r="2960" spans="1:22" x14ac:dyDescent="0.35">
      <c r="A2960" t="s">
        <v>22</v>
      </c>
      <c r="B2960">
        <v>2019</v>
      </c>
      <c r="C2960" t="b">
        <v>1</v>
      </c>
      <c r="D2960" t="s">
        <v>23</v>
      </c>
      <c r="E2960" t="s">
        <v>239</v>
      </c>
      <c r="F2960" t="s">
        <v>25</v>
      </c>
      <c r="G2960" t="s">
        <v>23</v>
      </c>
      <c r="H2960" t="s">
        <v>26</v>
      </c>
      <c r="I2960" t="s">
        <v>36</v>
      </c>
      <c r="J2960" t="s">
        <v>28</v>
      </c>
      <c r="K2960" t="s">
        <v>29</v>
      </c>
      <c r="L2960" t="b">
        <v>1</v>
      </c>
      <c r="M2960" t="s">
        <v>30</v>
      </c>
      <c r="N2960" t="s">
        <v>239</v>
      </c>
      <c r="O2960">
        <v>1.1499999999999999</v>
      </c>
      <c r="P2960">
        <v>100</v>
      </c>
      <c r="Q2960">
        <v>115</v>
      </c>
      <c r="R2960">
        <v>4283</v>
      </c>
      <c r="S2960">
        <v>4283</v>
      </c>
      <c r="T2960">
        <v>4.2830000000000003E-3</v>
      </c>
      <c r="U2960">
        <v>4.2830000000000003E-3</v>
      </c>
      <c r="V2960">
        <v>0.115</v>
      </c>
    </row>
    <row r="2961" spans="1:22" x14ac:dyDescent="0.35">
      <c r="A2961" t="s">
        <v>22</v>
      </c>
      <c r="B2961">
        <v>2019</v>
      </c>
      <c r="C2961" t="b">
        <v>1</v>
      </c>
      <c r="D2961" t="s">
        <v>23</v>
      </c>
      <c r="E2961" t="s">
        <v>239</v>
      </c>
      <c r="F2961" t="s">
        <v>25</v>
      </c>
      <c r="G2961" t="s">
        <v>23</v>
      </c>
      <c r="H2961" t="s">
        <v>26</v>
      </c>
      <c r="I2961" t="s">
        <v>36</v>
      </c>
      <c r="J2961" t="s">
        <v>71</v>
      </c>
      <c r="K2961" t="s">
        <v>29</v>
      </c>
      <c r="L2961" t="b">
        <v>1</v>
      </c>
      <c r="M2961" t="s">
        <v>30</v>
      </c>
      <c r="N2961" t="s">
        <v>239</v>
      </c>
      <c r="O2961">
        <v>1.1499999999999999</v>
      </c>
      <c r="P2961">
        <v>18</v>
      </c>
      <c r="Q2961">
        <v>20.7</v>
      </c>
      <c r="R2961">
        <v>1087</v>
      </c>
      <c r="S2961">
        <v>1087</v>
      </c>
      <c r="T2961">
        <v>1.0870000000000001E-3</v>
      </c>
      <c r="U2961">
        <v>1.0870000000000001E-3</v>
      </c>
      <c r="V2961">
        <v>2.07E-2</v>
      </c>
    </row>
    <row r="2962" spans="1:22" x14ac:dyDescent="0.35">
      <c r="A2962" t="s">
        <v>22</v>
      </c>
      <c r="B2962">
        <v>2019</v>
      </c>
      <c r="C2962" t="b">
        <v>1</v>
      </c>
      <c r="D2962" t="s">
        <v>23</v>
      </c>
      <c r="E2962" t="s">
        <v>239</v>
      </c>
      <c r="F2962" t="s">
        <v>25</v>
      </c>
      <c r="G2962" t="s">
        <v>23</v>
      </c>
      <c r="H2962" t="s">
        <v>26</v>
      </c>
      <c r="I2962" t="s">
        <v>36</v>
      </c>
      <c r="J2962" t="s">
        <v>94</v>
      </c>
      <c r="K2962" t="s">
        <v>47</v>
      </c>
      <c r="L2962" t="b">
        <v>1</v>
      </c>
      <c r="M2962" t="s">
        <v>30</v>
      </c>
      <c r="N2962" t="s">
        <v>239</v>
      </c>
      <c r="O2962">
        <v>1.25</v>
      </c>
      <c r="P2962">
        <v>16104</v>
      </c>
      <c r="Q2962">
        <v>20130</v>
      </c>
      <c r="R2962">
        <v>67884</v>
      </c>
      <c r="S2962">
        <v>67884</v>
      </c>
      <c r="T2962">
        <v>6.7884E-2</v>
      </c>
      <c r="U2962">
        <v>6.7884E-2</v>
      </c>
      <c r="V2962">
        <v>20.13</v>
      </c>
    </row>
    <row r="2963" spans="1:22" x14ac:dyDescent="0.35">
      <c r="A2963" t="s">
        <v>22</v>
      </c>
      <c r="B2963">
        <v>2019</v>
      </c>
      <c r="C2963" t="b">
        <v>1</v>
      </c>
      <c r="D2963" t="s">
        <v>23</v>
      </c>
      <c r="E2963" t="s">
        <v>239</v>
      </c>
      <c r="F2963" t="s">
        <v>25</v>
      </c>
      <c r="G2963" t="s">
        <v>23</v>
      </c>
      <c r="H2963" t="s">
        <v>26</v>
      </c>
      <c r="I2963" t="s">
        <v>36</v>
      </c>
      <c r="J2963" t="s">
        <v>80</v>
      </c>
      <c r="K2963" t="s">
        <v>39</v>
      </c>
      <c r="L2963" t="b">
        <v>1</v>
      </c>
      <c r="M2963" t="s">
        <v>30</v>
      </c>
      <c r="N2963" t="s">
        <v>239</v>
      </c>
      <c r="O2963">
        <v>6.22</v>
      </c>
      <c r="P2963">
        <v>107875</v>
      </c>
      <c r="Q2963">
        <v>670982.5</v>
      </c>
      <c r="R2963">
        <v>1289966</v>
      </c>
      <c r="S2963">
        <v>1289966</v>
      </c>
      <c r="T2963">
        <v>1.2899659999999999</v>
      </c>
      <c r="U2963">
        <v>1.2899659999999999</v>
      </c>
      <c r="V2963">
        <v>670.98249999999996</v>
      </c>
    </row>
    <row r="2964" spans="1:22" x14ac:dyDescent="0.35">
      <c r="A2964" t="s">
        <v>22</v>
      </c>
      <c r="B2964">
        <v>2019</v>
      </c>
      <c r="C2964" t="b">
        <v>1</v>
      </c>
      <c r="D2964" t="s">
        <v>23</v>
      </c>
      <c r="E2964" t="s">
        <v>239</v>
      </c>
      <c r="F2964" t="s">
        <v>25</v>
      </c>
      <c r="G2964" t="s">
        <v>23</v>
      </c>
      <c r="H2964" t="s">
        <v>26</v>
      </c>
      <c r="I2964" t="s">
        <v>36</v>
      </c>
      <c r="J2964" t="s">
        <v>80</v>
      </c>
      <c r="K2964" t="s">
        <v>39</v>
      </c>
      <c r="L2964" t="b">
        <v>1</v>
      </c>
      <c r="M2964" t="s">
        <v>30</v>
      </c>
      <c r="N2964" t="s">
        <v>239</v>
      </c>
      <c r="O2964">
        <v>6.22</v>
      </c>
      <c r="P2964">
        <v>28234</v>
      </c>
      <c r="Q2964">
        <v>175615.48</v>
      </c>
      <c r="R2964">
        <v>403926</v>
      </c>
      <c r="S2964">
        <v>403926</v>
      </c>
      <c r="T2964">
        <v>0.40392600000000001</v>
      </c>
      <c r="U2964">
        <v>0.40392600000000001</v>
      </c>
      <c r="V2964">
        <v>175.61547999999999</v>
      </c>
    </row>
    <row r="2965" spans="1:22" x14ac:dyDescent="0.35">
      <c r="A2965" t="s">
        <v>22</v>
      </c>
      <c r="B2965">
        <v>2019</v>
      </c>
      <c r="C2965" t="b">
        <v>1</v>
      </c>
      <c r="D2965" t="s">
        <v>23</v>
      </c>
      <c r="E2965" t="s">
        <v>239</v>
      </c>
      <c r="F2965" t="s">
        <v>25</v>
      </c>
      <c r="G2965" t="s">
        <v>23</v>
      </c>
      <c r="H2965" t="s">
        <v>26</v>
      </c>
      <c r="I2965" t="s">
        <v>36</v>
      </c>
      <c r="J2965" t="s">
        <v>80</v>
      </c>
      <c r="K2965" t="s">
        <v>39</v>
      </c>
      <c r="L2965" t="b">
        <v>1</v>
      </c>
      <c r="M2965" t="s">
        <v>30</v>
      </c>
      <c r="N2965" t="s">
        <v>239</v>
      </c>
      <c r="O2965">
        <v>6.22</v>
      </c>
      <c r="P2965">
        <v>17809</v>
      </c>
      <c r="Q2965">
        <v>110771.98</v>
      </c>
      <c r="R2965">
        <v>336682</v>
      </c>
      <c r="S2965">
        <v>336682</v>
      </c>
      <c r="T2965">
        <v>0.33668199999999998</v>
      </c>
      <c r="U2965">
        <v>0.33668199999999998</v>
      </c>
      <c r="V2965">
        <v>110.77198</v>
      </c>
    </row>
    <row r="2966" spans="1:22" x14ac:dyDescent="0.35">
      <c r="A2966" t="s">
        <v>22</v>
      </c>
      <c r="B2966">
        <v>2019</v>
      </c>
      <c r="C2966" t="b">
        <v>1</v>
      </c>
      <c r="D2966" t="s">
        <v>23</v>
      </c>
      <c r="E2966" t="s">
        <v>239</v>
      </c>
      <c r="F2966" t="s">
        <v>25</v>
      </c>
      <c r="G2966" t="s">
        <v>23</v>
      </c>
      <c r="H2966" t="s">
        <v>26</v>
      </c>
      <c r="I2966" t="s">
        <v>36</v>
      </c>
      <c r="J2966" t="s">
        <v>80</v>
      </c>
      <c r="K2966" t="s">
        <v>39</v>
      </c>
      <c r="L2966" t="b">
        <v>1</v>
      </c>
      <c r="M2966" t="s">
        <v>30</v>
      </c>
      <c r="N2966" t="s">
        <v>239</v>
      </c>
      <c r="O2966">
        <v>6.22</v>
      </c>
      <c r="P2966">
        <v>4180</v>
      </c>
      <c r="Q2966">
        <v>25999.599999999999</v>
      </c>
      <c r="R2966">
        <v>81617</v>
      </c>
      <c r="S2966">
        <v>81617</v>
      </c>
      <c r="T2966">
        <v>8.1616999999999995E-2</v>
      </c>
      <c r="U2966">
        <v>8.1616999999999995E-2</v>
      </c>
      <c r="V2966">
        <v>25.999600000000001</v>
      </c>
    </row>
    <row r="2967" spans="1:22" x14ac:dyDescent="0.35">
      <c r="A2967" t="s">
        <v>22</v>
      </c>
      <c r="B2967">
        <v>2019</v>
      </c>
      <c r="C2967" t="b">
        <v>1</v>
      </c>
      <c r="D2967" t="s">
        <v>23</v>
      </c>
      <c r="E2967" t="s">
        <v>239</v>
      </c>
      <c r="F2967" t="s">
        <v>25</v>
      </c>
      <c r="G2967" t="s">
        <v>23</v>
      </c>
      <c r="H2967" t="s">
        <v>26</v>
      </c>
      <c r="I2967" t="s">
        <v>35</v>
      </c>
      <c r="J2967" t="s">
        <v>28</v>
      </c>
      <c r="K2967" t="s">
        <v>29</v>
      </c>
      <c r="L2967" t="b">
        <v>1</v>
      </c>
      <c r="M2967" t="s">
        <v>30</v>
      </c>
      <c r="N2967" t="s">
        <v>239</v>
      </c>
      <c r="O2967">
        <v>1.1499999999999999</v>
      </c>
      <c r="P2967">
        <v>3655</v>
      </c>
      <c r="Q2967">
        <v>4203.25</v>
      </c>
      <c r="R2967">
        <v>37806</v>
      </c>
      <c r="S2967">
        <v>37806</v>
      </c>
      <c r="T2967">
        <v>3.7805999999999999E-2</v>
      </c>
      <c r="U2967">
        <v>3.7805999999999999E-2</v>
      </c>
      <c r="V2967">
        <v>4.2032499999999997</v>
      </c>
    </row>
    <row r="2968" spans="1:22" x14ac:dyDescent="0.35">
      <c r="A2968" t="s">
        <v>22</v>
      </c>
      <c r="B2968">
        <v>2019</v>
      </c>
      <c r="C2968" t="b">
        <v>1</v>
      </c>
      <c r="D2968" t="s">
        <v>23</v>
      </c>
      <c r="E2968" t="s">
        <v>239</v>
      </c>
      <c r="F2968" t="s">
        <v>25</v>
      </c>
      <c r="G2968" t="s">
        <v>23</v>
      </c>
      <c r="H2968" t="s">
        <v>26</v>
      </c>
      <c r="I2968" t="s">
        <v>35</v>
      </c>
      <c r="J2968" t="s">
        <v>28</v>
      </c>
      <c r="K2968" t="s">
        <v>29</v>
      </c>
      <c r="L2968" t="b">
        <v>1</v>
      </c>
      <c r="M2968" t="s">
        <v>30</v>
      </c>
      <c r="N2968" t="s">
        <v>239</v>
      </c>
      <c r="O2968">
        <v>1.1499999999999999</v>
      </c>
      <c r="P2968">
        <v>1</v>
      </c>
      <c r="Q2968">
        <v>1.1499999999999999</v>
      </c>
      <c r="R2968">
        <v>6474</v>
      </c>
      <c r="S2968">
        <v>6474</v>
      </c>
      <c r="T2968">
        <v>6.4739999999999997E-3</v>
      </c>
      <c r="U2968">
        <v>6.4739999999999997E-3</v>
      </c>
      <c r="V2968">
        <v>1.15E-3</v>
      </c>
    </row>
    <row r="2969" spans="1:22" x14ac:dyDescent="0.35">
      <c r="A2969" t="s">
        <v>22</v>
      </c>
      <c r="B2969">
        <v>2019</v>
      </c>
      <c r="C2969" t="b">
        <v>1</v>
      </c>
      <c r="D2969" t="s">
        <v>23</v>
      </c>
      <c r="E2969" t="s">
        <v>239</v>
      </c>
      <c r="F2969" t="s">
        <v>25</v>
      </c>
      <c r="G2969" t="s">
        <v>23</v>
      </c>
      <c r="H2969" t="s">
        <v>26</v>
      </c>
      <c r="I2969" t="s">
        <v>35</v>
      </c>
      <c r="J2969" t="s">
        <v>70</v>
      </c>
      <c r="K2969" t="s">
        <v>29</v>
      </c>
      <c r="L2969" t="b">
        <v>1</v>
      </c>
      <c r="M2969" t="s">
        <v>30</v>
      </c>
      <c r="N2969" t="s">
        <v>239</v>
      </c>
      <c r="O2969">
        <v>1</v>
      </c>
      <c r="P2969">
        <v>160958</v>
      </c>
      <c r="Q2969">
        <v>160958</v>
      </c>
      <c r="R2969">
        <v>2153086</v>
      </c>
      <c r="S2969">
        <v>2153086</v>
      </c>
      <c r="T2969">
        <v>2.1530860000000001</v>
      </c>
      <c r="U2969">
        <v>2.1530860000000001</v>
      </c>
      <c r="V2969">
        <v>160.958</v>
      </c>
    </row>
    <row r="2970" spans="1:22" x14ac:dyDescent="0.35">
      <c r="A2970" t="s">
        <v>22</v>
      </c>
      <c r="B2970">
        <v>2019</v>
      </c>
      <c r="C2970" t="b">
        <v>1</v>
      </c>
      <c r="D2970" t="s">
        <v>23</v>
      </c>
      <c r="E2970" t="s">
        <v>239</v>
      </c>
      <c r="F2970" t="s">
        <v>25</v>
      </c>
      <c r="G2970" t="s">
        <v>23</v>
      </c>
      <c r="H2970" t="s">
        <v>26</v>
      </c>
      <c r="I2970" t="s">
        <v>27</v>
      </c>
      <c r="J2970" t="s">
        <v>94</v>
      </c>
      <c r="K2970" t="s">
        <v>47</v>
      </c>
      <c r="L2970" t="b">
        <v>1</v>
      </c>
      <c r="M2970" t="s">
        <v>30</v>
      </c>
      <c r="N2970" t="s">
        <v>239</v>
      </c>
      <c r="O2970">
        <v>1.36</v>
      </c>
      <c r="P2970">
        <v>96271</v>
      </c>
      <c r="Q2970">
        <v>130928.56</v>
      </c>
      <c r="R2970">
        <v>378153</v>
      </c>
      <c r="S2970">
        <v>378153</v>
      </c>
      <c r="T2970">
        <v>0.37815300000000002</v>
      </c>
      <c r="U2970">
        <v>0.37815300000000002</v>
      </c>
      <c r="V2970">
        <v>130.92856</v>
      </c>
    </row>
    <row r="2971" spans="1:22" x14ac:dyDescent="0.35">
      <c r="A2971" t="s">
        <v>22</v>
      </c>
      <c r="B2971">
        <v>2019</v>
      </c>
      <c r="C2971" t="b">
        <v>1</v>
      </c>
      <c r="D2971" t="s">
        <v>23</v>
      </c>
      <c r="E2971" t="s">
        <v>239</v>
      </c>
      <c r="F2971" t="s">
        <v>25</v>
      </c>
      <c r="G2971" t="s">
        <v>23</v>
      </c>
      <c r="H2971" t="s">
        <v>26</v>
      </c>
      <c r="I2971" t="s">
        <v>27</v>
      </c>
      <c r="J2971" t="s">
        <v>94</v>
      </c>
      <c r="K2971" t="s">
        <v>47</v>
      </c>
      <c r="L2971" t="b">
        <v>1</v>
      </c>
      <c r="M2971" t="s">
        <v>30</v>
      </c>
      <c r="N2971" t="s">
        <v>239</v>
      </c>
      <c r="O2971">
        <v>1.36</v>
      </c>
      <c r="P2971">
        <v>40914</v>
      </c>
      <c r="Q2971">
        <v>55643.040000000001</v>
      </c>
      <c r="R2971">
        <v>157378</v>
      </c>
      <c r="S2971">
        <v>157378</v>
      </c>
      <c r="T2971">
        <v>0.15737799999999999</v>
      </c>
      <c r="U2971">
        <v>0.15737799999999999</v>
      </c>
      <c r="V2971">
        <v>55.643039999999999</v>
      </c>
    </row>
    <row r="2972" spans="1:22" x14ac:dyDescent="0.35">
      <c r="A2972" t="s">
        <v>22</v>
      </c>
      <c r="B2972">
        <v>2019</v>
      </c>
      <c r="C2972" t="b">
        <v>1</v>
      </c>
      <c r="D2972" t="s">
        <v>23</v>
      </c>
      <c r="E2972" t="s">
        <v>239</v>
      </c>
      <c r="F2972" t="s">
        <v>25</v>
      </c>
      <c r="G2972" t="s">
        <v>23</v>
      </c>
      <c r="H2972" t="s">
        <v>26</v>
      </c>
      <c r="I2972" t="s">
        <v>27</v>
      </c>
      <c r="J2972" t="s">
        <v>94</v>
      </c>
      <c r="K2972" t="s">
        <v>47</v>
      </c>
      <c r="L2972" t="b">
        <v>1</v>
      </c>
      <c r="M2972" t="s">
        <v>30</v>
      </c>
      <c r="N2972" t="s">
        <v>239</v>
      </c>
      <c r="O2972">
        <v>1.36</v>
      </c>
      <c r="P2972">
        <v>16601</v>
      </c>
      <c r="Q2972">
        <v>22577.360000000001</v>
      </c>
      <c r="R2972">
        <v>68229</v>
      </c>
      <c r="S2972">
        <v>68229</v>
      </c>
      <c r="T2972">
        <v>6.8228999999999998E-2</v>
      </c>
      <c r="U2972">
        <v>6.8228999999999998E-2</v>
      </c>
      <c r="V2972">
        <v>22.577359999999999</v>
      </c>
    </row>
    <row r="2973" spans="1:22" x14ac:dyDescent="0.35">
      <c r="A2973" t="s">
        <v>22</v>
      </c>
      <c r="B2973">
        <v>2019</v>
      </c>
      <c r="C2973" t="b">
        <v>1</v>
      </c>
      <c r="D2973" t="s">
        <v>23</v>
      </c>
      <c r="E2973" t="s">
        <v>239</v>
      </c>
      <c r="F2973" t="s">
        <v>25</v>
      </c>
      <c r="G2973" t="s">
        <v>23</v>
      </c>
      <c r="H2973" t="s">
        <v>26</v>
      </c>
      <c r="I2973" t="s">
        <v>27</v>
      </c>
      <c r="J2973" t="s">
        <v>80</v>
      </c>
      <c r="K2973" t="s">
        <v>39</v>
      </c>
      <c r="L2973" t="b">
        <v>1</v>
      </c>
      <c r="M2973" t="s">
        <v>30</v>
      </c>
      <c r="N2973" t="s">
        <v>239</v>
      </c>
      <c r="O2973">
        <v>6.22</v>
      </c>
      <c r="P2973">
        <v>57074</v>
      </c>
      <c r="Q2973">
        <v>355000.28</v>
      </c>
      <c r="R2973">
        <v>688389</v>
      </c>
      <c r="S2973">
        <v>688389</v>
      </c>
      <c r="T2973">
        <v>0.68838900000000003</v>
      </c>
      <c r="U2973">
        <v>0.68838900000000003</v>
      </c>
      <c r="V2973">
        <v>355.00027999999998</v>
      </c>
    </row>
    <row r="2974" spans="1:22" x14ac:dyDescent="0.35">
      <c r="A2974" t="s">
        <v>22</v>
      </c>
      <c r="B2974">
        <v>2019</v>
      </c>
      <c r="C2974" t="b">
        <v>1</v>
      </c>
      <c r="D2974" t="s">
        <v>23</v>
      </c>
      <c r="E2974" t="s">
        <v>239</v>
      </c>
      <c r="F2974" t="s">
        <v>25</v>
      </c>
      <c r="G2974" t="s">
        <v>23</v>
      </c>
      <c r="H2974" t="s">
        <v>26</v>
      </c>
      <c r="I2974" t="s">
        <v>27</v>
      </c>
      <c r="J2974" t="s">
        <v>80</v>
      </c>
      <c r="K2974" t="s">
        <v>39</v>
      </c>
      <c r="L2974" t="b">
        <v>1</v>
      </c>
      <c r="M2974" t="s">
        <v>30</v>
      </c>
      <c r="N2974" t="s">
        <v>239</v>
      </c>
      <c r="O2974">
        <v>6.22</v>
      </c>
      <c r="P2974">
        <v>49430</v>
      </c>
      <c r="Q2974">
        <v>307454.59999999998</v>
      </c>
      <c r="R2974">
        <v>668427</v>
      </c>
      <c r="S2974">
        <v>668427</v>
      </c>
      <c r="T2974">
        <v>0.66842699999999999</v>
      </c>
      <c r="U2974">
        <v>0.66842699999999999</v>
      </c>
      <c r="V2974">
        <v>307.45460000000003</v>
      </c>
    </row>
    <row r="2975" spans="1:22" x14ac:dyDescent="0.35">
      <c r="A2975" t="s">
        <v>22</v>
      </c>
      <c r="B2975">
        <v>2019</v>
      </c>
      <c r="C2975" t="b">
        <v>1</v>
      </c>
      <c r="D2975" t="s">
        <v>23</v>
      </c>
      <c r="E2975" t="s">
        <v>239</v>
      </c>
      <c r="F2975" t="s">
        <v>25</v>
      </c>
      <c r="G2975" t="s">
        <v>23</v>
      </c>
      <c r="H2975" t="s">
        <v>26</v>
      </c>
      <c r="I2975" t="s">
        <v>27</v>
      </c>
      <c r="J2975" t="s">
        <v>80</v>
      </c>
      <c r="K2975" t="s">
        <v>39</v>
      </c>
      <c r="L2975" t="b">
        <v>1</v>
      </c>
      <c r="M2975" t="s">
        <v>30</v>
      </c>
      <c r="N2975" t="s">
        <v>239</v>
      </c>
      <c r="O2975">
        <v>6.22</v>
      </c>
      <c r="P2975">
        <v>47701</v>
      </c>
      <c r="Q2975">
        <v>296700.21999999997</v>
      </c>
      <c r="R2975">
        <v>864394</v>
      </c>
      <c r="S2975">
        <v>864394</v>
      </c>
      <c r="T2975">
        <v>0.864394</v>
      </c>
      <c r="U2975">
        <v>0.864394</v>
      </c>
      <c r="V2975">
        <v>296.70022</v>
      </c>
    </row>
    <row r="2976" spans="1:22" x14ac:dyDescent="0.35">
      <c r="A2976" t="s">
        <v>22</v>
      </c>
      <c r="B2976">
        <v>2019</v>
      </c>
      <c r="C2976" t="b">
        <v>1</v>
      </c>
      <c r="D2976" t="s">
        <v>23</v>
      </c>
      <c r="E2976" t="s">
        <v>239</v>
      </c>
      <c r="F2976" t="s">
        <v>25</v>
      </c>
      <c r="G2976" t="s">
        <v>23</v>
      </c>
      <c r="H2976" t="s">
        <v>26</v>
      </c>
      <c r="I2976" t="s">
        <v>27</v>
      </c>
      <c r="J2976" t="s">
        <v>80</v>
      </c>
      <c r="K2976" t="s">
        <v>39</v>
      </c>
      <c r="L2976" t="b">
        <v>1</v>
      </c>
      <c r="M2976" t="s">
        <v>30</v>
      </c>
      <c r="N2976" t="s">
        <v>239</v>
      </c>
      <c r="O2976">
        <v>6.22</v>
      </c>
      <c r="P2976">
        <v>35380</v>
      </c>
      <c r="Q2976">
        <v>220063.6</v>
      </c>
      <c r="R2976">
        <v>503404</v>
      </c>
      <c r="S2976">
        <v>503404</v>
      </c>
      <c r="T2976">
        <v>0.50340399999999996</v>
      </c>
      <c r="U2976">
        <v>0.50340399999999996</v>
      </c>
      <c r="V2976">
        <v>220.06360000000001</v>
      </c>
    </row>
    <row r="2977" spans="1:22" x14ac:dyDescent="0.35">
      <c r="A2977" t="s">
        <v>22</v>
      </c>
      <c r="B2977">
        <v>2019</v>
      </c>
      <c r="C2977" t="b">
        <v>1</v>
      </c>
      <c r="D2977" t="s">
        <v>23</v>
      </c>
      <c r="E2977" t="s">
        <v>239</v>
      </c>
      <c r="F2977" t="s">
        <v>25</v>
      </c>
      <c r="G2977" t="s">
        <v>23</v>
      </c>
      <c r="H2977" t="s">
        <v>26</v>
      </c>
      <c r="I2977" t="s">
        <v>27</v>
      </c>
      <c r="J2977" t="s">
        <v>80</v>
      </c>
      <c r="K2977" t="s">
        <v>39</v>
      </c>
      <c r="L2977" t="b">
        <v>1</v>
      </c>
      <c r="M2977" t="s">
        <v>30</v>
      </c>
      <c r="N2977" t="s">
        <v>239</v>
      </c>
      <c r="O2977">
        <v>6.22</v>
      </c>
      <c r="P2977">
        <v>23950</v>
      </c>
      <c r="Q2977">
        <v>148969</v>
      </c>
      <c r="R2977">
        <v>212257</v>
      </c>
      <c r="S2977">
        <v>212257</v>
      </c>
      <c r="T2977">
        <v>0.212257</v>
      </c>
      <c r="U2977">
        <v>0.212257</v>
      </c>
      <c r="V2977">
        <v>148.96899999999999</v>
      </c>
    </row>
    <row r="2978" spans="1:22" x14ac:dyDescent="0.35">
      <c r="A2978" t="s">
        <v>22</v>
      </c>
      <c r="B2978">
        <v>2019</v>
      </c>
      <c r="C2978" t="b">
        <v>1</v>
      </c>
      <c r="D2978" t="s">
        <v>23</v>
      </c>
      <c r="E2978" t="s">
        <v>239</v>
      </c>
      <c r="F2978" t="s">
        <v>25</v>
      </c>
      <c r="G2978" t="s">
        <v>23</v>
      </c>
      <c r="H2978" t="s">
        <v>26</v>
      </c>
      <c r="I2978" t="s">
        <v>27</v>
      </c>
      <c r="J2978" t="s">
        <v>80</v>
      </c>
      <c r="K2978" t="s">
        <v>39</v>
      </c>
      <c r="L2978" t="b">
        <v>1</v>
      </c>
      <c r="M2978" t="s">
        <v>30</v>
      </c>
      <c r="N2978" t="s">
        <v>239</v>
      </c>
      <c r="O2978">
        <v>6.22</v>
      </c>
      <c r="P2978">
        <v>18519</v>
      </c>
      <c r="Q2978">
        <v>115188.18</v>
      </c>
      <c r="R2978">
        <v>133753</v>
      </c>
      <c r="S2978">
        <v>133753</v>
      </c>
      <c r="T2978">
        <v>0.13375300000000001</v>
      </c>
      <c r="U2978">
        <v>0.13375300000000001</v>
      </c>
      <c r="V2978">
        <v>115.18818</v>
      </c>
    </row>
    <row r="2979" spans="1:22" x14ac:dyDescent="0.35">
      <c r="A2979" t="s">
        <v>22</v>
      </c>
      <c r="B2979">
        <v>2019</v>
      </c>
      <c r="C2979" t="b">
        <v>1</v>
      </c>
      <c r="D2979" t="s">
        <v>23</v>
      </c>
      <c r="E2979" t="s">
        <v>239</v>
      </c>
      <c r="F2979" t="s">
        <v>25</v>
      </c>
      <c r="G2979" t="s">
        <v>23</v>
      </c>
      <c r="H2979" t="s">
        <v>26</v>
      </c>
      <c r="I2979" t="s">
        <v>27</v>
      </c>
      <c r="J2979" t="s">
        <v>80</v>
      </c>
      <c r="K2979" t="s">
        <v>39</v>
      </c>
      <c r="L2979" t="b">
        <v>1</v>
      </c>
      <c r="M2979" t="s">
        <v>30</v>
      </c>
      <c r="N2979" t="s">
        <v>239</v>
      </c>
      <c r="O2979">
        <v>6.22</v>
      </c>
      <c r="P2979">
        <v>16247</v>
      </c>
      <c r="Q2979">
        <v>101056.34</v>
      </c>
      <c r="R2979">
        <v>154613</v>
      </c>
      <c r="S2979">
        <v>154613</v>
      </c>
      <c r="T2979">
        <v>0.154613</v>
      </c>
      <c r="U2979">
        <v>0.154613</v>
      </c>
      <c r="V2979">
        <v>101.05634000000001</v>
      </c>
    </row>
    <row r="2980" spans="1:22" x14ac:dyDescent="0.35">
      <c r="A2980" t="s">
        <v>22</v>
      </c>
      <c r="B2980">
        <v>2019</v>
      </c>
      <c r="C2980" t="b">
        <v>1</v>
      </c>
      <c r="D2980" t="s">
        <v>23</v>
      </c>
      <c r="E2980" t="s">
        <v>239</v>
      </c>
      <c r="F2980" t="s">
        <v>25</v>
      </c>
      <c r="G2980" t="s">
        <v>23</v>
      </c>
      <c r="H2980" t="s">
        <v>26</v>
      </c>
      <c r="I2980" t="s">
        <v>27</v>
      </c>
      <c r="J2980" t="s">
        <v>80</v>
      </c>
      <c r="K2980" t="s">
        <v>39</v>
      </c>
      <c r="L2980" t="b">
        <v>1</v>
      </c>
      <c r="M2980" t="s">
        <v>30</v>
      </c>
      <c r="N2980" t="s">
        <v>239</v>
      </c>
      <c r="O2980">
        <v>6.22</v>
      </c>
      <c r="P2980">
        <v>9527</v>
      </c>
      <c r="Q2980">
        <v>59257.94</v>
      </c>
      <c r="R2980">
        <v>162638</v>
      </c>
      <c r="S2980">
        <v>162638</v>
      </c>
      <c r="T2980">
        <v>0.162638</v>
      </c>
      <c r="U2980">
        <v>0.162638</v>
      </c>
      <c r="V2980">
        <v>59.257939999999998</v>
      </c>
    </row>
    <row r="2981" spans="1:22" x14ac:dyDescent="0.35">
      <c r="A2981" t="s">
        <v>22</v>
      </c>
      <c r="B2981">
        <v>2019</v>
      </c>
      <c r="C2981" t="b">
        <v>1</v>
      </c>
      <c r="D2981" t="s">
        <v>23</v>
      </c>
      <c r="E2981" t="s">
        <v>239</v>
      </c>
      <c r="F2981" t="s">
        <v>25</v>
      </c>
      <c r="G2981" t="s">
        <v>23</v>
      </c>
      <c r="H2981" t="s">
        <v>26</v>
      </c>
      <c r="I2981" t="s">
        <v>27</v>
      </c>
      <c r="J2981" t="s">
        <v>80</v>
      </c>
      <c r="K2981" t="s">
        <v>39</v>
      </c>
      <c r="L2981" t="b">
        <v>1</v>
      </c>
      <c r="M2981" t="s">
        <v>30</v>
      </c>
      <c r="N2981" t="s">
        <v>239</v>
      </c>
      <c r="O2981">
        <v>6.22</v>
      </c>
      <c r="P2981">
        <v>6632</v>
      </c>
      <c r="Q2981">
        <v>41251.040000000001</v>
      </c>
      <c r="R2981">
        <v>155987</v>
      </c>
      <c r="S2981">
        <v>155987</v>
      </c>
      <c r="T2981">
        <v>0.15598699999999999</v>
      </c>
      <c r="U2981">
        <v>0.15598699999999999</v>
      </c>
      <c r="V2981">
        <v>41.251040000000003</v>
      </c>
    </row>
    <row r="2982" spans="1:22" x14ac:dyDescent="0.35">
      <c r="A2982" t="s">
        <v>22</v>
      </c>
      <c r="B2982">
        <v>2019</v>
      </c>
      <c r="C2982" t="b">
        <v>1</v>
      </c>
      <c r="D2982" t="s">
        <v>23</v>
      </c>
      <c r="E2982" t="s">
        <v>239</v>
      </c>
      <c r="F2982" t="s">
        <v>25</v>
      </c>
      <c r="G2982" t="s">
        <v>23</v>
      </c>
      <c r="H2982" t="s">
        <v>26</v>
      </c>
      <c r="I2982" t="s">
        <v>35</v>
      </c>
      <c r="J2982" t="s">
        <v>158</v>
      </c>
      <c r="K2982" t="s">
        <v>33</v>
      </c>
      <c r="L2982" t="b">
        <v>1</v>
      </c>
      <c r="M2982" t="s">
        <v>30</v>
      </c>
      <c r="N2982" t="s">
        <v>239</v>
      </c>
      <c r="O2982">
        <v>1.34</v>
      </c>
      <c r="P2982">
        <v>33246</v>
      </c>
      <c r="Q2982">
        <v>44549.64</v>
      </c>
      <c r="R2982">
        <v>146615</v>
      </c>
      <c r="S2982">
        <v>146615</v>
      </c>
      <c r="T2982">
        <v>0.146615</v>
      </c>
      <c r="U2982">
        <v>0.146615</v>
      </c>
      <c r="V2982">
        <v>44.549639999999997</v>
      </c>
    </row>
    <row r="2983" spans="1:22" x14ac:dyDescent="0.35">
      <c r="A2983" t="s">
        <v>22</v>
      </c>
      <c r="B2983">
        <v>2019</v>
      </c>
      <c r="C2983" t="b">
        <v>1</v>
      </c>
      <c r="D2983" t="s">
        <v>23</v>
      </c>
      <c r="E2983" t="s">
        <v>239</v>
      </c>
      <c r="F2983" t="s">
        <v>25</v>
      </c>
      <c r="G2983" t="s">
        <v>23</v>
      </c>
      <c r="H2983" t="s">
        <v>26</v>
      </c>
      <c r="I2983" t="s">
        <v>27</v>
      </c>
      <c r="J2983" t="s">
        <v>158</v>
      </c>
      <c r="K2983" t="s">
        <v>33</v>
      </c>
      <c r="L2983" t="b">
        <v>1</v>
      </c>
      <c r="M2983" t="s">
        <v>30</v>
      </c>
      <c r="N2983" t="s">
        <v>239</v>
      </c>
      <c r="O2983">
        <v>1.34</v>
      </c>
      <c r="P2983">
        <v>70229</v>
      </c>
      <c r="Q2983">
        <v>94106.86</v>
      </c>
      <c r="R2983">
        <v>255185</v>
      </c>
      <c r="S2983">
        <v>255185</v>
      </c>
      <c r="T2983">
        <v>0.255185</v>
      </c>
      <c r="U2983">
        <v>0.255185</v>
      </c>
      <c r="V2983">
        <v>94.106859999999998</v>
      </c>
    </row>
    <row r="2984" spans="1:22" x14ac:dyDescent="0.35">
      <c r="A2984" t="s">
        <v>22</v>
      </c>
      <c r="B2984">
        <v>2019</v>
      </c>
      <c r="C2984" t="b">
        <v>1</v>
      </c>
      <c r="D2984" t="s">
        <v>23</v>
      </c>
      <c r="E2984" t="s">
        <v>239</v>
      </c>
      <c r="F2984" t="s">
        <v>25</v>
      </c>
      <c r="G2984" t="s">
        <v>23</v>
      </c>
      <c r="H2984" t="s">
        <v>26</v>
      </c>
      <c r="I2984" t="s">
        <v>27</v>
      </c>
      <c r="J2984" t="s">
        <v>158</v>
      </c>
      <c r="K2984" t="s">
        <v>33</v>
      </c>
      <c r="L2984" t="b">
        <v>1</v>
      </c>
      <c r="M2984" t="s">
        <v>30</v>
      </c>
      <c r="N2984" t="s">
        <v>239</v>
      </c>
      <c r="O2984">
        <v>1.34</v>
      </c>
      <c r="P2984">
        <v>46225</v>
      </c>
      <c r="Q2984">
        <v>61941.5</v>
      </c>
      <c r="R2984">
        <v>150967</v>
      </c>
      <c r="S2984">
        <v>150967</v>
      </c>
      <c r="T2984">
        <v>0.15096699999999999</v>
      </c>
      <c r="U2984">
        <v>0.15096699999999999</v>
      </c>
      <c r="V2984">
        <v>61.941499999999998</v>
      </c>
    </row>
    <row r="2985" spans="1:22" x14ac:dyDescent="0.35">
      <c r="A2985" t="s">
        <v>22</v>
      </c>
      <c r="B2985">
        <v>2019</v>
      </c>
      <c r="C2985" t="b">
        <v>1</v>
      </c>
      <c r="D2985" t="s">
        <v>23</v>
      </c>
      <c r="E2985" t="s">
        <v>239</v>
      </c>
      <c r="F2985" t="s">
        <v>25</v>
      </c>
      <c r="G2985" t="s">
        <v>23</v>
      </c>
      <c r="H2985" t="s">
        <v>26</v>
      </c>
      <c r="I2985" t="s">
        <v>27</v>
      </c>
      <c r="J2985" t="s">
        <v>158</v>
      </c>
      <c r="K2985" t="s">
        <v>33</v>
      </c>
      <c r="L2985" t="b">
        <v>1</v>
      </c>
      <c r="M2985" t="s">
        <v>30</v>
      </c>
      <c r="N2985" t="s">
        <v>239</v>
      </c>
      <c r="O2985">
        <v>1.34</v>
      </c>
      <c r="P2985">
        <v>22911</v>
      </c>
      <c r="Q2985">
        <v>30700.74</v>
      </c>
      <c r="R2985">
        <v>83213</v>
      </c>
      <c r="S2985">
        <v>83213</v>
      </c>
      <c r="T2985">
        <v>8.3212999999999995E-2</v>
      </c>
      <c r="U2985">
        <v>8.3212999999999995E-2</v>
      </c>
      <c r="V2985">
        <v>30.70074</v>
      </c>
    </row>
    <row r="2986" spans="1:22" x14ac:dyDescent="0.35">
      <c r="A2986" t="s">
        <v>22</v>
      </c>
      <c r="B2986">
        <v>2019</v>
      </c>
      <c r="C2986" t="b">
        <v>1</v>
      </c>
      <c r="D2986" t="s">
        <v>23</v>
      </c>
      <c r="E2986" t="s">
        <v>239</v>
      </c>
      <c r="F2986" t="s">
        <v>25</v>
      </c>
      <c r="G2986" t="s">
        <v>23</v>
      </c>
      <c r="H2986" t="s">
        <v>26</v>
      </c>
      <c r="I2986" t="s">
        <v>27</v>
      </c>
      <c r="J2986" t="s">
        <v>158</v>
      </c>
      <c r="K2986" t="s">
        <v>33</v>
      </c>
      <c r="L2986" t="b">
        <v>1</v>
      </c>
      <c r="M2986" t="s">
        <v>30</v>
      </c>
      <c r="N2986" t="s">
        <v>239</v>
      </c>
      <c r="O2986">
        <v>1.34</v>
      </c>
      <c r="P2986">
        <v>10401</v>
      </c>
      <c r="Q2986">
        <v>13937.34</v>
      </c>
      <c r="R2986">
        <v>34461</v>
      </c>
      <c r="S2986">
        <v>34461</v>
      </c>
      <c r="T2986">
        <v>3.4460999999999999E-2</v>
      </c>
      <c r="U2986">
        <v>3.4460999999999999E-2</v>
      </c>
      <c r="V2986">
        <v>13.937340000000001</v>
      </c>
    </row>
    <row r="2987" spans="1:22" x14ac:dyDescent="0.35">
      <c r="A2987" t="s">
        <v>22</v>
      </c>
      <c r="B2987">
        <v>2019</v>
      </c>
      <c r="C2987" t="b">
        <v>1</v>
      </c>
      <c r="D2987" t="s">
        <v>23</v>
      </c>
      <c r="E2987" t="s">
        <v>239</v>
      </c>
      <c r="F2987" t="s">
        <v>25</v>
      </c>
      <c r="G2987" t="s">
        <v>23</v>
      </c>
      <c r="H2987" t="s">
        <v>36</v>
      </c>
      <c r="I2987" t="s">
        <v>36</v>
      </c>
      <c r="J2987" t="s">
        <v>60</v>
      </c>
      <c r="K2987" t="s">
        <v>29</v>
      </c>
      <c r="L2987" t="b">
        <v>1</v>
      </c>
      <c r="M2987" t="s">
        <v>30</v>
      </c>
      <c r="N2987" t="s">
        <v>239</v>
      </c>
      <c r="O2987">
        <v>1</v>
      </c>
      <c r="P2987">
        <v>2271</v>
      </c>
      <c r="Q2987">
        <v>2271</v>
      </c>
      <c r="R2987">
        <v>56834</v>
      </c>
      <c r="S2987">
        <v>56834</v>
      </c>
      <c r="T2987">
        <v>5.6834000000000003E-2</v>
      </c>
      <c r="U2987">
        <v>5.6834000000000003E-2</v>
      </c>
      <c r="V2987">
        <v>2.2709999999999999</v>
      </c>
    </row>
    <row r="2988" spans="1:22" x14ac:dyDescent="0.35">
      <c r="A2988" t="s">
        <v>22</v>
      </c>
      <c r="B2988">
        <v>2019</v>
      </c>
      <c r="C2988" t="b">
        <v>1</v>
      </c>
      <c r="D2988" t="s">
        <v>23</v>
      </c>
      <c r="E2988" t="s">
        <v>239</v>
      </c>
      <c r="F2988" t="s">
        <v>25</v>
      </c>
      <c r="G2988" t="s">
        <v>23</v>
      </c>
      <c r="H2988" t="s">
        <v>36</v>
      </c>
      <c r="I2988" t="s">
        <v>36</v>
      </c>
      <c r="J2988" t="s">
        <v>60</v>
      </c>
      <c r="K2988" t="s">
        <v>29</v>
      </c>
      <c r="L2988" t="b">
        <v>1</v>
      </c>
      <c r="M2988" t="s">
        <v>30</v>
      </c>
      <c r="N2988" t="s">
        <v>239</v>
      </c>
      <c r="O2988">
        <v>1</v>
      </c>
      <c r="P2988">
        <v>438</v>
      </c>
      <c r="Q2988">
        <v>438</v>
      </c>
      <c r="R2988">
        <v>8050</v>
      </c>
      <c r="S2988">
        <v>8050</v>
      </c>
      <c r="T2988">
        <v>8.0499999999999999E-3</v>
      </c>
      <c r="U2988">
        <v>8.0499999999999999E-3</v>
      </c>
      <c r="V2988">
        <v>0.438</v>
      </c>
    </row>
    <row r="2989" spans="1:22" x14ac:dyDescent="0.35">
      <c r="A2989" t="s">
        <v>22</v>
      </c>
      <c r="B2989">
        <v>2019</v>
      </c>
      <c r="C2989" t="b">
        <v>1</v>
      </c>
      <c r="D2989" t="s">
        <v>23</v>
      </c>
      <c r="E2989" t="s">
        <v>239</v>
      </c>
      <c r="F2989" t="s">
        <v>25</v>
      </c>
      <c r="G2989" t="s">
        <v>23</v>
      </c>
      <c r="H2989" t="s">
        <v>36</v>
      </c>
      <c r="I2989" t="s">
        <v>35</v>
      </c>
      <c r="J2989" t="s">
        <v>60</v>
      </c>
      <c r="K2989" t="s">
        <v>29</v>
      </c>
      <c r="L2989" t="b">
        <v>1</v>
      </c>
      <c r="M2989" t="s">
        <v>30</v>
      </c>
      <c r="N2989" t="s">
        <v>239</v>
      </c>
      <c r="O2989">
        <v>1</v>
      </c>
      <c r="P2989">
        <v>26</v>
      </c>
      <c r="Q2989">
        <v>26</v>
      </c>
      <c r="R2989">
        <v>2973</v>
      </c>
      <c r="S2989">
        <v>2973</v>
      </c>
      <c r="T2989">
        <v>2.9729999999999999E-3</v>
      </c>
      <c r="U2989">
        <v>2.9729999999999999E-3</v>
      </c>
      <c r="V2989">
        <v>2.5999999999999999E-2</v>
      </c>
    </row>
    <row r="2990" spans="1:22" x14ac:dyDescent="0.35">
      <c r="A2990" t="s">
        <v>22</v>
      </c>
      <c r="B2990">
        <v>2019</v>
      </c>
      <c r="C2990" t="b">
        <v>1</v>
      </c>
      <c r="D2990" t="s">
        <v>23</v>
      </c>
      <c r="E2990" t="s">
        <v>239</v>
      </c>
      <c r="F2990" t="s">
        <v>25</v>
      </c>
      <c r="G2990" t="s">
        <v>23</v>
      </c>
      <c r="H2990" t="s">
        <v>40</v>
      </c>
      <c r="I2990" t="s">
        <v>27</v>
      </c>
      <c r="J2990" t="s">
        <v>158</v>
      </c>
      <c r="K2990" t="s">
        <v>33</v>
      </c>
      <c r="L2990" t="b">
        <v>1</v>
      </c>
      <c r="M2990" t="s">
        <v>30</v>
      </c>
      <c r="N2990" t="s">
        <v>239</v>
      </c>
      <c r="O2990">
        <v>2.7</v>
      </c>
      <c r="P2990">
        <v>395</v>
      </c>
      <c r="Q2990">
        <v>1066.5</v>
      </c>
      <c r="R2990">
        <v>2400</v>
      </c>
      <c r="S2990">
        <v>2400</v>
      </c>
      <c r="T2990">
        <v>2.3999999999999998E-3</v>
      </c>
      <c r="U2990">
        <v>2.3999999999999998E-3</v>
      </c>
      <c r="V2990">
        <v>1.0665</v>
      </c>
    </row>
    <row r="2991" spans="1:22" x14ac:dyDescent="0.35">
      <c r="A2991" t="s">
        <v>22</v>
      </c>
      <c r="B2991">
        <v>2019</v>
      </c>
      <c r="C2991" t="b">
        <v>1</v>
      </c>
      <c r="D2991" t="s">
        <v>23</v>
      </c>
      <c r="E2991" t="s">
        <v>239</v>
      </c>
      <c r="F2991" t="s">
        <v>25</v>
      </c>
      <c r="G2991" t="s">
        <v>23</v>
      </c>
      <c r="H2991" t="s">
        <v>65</v>
      </c>
      <c r="I2991" t="s">
        <v>27</v>
      </c>
      <c r="J2991" t="s">
        <v>101</v>
      </c>
      <c r="K2991" t="s">
        <v>67</v>
      </c>
      <c r="L2991" t="b">
        <v>1</v>
      </c>
      <c r="M2991" t="s">
        <v>30</v>
      </c>
      <c r="N2991" t="s">
        <v>239</v>
      </c>
      <c r="O2991">
        <v>0</v>
      </c>
      <c r="P2991">
        <v>6720</v>
      </c>
      <c r="Q2991">
        <v>0</v>
      </c>
      <c r="R2991">
        <v>306915</v>
      </c>
      <c r="S2991">
        <v>306915</v>
      </c>
      <c r="T2991">
        <v>0.30691499999999999</v>
      </c>
      <c r="U2991">
        <v>0.30691499999999999</v>
      </c>
      <c r="V2991">
        <v>0</v>
      </c>
    </row>
    <row r="2992" spans="1:22" x14ac:dyDescent="0.35">
      <c r="A2992" t="s">
        <v>22</v>
      </c>
      <c r="B2992">
        <v>2019</v>
      </c>
      <c r="C2992" t="b">
        <v>1</v>
      </c>
      <c r="D2992" t="s">
        <v>23</v>
      </c>
      <c r="E2992" t="s">
        <v>239</v>
      </c>
      <c r="F2992" t="s">
        <v>25</v>
      </c>
      <c r="G2992" t="s">
        <v>23</v>
      </c>
      <c r="H2992" t="s">
        <v>65</v>
      </c>
      <c r="I2992" t="s">
        <v>27</v>
      </c>
      <c r="J2992" t="s">
        <v>66</v>
      </c>
      <c r="K2992" t="s">
        <v>67</v>
      </c>
      <c r="L2992" t="b">
        <v>1</v>
      </c>
      <c r="M2992" t="s">
        <v>30</v>
      </c>
      <c r="N2992" t="s">
        <v>239</v>
      </c>
      <c r="O2992">
        <v>0</v>
      </c>
      <c r="P2992">
        <v>542</v>
      </c>
      <c r="Q2992">
        <v>0</v>
      </c>
      <c r="R2992">
        <v>16095</v>
      </c>
      <c r="S2992">
        <v>16095</v>
      </c>
      <c r="T2992">
        <v>1.6095000000000002E-2</v>
      </c>
      <c r="U2992">
        <v>1.6095000000000002E-2</v>
      </c>
      <c r="V2992">
        <v>0</v>
      </c>
    </row>
    <row r="2993" spans="1:22" x14ac:dyDescent="0.35">
      <c r="A2993" t="s">
        <v>22</v>
      </c>
      <c r="B2993">
        <v>2019</v>
      </c>
      <c r="C2993" t="b">
        <v>1</v>
      </c>
      <c r="D2993" t="s">
        <v>23</v>
      </c>
      <c r="E2993" t="s">
        <v>240</v>
      </c>
      <c r="F2993" t="s">
        <v>25</v>
      </c>
      <c r="G2993" t="s">
        <v>23</v>
      </c>
      <c r="H2993" t="s">
        <v>26</v>
      </c>
      <c r="I2993" t="s">
        <v>27</v>
      </c>
      <c r="J2993" t="s">
        <v>31</v>
      </c>
      <c r="K2993" t="s">
        <v>32</v>
      </c>
      <c r="L2993" t="b">
        <v>1</v>
      </c>
      <c r="M2993" t="s">
        <v>30</v>
      </c>
      <c r="N2993" t="s">
        <v>240</v>
      </c>
      <c r="O2993">
        <v>1.53</v>
      </c>
      <c r="P2993">
        <v>24320</v>
      </c>
      <c r="Q2993">
        <v>37209.599999999999</v>
      </c>
      <c r="R2993">
        <v>47088</v>
      </c>
      <c r="S2993">
        <v>47088</v>
      </c>
      <c r="T2993">
        <v>4.7087999999999998E-2</v>
      </c>
      <c r="U2993">
        <v>4.7087999999999998E-2</v>
      </c>
      <c r="V2993">
        <v>37.209600000000002</v>
      </c>
    </row>
    <row r="2994" spans="1:22" x14ac:dyDescent="0.35">
      <c r="A2994" t="s">
        <v>22</v>
      </c>
      <c r="B2994">
        <v>2019</v>
      </c>
      <c r="C2994" t="b">
        <v>1</v>
      </c>
      <c r="D2994" t="s">
        <v>23</v>
      </c>
      <c r="E2994" t="s">
        <v>240</v>
      </c>
      <c r="F2994" t="s">
        <v>25</v>
      </c>
      <c r="G2994" t="s">
        <v>23</v>
      </c>
      <c r="H2994" t="s">
        <v>26</v>
      </c>
      <c r="I2994" t="s">
        <v>35</v>
      </c>
      <c r="J2994" t="s">
        <v>41</v>
      </c>
      <c r="K2994" t="s">
        <v>42</v>
      </c>
      <c r="L2994" t="b">
        <v>1</v>
      </c>
      <c r="M2994" t="s">
        <v>30</v>
      </c>
      <c r="N2994" t="s">
        <v>240</v>
      </c>
      <c r="O2994">
        <v>0</v>
      </c>
      <c r="P2994">
        <v>82</v>
      </c>
      <c r="Q2994">
        <v>0</v>
      </c>
      <c r="R2994">
        <v>1210</v>
      </c>
      <c r="S2994">
        <v>1210</v>
      </c>
      <c r="T2994">
        <v>1.2099999999999999E-3</v>
      </c>
      <c r="U2994">
        <v>1.2099999999999999E-3</v>
      </c>
      <c r="V2994">
        <v>0</v>
      </c>
    </row>
    <row r="2995" spans="1:22" x14ac:dyDescent="0.35">
      <c r="A2995" t="s">
        <v>22</v>
      </c>
      <c r="B2995">
        <v>2019</v>
      </c>
      <c r="C2995" t="b">
        <v>1</v>
      </c>
      <c r="D2995" t="s">
        <v>23</v>
      </c>
      <c r="E2995" t="s">
        <v>241</v>
      </c>
      <c r="F2995" t="s">
        <v>25</v>
      </c>
      <c r="G2995" t="s">
        <v>23</v>
      </c>
      <c r="H2995" t="s">
        <v>26</v>
      </c>
      <c r="I2995" t="s">
        <v>27</v>
      </c>
      <c r="J2995" t="s">
        <v>31</v>
      </c>
      <c r="K2995" t="s">
        <v>32</v>
      </c>
      <c r="L2995" t="b">
        <v>1</v>
      </c>
      <c r="M2995" t="s">
        <v>30</v>
      </c>
      <c r="N2995" t="s">
        <v>241</v>
      </c>
      <c r="O2995">
        <v>1.53</v>
      </c>
      <c r="P2995">
        <v>94920</v>
      </c>
      <c r="Q2995">
        <v>145227.6</v>
      </c>
      <c r="R2995">
        <v>148572</v>
      </c>
      <c r="S2995">
        <v>148572</v>
      </c>
      <c r="T2995">
        <v>0.14857200000000001</v>
      </c>
      <c r="U2995">
        <v>0.14857200000000001</v>
      </c>
      <c r="V2995">
        <v>145.2276</v>
      </c>
    </row>
    <row r="2996" spans="1:22" x14ac:dyDescent="0.35">
      <c r="A2996" t="s">
        <v>22</v>
      </c>
      <c r="B2996">
        <v>2019</v>
      </c>
      <c r="C2996" t="b">
        <v>1</v>
      </c>
      <c r="D2996" t="s">
        <v>23</v>
      </c>
      <c r="E2996" t="s">
        <v>241</v>
      </c>
      <c r="F2996" t="s">
        <v>25</v>
      </c>
      <c r="G2996" t="s">
        <v>23</v>
      </c>
      <c r="H2996" t="s">
        <v>26</v>
      </c>
      <c r="I2996" t="s">
        <v>27</v>
      </c>
      <c r="J2996" t="s">
        <v>31</v>
      </c>
      <c r="K2996" t="s">
        <v>32</v>
      </c>
      <c r="L2996" t="b">
        <v>1</v>
      </c>
      <c r="M2996" t="s">
        <v>30</v>
      </c>
      <c r="N2996" t="s">
        <v>241</v>
      </c>
      <c r="O2996">
        <v>1.53</v>
      </c>
      <c r="P2996">
        <v>48906</v>
      </c>
      <c r="Q2996">
        <v>74826.179999999993</v>
      </c>
      <c r="R2996">
        <v>89031</v>
      </c>
      <c r="S2996">
        <v>89031</v>
      </c>
      <c r="T2996">
        <v>8.9030999999999999E-2</v>
      </c>
      <c r="U2996">
        <v>8.9030999999999999E-2</v>
      </c>
      <c r="V2996">
        <v>74.826179999999994</v>
      </c>
    </row>
    <row r="2997" spans="1:22" x14ac:dyDescent="0.35">
      <c r="A2997" t="s">
        <v>22</v>
      </c>
      <c r="B2997">
        <v>2019</v>
      </c>
      <c r="C2997" t="b">
        <v>1</v>
      </c>
      <c r="D2997" t="s">
        <v>23</v>
      </c>
      <c r="E2997" t="s">
        <v>241</v>
      </c>
      <c r="F2997" t="s">
        <v>25</v>
      </c>
      <c r="G2997" t="s">
        <v>23</v>
      </c>
      <c r="H2997" t="s">
        <v>26</v>
      </c>
      <c r="I2997" t="s">
        <v>27</v>
      </c>
      <c r="J2997" t="s">
        <v>33</v>
      </c>
      <c r="K2997" t="s">
        <v>33</v>
      </c>
      <c r="L2997" t="b">
        <v>1</v>
      </c>
      <c r="M2997" t="s">
        <v>30</v>
      </c>
      <c r="N2997" t="s">
        <v>241</v>
      </c>
      <c r="O2997">
        <v>1.33</v>
      </c>
      <c r="P2997">
        <v>129499</v>
      </c>
      <c r="Q2997">
        <v>172233.67</v>
      </c>
      <c r="R2997">
        <v>295404</v>
      </c>
      <c r="S2997">
        <v>295404</v>
      </c>
      <c r="T2997">
        <v>0.295404</v>
      </c>
      <c r="U2997">
        <v>0.295404</v>
      </c>
      <c r="V2997">
        <v>172.23366999999999</v>
      </c>
    </row>
    <row r="2998" spans="1:22" x14ac:dyDescent="0.35">
      <c r="A2998" t="s">
        <v>22</v>
      </c>
      <c r="B2998">
        <v>2019</v>
      </c>
      <c r="C2998" t="b">
        <v>1</v>
      </c>
      <c r="D2998" t="s">
        <v>23</v>
      </c>
      <c r="E2998" t="s">
        <v>242</v>
      </c>
      <c r="F2998" t="s">
        <v>25</v>
      </c>
      <c r="G2998" t="s">
        <v>23</v>
      </c>
      <c r="H2998" t="s">
        <v>26</v>
      </c>
      <c r="I2998" t="s">
        <v>27</v>
      </c>
      <c r="J2998" t="s">
        <v>56</v>
      </c>
      <c r="K2998" t="s">
        <v>29</v>
      </c>
      <c r="L2998" t="b">
        <v>1</v>
      </c>
      <c r="M2998" t="s">
        <v>30</v>
      </c>
      <c r="N2998" t="s">
        <v>242</v>
      </c>
      <c r="O2998">
        <v>1.21</v>
      </c>
      <c r="P2998">
        <v>5279725</v>
      </c>
      <c r="Q2998">
        <v>6388467.25</v>
      </c>
      <c r="R2998">
        <v>40037411</v>
      </c>
      <c r="S2998">
        <v>40037411</v>
      </c>
      <c r="T2998">
        <v>40.037410999999999</v>
      </c>
      <c r="U2998">
        <v>40.037410999999999</v>
      </c>
      <c r="V2998">
        <v>6388.4672499999997</v>
      </c>
    </row>
    <row r="2999" spans="1:22" x14ac:dyDescent="0.35">
      <c r="A2999" t="s">
        <v>22</v>
      </c>
      <c r="B2999">
        <v>2019</v>
      </c>
      <c r="C2999" t="b">
        <v>1</v>
      </c>
      <c r="D2999" t="s">
        <v>23</v>
      </c>
      <c r="E2999" t="s">
        <v>242</v>
      </c>
      <c r="F2999" t="s">
        <v>25</v>
      </c>
      <c r="G2999" t="s">
        <v>23</v>
      </c>
      <c r="H2999" t="s">
        <v>26</v>
      </c>
      <c r="I2999" t="s">
        <v>27</v>
      </c>
      <c r="J2999" t="s">
        <v>56</v>
      </c>
      <c r="K2999" t="s">
        <v>29</v>
      </c>
      <c r="L2999" t="b">
        <v>1</v>
      </c>
      <c r="M2999" t="s">
        <v>30</v>
      </c>
      <c r="N2999" t="s">
        <v>242</v>
      </c>
      <c r="O2999">
        <v>1.21</v>
      </c>
      <c r="P2999">
        <v>2480610</v>
      </c>
      <c r="Q2999">
        <v>3001538.1</v>
      </c>
      <c r="R2999">
        <v>20879510</v>
      </c>
      <c r="S2999">
        <v>20879510</v>
      </c>
      <c r="T2999">
        <v>20.87951</v>
      </c>
      <c r="U2999">
        <v>20.87951</v>
      </c>
      <c r="V2999">
        <v>3001.5381000000002</v>
      </c>
    </row>
    <row r="3000" spans="1:22" x14ac:dyDescent="0.35">
      <c r="A3000" t="s">
        <v>22</v>
      </c>
      <c r="B3000">
        <v>2019</v>
      </c>
      <c r="C3000" t="b">
        <v>1</v>
      </c>
      <c r="D3000" t="s">
        <v>23</v>
      </c>
      <c r="E3000" t="s">
        <v>242</v>
      </c>
      <c r="F3000" t="s">
        <v>25</v>
      </c>
      <c r="G3000" t="s">
        <v>23</v>
      </c>
      <c r="H3000" t="s">
        <v>26</v>
      </c>
      <c r="I3000" t="s">
        <v>27</v>
      </c>
      <c r="J3000" t="s">
        <v>56</v>
      </c>
      <c r="K3000" t="s">
        <v>29</v>
      </c>
      <c r="L3000" t="b">
        <v>1</v>
      </c>
      <c r="M3000" t="s">
        <v>30</v>
      </c>
      <c r="N3000" t="s">
        <v>242</v>
      </c>
      <c r="O3000">
        <v>1.21</v>
      </c>
      <c r="P3000">
        <v>2160823</v>
      </c>
      <c r="Q3000">
        <v>2614595.83</v>
      </c>
      <c r="R3000">
        <v>18831449</v>
      </c>
      <c r="S3000">
        <v>18831449</v>
      </c>
      <c r="T3000">
        <v>18.831448999999999</v>
      </c>
      <c r="U3000">
        <v>18.831448999999999</v>
      </c>
      <c r="V3000">
        <v>2614.5958300000002</v>
      </c>
    </row>
    <row r="3001" spans="1:22" x14ac:dyDescent="0.35">
      <c r="A3001" t="s">
        <v>22</v>
      </c>
      <c r="B3001">
        <v>2019</v>
      </c>
      <c r="C3001" t="b">
        <v>1</v>
      </c>
      <c r="D3001" t="s">
        <v>23</v>
      </c>
      <c r="E3001" t="s">
        <v>242</v>
      </c>
      <c r="F3001" t="s">
        <v>25</v>
      </c>
      <c r="G3001" t="s">
        <v>23</v>
      </c>
      <c r="H3001" t="s">
        <v>26</v>
      </c>
      <c r="I3001" t="s">
        <v>27</v>
      </c>
      <c r="J3001" t="s">
        <v>56</v>
      </c>
      <c r="K3001" t="s">
        <v>29</v>
      </c>
      <c r="L3001" t="b">
        <v>1</v>
      </c>
      <c r="M3001" t="s">
        <v>30</v>
      </c>
      <c r="N3001" t="s">
        <v>242</v>
      </c>
      <c r="O3001">
        <v>1.21</v>
      </c>
      <c r="P3001">
        <v>835322</v>
      </c>
      <c r="Q3001">
        <v>1010739.62</v>
      </c>
      <c r="R3001">
        <v>7623868</v>
      </c>
      <c r="S3001">
        <v>7623868</v>
      </c>
      <c r="T3001">
        <v>7.6238679999999999</v>
      </c>
      <c r="U3001">
        <v>7.6238679999999999</v>
      </c>
      <c r="V3001">
        <v>1010.7396199999999</v>
      </c>
    </row>
    <row r="3002" spans="1:22" x14ac:dyDescent="0.35">
      <c r="A3002" t="s">
        <v>22</v>
      </c>
      <c r="B3002">
        <v>2019</v>
      </c>
      <c r="C3002" t="b">
        <v>1</v>
      </c>
      <c r="D3002" t="s">
        <v>23</v>
      </c>
      <c r="E3002" t="s">
        <v>242</v>
      </c>
      <c r="F3002" t="s">
        <v>25</v>
      </c>
      <c r="G3002" t="s">
        <v>23</v>
      </c>
      <c r="H3002" t="s">
        <v>26</v>
      </c>
      <c r="I3002" t="s">
        <v>27</v>
      </c>
      <c r="J3002" t="s">
        <v>56</v>
      </c>
      <c r="K3002" t="s">
        <v>29</v>
      </c>
      <c r="L3002" t="b">
        <v>1</v>
      </c>
      <c r="M3002" t="s">
        <v>30</v>
      </c>
      <c r="N3002" t="s">
        <v>242</v>
      </c>
      <c r="O3002">
        <v>1.21</v>
      </c>
      <c r="P3002">
        <v>319780</v>
      </c>
      <c r="Q3002">
        <v>386933.8</v>
      </c>
      <c r="R3002">
        <v>2088587</v>
      </c>
      <c r="S3002">
        <v>2088587</v>
      </c>
      <c r="T3002">
        <v>2.088587</v>
      </c>
      <c r="U3002">
        <v>2.088587</v>
      </c>
      <c r="V3002">
        <v>386.93380000000002</v>
      </c>
    </row>
    <row r="3003" spans="1:22" x14ac:dyDescent="0.35">
      <c r="A3003" t="s">
        <v>22</v>
      </c>
      <c r="B3003">
        <v>2019</v>
      </c>
      <c r="C3003" t="b">
        <v>1</v>
      </c>
      <c r="D3003" t="s">
        <v>23</v>
      </c>
      <c r="E3003" t="s">
        <v>242</v>
      </c>
      <c r="F3003" t="s">
        <v>25</v>
      </c>
      <c r="G3003" t="s">
        <v>23</v>
      </c>
      <c r="H3003" t="s">
        <v>26</v>
      </c>
      <c r="I3003" t="s">
        <v>27</v>
      </c>
      <c r="J3003" t="s">
        <v>56</v>
      </c>
      <c r="K3003" t="s">
        <v>29</v>
      </c>
      <c r="L3003" t="b">
        <v>1</v>
      </c>
      <c r="M3003" t="s">
        <v>30</v>
      </c>
      <c r="N3003" t="s">
        <v>242</v>
      </c>
      <c r="O3003">
        <v>1.21</v>
      </c>
      <c r="P3003">
        <v>12480</v>
      </c>
      <c r="Q3003">
        <v>15100.8</v>
      </c>
      <c r="R3003">
        <v>84399</v>
      </c>
      <c r="S3003">
        <v>84399</v>
      </c>
      <c r="T3003">
        <v>8.4399000000000002E-2</v>
      </c>
      <c r="U3003">
        <v>8.4399000000000002E-2</v>
      </c>
      <c r="V3003">
        <v>15.1008</v>
      </c>
    </row>
    <row r="3004" spans="1:22" x14ac:dyDescent="0.35">
      <c r="A3004" t="s">
        <v>22</v>
      </c>
      <c r="B3004">
        <v>2019</v>
      </c>
      <c r="C3004" t="b">
        <v>1</v>
      </c>
      <c r="D3004" t="s">
        <v>23</v>
      </c>
      <c r="E3004" t="s">
        <v>242</v>
      </c>
      <c r="F3004" t="s">
        <v>25</v>
      </c>
      <c r="G3004" t="s">
        <v>23</v>
      </c>
      <c r="H3004" t="s">
        <v>26</v>
      </c>
      <c r="I3004" t="s">
        <v>27</v>
      </c>
      <c r="J3004" t="s">
        <v>56</v>
      </c>
      <c r="K3004" t="s">
        <v>29</v>
      </c>
      <c r="L3004" t="b">
        <v>1</v>
      </c>
      <c r="M3004" t="s">
        <v>30</v>
      </c>
      <c r="N3004" t="s">
        <v>242</v>
      </c>
      <c r="O3004">
        <v>1.21</v>
      </c>
      <c r="P3004">
        <v>40</v>
      </c>
      <c r="Q3004">
        <v>48.4</v>
      </c>
      <c r="R3004">
        <v>879</v>
      </c>
      <c r="S3004">
        <v>879</v>
      </c>
      <c r="T3004">
        <v>8.7900000000000001E-4</v>
      </c>
      <c r="U3004">
        <v>8.7900000000000001E-4</v>
      </c>
      <c r="V3004">
        <v>4.8399999999999999E-2</v>
      </c>
    </row>
    <row r="3005" spans="1:22" x14ac:dyDescent="0.35">
      <c r="A3005" t="s">
        <v>22</v>
      </c>
      <c r="B3005">
        <v>2019</v>
      </c>
      <c r="C3005" t="b">
        <v>1</v>
      </c>
      <c r="D3005" t="s">
        <v>23</v>
      </c>
      <c r="E3005" t="s">
        <v>242</v>
      </c>
      <c r="F3005" t="s">
        <v>25</v>
      </c>
      <c r="G3005" t="s">
        <v>23</v>
      </c>
      <c r="H3005" t="s">
        <v>26</v>
      </c>
      <c r="I3005" t="s">
        <v>27</v>
      </c>
      <c r="J3005" t="s">
        <v>28</v>
      </c>
      <c r="K3005" t="s">
        <v>29</v>
      </c>
      <c r="L3005" t="b">
        <v>1</v>
      </c>
      <c r="M3005" t="s">
        <v>30</v>
      </c>
      <c r="N3005" t="s">
        <v>242</v>
      </c>
      <c r="O3005">
        <v>1.38</v>
      </c>
      <c r="P3005">
        <v>140950</v>
      </c>
      <c r="Q3005">
        <v>194511</v>
      </c>
      <c r="R3005">
        <v>865040</v>
      </c>
      <c r="S3005">
        <v>865040</v>
      </c>
      <c r="T3005">
        <v>0.86504000000000003</v>
      </c>
      <c r="U3005">
        <v>0.86504000000000003</v>
      </c>
      <c r="V3005">
        <v>194.511</v>
      </c>
    </row>
    <row r="3006" spans="1:22" x14ac:dyDescent="0.35">
      <c r="A3006" t="s">
        <v>22</v>
      </c>
      <c r="B3006">
        <v>2019</v>
      </c>
      <c r="C3006" t="b">
        <v>1</v>
      </c>
      <c r="D3006" t="s">
        <v>23</v>
      </c>
      <c r="E3006" t="s">
        <v>242</v>
      </c>
      <c r="F3006" t="s">
        <v>25</v>
      </c>
      <c r="G3006" t="s">
        <v>23</v>
      </c>
      <c r="H3006" t="s">
        <v>26</v>
      </c>
      <c r="I3006" t="s">
        <v>27</v>
      </c>
      <c r="J3006" t="s">
        <v>28</v>
      </c>
      <c r="K3006" t="s">
        <v>29</v>
      </c>
      <c r="L3006" t="b">
        <v>1</v>
      </c>
      <c r="M3006" t="s">
        <v>30</v>
      </c>
      <c r="N3006" t="s">
        <v>242</v>
      </c>
      <c r="O3006">
        <v>1.38</v>
      </c>
      <c r="P3006">
        <v>71290</v>
      </c>
      <c r="Q3006">
        <v>98380.2</v>
      </c>
      <c r="R3006">
        <v>551981</v>
      </c>
      <c r="S3006">
        <v>551981</v>
      </c>
      <c r="T3006">
        <v>0.55198100000000005</v>
      </c>
      <c r="U3006">
        <v>0.55198100000000005</v>
      </c>
      <c r="V3006">
        <v>98.380200000000002</v>
      </c>
    </row>
    <row r="3007" spans="1:22" x14ac:dyDescent="0.35">
      <c r="A3007" t="s">
        <v>22</v>
      </c>
      <c r="B3007">
        <v>2019</v>
      </c>
      <c r="C3007" t="b">
        <v>1</v>
      </c>
      <c r="D3007" t="s">
        <v>23</v>
      </c>
      <c r="E3007" t="s">
        <v>242</v>
      </c>
      <c r="F3007" t="s">
        <v>25</v>
      </c>
      <c r="G3007" t="s">
        <v>23</v>
      </c>
      <c r="H3007" t="s">
        <v>26</v>
      </c>
      <c r="I3007" t="s">
        <v>27</v>
      </c>
      <c r="J3007" t="s">
        <v>28</v>
      </c>
      <c r="K3007" t="s">
        <v>29</v>
      </c>
      <c r="L3007" t="b">
        <v>1</v>
      </c>
      <c r="M3007" t="s">
        <v>30</v>
      </c>
      <c r="N3007" t="s">
        <v>242</v>
      </c>
      <c r="O3007">
        <v>1.38</v>
      </c>
      <c r="P3007">
        <v>63158</v>
      </c>
      <c r="Q3007">
        <v>87158.04</v>
      </c>
      <c r="R3007">
        <v>552043</v>
      </c>
      <c r="S3007">
        <v>552043</v>
      </c>
      <c r="T3007">
        <v>0.55204299999999995</v>
      </c>
      <c r="U3007">
        <v>0.55204299999999995</v>
      </c>
      <c r="V3007">
        <v>87.15804</v>
      </c>
    </row>
    <row r="3008" spans="1:22" x14ac:dyDescent="0.35">
      <c r="A3008" t="s">
        <v>22</v>
      </c>
      <c r="B3008">
        <v>2019</v>
      </c>
      <c r="C3008" t="b">
        <v>1</v>
      </c>
      <c r="D3008" t="s">
        <v>23</v>
      </c>
      <c r="E3008" t="s">
        <v>242</v>
      </c>
      <c r="F3008" t="s">
        <v>25</v>
      </c>
      <c r="G3008" t="s">
        <v>23</v>
      </c>
      <c r="H3008" t="s">
        <v>26</v>
      </c>
      <c r="I3008" t="s">
        <v>27</v>
      </c>
      <c r="J3008" t="s">
        <v>28</v>
      </c>
      <c r="K3008" t="s">
        <v>29</v>
      </c>
      <c r="L3008" t="b">
        <v>1</v>
      </c>
      <c r="M3008" t="s">
        <v>30</v>
      </c>
      <c r="N3008" t="s">
        <v>242</v>
      </c>
      <c r="O3008">
        <v>1.38</v>
      </c>
      <c r="P3008">
        <v>8460</v>
      </c>
      <c r="Q3008">
        <v>11674.8</v>
      </c>
      <c r="R3008">
        <v>51469</v>
      </c>
      <c r="S3008">
        <v>51469</v>
      </c>
      <c r="T3008">
        <v>5.1469000000000001E-2</v>
      </c>
      <c r="U3008">
        <v>5.1469000000000001E-2</v>
      </c>
      <c r="V3008">
        <v>11.674799999999999</v>
      </c>
    </row>
    <row r="3009" spans="1:22" x14ac:dyDescent="0.35">
      <c r="A3009" t="s">
        <v>22</v>
      </c>
      <c r="B3009">
        <v>2019</v>
      </c>
      <c r="C3009" t="b">
        <v>1</v>
      </c>
      <c r="D3009" t="s">
        <v>23</v>
      </c>
      <c r="E3009" t="s">
        <v>242</v>
      </c>
      <c r="F3009" t="s">
        <v>25</v>
      </c>
      <c r="G3009" t="s">
        <v>23</v>
      </c>
      <c r="H3009" t="s">
        <v>26</v>
      </c>
      <c r="I3009" t="s">
        <v>27</v>
      </c>
      <c r="J3009" t="s">
        <v>28</v>
      </c>
      <c r="K3009" t="s">
        <v>29</v>
      </c>
      <c r="L3009" t="b">
        <v>1</v>
      </c>
      <c r="M3009" t="s">
        <v>30</v>
      </c>
      <c r="N3009" t="s">
        <v>242</v>
      </c>
      <c r="O3009">
        <v>1.38</v>
      </c>
      <c r="P3009">
        <v>5900</v>
      </c>
      <c r="Q3009">
        <v>8142</v>
      </c>
      <c r="R3009">
        <v>21368</v>
      </c>
      <c r="S3009">
        <v>21368</v>
      </c>
      <c r="T3009">
        <v>2.1368000000000002E-2</v>
      </c>
      <c r="U3009">
        <v>2.1368000000000002E-2</v>
      </c>
      <c r="V3009">
        <v>8.1419999999999995</v>
      </c>
    </row>
    <row r="3010" spans="1:22" x14ac:dyDescent="0.35">
      <c r="A3010" t="s">
        <v>22</v>
      </c>
      <c r="B3010">
        <v>2019</v>
      </c>
      <c r="C3010" t="b">
        <v>1</v>
      </c>
      <c r="D3010" t="s">
        <v>23</v>
      </c>
      <c r="E3010" t="s">
        <v>242</v>
      </c>
      <c r="F3010" t="s">
        <v>25</v>
      </c>
      <c r="G3010" t="s">
        <v>23</v>
      </c>
      <c r="H3010" t="s">
        <v>26</v>
      </c>
      <c r="I3010" t="s">
        <v>27</v>
      </c>
      <c r="J3010" t="s">
        <v>57</v>
      </c>
      <c r="K3010" t="s">
        <v>29</v>
      </c>
      <c r="L3010" t="b">
        <v>1</v>
      </c>
      <c r="M3010" t="s">
        <v>30</v>
      </c>
      <c r="N3010" t="s">
        <v>242</v>
      </c>
      <c r="O3010">
        <v>2.58</v>
      </c>
      <c r="P3010">
        <v>56580</v>
      </c>
      <c r="Q3010">
        <v>145976.4</v>
      </c>
      <c r="R3010">
        <v>233173</v>
      </c>
      <c r="S3010">
        <v>233173</v>
      </c>
      <c r="T3010">
        <v>0.23317299999999999</v>
      </c>
      <c r="U3010">
        <v>0.23317299999999999</v>
      </c>
      <c r="V3010">
        <v>145.97640000000001</v>
      </c>
    </row>
    <row r="3011" spans="1:22" x14ac:dyDescent="0.35">
      <c r="A3011" t="s">
        <v>22</v>
      </c>
      <c r="B3011">
        <v>2019</v>
      </c>
      <c r="C3011" t="b">
        <v>1</v>
      </c>
      <c r="D3011" t="s">
        <v>23</v>
      </c>
      <c r="E3011" t="s">
        <v>242</v>
      </c>
      <c r="F3011" t="s">
        <v>25</v>
      </c>
      <c r="G3011" t="s">
        <v>23</v>
      </c>
      <c r="H3011" t="s">
        <v>26</v>
      </c>
      <c r="I3011" t="s">
        <v>27</v>
      </c>
      <c r="J3011" t="s">
        <v>57</v>
      </c>
      <c r="K3011" t="s">
        <v>29</v>
      </c>
      <c r="L3011" t="b">
        <v>1</v>
      </c>
      <c r="M3011" t="s">
        <v>30</v>
      </c>
      <c r="N3011" t="s">
        <v>242</v>
      </c>
      <c r="O3011">
        <v>2.58</v>
      </c>
      <c r="P3011">
        <v>28544</v>
      </c>
      <c r="Q3011">
        <v>73643.520000000004</v>
      </c>
      <c r="R3011">
        <v>520985</v>
      </c>
      <c r="S3011">
        <v>520985</v>
      </c>
      <c r="T3011">
        <v>0.52098500000000003</v>
      </c>
      <c r="U3011">
        <v>0.52098500000000003</v>
      </c>
      <c r="V3011">
        <v>73.643519999999995</v>
      </c>
    </row>
    <row r="3012" spans="1:22" x14ac:dyDescent="0.35">
      <c r="A3012" t="s">
        <v>22</v>
      </c>
      <c r="B3012">
        <v>2019</v>
      </c>
      <c r="C3012" t="b">
        <v>1</v>
      </c>
      <c r="D3012" t="s">
        <v>23</v>
      </c>
      <c r="E3012" t="s">
        <v>242</v>
      </c>
      <c r="F3012" t="s">
        <v>25</v>
      </c>
      <c r="G3012" t="s">
        <v>23</v>
      </c>
      <c r="H3012" t="s">
        <v>26</v>
      </c>
      <c r="I3012" t="s">
        <v>27</v>
      </c>
      <c r="J3012" t="s">
        <v>57</v>
      </c>
      <c r="K3012" t="s">
        <v>29</v>
      </c>
      <c r="L3012" t="b">
        <v>1</v>
      </c>
      <c r="M3012" t="s">
        <v>30</v>
      </c>
      <c r="N3012" t="s">
        <v>242</v>
      </c>
      <c r="O3012">
        <v>2.58</v>
      </c>
      <c r="P3012">
        <v>200</v>
      </c>
      <c r="Q3012">
        <v>516</v>
      </c>
      <c r="R3012">
        <v>2682</v>
      </c>
      <c r="S3012">
        <v>2682</v>
      </c>
      <c r="T3012">
        <v>2.6819999999999999E-3</v>
      </c>
      <c r="U3012">
        <v>2.6819999999999999E-3</v>
      </c>
      <c r="V3012">
        <v>0.51600000000000001</v>
      </c>
    </row>
    <row r="3013" spans="1:22" x14ac:dyDescent="0.35">
      <c r="A3013" t="s">
        <v>22</v>
      </c>
      <c r="B3013">
        <v>2019</v>
      </c>
      <c r="C3013" t="b">
        <v>1</v>
      </c>
      <c r="D3013" t="s">
        <v>23</v>
      </c>
      <c r="E3013" t="s">
        <v>242</v>
      </c>
      <c r="F3013" t="s">
        <v>25</v>
      </c>
      <c r="G3013" t="s">
        <v>23</v>
      </c>
      <c r="H3013" t="s">
        <v>26</v>
      </c>
      <c r="I3013" t="s">
        <v>110</v>
      </c>
      <c r="J3013" t="s">
        <v>33</v>
      </c>
      <c r="K3013" t="s">
        <v>33</v>
      </c>
      <c r="L3013" t="b">
        <v>1</v>
      </c>
      <c r="M3013" t="s">
        <v>30</v>
      </c>
      <c r="N3013" t="s">
        <v>242</v>
      </c>
      <c r="O3013">
        <v>1.86</v>
      </c>
      <c r="P3013">
        <v>3280</v>
      </c>
      <c r="Q3013">
        <v>6100.8</v>
      </c>
      <c r="R3013">
        <v>36628</v>
      </c>
      <c r="S3013">
        <v>36628</v>
      </c>
      <c r="T3013">
        <v>3.6628000000000001E-2</v>
      </c>
      <c r="U3013">
        <v>3.6628000000000001E-2</v>
      </c>
      <c r="V3013">
        <v>6.1007999999999996</v>
      </c>
    </row>
    <row r="3014" spans="1:22" x14ac:dyDescent="0.35">
      <c r="A3014" t="s">
        <v>22</v>
      </c>
      <c r="B3014">
        <v>2019</v>
      </c>
      <c r="C3014" t="b">
        <v>1</v>
      </c>
      <c r="D3014" t="s">
        <v>23</v>
      </c>
      <c r="E3014" t="s">
        <v>242</v>
      </c>
      <c r="F3014" t="s">
        <v>25</v>
      </c>
      <c r="G3014" t="s">
        <v>23</v>
      </c>
      <c r="H3014" t="s">
        <v>26</v>
      </c>
      <c r="I3014" t="s">
        <v>27</v>
      </c>
      <c r="J3014" t="s">
        <v>33</v>
      </c>
      <c r="K3014" t="s">
        <v>33</v>
      </c>
      <c r="L3014" t="b">
        <v>1</v>
      </c>
      <c r="M3014" t="s">
        <v>30</v>
      </c>
      <c r="N3014" t="s">
        <v>242</v>
      </c>
      <c r="O3014">
        <v>1.33</v>
      </c>
      <c r="P3014">
        <v>53350</v>
      </c>
      <c r="Q3014">
        <v>70955.5</v>
      </c>
      <c r="R3014">
        <v>188490</v>
      </c>
      <c r="S3014">
        <v>188490</v>
      </c>
      <c r="T3014">
        <v>0.18848999999999999</v>
      </c>
      <c r="U3014">
        <v>0.18848999999999999</v>
      </c>
      <c r="V3014">
        <v>70.955500000000001</v>
      </c>
    </row>
    <row r="3015" spans="1:22" x14ac:dyDescent="0.35">
      <c r="A3015" t="s">
        <v>22</v>
      </c>
      <c r="B3015">
        <v>2019</v>
      </c>
      <c r="C3015" t="b">
        <v>1</v>
      </c>
      <c r="D3015" t="s">
        <v>23</v>
      </c>
      <c r="E3015" t="s">
        <v>242</v>
      </c>
      <c r="F3015" t="s">
        <v>25</v>
      </c>
      <c r="G3015" t="s">
        <v>23</v>
      </c>
      <c r="H3015" t="s">
        <v>26</v>
      </c>
      <c r="I3015" t="s">
        <v>27</v>
      </c>
      <c r="J3015" t="s">
        <v>33</v>
      </c>
      <c r="K3015" t="s">
        <v>33</v>
      </c>
      <c r="L3015" t="b">
        <v>1</v>
      </c>
      <c r="M3015" t="s">
        <v>30</v>
      </c>
      <c r="N3015" t="s">
        <v>242</v>
      </c>
      <c r="O3015">
        <v>1.33</v>
      </c>
      <c r="P3015">
        <v>43110</v>
      </c>
      <c r="Q3015">
        <v>57336.3</v>
      </c>
      <c r="R3015">
        <v>136096</v>
      </c>
      <c r="S3015">
        <v>136096</v>
      </c>
      <c r="T3015">
        <v>0.13609599999999999</v>
      </c>
      <c r="U3015">
        <v>0.13609599999999999</v>
      </c>
      <c r="V3015">
        <v>57.336300000000001</v>
      </c>
    </row>
    <row r="3016" spans="1:22" x14ac:dyDescent="0.35">
      <c r="A3016" t="s">
        <v>22</v>
      </c>
      <c r="B3016">
        <v>2019</v>
      </c>
      <c r="C3016" t="b">
        <v>1</v>
      </c>
      <c r="D3016" t="s">
        <v>23</v>
      </c>
      <c r="E3016" t="s">
        <v>242</v>
      </c>
      <c r="F3016" t="s">
        <v>25</v>
      </c>
      <c r="G3016" t="s">
        <v>23</v>
      </c>
      <c r="H3016" t="s">
        <v>26</v>
      </c>
      <c r="I3016" t="s">
        <v>27</v>
      </c>
      <c r="J3016" t="s">
        <v>33</v>
      </c>
      <c r="K3016" t="s">
        <v>33</v>
      </c>
      <c r="L3016" t="b">
        <v>1</v>
      </c>
      <c r="M3016" t="s">
        <v>30</v>
      </c>
      <c r="N3016" t="s">
        <v>242</v>
      </c>
      <c r="O3016">
        <v>1.33</v>
      </c>
      <c r="P3016">
        <v>8000</v>
      </c>
      <c r="Q3016">
        <v>10640</v>
      </c>
      <c r="R3016">
        <v>21724</v>
      </c>
      <c r="S3016">
        <v>21724</v>
      </c>
      <c r="T3016">
        <v>2.1724E-2</v>
      </c>
      <c r="U3016">
        <v>2.1724E-2</v>
      </c>
      <c r="V3016">
        <v>10.64</v>
      </c>
    </row>
    <row r="3017" spans="1:22" x14ac:dyDescent="0.35">
      <c r="A3017" t="s">
        <v>22</v>
      </c>
      <c r="B3017">
        <v>2019</v>
      </c>
      <c r="C3017" t="b">
        <v>1</v>
      </c>
      <c r="D3017" t="s">
        <v>23</v>
      </c>
      <c r="E3017" t="s">
        <v>242</v>
      </c>
      <c r="F3017" t="s">
        <v>25</v>
      </c>
      <c r="G3017" t="s">
        <v>23</v>
      </c>
      <c r="H3017" t="s">
        <v>26</v>
      </c>
      <c r="I3017" t="s">
        <v>27</v>
      </c>
      <c r="J3017" t="s">
        <v>58</v>
      </c>
      <c r="K3017" t="s">
        <v>59</v>
      </c>
      <c r="L3017" t="b">
        <v>1</v>
      </c>
      <c r="M3017" t="s">
        <v>30</v>
      </c>
      <c r="N3017" t="s">
        <v>242</v>
      </c>
      <c r="O3017">
        <v>1.1200000000000001</v>
      </c>
      <c r="P3017">
        <v>174814</v>
      </c>
      <c r="Q3017">
        <v>195791.68</v>
      </c>
      <c r="R3017">
        <v>440291</v>
      </c>
      <c r="S3017">
        <v>440291</v>
      </c>
      <c r="T3017">
        <v>0.44029099999999999</v>
      </c>
      <c r="U3017">
        <v>0.44029099999999999</v>
      </c>
      <c r="V3017">
        <v>195.79168000000001</v>
      </c>
    </row>
    <row r="3018" spans="1:22" x14ac:dyDescent="0.35">
      <c r="A3018" t="s">
        <v>22</v>
      </c>
      <c r="B3018">
        <v>2019</v>
      </c>
      <c r="C3018" t="b">
        <v>1</v>
      </c>
      <c r="D3018" t="s">
        <v>23</v>
      </c>
      <c r="E3018" t="s">
        <v>242</v>
      </c>
      <c r="F3018" t="s">
        <v>25</v>
      </c>
      <c r="G3018" t="s">
        <v>23</v>
      </c>
      <c r="H3018" t="s">
        <v>26</v>
      </c>
      <c r="I3018" t="s">
        <v>27</v>
      </c>
      <c r="J3018" t="s">
        <v>58</v>
      </c>
      <c r="K3018" t="s">
        <v>59</v>
      </c>
      <c r="L3018" t="b">
        <v>1</v>
      </c>
      <c r="M3018" t="s">
        <v>30</v>
      </c>
      <c r="N3018" t="s">
        <v>242</v>
      </c>
      <c r="O3018">
        <v>1.1200000000000001</v>
      </c>
      <c r="P3018">
        <v>35055</v>
      </c>
      <c r="Q3018">
        <v>39261.599999999999</v>
      </c>
      <c r="R3018">
        <v>103593</v>
      </c>
      <c r="S3018">
        <v>103593</v>
      </c>
      <c r="T3018">
        <v>0.103593</v>
      </c>
      <c r="U3018">
        <v>0.103593</v>
      </c>
      <c r="V3018">
        <v>39.261600000000001</v>
      </c>
    </row>
    <row r="3019" spans="1:22" x14ac:dyDescent="0.35">
      <c r="A3019" t="s">
        <v>22</v>
      </c>
      <c r="B3019">
        <v>2019</v>
      </c>
      <c r="C3019" t="b">
        <v>1</v>
      </c>
      <c r="D3019" t="s">
        <v>23</v>
      </c>
      <c r="E3019" t="s">
        <v>242</v>
      </c>
      <c r="F3019" t="s">
        <v>25</v>
      </c>
      <c r="G3019" t="s">
        <v>23</v>
      </c>
      <c r="H3019" t="s">
        <v>36</v>
      </c>
      <c r="I3019" t="s">
        <v>37</v>
      </c>
      <c r="J3019" t="s">
        <v>28</v>
      </c>
      <c r="K3019" t="s">
        <v>29</v>
      </c>
      <c r="L3019" t="b">
        <v>1</v>
      </c>
      <c r="M3019" t="s">
        <v>30</v>
      </c>
      <c r="N3019" t="s">
        <v>242</v>
      </c>
      <c r="O3019">
        <v>1.66</v>
      </c>
      <c r="P3019">
        <v>2047490</v>
      </c>
      <c r="Q3019">
        <v>3398833.4</v>
      </c>
      <c r="R3019">
        <v>17217049</v>
      </c>
      <c r="S3019">
        <v>17217049</v>
      </c>
      <c r="T3019">
        <v>17.217048999999999</v>
      </c>
      <c r="U3019">
        <v>17.217048999999999</v>
      </c>
      <c r="V3019">
        <v>3398.8334</v>
      </c>
    </row>
    <row r="3020" spans="1:22" x14ac:dyDescent="0.35">
      <c r="A3020" t="s">
        <v>22</v>
      </c>
      <c r="B3020">
        <v>2019</v>
      </c>
      <c r="C3020" t="b">
        <v>1</v>
      </c>
      <c r="D3020" t="s">
        <v>23</v>
      </c>
      <c r="E3020" t="s">
        <v>242</v>
      </c>
      <c r="F3020" t="s">
        <v>25</v>
      </c>
      <c r="G3020" t="s">
        <v>23</v>
      </c>
      <c r="H3020" t="s">
        <v>36</v>
      </c>
      <c r="I3020" t="s">
        <v>37</v>
      </c>
      <c r="J3020" t="s">
        <v>28</v>
      </c>
      <c r="K3020" t="s">
        <v>29</v>
      </c>
      <c r="L3020" t="b">
        <v>1</v>
      </c>
      <c r="M3020" t="s">
        <v>30</v>
      </c>
      <c r="N3020" t="s">
        <v>242</v>
      </c>
      <c r="O3020">
        <v>1.66</v>
      </c>
      <c r="P3020">
        <v>1256669</v>
      </c>
      <c r="Q3020">
        <v>2086070.54</v>
      </c>
      <c r="R3020">
        <v>13306906</v>
      </c>
      <c r="S3020">
        <v>13306906</v>
      </c>
      <c r="T3020">
        <v>13.306906</v>
      </c>
      <c r="U3020">
        <v>13.306906</v>
      </c>
      <c r="V3020">
        <v>2086.0705400000002</v>
      </c>
    </row>
    <row r="3021" spans="1:22" x14ac:dyDescent="0.35">
      <c r="A3021" t="s">
        <v>22</v>
      </c>
      <c r="B3021">
        <v>2019</v>
      </c>
      <c r="C3021" t="b">
        <v>1</v>
      </c>
      <c r="D3021" t="s">
        <v>23</v>
      </c>
      <c r="E3021" t="s">
        <v>242</v>
      </c>
      <c r="F3021" t="s">
        <v>25</v>
      </c>
      <c r="G3021" t="s">
        <v>23</v>
      </c>
      <c r="H3021" t="s">
        <v>36</v>
      </c>
      <c r="I3021" t="s">
        <v>37</v>
      </c>
      <c r="J3021" t="s">
        <v>28</v>
      </c>
      <c r="K3021" t="s">
        <v>29</v>
      </c>
      <c r="L3021" t="b">
        <v>1</v>
      </c>
      <c r="M3021" t="s">
        <v>30</v>
      </c>
      <c r="N3021" t="s">
        <v>242</v>
      </c>
      <c r="O3021">
        <v>1.66</v>
      </c>
      <c r="P3021">
        <v>503535</v>
      </c>
      <c r="Q3021">
        <v>835868.1</v>
      </c>
      <c r="R3021">
        <v>5033691</v>
      </c>
      <c r="S3021">
        <v>5033691</v>
      </c>
      <c r="T3021">
        <v>5.0336910000000001</v>
      </c>
      <c r="U3021">
        <v>5.0336910000000001</v>
      </c>
      <c r="V3021">
        <v>835.86810000000003</v>
      </c>
    </row>
    <row r="3022" spans="1:22" x14ac:dyDescent="0.35">
      <c r="A3022" t="s">
        <v>22</v>
      </c>
      <c r="B3022">
        <v>2019</v>
      </c>
      <c r="C3022" t="b">
        <v>1</v>
      </c>
      <c r="D3022" t="s">
        <v>23</v>
      </c>
      <c r="E3022" t="s">
        <v>242</v>
      </c>
      <c r="F3022" t="s">
        <v>25</v>
      </c>
      <c r="G3022" t="s">
        <v>23</v>
      </c>
      <c r="H3022" t="s">
        <v>36</v>
      </c>
      <c r="I3022" t="s">
        <v>37</v>
      </c>
      <c r="J3022" t="s">
        <v>28</v>
      </c>
      <c r="K3022" t="s">
        <v>29</v>
      </c>
      <c r="L3022" t="b">
        <v>1</v>
      </c>
      <c r="M3022" t="s">
        <v>30</v>
      </c>
      <c r="N3022" t="s">
        <v>242</v>
      </c>
      <c r="O3022">
        <v>1.66</v>
      </c>
      <c r="P3022">
        <v>376421</v>
      </c>
      <c r="Q3022">
        <v>624858.86</v>
      </c>
      <c r="R3022">
        <v>3720057</v>
      </c>
      <c r="S3022">
        <v>3720057</v>
      </c>
      <c r="T3022">
        <v>3.7200570000000002</v>
      </c>
      <c r="U3022">
        <v>3.7200570000000002</v>
      </c>
      <c r="V3022">
        <v>624.85886000000005</v>
      </c>
    </row>
    <row r="3023" spans="1:22" x14ac:dyDescent="0.35">
      <c r="A3023" t="s">
        <v>22</v>
      </c>
      <c r="B3023">
        <v>2019</v>
      </c>
      <c r="C3023" t="b">
        <v>1</v>
      </c>
      <c r="D3023" t="s">
        <v>23</v>
      </c>
      <c r="E3023" t="s">
        <v>242</v>
      </c>
      <c r="F3023" t="s">
        <v>25</v>
      </c>
      <c r="G3023" t="s">
        <v>23</v>
      </c>
      <c r="H3023" t="s">
        <v>36</v>
      </c>
      <c r="I3023" t="s">
        <v>37</v>
      </c>
      <c r="J3023" t="s">
        <v>28</v>
      </c>
      <c r="K3023" t="s">
        <v>29</v>
      </c>
      <c r="L3023" t="b">
        <v>1</v>
      </c>
      <c r="M3023" t="s">
        <v>30</v>
      </c>
      <c r="N3023" t="s">
        <v>242</v>
      </c>
      <c r="O3023">
        <v>1.66</v>
      </c>
      <c r="P3023">
        <v>8470</v>
      </c>
      <c r="Q3023">
        <v>14060.2</v>
      </c>
      <c r="R3023">
        <v>53956</v>
      </c>
      <c r="S3023">
        <v>53956</v>
      </c>
      <c r="T3023">
        <v>5.3955999999999997E-2</v>
      </c>
      <c r="U3023">
        <v>5.3955999999999997E-2</v>
      </c>
      <c r="V3023">
        <v>14.0602</v>
      </c>
    </row>
    <row r="3024" spans="1:22" x14ac:dyDescent="0.35">
      <c r="A3024" t="s">
        <v>22</v>
      </c>
      <c r="B3024">
        <v>2019</v>
      </c>
      <c r="C3024" t="b">
        <v>1</v>
      </c>
      <c r="D3024" t="s">
        <v>23</v>
      </c>
      <c r="E3024" t="s">
        <v>242</v>
      </c>
      <c r="F3024" t="s">
        <v>25</v>
      </c>
      <c r="G3024" t="s">
        <v>23</v>
      </c>
      <c r="H3024" t="s">
        <v>36</v>
      </c>
      <c r="I3024" t="s">
        <v>37</v>
      </c>
      <c r="J3024" t="s">
        <v>28</v>
      </c>
      <c r="K3024" t="s">
        <v>29</v>
      </c>
      <c r="L3024" t="b">
        <v>1</v>
      </c>
      <c r="M3024" t="s">
        <v>30</v>
      </c>
      <c r="N3024" t="s">
        <v>242</v>
      </c>
      <c r="O3024">
        <v>1.66</v>
      </c>
      <c r="P3024">
        <v>3360</v>
      </c>
      <c r="Q3024">
        <v>5577.6</v>
      </c>
      <c r="R3024">
        <v>43264</v>
      </c>
      <c r="S3024">
        <v>43264</v>
      </c>
      <c r="T3024">
        <v>4.3263999999999997E-2</v>
      </c>
      <c r="U3024">
        <v>4.3263999999999997E-2</v>
      </c>
      <c r="V3024">
        <v>5.5776000000000003</v>
      </c>
    </row>
    <row r="3025" spans="1:22" x14ac:dyDescent="0.35">
      <c r="A3025" t="s">
        <v>22</v>
      </c>
      <c r="B3025">
        <v>2019</v>
      </c>
      <c r="C3025" t="b">
        <v>1</v>
      </c>
      <c r="D3025" t="s">
        <v>23</v>
      </c>
      <c r="E3025" t="s">
        <v>242</v>
      </c>
      <c r="F3025" t="s">
        <v>25</v>
      </c>
      <c r="G3025" t="s">
        <v>23</v>
      </c>
      <c r="H3025" t="s">
        <v>36</v>
      </c>
      <c r="I3025" t="s">
        <v>37</v>
      </c>
      <c r="J3025" t="s">
        <v>28</v>
      </c>
      <c r="K3025" t="s">
        <v>29</v>
      </c>
      <c r="L3025" t="b">
        <v>1</v>
      </c>
      <c r="M3025" t="s">
        <v>30</v>
      </c>
      <c r="N3025" t="s">
        <v>242</v>
      </c>
      <c r="O3025">
        <v>1.66</v>
      </c>
      <c r="P3025">
        <v>1528974</v>
      </c>
      <c r="Q3025">
        <v>2538096.84</v>
      </c>
      <c r="R3025">
        <v>11915395</v>
      </c>
      <c r="S3025">
        <v>11915395</v>
      </c>
      <c r="T3025">
        <v>11.915395</v>
      </c>
      <c r="U3025">
        <v>11.915395</v>
      </c>
      <c r="V3025">
        <v>2538.0968400000002</v>
      </c>
    </row>
    <row r="3026" spans="1:22" x14ac:dyDescent="0.35">
      <c r="A3026" t="s">
        <v>22</v>
      </c>
      <c r="B3026">
        <v>2019</v>
      </c>
      <c r="C3026" t="b">
        <v>1</v>
      </c>
      <c r="D3026" t="s">
        <v>23</v>
      </c>
      <c r="E3026" t="s">
        <v>242</v>
      </c>
      <c r="F3026" t="s">
        <v>25</v>
      </c>
      <c r="G3026" t="s">
        <v>23</v>
      </c>
      <c r="H3026" t="s">
        <v>36</v>
      </c>
      <c r="I3026" t="s">
        <v>37</v>
      </c>
      <c r="J3026" t="s">
        <v>28</v>
      </c>
      <c r="K3026" t="s">
        <v>29</v>
      </c>
      <c r="L3026" t="b">
        <v>1</v>
      </c>
      <c r="M3026" t="s">
        <v>30</v>
      </c>
      <c r="N3026" t="s">
        <v>242</v>
      </c>
      <c r="O3026">
        <v>1.66</v>
      </c>
      <c r="P3026">
        <v>108922</v>
      </c>
      <c r="Q3026">
        <v>180810.52</v>
      </c>
      <c r="R3026">
        <v>789347</v>
      </c>
      <c r="S3026">
        <v>789347</v>
      </c>
      <c r="T3026">
        <v>0.78934700000000002</v>
      </c>
      <c r="U3026">
        <v>0.78934700000000002</v>
      </c>
      <c r="V3026">
        <v>180.81052</v>
      </c>
    </row>
    <row r="3027" spans="1:22" x14ac:dyDescent="0.35">
      <c r="A3027" t="s">
        <v>22</v>
      </c>
      <c r="B3027">
        <v>2019</v>
      </c>
      <c r="C3027" t="b">
        <v>1</v>
      </c>
      <c r="D3027" t="s">
        <v>23</v>
      </c>
      <c r="E3027" t="s">
        <v>242</v>
      </c>
      <c r="F3027" t="s">
        <v>25</v>
      </c>
      <c r="G3027" t="s">
        <v>23</v>
      </c>
      <c r="H3027" t="s">
        <v>36</v>
      </c>
      <c r="I3027" t="s">
        <v>37</v>
      </c>
      <c r="J3027" t="s">
        <v>28</v>
      </c>
      <c r="K3027" t="s">
        <v>29</v>
      </c>
      <c r="L3027" t="b">
        <v>1</v>
      </c>
      <c r="M3027" t="s">
        <v>30</v>
      </c>
      <c r="N3027" t="s">
        <v>242</v>
      </c>
      <c r="O3027">
        <v>1.66</v>
      </c>
      <c r="P3027">
        <v>24750</v>
      </c>
      <c r="Q3027">
        <v>41085</v>
      </c>
      <c r="R3027">
        <v>154649</v>
      </c>
      <c r="S3027">
        <v>154649</v>
      </c>
      <c r="T3027">
        <v>0.15464900000000001</v>
      </c>
      <c r="U3027">
        <v>0.15464900000000001</v>
      </c>
      <c r="V3027">
        <v>41.085000000000001</v>
      </c>
    </row>
    <row r="3028" spans="1:22" x14ac:dyDescent="0.35">
      <c r="A3028" t="s">
        <v>22</v>
      </c>
      <c r="B3028">
        <v>2019</v>
      </c>
      <c r="C3028" t="b">
        <v>1</v>
      </c>
      <c r="D3028" t="s">
        <v>23</v>
      </c>
      <c r="E3028" t="s">
        <v>242</v>
      </c>
      <c r="F3028" t="s">
        <v>25</v>
      </c>
      <c r="G3028" t="s">
        <v>23</v>
      </c>
      <c r="H3028" t="s">
        <v>36</v>
      </c>
      <c r="I3028" t="s">
        <v>37</v>
      </c>
      <c r="J3028" t="s">
        <v>28</v>
      </c>
      <c r="K3028" t="s">
        <v>29</v>
      </c>
      <c r="L3028" t="b">
        <v>1</v>
      </c>
      <c r="M3028" t="s">
        <v>30</v>
      </c>
      <c r="N3028" t="s">
        <v>242</v>
      </c>
      <c r="O3028">
        <v>1.66</v>
      </c>
      <c r="P3028">
        <v>16480</v>
      </c>
      <c r="Q3028">
        <v>27356.799999999999</v>
      </c>
      <c r="R3028">
        <v>166758</v>
      </c>
      <c r="S3028">
        <v>166758</v>
      </c>
      <c r="T3028">
        <v>0.16675799999999999</v>
      </c>
      <c r="U3028">
        <v>0.16675799999999999</v>
      </c>
      <c r="V3028">
        <v>27.3568</v>
      </c>
    </row>
    <row r="3029" spans="1:22" x14ac:dyDescent="0.35">
      <c r="A3029" t="s">
        <v>22</v>
      </c>
      <c r="B3029">
        <v>2019</v>
      </c>
      <c r="C3029" t="b">
        <v>1</v>
      </c>
      <c r="D3029" t="s">
        <v>23</v>
      </c>
      <c r="E3029" t="s">
        <v>242</v>
      </c>
      <c r="F3029" t="s">
        <v>25</v>
      </c>
      <c r="G3029" t="s">
        <v>23</v>
      </c>
      <c r="H3029" t="s">
        <v>36</v>
      </c>
      <c r="I3029" t="s">
        <v>37</v>
      </c>
      <c r="J3029" t="s">
        <v>28</v>
      </c>
      <c r="K3029" t="s">
        <v>29</v>
      </c>
      <c r="L3029" t="b">
        <v>1</v>
      </c>
      <c r="M3029" t="s">
        <v>30</v>
      </c>
      <c r="N3029" t="s">
        <v>242</v>
      </c>
      <c r="O3029">
        <v>1.66</v>
      </c>
      <c r="P3029">
        <v>404</v>
      </c>
      <c r="Q3029">
        <v>670.64</v>
      </c>
      <c r="R3029">
        <v>5960</v>
      </c>
      <c r="S3029">
        <v>5960</v>
      </c>
      <c r="T3029">
        <v>5.96E-3</v>
      </c>
      <c r="U3029">
        <v>5.96E-3</v>
      </c>
      <c r="V3029">
        <v>0.67064000000000001</v>
      </c>
    </row>
    <row r="3030" spans="1:22" x14ac:dyDescent="0.35">
      <c r="A3030" t="s">
        <v>22</v>
      </c>
      <c r="B3030">
        <v>2019</v>
      </c>
      <c r="C3030" t="b">
        <v>1</v>
      </c>
      <c r="D3030" t="s">
        <v>23</v>
      </c>
      <c r="E3030" t="s">
        <v>242</v>
      </c>
      <c r="F3030" t="s">
        <v>25</v>
      </c>
      <c r="G3030" t="s">
        <v>23</v>
      </c>
      <c r="H3030" t="s">
        <v>36</v>
      </c>
      <c r="I3030" t="s">
        <v>37</v>
      </c>
      <c r="J3030" t="s">
        <v>79</v>
      </c>
      <c r="K3030" t="s">
        <v>47</v>
      </c>
      <c r="L3030" t="b">
        <v>1</v>
      </c>
      <c r="M3030" t="s">
        <v>30</v>
      </c>
      <c r="N3030" t="s">
        <v>242</v>
      </c>
      <c r="O3030">
        <v>1.36</v>
      </c>
      <c r="P3030">
        <v>377498</v>
      </c>
      <c r="Q3030">
        <v>513397.28</v>
      </c>
      <c r="R3030">
        <v>1668712</v>
      </c>
      <c r="S3030">
        <v>1668712</v>
      </c>
      <c r="T3030">
        <v>1.668712</v>
      </c>
      <c r="U3030">
        <v>1.668712</v>
      </c>
      <c r="V3030">
        <v>513.39728000000002</v>
      </c>
    </row>
    <row r="3031" spans="1:22" x14ac:dyDescent="0.35">
      <c r="A3031" t="s">
        <v>22</v>
      </c>
      <c r="B3031">
        <v>2019</v>
      </c>
      <c r="C3031" t="b">
        <v>1</v>
      </c>
      <c r="D3031" t="s">
        <v>23</v>
      </c>
      <c r="E3031" t="s">
        <v>242</v>
      </c>
      <c r="F3031" t="s">
        <v>25</v>
      </c>
      <c r="G3031" t="s">
        <v>23</v>
      </c>
      <c r="H3031" t="s">
        <v>36</v>
      </c>
      <c r="I3031" t="s">
        <v>37</v>
      </c>
      <c r="J3031" t="s">
        <v>79</v>
      </c>
      <c r="K3031" t="s">
        <v>47</v>
      </c>
      <c r="L3031" t="b">
        <v>1</v>
      </c>
      <c r="M3031" t="s">
        <v>30</v>
      </c>
      <c r="N3031" t="s">
        <v>242</v>
      </c>
      <c r="O3031">
        <v>1.36</v>
      </c>
      <c r="P3031">
        <v>100408</v>
      </c>
      <c r="Q3031">
        <v>136554.88</v>
      </c>
      <c r="R3031">
        <v>488209</v>
      </c>
      <c r="S3031">
        <v>488209</v>
      </c>
      <c r="T3031">
        <v>0.488209</v>
      </c>
      <c r="U3031">
        <v>0.488209</v>
      </c>
      <c r="V3031">
        <v>136.55488</v>
      </c>
    </row>
    <row r="3032" spans="1:22" x14ac:dyDescent="0.35">
      <c r="A3032" t="s">
        <v>22</v>
      </c>
      <c r="B3032">
        <v>2019</v>
      </c>
      <c r="C3032" t="b">
        <v>1</v>
      </c>
      <c r="D3032" t="s">
        <v>23</v>
      </c>
      <c r="E3032" t="s">
        <v>242</v>
      </c>
      <c r="F3032" t="s">
        <v>25</v>
      </c>
      <c r="G3032" t="s">
        <v>23</v>
      </c>
      <c r="H3032" t="s">
        <v>36</v>
      </c>
      <c r="I3032" t="s">
        <v>37</v>
      </c>
      <c r="J3032" t="s">
        <v>79</v>
      </c>
      <c r="K3032" t="s">
        <v>47</v>
      </c>
      <c r="L3032" t="b">
        <v>1</v>
      </c>
      <c r="M3032" t="s">
        <v>30</v>
      </c>
      <c r="N3032" t="s">
        <v>242</v>
      </c>
      <c r="O3032">
        <v>1.36</v>
      </c>
      <c r="P3032">
        <v>1400</v>
      </c>
      <c r="Q3032">
        <v>1904</v>
      </c>
      <c r="R3032">
        <v>11419</v>
      </c>
      <c r="S3032">
        <v>11419</v>
      </c>
      <c r="T3032">
        <v>1.1419E-2</v>
      </c>
      <c r="U3032">
        <v>1.1419E-2</v>
      </c>
      <c r="V3032">
        <v>1.9039999999999999</v>
      </c>
    </row>
    <row r="3033" spans="1:22" x14ac:dyDescent="0.35">
      <c r="A3033" t="s">
        <v>22</v>
      </c>
      <c r="B3033">
        <v>2019</v>
      </c>
      <c r="C3033" t="b">
        <v>1</v>
      </c>
      <c r="D3033" t="s">
        <v>23</v>
      </c>
      <c r="E3033" t="s">
        <v>242</v>
      </c>
      <c r="F3033" t="s">
        <v>25</v>
      </c>
      <c r="G3033" t="s">
        <v>23</v>
      </c>
      <c r="H3033" t="s">
        <v>36</v>
      </c>
      <c r="I3033" t="s">
        <v>37</v>
      </c>
      <c r="J3033" t="s">
        <v>82</v>
      </c>
      <c r="K3033" t="s">
        <v>39</v>
      </c>
      <c r="L3033" t="b">
        <v>1</v>
      </c>
      <c r="M3033" t="s">
        <v>30</v>
      </c>
      <c r="N3033" t="s">
        <v>242</v>
      </c>
      <c r="O3033">
        <v>1.36</v>
      </c>
      <c r="P3033">
        <v>314592</v>
      </c>
      <c r="Q3033">
        <v>427845.12</v>
      </c>
      <c r="R3033">
        <v>556888</v>
      </c>
      <c r="S3033">
        <v>556888</v>
      </c>
      <c r="T3033">
        <v>0.55688800000000005</v>
      </c>
      <c r="U3033">
        <v>0.55688800000000005</v>
      </c>
      <c r="V3033">
        <v>427.84512000000001</v>
      </c>
    </row>
    <row r="3034" spans="1:22" x14ac:dyDescent="0.35">
      <c r="A3034" t="s">
        <v>22</v>
      </c>
      <c r="B3034">
        <v>2019</v>
      </c>
      <c r="C3034" t="b">
        <v>1</v>
      </c>
      <c r="D3034" t="s">
        <v>23</v>
      </c>
      <c r="E3034" t="s">
        <v>242</v>
      </c>
      <c r="F3034" t="s">
        <v>25</v>
      </c>
      <c r="G3034" t="s">
        <v>23</v>
      </c>
      <c r="H3034" t="s">
        <v>36</v>
      </c>
      <c r="I3034" t="s">
        <v>37</v>
      </c>
      <c r="J3034" t="s">
        <v>82</v>
      </c>
      <c r="K3034" t="s">
        <v>39</v>
      </c>
      <c r="L3034" t="b">
        <v>1</v>
      </c>
      <c r="M3034" t="s">
        <v>30</v>
      </c>
      <c r="N3034" t="s">
        <v>242</v>
      </c>
      <c r="O3034">
        <v>1.36</v>
      </c>
      <c r="P3034">
        <v>36360</v>
      </c>
      <c r="Q3034">
        <v>49449.599999999999</v>
      </c>
      <c r="R3034">
        <v>73491</v>
      </c>
      <c r="S3034">
        <v>73491</v>
      </c>
      <c r="T3034">
        <v>7.3491000000000001E-2</v>
      </c>
      <c r="U3034">
        <v>7.3491000000000001E-2</v>
      </c>
      <c r="V3034">
        <v>49.449599999999997</v>
      </c>
    </row>
    <row r="3035" spans="1:22" x14ac:dyDescent="0.35">
      <c r="A3035" t="s">
        <v>22</v>
      </c>
      <c r="B3035">
        <v>2019</v>
      </c>
      <c r="C3035" t="b">
        <v>1</v>
      </c>
      <c r="D3035" t="s">
        <v>23</v>
      </c>
      <c r="E3035" t="s">
        <v>242</v>
      </c>
      <c r="F3035" t="s">
        <v>25</v>
      </c>
      <c r="G3035" t="s">
        <v>23</v>
      </c>
      <c r="H3035" t="s">
        <v>36</v>
      </c>
      <c r="I3035" t="s">
        <v>37</v>
      </c>
      <c r="J3035" t="s">
        <v>82</v>
      </c>
      <c r="K3035" t="s">
        <v>39</v>
      </c>
      <c r="L3035" t="b">
        <v>1</v>
      </c>
      <c r="M3035" t="s">
        <v>30</v>
      </c>
      <c r="N3035" t="s">
        <v>242</v>
      </c>
      <c r="O3035">
        <v>1.36</v>
      </c>
      <c r="P3035">
        <v>34804</v>
      </c>
      <c r="Q3035">
        <v>47333.440000000002</v>
      </c>
      <c r="R3035">
        <v>54235</v>
      </c>
      <c r="S3035">
        <v>54235</v>
      </c>
      <c r="T3035">
        <v>5.4234999999999998E-2</v>
      </c>
      <c r="U3035">
        <v>5.4234999999999998E-2</v>
      </c>
      <c r="V3035">
        <v>47.333440000000003</v>
      </c>
    </row>
    <row r="3036" spans="1:22" x14ac:dyDescent="0.35">
      <c r="A3036" t="s">
        <v>22</v>
      </c>
      <c r="B3036">
        <v>2019</v>
      </c>
      <c r="C3036" t="b">
        <v>1</v>
      </c>
      <c r="D3036" t="s">
        <v>23</v>
      </c>
      <c r="E3036" t="s">
        <v>242</v>
      </c>
      <c r="F3036" t="s">
        <v>25</v>
      </c>
      <c r="G3036" t="s">
        <v>23</v>
      </c>
      <c r="H3036" t="s">
        <v>36</v>
      </c>
      <c r="I3036" t="s">
        <v>37</v>
      </c>
      <c r="J3036" t="s">
        <v>82</v>
      </c>
      <c r="K3036" t="s">
        <v>39</v>
      </c>
      <c r="L3036" t="b">
        <v>1</v>
      </c>
      <c r="M3036" t="s">
        <v>30</v>
      </c>
      <c r="N3036" t="s">
        <v>242</v>
      </c>
      <c r="O3036">
        <v>1.36</v>
      </c>
      <c r="P3036">
        <v>20000</v>
      </c>
      <c r="Q3036">
        <v>27200</v>
      </c>
      <c r="R3036">
        <v>33073</v>
      </c>
      <c r="S3036">
        <v>33073</v>
      </c>
      <c r="T3036">
        <v>3.3072999999999998E-2</v>
      </c>
      <c r="U3036">
        <v>3.3072999999999998E-2</v>
      </c>
      <c r="V3036">
        <v>27.2</v>
      </c>
    </row>
    <row r="3037" spans="1:22" x14ac:dyDescent="0.35">
      <c r="A3037" t="s">
        <v>22</v>
      </c>
      <c r="B3037">
        <v>2019</v>
      </c>
      <c r="C3037" t="b">
        <v>1</v>
      </c>
      <c r="D3037" t="s">
        <v>23</v>
      </c>
      <c r="E3037" t="s">
        <v>242</v>
      </c>
      <c r="F3037" t="s">
        <v>25</v>
      </c>
      <c r="G3037" t="s">
        <v>23</v>
      </c>
      <c r="H3037" t="s">
        <v>36</v>
      </c>
      <c r="I3037" t="s">
        <v>83</v>
      </c>
      <c r="J3037" t="s">
        <v>33</v>
      </c>
      <c r="K3037" t="s">
        <v>33</v>
      </c>
      <c r="L3037" t="b">
        <v>1</v>
      </c>
      <c r="M3037" t="s">
        <v>30</v>
      </c>
      <c r="N3037" t="s">
        <v>242</v>
      </c>
      <c r="O3037">
        <v>3.31</v>
      </c>
      <c r="P3037">
        <v>11000</v>
      </c>
      <c r="Q3037">
        <v>36410</v>
      </c>
      <c r="R3037">
        <v>106680</v>
      </c>
      <c r="S3037">
        <v>106680</v>
      </c>
      <c r="T3037">
        <v>0.10668</v>
      </c>
      <c r="U3037">
        <v>0.10668</v>
      </c>
      <c r="V3037">
        <v>36.409999999999997</v>
      </c>
    </row>
    <row r="3038" spans="1:22" x14ac:dyDescent="0.35">
      <c r="A3038" t="s">
        <v>22</v>
      </c>
      <c r="B3038">
        <v>2019</v>
      </c>
      <c r="C3038" t="b">
        <v>1</v>
      </c>
      <c r="D3038" t="s">
        <v>23</v>
      </c>
      <c r="E3038" t="s">
        <v>242</v>
      </c>
      <c r="F3038" t="s">
        <v>25</v>
      </c>
      <c r="G3038" t="s">
        <v>23</v>
      </c>
      <c r="H3038" t="s">
        <v>40</v>
      </c>
      <c r="I3038" t="s">
        <v>27</v>
      </c>
      <c r="J3038" t="s">
        <v>51</v>
      </c>
      <c r="K3038" t="s">
        <v>52</v>
      </c>
      <c r="L3038" t="b">
        <v>1</v>
      </c>
      <c r="M3038" t="s">
        <v>30</v>
      </c>
      <c r="N3038" t="s">
        <v>242</v>
      </c>
      <c r="O3038">
        <v>2.5</v>
      </c>
      <c r="P3038">
        <v>865769</v>
      </c>
      <c r="Q3038">
        <v>2164422.5</v>
      </c>
      <c r="R3038">
        <v>4370967</v>
      </c>
      <c r="S3038">
        <v>4370967</v>
      </c>
      <c r="T3038">
        <v>4.3709670000000003</v>
      </c>
      <c r="U3038">
        <v>4.3709670000000003</v>
      </c>
      <c r="V3038">
        <v>2164.4225000000001</v>
      </c>
    </row>
    <row r="3039" spans="1:22" x14ac:dyDescent="0.35">
      <c r="A3039" t="s">
        <v>22</v>
      </c>
      <c r="B3039">
        <v>2019</v>
      </c>
      <c r="C3039" t="b">
        <v>1</v>
      </c>
      <c r="D3039" t="s">
        <v>23</v>
      </c>
      <c r="E3039" t="s">
        <v>242</v>
      </c>
      <c r="F3039" t="s">
        <v>25</v>
      </c>
      <c r="G3039" t="s">
        <v>23</v>
      </c>
      <c r="H3039" t="s">
        <v>40</v>
      </c>
      <c r="I3039" t="s">
        <v>27</v>
      </c>
      <c r="J3039" t="s">
        <v>51</v>
      </c>
      <c r="K3039" t="s">
        <v>52</v>
      </c>
      <c r="L3039" t="b">
        <v>1</v>
      </c>
      <c r="M3039" t="s">
        <v>30</v>
      </c>
      <c r="N3039" t="s">
        <v>242</v>
      </c>
      <c r="O3039">
        <v>2.5</v>
      </c>
      <c r="P3039">
        <v>18847</v>
      </c>
      <c r="Q3039">
        <v>47117.5</v>
      </c>
      <c r="R3039">
        <v>112181</v>
      </c>
      <c r="S3039">
        <v>112181</v>
      </c>
      <c r="T3039">
        <v>0.112181</v>
      </c>
      <c r="U3039">
        <v>0.112181</v>
      </c>
      <c r="V3039">
        <v>47.1175</v>
      </c>
    </row>
    <row r="3040" spans="1:22" x14ac:dyDescent="0.35">
      <c r="A3040" t="s">
        <v>22</v>
      </c>
      <c r="B3040">
        <v>2019</v>
      </c>
      <c r="C3040" t="b">
        <v>1</v>
      </c>
      <c r="D3040" t="s">
        <v>23</v>
      </c>
      <c r="E3040" t="s">
        <v>242</v>
      </c>
      <c r="F3040" t="s">
        <v>25</v>
      </c>
      <c r="G3040" t="s">
        <v>23</v>
      </c>
      <c r="H3040" t="s">
        <v>40</v>
      </c>
      <c r="I3040" t="s">
        <v>27</v>
      </c>
      <c r="J3040" t="s">
        <v>51</v>
      </c>
      <c r="K3040" t="s">
        <v>52</v>
      </c>
      <c r="L3040" t="b">
        <v>1</v>
      </c>
      <c r="M3040" t="s">
        <v>30</v>
      </c>
      <c r="N3040" t="s">
        <v>242</v>
      </c>
      <c r="O3040">
        <v>2.5</v>
      </c>
      <c r="P3040">
        <v>15000</v>
      </c>
      <c r="Q3040">
        <v>37500</v>
      </c>
      <c r="R3040">
        <v>93779</v>
      </c>
      <c r="S3040">
        <v>93779</v>
      </c>
      <c r="T3040">
        <v>9.3779000000000001E-2</v>
      </c>
      <c r="U3040">
        <v>9.3779000000000001E-2</v>
      </c>
      <c r="V3040">
        <v>37.5</v>
      </c>
    </row>
    <row r="3041" spans="1:22" x14ac:dyDescent="0.35">
      <c r="A3041" t="s">
        <v>22</v>
      </c>
      <c r="B3041">
        <v>2019</v>
      </c>
      <c r="C3041" t="b">
        <v>1</v>
      </c>
      <c r="D3041" t="s">
        <v>23</v>
      </c>
      <c r="E3041" t="s">
        <v>242</v>
      </c>
      <c r="F3041" t="s">
        <v>25</v>
      </c>
      <c r="G3041" t="s">
        <v>23</v>
      </c>
      <c r="H3041" t="s">
        <v>40</v>
      </c>
      <c r="I3041" t="s">
        <v>27</v>
      </c>
      <c r="J3041" t="s">
        <v>108</v>
      </c>
      <c r="K3041" t="s">
        <v>52</v>
      </c>
      <c r="L3041" t="b">
        <v>1</v>
      </c>
      <c r="M3041" t="s">
        <v>30</v>
      </c>
      <c r="N3041" t="s">
        <v>242</v>
      </c>
      <c r="O3041">
        <v>1.83</v>
      </c>
      <c r="P3041">
        <v>36000</v>
      </c>
      <c r="Q3041">
        <v>65880</v>
      </c>
      <c r="R3041">
        <v>309194</v>
      </c>
      <c r="S3041">
        <v>309194</v>
      </c>
      <c r="T3041">
        <v>0.30919400000000002</v>
      </c>
      <c r="U3041">
        <v>0.30919400000000002</v>
      </c>
      <c r="V3041">
        <v>65.88</v>
      </c>
    </row>
    <row r="3042" spans="1:22" x14ac:dyDescent="0.35">
      <c r="A3042" t="s">
        <v>22</v>
      </c>
      <c r="B3042">
        <v>2019</v>
      </c>
      <c r="C3042" t="b">
        <v>1</v>
      </c>
      <c r="D3042" t="s">
        <v>23</v>
      </c>
      <c r="E3042" t="s">
        <v>242</v>
      </c>
      <c r="F3042" t="s">
        <v>25</v>
      </c>
      <c r="G3042" t="s">
        <v>23</v>
      </c>
      <c r="H3042" t="s">
        <v>40</v>
      </c>
      <c r="I3042" t="s">
        <v>27</v>
      </c>
      <c r="J3042" t="s">
        <v>106</v>
      </c>
      <c r="K3042" t="s">
        <v>32</v>
      </c>
      <c r="L3042" t="b">
        <v>1</v>
      </c>
      <c r="M3042" t="s">
        <v>30</v>
      </c>
      <c r="N3042" t="s">
        <v>242</v>
      </c>
      <c r="O3042">
        <v>3.06</v>
      </c>
      <c r="P3042">
        <v>71435</v>
      </c>
      <c r="Q3042">
        <v>218591.1</v>
      </c>
      <c r="R3042">
        <v>398447</v>
      </c>
      <c r="S3042">
        <v>398447</v>
      </c>
      <c r="T3042">
        <v>0.398447</v>
      </c>
      <c r="U3042">
        <v>0.398447</v>
      </c>
      <c r="V3042">
        <v>218.59110000000001</v>
      </c>
    </row>
    <row r="3043" spans="1:22" x14ac:dyDescent="0.35">
      <c r="A3043" t="s">
        <v>22</v>
      </c>
      <c r="B3043">
        <v>2019</v>
      </c>
      <c r="C3043" t="b">
        <v>1</v>
      </c>
      <c r="D3043" t="s">
        <v>23</v>
      </c>
      <c r="E3043" t="s">
        <v>242</v>
      </c>
      <c r="F3043" t="s">
        <v>25</v>
      </c>
      <c r="G3043" t="s">
        <v>23</v>
      </c>
      <c r="H3043" t="s">
        <v>40</v>
      </c>
      <c r="I3043" t="s">
        <v>27</v>
      </c>
      <c r="J3043" t="s">
        <v>76</v>
      </c>
      <c r="K3043" t="s">
        <v>32</v>
      </c>
      <c r="L3043" t="b">
        <v>1</v>
      </c>
      <c r="M3043" t="s">
        <v>30</v>
      </c>
      <c r="N3043" t="s">
        <v>242</v>
      </c>
      <c r="O3043">
        <v>2.85</v>
      </c>
      <c r="P3043">
        <v>933724</v>
      </c>
      <c r="Q3043">
        <v>2661113.4</v>
      </c>
      <c r="R3043">
        <v>5341049</v>
      </c>
      <c r="S3043">
        <v>5341049</v>
      </c>
      <c r="T3043">
        <v>5.3410489999999999</v>
      </c>
      <c r="U3043">
        <v>5.3410489999999999</v>
      </c>
      <c r="V3043">
        <v>2661.1134000000002</v>
      </c>
    </row>
    <row r="3044" spans="1:22" x14ac:dyDescent="0.35">
      <c r="A3044" t="s">
        <v>22</v>
      </c>
      <c r="B3044">
        <v>2019</v>
      </c>
      <c r="C3044" t="b">
        <v>1</v>
      </c>
      <c r="D3044" t="s">
        <v>23</v>
      </c>
      <c r="E3044" t="s">
        <v>242</v>
      </c>
      <c r="F3044" t="s">
        <v>25</v>
      </c>
      <c r="G3044" t="s">
        <v>23</v>
      </c>
      <c r="H3044" t="s">
        <v>40</v>
      </c>
      <c r="I3044" t="s">
        <v>27</v>
      </c>
      <c r="J3044" t="s">
        <v>76</v>
      </c>
      <c r="K3044" t="s">
        <v>32</v>
      </c>
      <c r="L3044" t="b">
        <v>1</v>
      </c>
      <c r="M3044" t="s">
        <v>30</v>
      </c>
      <c r="N3044" t="s">
        <v>242</v>
      </c>
      <c r="O3044">
        <v>2.85</v>
      </c>
      <c r="P3044">
        <v>904800</v>
      </c>
      <c r="Q3044">
        <v>2578680</v>
      </c>
      <c r="R3044">
        <v>5413190</v>
      </c>
      <c r="S3044">
        <v>5413190</v>
      </c>
      <c r="T3044">
        <v>5.4131900000000002</v>
      </c>
      <c r="U3044">
        <v>5.4131900000000002</v>
      </c>
      <c r="V3044">
        <v>2578.6799999999998</v>
      </c>
    </row>
    <row r="3045" spans="1:22" x14ac:dyDescent="0.35">
      <c r="A3045" t="s">
        <v>22</v>
      </c>
      <c r="B3045">
        <v>2019</v>
      </c>
      <c r="C3045" t="b">
        <v>1</v>
      </c>
      <c r="D3045" t="s">
        <v>23</v>
      </c>
      <c r="E3045" t="s">
        <v>242</v>
      </c>
      <c r="F3045" t="s">
        <v>25</v>
      </c>
      <c r="G3045" t="s">
        <v>23</v>
      </c>
      <c r="H3045" t="s">
        <v>40</v>
      </c>
      <c r="I3045" t="s">
        <v>27</v>
      </c>
      <c r="J3045" t="s">
        <v>76</v>
      </c>
      <c r="K3045" t="s">
        <v>32</v>
      </c>
      <c r="L3045" t="b">
        <v>1</v>
      </c>
      <c r="M3045" t="s">
        <v>30</v>
      </c>
      <c r="N3045" t="s">
        <v>242</v>
      </c>
      <c r="O3045">
        <v>2.85</v>
      </c>
      <c r="P3045">
        <v>110158</v>
      </c>
      <c r="Q3045">
        <v>313950.3</v>
      </c>
      <c r="R3045">
        <v>695178</v>
      </c>
      <c r="S3045">
        <v>695178</v>
      </c>
      <c r="T3045">
        <v>0.69517799999999996</v>
      </c>
      <c r="U3045">
        <v>0.69517799999999996</v>
      </c>
      <c r="V3045">
        <v>313.95030000000003</v>
      </c>
    </row>
    <row r="3046" spans="1:22" x14ac:dyDescent="0.35">
      <c r="A3046" t="s">
        <v>22</v>
      </c>
      <c r="B3046">
        <v>2019</v>
      </c>
      <c r="C3046" t="b">
        <v>1</v>
      </c>
      <c r="D3046" t="s">
        <v>23</v>
      </c>
      <c r="E3046" t="s">
        <v>242</v>
      </c>
      <c r="F3046" t="s">
        <v>25</v>
      </c>
      <c r="G3046" t="s">
        <v>23</v>
      </c>
      <c r="H3046" t="s">
        <v>40</v>
      </c>
      <c r="I3046" t="s">
        <v>27</v>
      </c>
      <c r="J3046" t="s">
        <v>33</v>
      </c>
      <c r="K3046" t="s">
        <v>33</v>
      </c>
      <c r="L3046" t="b">
        <v>1</v>
      </c>
      <c r="M3046" t="s">
        <v>30</v>
      </c>
      <c r="N3046" t="s">
        <v>242</v>
      </c>
      <c r="O3046">
        <v>2.65</v>
      </c>
      <c r="P3046">
        <v>50323</v>
      </c>
      <c r="Q3046">
        <v>133355.95000000001</v>
      </c>
      <c r="R3046">
        <v>349391</v>
      </c>
      <c r="S3046">
        <v>349391</v>
      </c>
      <c r="T3046">
        <v>0.34939100000000001</v>
      </c>
      <c r="U3046">
        <v>0.34939100000000001</v>
      </c>
      <c r="V3046">
        <v>133.35595000000001</v>
      </c>
    </row>
    <row r="3047" spans="1:22" x14ac:dyDescent="0.35">
      <c r="A3047" t="s">
        <v>22</v>
      </c>
      <c r="B3047">
        <v>2019</v>
      </c>
      <c r="C3047" t="b">
        <v>1</v>
      </c>
      <c r="D3047" t="s">
        <v>23</v>
      </c>
      <c r="E3047" t="s">
        <v>242</v>
      </c>
      <c r="F3047" t="s">
        <v>25</v>
      </c>
      <c r="G3047" t="s">
        <v>23</v>
      </c>
      <c r="H3047" t="s">
        <v>40</v>
      </c>
      <c r="I3047" t="s">
        <v>27</v>
      </c>
      <c r="J3047" t="s">
        <v>33</v>
      </c>
      <c r="K3047" t="s">
        <v>33</v>
      </c>
      <c r="L3047" t="b">
        <v>1</v>
      </c>
      <c r="M3047" t="s">
        <v>30</v>
      </c>
      <c r="N3047" t="s">
        <v>242</v>
      </c>
      <c r="O3047">
        <v>2.65</v>
      </c>
      <c r="P3047">
        <v>832</v>
      </c>
      <c r="Q3047">
        <v>2204.8000000000002</v>
      </c>
      <c r="R3047">
        <v>5724</v>
      </c>
      <c r="S3047">
        <v>5724</v>
      </c>
      <c r="T3047">
        <v>5.7239999999999999E-3</v>
      </c>
      <c r="U3047">
        <v>5.7239999999999999E-3</v>
      </c>
      <c r="V3047">
        <v>2.2048000000000001</v>
      </c>
    </row>
    <row r="3048" spans="1:22" x14ac:dyDescent="0.35">
      <c r="A3048" t="s">
        <v>22</v>
      </c>
      <c r="B3048">
        <v>2019</v>
      </c>
      <c r="C3048" t="b">
        <v>1</v>
      </c>
      <c r="D3048" t="s">
        <v>23</v>
      </c>
      <c r="E3048" t="s">
        <v>242</v>
      </c>
      <c r="F3048" t="s">
        <v>25</v>
      </c>
      <c r="G3048" t="s">
        <v>23</v>
      </c>
      <c r="H3048" t="s">
        <v>40</v>
      </c>
      <c r="I3048" t="s">
        <v>27</v>
      </c>
      <c r="J3048" t="s">
        <v>33</v>
      </c>
      <c r="K3048" t="s">
        <v>33</v>
      </c>
      <c r="L3048" t="b">
        <v>1</v>
      </c>
      <c r="M3048" t="s">
        <v>30</v>
      </c>
      <c r="N3048" t="s">
        <v>242</v>
      </c>
      <c r="O3048">
        <v>1.64</v>
      </c>
      <c r="P3048">
        <v>88000</v>
      </c>
      <c r="Q3048">
        <v>144320</v>
      </c>
      <c r="R3048">
        <v>433484</v>
      </c>
      <c r="S3048">
        <v>433484</v>
      </c>
      <c r="T3048">
        <v>0.43348399999999998</v>
      </c>
      <c r="U3048">
        <v>0.43348399999999998</v>
      </c>
      <c r="V3048">
        <v>144.32</v>
      </c>
    </row>
    <row r="3049" spans="1:22" x14ac:dyDescent="0.35">
      <c r="A3049" t="s">
        <v>22</v>
      </c>
      <c r="B3049">
        <v>2019</v>
      </c>
      <c r="C3049" t="b">
        <v>1</v>
      </c>
      <c r="D3049" t="s">
        <v>23</v>
      </c>
      <c r="E3049" t="s">
        <v>242</v>
      </c>
      <c r="F3049" t="s">
        <v>25</v>
      </c>
      <c r="G3049" t="s">
        <v>23</v>
      </c>
      <c r="H3049" t="s">
        <v>40</v>
      </c>
      <c r="I3049" t="s">
        <v>27</v>
      </c>
      <c r="J3049" t="s">
        <v>33</v>
      </c>
      <c r="K3049" t="s">
        <v>33</v>
      </c>
      <c r="L3049" t="b">
        <v>1</v>
      </c>
      <c r="M3049" t="s">
        <v>30</v>
      </c>
      <c r="N3049" t="s">
        <v>242</v>
      </c>
      <c r="O3049">
        <v>1.64</v>
      </c>
      <c r="P3049">
        <v>16962</v>
      </c>
      <c r="Q3049">
        <v>27817.68</v>
      </c>
      <c r="R3049">
        <v>115944</v>
      </c>
      <c r="S3049">
        <v>115944</v>
      </c>
      <c r="T3049">
        <v>0.11594400000000001</v>
      </c>
      <c r="U3049">
        <v>0.11594400000000001</v>
      </c>
      <c r="V3049">
        <v>27.817679999999999</v>
      </c>
    </row>
    <row r="3050" spans="1:22" x14ac:dyDescent="0.35">
      <c r="A3050" t="s">
        <v>22</v>
      </c>
      <c r="B3050">
        <v>2019</v>
      </c>
      <c r="C3050" t="b">
        <v>1</v>
      </c>
      <c r="D3050" t="s">
        <v>23</v>
      </c>
      <c r="E3050" t="s">
        <v>242</v>
      </c>
      <c r="F3050" t="s">
        <v>25</v>
      </c>
      <c r="G3050" t="s">
        <v>23</v>
      </c>
      <c r="H3050" t="s">
        <v>40</v>
      </c>
      <c r="I3050" t="s">
        <v>27</v>
      </c>
      <c r="J3050" t="s">
        <v>33</v>
      </c>
      <c r="K3050" t="s">
        <v>33</v>
      </c>
      <c r="L3050" t="b">
        <v>1</v>
      </c>
      <c r="M3050" t="s">
        <v>30</v>
      </c>
      <c r="N3050" t="s">
        <v>242</v>
      </c>
      <c r="O3050">
        <v>1.64</v>
      </c>
      <c r="P3050">
        <v>9000</v>
      </c>
      <c r="Q3050">
        <v>14760</v>
      </c>
      <c r="R3050">
        <v>44851</v>
      </c>
      <c r="S3050">
        <v>44851</v>
      </c>
      <c r="T3050">
        <v>4.4851000000000002E-2</v>
      </c>
      <c r="U3050">
        <v>4.4851000000000002E-2</v>
      </c>
      <c r="V3050">
        <v>14.76</v>
      </c>
    </row>
    <row r="3051" spans="1:22" x14ac:dyDescent="0.35">
      <c r="A3051" t="s">
        <v>22</v>
      </c>
      <c r="B3051">
        <v>2019</v>
      </c>
      <c r="C3051" t="b">
        <v>1</v>
      </c>
      <c r="D3051" t="s">
        <v>23</v>
      </c>
      <c r="E3051" t="s">
        <v>242</v>
      </c>
      <c r="F3051" t="s">
        <v>25</v>
      </c>
      <c r="G3051" t="s">
        <v>23</v>
      </c>
      <c r="H3051" t="s">
        <v>26</v>
      </c>
      <c r="I3051" t="s">
        <v>35</v>
      </c>
      <c r="J3051" t="s">
        <v>41</v>
      </c>
      <c r="K3051" t="s">
        <v>42</v>
      </c>
      <c r="L3051" t="b">
        <v>1</v>
      </c>
      <c r="M3051" t="s">
        <v>30</v>
      </c>
      <c r="N3051" t="s">
        <v>242</v>
      </c>
      <c r="O3051">
        <v>0</v>
      </c>
      <c r="P3051">
        <v>7175</v>
      </c>
      <c r="Q3051">
        <v>0</v>
      </c>
      <c r="R3051">
        <v>98670</v>
      </c>
      <c r="S3051">
        <v>98670</v>
      </c>
      <c r="T3051">
        <v>9.8669999999999994E-2</v>
      </c>
      <c r="U3051">
        <v>9.8669999999999994E-2</v>
      </c>
      <c r="V3051">
        <v>0</v>
      </c>
    </row>
    <row r="3052" spans="1:22" x14ac:dyDescent="0.35">
      <c r="A3052" t="s">
        <v>22</v>
      </c>
      <c r="B3052">
        <v>2019</v>
      </c>
      <c r="C3052" t="b">
        <v>1</v>
      </c>
      <c r="D3052" t="s">
        <v>23</v>
      </c>
      <c r="E3052" t="s">
        <v>242</v>
      </c>
      <c r="F3052" t="s">
        <v>25</v>
      </c>
      <c r="G3052" t="s">
        <v>23</v>
      </c>
      <c r="H3052" t="s">
        <v>26</v>
      </c>
      <c r="I3052" t="s">
        <v>35</v>
      </c>
      <c r="J3052" t="s">
        <v>41</v>
      </c>
      <c r="K3052" t="s">
        <v>42</v>
      </c>
      <c r="L3052" t="b">
        <v>1</v>
      </c>
      <c r="M3052" t="s">
        <v>30</v>
      </c>
      <c r="N3052" t="s">
        <v>242</v>
      </c>
      <c r="O3052">
        <v>0</v>
      </c>
      <c r="P3052">
        <v>5135</v>
      </c>
      <c r="Q3052">
        <v>0</v>
      </c>
      <c r="R3052">
        <v>122373</v>
      </c>
      <c r="S3052">
        <v>122373</v>
      </c>
      <c r="T3052">
        <v>0.122373</v>
      </c>
      <c r="U3052">
        <v>0.122373</v>
      </c>
      <c r="V3052">
        <v>0</v>
      </c>
    </row>
    <row r="3053" spans="1:22" x14ac:dyDescent="0.35">
      <c r="A3053" t="s">
        <v>22</v>
      </c>
      <c r="B3053">
        <v>2019</v>
      </c>
      <c r="C3053" t="b">
        <v>1</v>
      </c>
      <c r="D3053" t="s">
        <v>23</v>
      </c>
      <c r="E3053" t="s">
        <v>242</v>
      </c>
      <c r="F3053" t="s">
        <v>25</v>
      </c>
      <c r="G3053" t="s">
        <v>23</v>
      </c>
      <c r="H3053" t="s">
        <v>26</v>
      </c>
      <c r="I3053" t="s">
        <v>35</v>
      </c>
      <c r="J3053" t="s">
        <v>41</v>
      </c>
      <c r="K3053" t="s">
        <v>42</v>
      </c>
      <c r="L3053" t="b">
        <v>1</v>
      </c>
      <c r="M3053" t="s">
        <v>30</v>
      </c>
      <c r="N3053" t="s">
        <v>242</v>
      </c>
      <c r="O3053">
        <v>0</v>
      </c>
      <c r="P3053">
        <v>130</v>
      </c>
      <c r="Q3053">
        <v>0</v>
      </c>
      <c r="R3053">
        <v>1279</v>
      </c>
      <c r="S3053">
        <v>1279</v>
      </c>
      <c r="T3053">
        <v>1.279E-3</v>
      </c>
      <c r="U3053">
        <v>1.279E-3</v>
      </c>
      <c r="V3053">
        <v>0</v>
      </c>
    </row>
    <row r="3054" spans="1:22" x14ac:dyDescent="0.35">
      <c r="A3054" t="s">
        <v>22</v>
      </c>
      <c r="B3054">
        <v>2019</v>
      </c>
      <c r="C3054" t="b">
        <v>1</v>
      </c>
      <c r="D3054" t="s">
        <v>23</v>
      </c>
      <c r="E3054" t="s">
        <v>242</v>
      </c>
      <c r="F3054" t="s">
        <v>25</v>
      </c>
      <c r="G3054" t="s">
        <v>23</v>
      </c>
      <c r="H3054" t="s">
        <v>26</v>
      </c>
      <c r="I3054" t="s">
        <v>27</v>
      </c>
      <c r="J3054" t="s">
        <v>62</v>
      </c>
      <c r="K3054" t="s">
        <v>59</v>
      </c>
      <c r="L3054" t="b">
        <v>1</v>
      </c>
      <c r="M3054" t="s">
        <v>30</v>
      </c>
      <c r="N3054" t="s">
        <v>242</v>
      </c>
      <c r="O3054">
        <v>1.1200000000000001</v>
      </c>
      <c r="P3054">
        <v>190236</v>
      </c>
      <c r="Q3054">
        <v>213064.32000000001</v>
      </c>
      <c r="R3054">
        <v>306678</v>
      </c>
      <c r="S3054">
        <v>306678</v>
      </c>
      <c r="T3054">
        <v>0.30667800000000001</v>
      </c>
      <c r="U3054">
        <v>0.30667800000000001</v>
      </c>
      <c r="V3054">
        <v>213.06432000000001</v>
      </c>
    </row>
    <row r="3055" spans="1:22" x14ac:dyDescent="0.35">
      <c r="A3055" t="s">
        <v>22</v>
      </c>
      <c r="B3055">
        <v>2019</v>
      </c>
      <c r="C3055" t="b">
        <v>1</v>
      </c>
      <c r="D3055" t="s">
        <v>23</v>
      </c>
      <c r="E3055" t="s">
        <v>242</v>
      </c>
      <c r="F3055" t="s">
        <v>25</v>
      </c>
      <c r="G3055" t="s">
        <v>23</v>
      </c>
      <c r="H3055" t="s">
        <v>26</v>
      </c>
      <c r="I3055" t="s">
        <v>27</v>
      </c>
      <c r="J3055" t="s">
        <v>62</v>
      </c>
      <c r="K3055" t="s">
        <v>59</v>
      </c>
      <c r="L3055" t="b">
        <v>1</v>
      </c>
      <c r="M3055" t="s">
        <v>30</v>
      </c>
      <c r="N3055" t="s">
        <v>242</v>
      </c>
      <c r="O3055">
        <v>1.1200000000000001</v>
      </c>
      <c r="P3055">
        <v>10524</v>
      </c>
      <c r="Q3055">
        <v>11786.88</v>
      </c>
      <c r="R3055">
        <v>24602</v>
      </c>
      <c r="S3055">
        <v>24602</v>
      </c>
      <c r="T3055">
        <v>2.4601999999999999E-2</v>
      </c>
      <c r="U3055">
        <v>2.4601999999999999E-2</v>
      </c>
      <c r="V3055">
        <v>11.78688</v>
      </c>
    </row>
    <row r="3056" spans="1:22" x14ac:dyDescent="0.35">
      <c r="A3056" t="s">
        <v>22</v>
      </c>
      <c r="B3056">
        <v>2019</v>
      </c>
      <c r="C3056" t="b">
        <v>1</v>
      </c>
      <c r="D3056" t="s">
        <v>23</v>
      </c>
      <c r="E3056" t="s">
        <v>242</v>
      </c>
      <c r="F3056" t="s">
        <v>25</v>
      </c>
      <c r="G3056" t="s">
        <v>23</v>
      </c>
      <c r="H3056" t="s">
        <v>26</v>
      </c>
      <c r="I3056" t="s">
        <v>27</v>
      </c>
      <c r="J3056" t="s">
        <v>58</v>
      </c>
      <c r="K3056" t="s">
        <v>59</v>
      </c>
      <c r="L3056" t="b">
        <v>1</v>
      </c>
      <c r="M3056" t="s">
        <v>30</v>
      </c>
      <c r="N3056" t="s">
        <v>242</v>
      </c>
      <c r="O3056">
        <v>1.1200000000000001</v>
      </c>
      <c r="P3056">
        <v>21480</v>
      </c>
      <c r="Q3056">
        <v>24057.599999999999</v>
      </c>
      <c r="R3056">
        <v>67871</v>
      </c>
      <c r="S3056">
        <v>67871</v>
      </c>
      <c r="T3056">
        <v>6.7871000000000001E-2</v>
      </c>
      <c r="U3056">
        <v>6.7871000000000001E-2</v>
      </c>
      <c r="V3056">
        <v>24.057600000000001</v>
      </c>
    </row>
    <row r="3057" spans="1:22" x14ac:dyDescent="0.35">
      <c r="A3057" t="s">
        <v>22</v>
      </c>
      <c r="B3057">
        <v>2019</v>
      </c>
      <c r="C3057" t="b">
        <v>1</v>
      </c>
      <c r="D3057" t="s">
        <v>23</v>
      </c>
      <c r="E3057" t="s">
        <v>242</v>
      </c>
      <c r="F3057" t="s">
        <v>25</v>
      </c>
      <c r="G3057" t="s">
        <v>23</v>
      </c>
      <c r="H3057" t="s">
        <v>26</v>
      </c>
      <c r="I3057" t="s">
        <v>27</v>
      </c>
      <c r="J3057" t="s">
        <v>58</v>
      </c>
      <c r="K3057" t="s">
        <v>59</v>
      </c>
      <c r="L3057" t="b">
        <v>1</v>
      </c>
      <c r="M3057" t="s">
        <v>30</v>
      </c>
      <c r="N3057" t="s">
        <v>242</v>
      </c>
      <c r="O3057">
        <v>1.1200000000000001</v>
      </c>
      <c r="P3057">
        <v>900</v>
      </c>
      <c r="Q3057">
        <v>1008</v>
      </c>
      <c r="R3057">
        <v>3265</v>
      </c>
      <c r="S3057">
        <v>3265</v>
      </c>
      <c r="T3057">
        <v>3.2650000000000001E-3</v>
      </c>
      <c r="U3057">
        <v>3.2650000000000001E-3</v>
      </c>
      <c r="V3057">
        <v>1.008</v>
      </c>
    </row>
    <row r="3058" spans="1:22" x14ac:dyDescent="0.35">
      <c r="A3058" t="s">
        <v>22</v>
      </c>
      <c r="B3058">
        <v>2019</v>
      </c>
      <c r="C3058" t="b">
        <v>1</v>
      </c>
      <c r="D3058" t="s">
        <v>23</v>
      </c>
      <c r="E3058" t="s">
        <v>242</v>
      </c>
      <c r="F3058" t="s">
        <v>25</v>
      </c>
      <c r="G3058" t="s">
        <v>23</v>
      </c>
      <c r="H3058" t="s">
        <v>26</v>
      </c>
      <c r="I3058" t="s">
        <v>27</v>
      </c>
      <c r="J3058" t="s">
        <v>63</v>
      </c>
      <c r="K3058" t="s">
        <v>59</v>
      </c>
      <c r="L3058" t="b">
        <v>1</v>
      </c>
      <c r="M3058" t="s">
        <v>30</v>
      </c>
      <c r="N3058" t="s">
        <v>242</v>
      </c>
      <c r="O3058">
        <v>1.1200000000000001</v>
      </c>
      <c r="P3058">
        <v>491074</v>
      </c>
      <c r="Q3058">
        <v>550002.88</v>
      </c>
      <c r="R3058">
        <v>783484</v>
      </c>
      <c r="S3058">
        <v>783484</v>
      </c>
      <c r="T3058">
        <v>0.78348399999999996</v>
      </c>
      <c r="U3058">
        <v>0.78348399999999996</v>
      </c>
      <c r="V3058">
        <v>550.00288</v>
      </c>
    </row>
    <row r="3059" spans="1:22" x14ac:dyDescent="0.35">
      <c r="A3059" t="s">
        <v>22</v>
      </c>
      <c r="B3059">
        <v>2019</v>
      </c>
      <c r="C3059" t="b">
        <v>1</v>
      </c>
      <c r="D3059" t="s">
        <v>23</v>
      </c>
      <c r="E3059" t="s">
        <v>242</v>
      </c>
      <c r="F3059" t="s">
        <v>25</v>
      </c>
      <c r="G3059" t="s">
        <v>23</v>
      </c>
      <c r="H3059" t="s">
        <v>26</v>
      </c>
      <c r="I3059" t="s">
        <v>27</v>
      </c>
      <c r="J3059" t="s">
        <v>63</v>
      </c>
      <c r="K3059" t="s">
        <v>59</v>
      </c>
      <c r="L3059" t="b">
        <v>1</v>
      </c>
      <c r="M3059" t="s">
        <v>30</v>
      </c>
      <c r="N3059" t="s">
        <v>242</v>
      </c>
      <c r="O3059">
        <v>1.1200000000000001</v>
      </c>
      <c r="P3059">
        <v>122628</v>
      </c>
      <c r="Q3059">
        <v>137343.35999999999</v>
      </c>
      <c r="R3059">
        <v>240721</v>
      </c>
      <c r="S3059">
        <v>240721</v>
      </c>
      <c r="T3059">
        <v>0.24072099999999999</v>
      </c>
      <c r="U3059">
        <v>0.24072099999999999</v>
      </c>
      <c r="V3059">
        <v>137.34335999999999</v>
      </c>
    </row>
    <row r="3060" spans="1:22" x14ac:dyDescent="0.35">
      <c r="A3060" t="s">
        <v>22</v>
      </c>
      <c r="B3060">
        <v>2019</v>
      </c>
      <c r="C3060" t="b">
        <v>1</v>
      </c>
      <c r="D3060" t="s">
        <v>23</v>
      </c>
      <c r="E3060" t="s">
        <v>242</v>
      </c>
      <c r="F3060" t="s">
        <v>25</v>
      </c>
      <c r="G3060" t="s">
        <v>23</v>
      </c>
      <c r="H3060" t="s">
        <v>26</v>
      </c>
      <c r="I3060" t="s">
        <v>27</v>
      </c>
      <c r="J3060" t="s">
        <v>63</v>
      </c>
      <c r="K3060" t="s">
        <v>59</v>
      </c>
      <c r="L3060" t="b">
        <v>1</v>
      </c>
      <c r="M3060" t="s">
        <v>30</v>
      </c>
      <c r="N3060" t="s">
        <v>242</v>
      </c>
      <c r="O3060">
        <v>1.1200000000000001</v>
      </c>
      <c r="P3060">
        <v>2930</v>
      </c>
      <c r="Q3060">
        <v>3281.6</v>
      </c>
      <c r="R3060">
        <v>8866</v>
      </c>
      <c r="S3060">
        <v>8866</v>
      </c>
      <c r="T3060">
        <v>8.8660000000000006E-3</v>
      </c>
      <c r="U3060">
        <v>8.8660000000000006E-3</v>
      </c>
      <c r="V3060">
        <v>3.2816000000000001</v>
      </c>
    </row>
    <row r="3061" spans="1:22" x14ac:dyDescent="0.35">
      <c r="A3061" t="s">
        <v>22</v>
      </c>
      <c r="B3061">
        <v>2019</v>
      </c>
      <c r="C3061" t="b">
        <v>1</v>
      </c>
      <c r="D3061" t="s">
        <v>23</v>
      </c>
      <c r="E3061" t="s">
        <v>242</v>
      </c>
      <c r="F3061" t="s">
        <v>25</v>
      </c>
      <c r="G3061" t="s">
        <v>23</v>
      </c>
      <c r="H3061" t="s">
        <v>36</v>
      </c>
      <c r="I3061" t="s">
        <v>37</v>
      </c>
      <c r="J3061" t="s">
        <v>28</v>
      </c>
      <c r="K3061" t="s">
        <v>29</v>
      </c>
      <c r="L3061" t="b">
        <v>1</v>
      </c>
      <c r="M3061" t="s">
        <v>30</v>
      </c>
      <c r="N3061" t="s">
        <v>242</v>
      </c>
      <c r="O3061">
        <v>1.66</v>
      </c>
      <c r="P3061">
        <v>1766984</v>
      </c>
      <c r="Q3061">
        <v>2933193.44</v>
      </c>
      <c r="R3061">
        <v>14846506</v>
      </c>
      <c r="S3061">
        <v>14846506</v>
      </c>
      <c r="T3061">
        <v>14.846506</v>
      </c>
      <c r="U3061">
        <v>14.846506</v>
      </c>
      <c r="V3061">
        <v>2933.19344</v>
      </c>
    </row>
    <row r="3062" spans="1:22" x14ac:dyDescent="0.35">
      <c r="A3062" t="s">
        <v>22</v>
      </c>
      <c r="B3062">
        <v>2019</v>
      </c>
      <c r="C3062" t="b">
        <v>1</v>
      </c>
      <c r="D3062" t="s">
        <v>23</v>
      </c>
      <c r="E3062" t="s">
        <v>242</v>
      </c>
      <c r="F3062" t="s">
        <v>25</v>
      </c>
      <c r="G3062" t="s">
        <v>23</v>
      </c>
      <c r="H3062" t="s">
        <v>36</v>
      </c>
      <c r="I3062" t="s">
        <v>37</v>
      </c>
      <c r="J3062" t="s">
        <v>28</v>
      </c>
      <c r="K3062" t="s">
        <v>29</v>
      </c>
      <c r="L3062" t="b">
        <v>1</v>
      </c>
      <c r="M3062" t="s">
        <v>30</v>
      </c>
      <c r="N3062" t="s">
        <v>242</v>
      </c>
      <c r="O3062">
        <v>1.66</v>
      </c>
      <c r="P3062">
        <v>370107</v>
      </c>
      <c r="Q3062">
        <v>614377.62</v>
      </c>
      <c r="R3062">
        <v>3251175</v>
      </c>
      <c r="S3062">
        <v>3251175</v>
      </c>
      <c r="T3062">
        <v>3.2511749999999999</v>
      </c>
      <c r="U3062">
        <v>3.2511749999999999</v>
      </c>
      <c r="V3062">
        <v>614.37761999999998</v>
      </c>
    </row>
    <row r="3063" spans="1:22" x14ac:dyDescent="0.35">
      <c r="A3063" t="s">
        <v>22</v>
      </c>
      <c r="B3063">
        <v>2019</v>
      </c>
      <c r="C3063" t="b">
        <v>1</v>
      </c>
      <c r="D3063" t="s">
        <v>23</v>
      </c>
      <c r="E3063" t="s">
        <v>242</v>
      </c>
      <c r="F3063" t="s">
        <v>25</v>
      </c>
      <c r="G3063" t="s">
        <v>23</v>
      </c>
      <c r="H3063" t="s">
        <v>36</v>
      </c>
      <c r="I3063" t="s">
        <v>37</v>
      </c>
      <c r="J3063" t="s">
        <v>28</v>
      </c>
      <c r="K3063" t="s">
        <v>29</v>
      </c>
      <c r="L3063" t="b">
        <v>1</v>
      </c>
      <c r="M3063" t="s">
        <v>30</v>
      </c>
      <c r="N3063" t="s">
        <v>242</v>
      </c>
      <c r="O3063">
        <v>1.66</v>
      </c>
      <c r="P3063">
        <v>14031</v>
      </c>
      <c r="Q3063">
        <v>23291.46</v>
      </c>
      <c r="R3063">
        <v>106750</v>
      </c>
      <c r="S3063">
        <v>106750</v>
      </c>
      <c r="T3063">
        <v>0.10675</v>
      </c>
      <c r="U3063">
        <v>0.10675</v>
      </c>
      <c r="V3063">
        <v>23.291460000000001</v>
      </c>
    </row>
    <row r="3064" spans="1:22" x14ac:dyDescent="0.35">
      <c r="A3064" t="s">
        <v>22</v>
      </c>
      <c r="B3064">
        <v>2019</v>
      </c>
      <c r="C3064" t="b">
        <v>1</v>
      </c>
      <c r="D3064" t="s">
        <v>23</v>
      </c>
      <c r="E3064" t="s">
        <v>242</v>
      </c>
      <c r="F3064" t="s">
        <v>25</v>
      </c>
      <c r="G3064" t="s">
        <v>23</v>
      </c>
      <c r="H3064" t="s">
        <v>36</v>
      </c>
      <c r="I3064" t="s">
        <v>37</v>
      </c>
      <c r="J3064" t="s">
        <v>28</v>
      </c>
      <c r="K3064" t="s">
        <v>29</v>
      </c>
      <c r="L3064" t="b">
        <v>1</v>
      </c>
      <c r="M3064" t="s">
        <v>30</v>
      </c>
      <c r="N3064" t="s">
        <v>242</v>
      </c>
      <c r="O3064">
        <v>1.66</v>
      </c>
      <c r="P3064">
        <v>13846</v>
      </c>
      <c r="Q3064">
        <v>22984.36</v>
      </c>
      <c r="R3064">
        <v>105557</v>
      </c>
      <c r="S3064">
        <v>105557</v>
      </c>
      <c r="T3064">
        <v>0.105557</v>
      </c>
      <c r="U3064">
        <v>0.105557</v>
      </c>
      <c r="V3064">
        <v>22.984359999999999</v>
      </c>
    </row>
    <row r="3065" spans="1:22" x14ac:dyDescent="0.35">
      <c r="A3065" t="s">
        <v>22</v>
      </c>
      <c r="B3065">
        <v>2019</v>
      </c>
      <c r="C3065" t="b">
        <v>1</v>
      </c>
      <c r="D3065" t="s">
        <v>23</v>
      </c>
      <c r="E3065" t="s">
        <v>242</v>
      </c>
      <c r="F3065" t="s">
        <v>25</v>
      </c>
      <c r="G3065" t="s">
        <v>23</v>
      </c>
      <c r="H3065" t="s">
        <v>36</v>
      </c>
      <c r="I3065" t="s">
        <v>37</v>
      </c>
      <c r="J3065" t="s">
        <v>28</v>
      </c>
      <c r="K3065" t="s">
        <v>29</v>
      </c>
      <c r="L3065" t="b">
        <v>1</v>
      </c>
      <c r="M3065" t="s">
        <v>30</v>
      </c>
      <c r="N3065" t="s">
        <v>242</v>
      </c>
      <c r="O3065">
        <v>1.66</v>
      </c>
      <c r="P3065">
        <v>12674</v>
      </c>
      <c r="Q3065">
        <v>21038.84</v>
      </c>
      <c r="R3065">
        <v>72508</v>
      </c>
      <c r="S3065">
        <v>72508</v>
      </c>
      <c r="T3065">
        <v>7.2508000000000003E-2</v>
      </c>
      <c r="U3065">
        <v>7.2508000000000003E-2</v>
      </c>
      <c r="V3065">
        <v>21.03884</v>
      </c>
    </row>
    <row r="3066" spans="1:22" x14ac:dyDescent="0.35">
      <c r="A3066" t="s">
        <v>22</v>
      </c>
      <c r="B3066">
        <v>2019</v>
      </c>
      <c r="C3066" t="b">
        <v>1</v>
      </c>
      <c r="D3066" t="s">
        <v>23</v>
      </c>
      <c r="E3066" t="s">
        <v>242</v>
      </c>
      <c r="F3066" t="s">
        <v>25</v>
      </c>
      <c r="G3066" t="s">
        <v>23</v>
      </c>
      <c r="H3066" t="s">
        <v>36</v>
      </c>
      <c r="I3066" t="s">
        <v>37</v>
      </c>
      <c r="J3066" t="s">
        <v>28</v>
      </c>
      <c r="K3066" t="s">
        <v>29</v>
      </c>
      <c r="L3066" t="b">
        <v>1</v>
      </c>
      <c r="M3066" t="s">
        <v>30</v>
      </c>
      <c r="N3066" t="s">
        <v>242</v>
      </c>
      <c r="O3066">
        <v>1.66</v>
      </c>
      <c r="P3066">
        <v>1500</v>
      </c>
      <c r="Q3066">
        <v>2490</v>
      </c>
      <c r="R3066">
        <v>10334</v>
      </c>
      <c r="S3066">
        <v>10334</v>
      </c>
      <c r="T3066">
        <v>1.0333999999999999E-2</v>
      </c>
      <c r="U3066">
        <v>1.0333999999999999E-2</v>
      </c>
      <c r="V3066">
        <v>2.4900000000000002</v>
      </c>
    </row>
    <row r="3067" spans="1:22" x14ac:dyDescent="0.35">
      <c r="A3067" t="s">
        <v>22</v>
      </c>
      <c r="B3067">
        <v>2019</v>
      </c>
      <c r="C3067" t="b">
        <v>1</v>
      </c>
      <c r="D3067" t="s">
        <v>23</v>
      </c>
      <c r="E3067" t="s">
        <v>242</v>
      </c>
      <c r="F3067" t="s">
        <v>25</v>
      </c>
      <c r="G3067" t="s">
        <v>23</v>
      </c>
      <c r="H3067" t="s">
        <v>36</v>
      </c>
      <c r="I3067" t="s">
        <v>37</v>
      </c>
      <c r="J3067" t="s">
        <v>57</v>
      </c>
      <c r="K3067" t="s">
        <v>29</v>
      </c>
      <c r="L3067" t="b">
        <v>1</v>
      </c>
      <c r="M3067" t="s">
        <v>30</v>
      </c>
      <c r="N3067" t="s">
        <v>242</v>
      </c>
      <c r="O3067">
        <v>1.8</v>
      </c>
      <c r="P3067">
        <v>196122</v>
      </c>
      <c r="Q3067">
        <v>353019.6</v>
      </c>
      <c r="R3067">
        <v>1874140</v>
      </c>
      <c r="S3067">
        <v>1874140</v>
      </c>
      <c r="T3067">
        <v>1.8741399999999999</v>
      </c>
      <c r="U3067">
        <v>1.8741399999999999</v>
      </c>
      <c r="V3067">
        <v>353.01960000000003</v>
      </c>
    </row>
    <row r="3068" spans="1:22" x14ac:dyDescent="0.35">
      <c r="A3068" t="s">
        <v>22</v>
      </c>
      <c r="B3068">
        <v>2019</v>
      </c>
      <c r="C3068" t="b">
        <v>1</v>
      </c>
      <c r="D3068" t="s">
        <v>23</v>
      </c>
      <c r="E3068" t="s">
        <v>242</v>
      </c>
      <c r="F3068" t="s">
        <v>25</v>
      </c>
      <c r="G3068" t="s">
        <v>23</v>
      </c>
      <c r="H3068" t="s">
        <v>36</v>
      </c>
      <c r="I3068" t="s">
        <v>37</v>
      </c>
      <c r="J3068" t="s">
        <v>57</v>
      </c>
      <c r="K3068" t="s">
        <v>29</v>
      </c>
      <c r="L3068" t="b">
        <v>1</v>
      </c>
      <c r="M3068" t="s">
        <v>30</v>
      </c>
      <c r="N3068" t="s">
        <v>242</v>
      </c>
      <c r="O3068">
        <v>1.8</v>
      </c>
      <c r="P3068">
        <v>52190</v>
      </c>
      <c r="Q3068">
        <v>93942</v>
      </c>
      <c r="R3068">
        <v>663351</v>
      </c>
      <c r="S3068">
        <v>663351</v>
      </c>
      <c r="T3068">
        <v>0.66335100000000002</v>
      </c>
      <c r="U3068">
        <v>0.66335100000000002</v>
      </c>
      <c r="V3068">
        <v>93.941999999999993</v>
      </c>
    </row>
    <row r="3069" spans="1:22" x14ac:dyDescent="0.35">
      <c r="A3069" t="s">
        <v>22</v>
      </c>
      <c r="B3069">
        <v>2019</v>
      </c>
      <c r="C3069" t="b">
        <v>1</v>
      </c>
      <c r="D3069" t="s">
        <v>23</v>
      </c>
      <c r="E3069" t="s">
        <v>242</v>
      </c>
      <c r="F3069" t="s">
        <v>25</v>
      </c>
      <c r="G3069" t="s">
        <v>23</v>
      </c>
      <c r="H3069" t="s">
        <v>36</v>
      </c>
      <c r="I3069" t="s">
        <v>37</v>
      </c>
      <c r="J3069" t="s">
        <v>57</v>
      </c>
      <c r="K3069" t="s">
        <v>29</v>
      </c>
      <c r="L3069" t="b">
        <v>1</v>
      </c>
      <c r="M3069" t="s">
        <v>30</v>
      </c>
      <c r="N3069" t="s">
        <v>242</v>
      </c>
      <c r="O3069">
        <v>1.8</v>
      </c>
      <c r="P3069">
        <v>23691</v>
      </c>
      <c r="Q3069">
        <v>42643.8</v>
      </c>
      <c r="R3069">
        <v>238824</v>
      </c>
      <c r="S3069">
        <v>238824</v>
      </c>
      <c r="T3069">
        <v>0.23882400000000001</v>
      </c>
      <c r="U3069">
        <v>0.23882400000000001</v>
      </c>
      <c r="V3069">
        <v>42.643799999999999</v>
      </c>
    </row>
    <row r="3070" spans="1:22" x14ac:dyDescent="0.35">
      <c r="A3070" t="s">
        <v>22</v>
      </c>
      <c r="B3070">
        <v>2019</v>
      </c>
      <c r="C3070" t="b">
        <v>1</v>
      </c>
      <c r="D3070" t="s">
        <v>23</v>
      </c>
      <c r="E3070" t="s">
        <v>242</v>
      </c>
      <c r="F3070" t="s">
        <v>25</v>
      </c>
      <c r="G3070" t="s">
        <v>23</v>
      </c>
      <c r="H3070" t="s">
        <v>36</v>
      </c>
      <c r="I3070" t="s">
        <v>35</v>
      </c>
      <c r="J3070" t="s">
        <v>43</v>
      </c>
      <c r="K3070" t="s">
        <v>39</v>
      </c>
      <c r="L3070" t="b">
        <v>1</v>
      </c>
      <c r="M3070" t="s">
        <v>30</v>
      </c>
      <c r="N3070" t="s">
        <v>242</v>
      </c>
      <c r="O3070">
        <v>1</v>
      </c>
      <c r="P3070">
        <v>15292</v>
      </c>
      <c r="Q3070">
        <v>15292</v>
      </c>
      <c r="R3070">
        <v>188215</v>
      </c>
      <c r="S3070">
        <v>188215</v>
      </c>
      <c r="T3070">
        <v>0.18821499999999999</v>
      </c>
      <c r="U3070">
        <v>0.18821499999999999</v>
      </c>
      <c r="V3070">
        <v>15.292</v>
      </c>
    </row>
    <row r="3071" spans="1:22" x14ac:dyDescent="0.35">
      <c r="A3071" t="s">
        <v>22</v>
      </c>
      <c r="B3071">
        <v>2019</v>
      </c>
      <c r="C3071" t="b">
        <v>1</v>
      </c>
      <c r="D3071" t="s">
        <v>23</v>
      </c>
      <c r="E3071" t="s">
        <v>242</v>
      </c>
      <c r="F3071" t="s">
        <v>25</v>
      </c>
      <c r="G3071" t="s">
        <v>23</v>
      </c>
      <c r="H3071" t="s">
        <v>36</v>
      </c>
      <c r="I3071" t="s">
        <v>35</v>
      </c>
      <c r="J3071" t="s">
        <v>43</v>
      </c>
      <c r="K3071" t="s">
        <v>39</v>
      </c>
      <c r="L3071" t="b">
        <v>1</v>
      </c>
      <c r="M3071" t="s">
        <v>30</v>
      </c>
      <c r="N3071" t="s">
        <v>242</v>
      </c>
      <c r="O3071">
        <v>1</v>
      </c>
      <c r="P3071">
        <v>5583</v>
      </c>
      <c r="Q3071">
        <v>5583</v>
      </c>
      <c r="R3071">
        <v>59387</v>
      </c>
      <c r="S3071">
        <v>59387</v>
      </c>
      <c r="T3071">
        <v>5.9387000000000002E-2</v>
      </c>
      <c r="U3071">
        <v>5.9387000000000002E-2</v>
      </c>
      <c r="V3071">
        <v>5.5830000000000002</v>
      </c>
    </row>
    <row r="3072" spans="1:22" x14ac:dyDescent="0.35">
      <c r="A3072" t="s">
        <v>22</v>
      </c>
      <c r="B3072">
        <v>2019</v>
      </c>
      <c r="C3072" t="b">
        <v>1</v>
      </c>
      <c r="D3072" t="s">
        <v>23</v>
      </c>
      <c r="E3072" t="s">
        <v>242</v>
      </c>
      <c r="F3072" t="s">
        <v>25</v>
      </c>
      <c r="G3072" t="s">
        <v>23</v>
      </c>
      <c r="H3072" t="s">
        <v>50</v>
      </c>
      <c r="I3072" t="s">
        <v>37</v>
      </c>
      <c r="J3072" t="s">
        <v>135</v>
      </c>
      <c r="K3072" t="s">
        <v>52</v>
      </c>
      <c r="L3072" t="b">
        <v>1</v>
      </c>
      <c r="M3072" t="s">
        <v>30</v>
      </c>
      <c r="N3072" t="s">
        <v>242</v>
      </c>
      <c r="O3072">
        <v>2.08</v>
      </c>
      <c r="P3072">
        <v>65059</v>
      </c>
      <c r="Q3072">
        <v>135322.72</v>
      </c>
      <c r="R3072">
        <v>100847</v>
      </c>
      <c r="S3072">
        <v>100847</v>
      </c>
      <c r="T3072">
        <v>0.10084700000000001</v>
      </c>
      <c r="U3072">
        <v>0.10084700000000001</v>
      </c>
      <c r="V3072">
        <v>135.32272</v>
      </c>
    </row>
    <row r="3073" spans="1:22" x14ac:dyDescent="0.35">
      <c r="A3073" t="s">
        <v>22</v>
      </c>
      <c r="B3073">
        <v>2019</v>
      </c>
      <c r="C3073" t="b">
        <v>1</v>
      </c>
      <c r="D3073" t="s">
        <v>23</v>
      </c>
      <c r="E3073" t="s">
        <v>242</v>
      </c>
      <c r="F3073" t="s">
        <v>25</v>
      </c>
      <c r="G3073" t="s">
        <v>23</v>
      </c>
      <c r="H3073" t="s">
        <v>50</v>
      </c>
      <c r="I3073" t="s">
        <v>37</v>
      </c>
      <c r="J3073" t="s">
        <v>135</v>
      </c>
      <c r="K3073" t="s">
        <v>52</v>
      </c>
      <c r="L3073" t="b">
        <v>1</v>
      </c>
      <c r="M3073" t="s">
        <v>30</v>
      </c>
      <c r="N3073" t="s">
        <v>242</v>
      </c>
      <c r="O3073">
        <v>2.08</v>
      </c>
      <c r="P3073">
        <v>50972</v>
      </c>
      <c r="Q3073">
        <v>106021.75999999999</v>
      </c>
      <c r="R3073">
        <v>55812</v>
      </c>
      <c r="S3073">
        <v>55812</v>
      </c>
      <c r="T3073">
        <v>5.5812E-2</v>
      </c>
      <c r="U3073">
        <v>5.5812E-2</v>
      </c>
      <c r="V3073">
        <v>106.02176</v>
      </c>
    </row>
    <row r="3074" spans="1:22" x14ac:dyDescent="0.35">
      <c r="A3074" t="s">
        <v>22</v>
      </c>
      <c r="B3074">
        <v>2019</v>
      </c>
      <c r="C3074" t="b">
        <v>1</v>
      </c>
      <c r="D3074" t="s">
        <v>23</v>
      </c>
      <c r="E3074" t="s">
        <v>242</v>
      </c>
      <c r="F3074" t="s">
        <v>25</v>
      </c>
      <c r="G3074" t="s">
        <v>23</v>
      </c>
      <c r="H3074" t="s">
        <v>50</v>
      </c>
      <c r="I3074" t="s">
        <v>37</v>
      </c>
      <c r="J3074" t="s">
        <v>33</v>
      </c>
      <c r="K3074" t="s">
        <v>33</v>
      </c>
      <c r="L3074" t="b">
        <v>1</v>
      </c>
      <c r="M3074" t="s">
        <v>30</v>
      </c>
      <c r="N3074" t="s">
        <v>242</v>
      </c>
      <c r="O3074">
        <v>1.84</v>
      </c>
      <c r="P3074">
        <v>49496</v>
      </c>
      <c r="Q3074">
        <v>91072.639999999999</v>
      </c>
      <c r="R3074">
        <v>340698</v>
      </c>
      <c r="S3074">
        <v>340698</v>
      </c>
      <c r="T3074">
        <v>0.340698</v>
      </c>
      <c r="U3074">
        <v>0.340698</v>
      </c>
      <c r="V3074">
        <v>91.072640000000007</v>
      </c>
    </row>
    <row r="3075" spans="1:22" x14ac:dyDescent="0.35">
      <c r="A3075" t="s">
        <v>22</v>
      </c>
      <c r="B3075">
        <v>2019</v>
      </c>
      <c r="C3075" t="b">
        <v>1</v>
      </c>
      <c r="D3075" t="s">
        <v>23</v>
      </c>
      <c r="E3075" t="s">
        <v>242</v>
      </c>
      <c r="F3075" t="s">
        <v>25</v>
      </c>
      <c r="G3075" t="s">
        <v>23</v>
      </c>
      <c r="H3075" t="s">
        <v>50</v>
      </c>
      <c r="I3075" t="s">
        <v>37</v>
      </c>
      <c r="J3075" t="s">
        <v>33</v>
      </c>
      <c r="K3075" t="s">
        <v>33</v>
      </c>
      <c r="L3075" t="b">
        <v>1</v>
      </c>
      <c r="M3075" t="s">
        <v>30</v>
      </c>
      <c r="N3075" t="s">
        <v>242</v>
      </c>
      <c r="O3075">
        <v>1.84</v>
      </c>
      <c r="P3075">
        <v>1000</v>
      </c>
      <c r="Q3075">
        <v>1840</v>
      </c>
      <c r="R3075">
        <v>3706</v>
      </c>
      <c r="S3075">
        <v>3706</v>
      </c>
      <c r="T3075">
        <v>3.7060000000000001E-3</v>
      </c>
      <c r="U3075">
        <v>3.7060000000000001E-3</v>
      </c>
      <c r="V3075">
        <v>1.84</v>
      </c>
    </row>
    <row r="3076" spans="1:22" x14ac:dyDescent="0.35">
      <c r="A3076" t="s">
        <v>22</v>
      </c>
      <c r="B3076">
        <v>2019</v>
      </c>
      <c r="C3076" t="b">
        <v>1</v>
      </c>
      <c r="D3076" t="s">
        <v>23</v>
      </c>
      <c r="E3076" t="s">
        <v>242</v>
      </c>
      <c r="F3076" t="s">
        <v>25</v>
      </c>
      <c r="G3076" t="s">
        <v>23</v>
      </c>
      <c r="H3076" t="s">
        <v>50</v>
      </c>
      <c r="I3076" t="s">
        <v>37</v>
      </c>
      <c r="J3076" t="s">
        <v>33</v>
      </c>
      <c r="K3076" t="s">
        <v>33</v>
      </c>
      <c r="L3076" t="b">
        <v>1</v>
      </c>
      <c r="M3076" t="s">
        <v>30</v>
      </c>
      <c r="N3076" t="s">
        <v>242</v>
      </c>
      <c r="O3076">
        <v>1.64</v>
      </c>
      <c r="P3076">
        <v>133518</v>
      </c>
      <c r="Q3076">
        <v>218969.52</v>
      </c>
      <c r="R3076">
        <v>641460</v>
      </c>
      <c r="S3076">
        <v>641460</v>
      </c>
      <c r="T3076">
        <v>0.64146000000000003</v>
      </c>
      <c r="U3076">
        <v>0.64146000000000003</v>
      </c>
      <c r="V3076">
        <v>218.96951999999999</v>
      </c>
    </row>
    <row r="3077" spans="1:22" x14ac:dyDescent="0.35">
      <c r="A3077" t="s">
        <v>22</v>
      </c>
      <c r="B3077">
        <v>2019</v>
      </c>
      <c r="C3077" t="b">
        <v>1</v>
      </c>
      <c r="D3077" t="s">
        <v>23</v>
      </c>
      <c r="E3077" t="s">
        <v>242</v>
      </c>
      <c r="F3077" t="s">
        <v>25</v>
      </c>
      <c r="G3077" t="s">
        <v>23</v>
      </c>
      <c r="H3077" t="s">
        <v>50</v>
      </c>
      <c r="I3077" t="s">
        <v>37</v>
      </c>
      <c r="J3077" t="s">
        <v>33</v>
      </c>
      <c r="K3077" t="s">
        <v>33</v>
      </c>
      <c r="L3077" t="b">
        <v>1</v>
      </c>
      <c r="M3077" t="s">
        <v>30</v>
      </c>
      <c r="N3077" t="s">
        <v>242</v>
      </c>
      <c r="O3077">
        <v>1.64</v>
      </c>
      <c r="P3077">
        <v>24215</v>
      </c>
      <c r="Q3077">
        <v>39712.6</v>
      </c>
      <c r="R3077">
        <v>146569</v>
      </c>
      <c r="S3077">
        <v>146569</v>
      </c>
      <c r="T3077">
        <v>0.146569</v>
      </c>
      <c r="U3077">
        <v>0.146569</v>
      </c>
      <c r="V3077">
        <v>39.712600000000002</v>
      </c>
    </row>
    <row r="3078" spans="1:22" x14ac:dyDescent="0.35">
      <c r="A3078" t="s">
        <v>22</v>
      </c>
      <c r="B3078">
        <v>2019</v>
      </c>
      <c r="C3078" t="b">
        <v>1</v>
      </c>
      <c r="D3078" t="s">
        <v>23</v>
      </c>
      <c r="E3078" t="s">
        <v>242</v>
      </c>
      <c r="F3078" t="s">
        <v>25</v>
      </c>
      <c r="G3078" t="s">
        <v>23</v>
      </c>
      <c r="H3078" t="s">
        <v>50</v>
      </c>
      <c r="I3078" t="s">
        <v>35</v>
      </c>
      <c r="J3078" t="s">
        <v>58</v>
      </c>
      <c r="K3078" t="s">
        <v>59</v>
      </c>
      <c r="L3078" t="b">
        <v>1</v>
      </c>
      <c r="M3078" t="s">
        <v>30</v>
      </c>
      <c r="N3078" t="s">
        <v>242</v>
      </c>
      <c r="O3078">
        <v>1</v>
      </c>
      <c r="P3078">
        <v>297</v>
      </c>
      <c r="Q3078">
        <v>297</v>
      </c>
      <c r="R3078">
        <v>1087</v>
      </c>
      <c r="S3078">
        <v>1087</v>
      </c>
      <c r="T3078">
        <v>1.0870000000000001E-3</v>
      </c>
      <c r="U3078">
        <v>1.0870000000000001E-3</v>
      </c>
      <c r="V3078">
        <v>0.29699999999999999</v>
      </c>
    </row>
    <row r="3079" spans="1:22" x14ac:dyDescent="0.35">
      <c r="A3079" t="s">
        <v>22</v>
      </c>
      <c r="B3079">
        <v>2019</v>
      </c>
      <c r="C3079" t="b">
        <v>1</v>
      </c>
      <c r="D3079" t="s">
        <v>23</v>
      </c>
      <c r="E3079" t="s">
        <v>242</v>
      </c>
      <c r="F3079" t="s">
        <v>25</v>
      </c>
      <c r="G3079" t="s">
        <v>23</v>
      </c>
      <c r="H3079" t="s">
        <v>50</v>
      </c>
      <c r="I3079" t="s">
        <v>27</v>
      </c>
      <c r="J3079" t="s">
        <v>58</v>
      </c>
      <c r="K3079" t="s">
        <v>59</v>
      </c>
      <c r="L3079" t="b">
        <v>1</v>
      </c>
      <c r="M3079" t="s">
        <v>30</v>
      </c>
      <c r="N3079" t="s">
        <v>242</v>
      </c>
      <c r="O3079">
        <v>0</v>
      </c>
      <c r="P3079">
        <v>36744</v>
      </c>
      <c r="Q3079">
        <v>0</v>
      </c>
      <c r="R3079">
        <v>223095</v>
      </c>
      <c r="S3079">
        <v>223095</v>
      </c>
      <c r="T3079">
        <v>0.22309499999999999</v>
      </c>
      <c r="U3079">
        <v>0.22309499999999999</v>
      </c>
      <c r="V3079">
        <v>0</v>
      </c>
    </row>
    <row r="3080" spans="1:22" x14ac:dyDescent="0.35">
      <c r="A3080" t="s">
        <v>22</v>
      </c>
      <c r="B3080">
        <v>2019</v>
      </c>
      <c r="C3080" t="b">
        <v>1</v>
      </c>
      <c r="D3080" t="s">
        <v>23</v>
      </c>
      <c r="E3080" t="s">
        <v>242</v>
      </c>
      <c r="F3080" t="s">
        <v>25</v>
      </c>
      <c r="G3080" t="s">
        <v>23</v>
      </c>
      <c r="H3080" t="s">
        <v>40</v>
      </c>
      <c r="I3080" t="s">
        <v>27</v>
      </c>
      <c r="J3080" t="s">
        <v>62</v>
      </c>
      <c r="K3080" t="s">
        <v>59</v>
      </c>
      <c r="L3080" t="b">
        <v>1</v>
      </c>
      <c r="M3080" t="s">
        <v>30</v>
      </c>
      <c r="N3080" t="s">
        <v>242</v>
      </c>
      <c r="O3080">
        <v>2.86</v>
      </c>
      <c r="P3080">
        <v>15840</v>
      </c>
      <c r="Q3080">
        <v>45302.400000000001</v>
      </c>
      <c r="R3080">
        <v>38512</v>
      </c>
      <c r="S3080">
        <v>38512</v>
      </c>
      <c r="T3080">
        <v>3.8511999999999998E-2</v>
      </c>
      <c r="U3080">
        <v>3.8511999999999998E-2</v>
      </c>
      <c r="V3080">
        <v>45.302399999999999</v>
      </c>
    </row>
    <row r="3081" spans="1:22" x14ac:dyDescent="0.35">
      <c r="A3081" t="s">
        <v>22</v>
      </c>
      <c r="B3081">
        <v>2019</v>
      </c>
      <c r="C3081" t="b">
        <v>1</v>
      </c>
      <c r="D3081" t="s">
        <v>23</v>
      </c>
      <c r="E3081" t="s">
        <v>242</v>
      </c>
      <c r="F3081" t="s">
        <v>25</v>
      </c>
      <c r="G3081" t="s">
        <v>23</v>
      </c>
      <c r="H3081" t="s">
        <v>40</v>
      </c>
      <c r="I3081" t="s">
        <v>27</v>
      </c>
      <c r="J3081" t="s">
        <v>58</v>
      </c>
      <c r="K3081" t="s">
        <v>59</v>
      </c>
      <c r="L3081" t="b">
        <v>1</v>
      </c>
      <c r="M3081" t="s">
        <v>30</v>
      </c>
      <c r="N3081" t="s">
        <v>242</v>
      </c>
      <c r="O3081">
        <v>2.2200000000000002</v>
      </c>
      <c r="P3081">
        <v>2745</v>
      </c>
      <c r="Q3081">
        <v>6093.9</v>
      </c>
      <c r="R3081">
        <v>29896</v>
      </c>
      <c r="S3081">
        <v>29896</v>
      </c>
      <c r="T3081">
        <v>2.9895999999999999E-2</v>
      </c>
      <c r="U3081">
        <v>2.9895999999999999E-2</v>
      </c>
      <c r="V3081">
        <v>6.0938999999999997</v>
      </c>
    </row>
    <row r="3082" spans="1:22" x14ac:dyDescent="0.35">
      <c r="A3082" t="s">
        <v>22</v>
      </c>
      <c r="B3082">
        <v>2019</v>
      </c>
      <c r="C3082" t="b">
        <v>1</v>
      </c>
      <c r="D3082" t="s">
        <v>23</v>
      </c>
      <c r="E3082" t="s">
        <v>242</v>
      </c>
      <c r="F3082" t="s">
        <v>25</v>
      </c>
      <c r="G3082" t="s">
        <v>23</v>
      </c>
      <c r="H3082" t="s">
        <v>40</v>
      </c>
      <c r="I3082" t="s">
        <v>27</v>
      </c>
      <c r="J3082" t="s">
        <v>63</v>
      </c>
      <c r="K3082" t="s">
        <v>59</v>
      </c>
      <c r="L3082" t="b">
        <v>1</v>
      </c>
      <c r="M3082" t="s">
        <v>30</v>
      </c>
      <c r="N3082" t="s">
        <v>242</v>
      </c>
      <c r="O3082">
        <v>2.2999999999999998</v>
      </c>
      <c r="P3082">
        <v>7737481</v>
      </c>
      <c r="Q3082">
        <v>17796206.300000001</v>
      </c>
      <c r="R3082">
        <v>23304231</v>
      </c>
      <c r="S3082">
        <v>23304231</v>
      </c>
      <c r="T3082">
        <v>23.304231000000001</v>
      </c>
      <c r="U3082">
        <v>23.304231000000001</v>
      </c>
      <c r="V3082">
        <v>17796.206300000002</v>
      </c>
    </row>
    <row r="3083" spans="1:22" x14ac:dyDescent="0.35">
      <c r="A3083" t="s">
        <v>22</v>
      </c>
      <c r="B3083">
        <v>2019</v>
      </c>
      <c r="C3083" t="b">
        <v>1</v>
      </c>
      <c r="D3083" t="s">
        <v>23</v>
      </c>
      <c r="E3083" t="s">
        <v>242</v>
      </c>
      <c r="F3083" t="s">
        <v>25</v>
      </c>
      <c r="G3083" t="s">
        <v>23</v>
      </c>
      <c r="H3083" t="s">
        <v>40</v>
      </c>
      <c r="I3083" t="s">
        <v>27</v>
      </c>
      <c r="J3083" t="s">
        <v>63</v>
      </c>
      <c r="K3083" t="s">
        <v>59</v>
      </c>
      <c r="L3083" t="b">
        <v>1</v>
      </c>
      <c r="M3083" t="s">
        <v>30</v>
      </c>
      <c r="N3083" t="s">
        <v>242</v>
      </c>
      <c r="O3083">
        <v>2.2999999999999998</v>
      </c>
      <c r="P3083">
        <v>2911574</v>
      </c>
      <c r="Q3083">
        <v>6696620.2000000002</v>
      </c>
      <c r="R3083">
        <v>9801240</v>
      </c>
      <c r="S3083">
        <v>9801240</v>
      </c>
      <c r="T3083">
        <v>9.80124</v>
      </c>
      <c r="U3083">
        <v>9.80124</v>
      </c>
      <c r="V3083">
        <v>6696.6202000000003</v>
      </c>
    </row>
    <row r="3084" spans="1:22" x14ac:dyDescent="0.35">
      <c r="A3084" t="s">
        <v>22</v>
      </c>
      <c r="B3084">
        <v>2019</v>
      </c>
      <c r="C3084" t="b">
        <v>1</v>
      </c>
      <c r="D3084" t="s">
        <v>23</v>
      </c>
      <c r="E3084" t="s">
        <v>242</v>
      </c>
      <c r="F3084" t="s">
        <v>25</v>
      </c>
      <c r="G3084" t="s">
        <v>23</v>
      </c>
      <c r="H3084" t="s">
        <v>40</v>
      </c>
      <c r="I3084" t="s">
        <v>27</v>
      </c>
      <c r="J3084" t="s">
        <v>63</v>
      </c>
      <c r="K3084" t="s">
        <v>59</v>
      </c>
      <c r="L3084" t="b">
        <v>1</v>
      </c>
      <c r="M3084" t="s">
        <v>30</v>
      </c>
      <c r="N3084" t="s">
        <v>242</v>
      </c>
      <c r="O3084">
        <v>2.2999999999999998</v>
      </c>
      <c r="P3084">
        <v>2168207</v>
      </c>
      <c r="Q3084">
        <v>4986876.0999999996</v>
      </c>
      <c r="R3084">
        <v>7451159</v>
      </c>
      <c r="S3084">
        <v>7451159</v>
      </c>
      <c r="T3084">
        <v>7.4511589999999996</v>
      </c>
      <c r="U3084">
        <v>7.4511589999999996</v>
      </c>
      <c r="V3084">
        <v>4986.8761000000004</v>
      </c>
    </row>
    <row r="3085" spans="1:22" x14ac:dyDescent="0.35">
      <c r="A3085" t="s">
        <v>22</v>
      </c>
      <c r="B3085">
        <v>2019</v>
      </c>
      <c r="C3085" t="b">
        <v>1</v>
      </c>
      <c r="D3085" t="s">
        <v>23</v>
      </c>
      <c r="E3085" t="s">
        <v>242</v>
      </c>
      <c r="F3085" t="s">
        <v>25</v>
      </c>
      <c r="G3085" t="s">
        <v>23</v>
      </c>
      <c r="H3085" t="s">
        <v>40</v>
      </c>
      <c r="I3085" t="s">
        <v>27</v>
      </c>
      <c r="J3085" t="s">
        <v>63</v>
      </c>
      <c r="K3085" t="s">
        <v>59</v>
      </c>
      <c r="L3085" t="b">
        <v>1</v>
      </c>
      <c r="M3085" t="s">
        <v>30</v>
      </c>
      <c r="N3085" t="s">
        <v>242</v>
      </c>
      <c r="O3085">
        <v>2.2999999999999998</v>
      </c>
      <c r="P3085">
        <v>5985</v>
      </c>
      <c r="Q3085">
        <v>13765.5</v>
      </c>
      <c r="R3085">
        <v>11708</v>
      </c>
      <c r="S3085">
        <v>11708</v>
      </c>
      <c r="T3085">
        <v>1.1708E-2</v>
      </c>
      <c r="U3085">
        <v>1.1708E-2</v>
      </c>
      <c r="V3085">
        <v>13.765499999999999</v>
      </c>
    </row>
    <row r="3086" spans="1:22" x14ac:dyDescent="0.35">
      <c r="A3086" t="s">
        <v>22</v>
      </c>
      <c r="B3086">
        <v>2019</v>
      </c>
      <c r="C3086" t="b">
        <v>1</v>
      </c>
      <c r="D3086" t="s">
        <v>23</v>
      </c>
      <c r="E3086" t="s">
        <v>242</v>
      </c>
      <c r="F3086" t="s">
        <v>25</v>
      </c>
      <c r="G3086" t="s">
        <v>23</v>
      </c>
      <c r="H3086" t="s">
        <v>26</v>
      </c>
      <c r="I3086" t="s">
        <v>36</v>
      </c>
      <c r="J3086" t="s">
        <v>28</v>
      </c>
      <c r="K3086" t="s">
        <v>29</v>
      </c>
      <c r="L3086" t="b">
        <v>1</v>
      </c>
      <c r="M3086" t="s">
        <v>30</v>
      </c>
      <c r="N3086" t="s">
        <v>242</v>
      </c>
      <c r="O3086">
        <v>1.1499999999999999</v>
      </c>
      <c r="P3086">
        <v>6340</v>
      </c>
      <c r="Q3086">
        <v>7291</v>
      </c>
      <c r="R3086">
        <v>68978</v>
      </c>
      <c r="S3086">
        <v>68978</v>
      </c>
      <c r="T3086">
        <v>6.8977999999999998E-2</v>
      </c>
      <c r="U3086">
        <v>6.8977999999999998E-2</v>
      </c>
      <c r="V3086">
        <v>7.2910000000000004</v>
      </c>
    </row>
    <row r="3087" spans="1:22" x14ac:dyDescent="0.35">
      <c r="A3087" t="s">
        <v>22</v>
      </c>
      <c r="B3087">
        <v>2019</v>
      </c>
      <c r="C3087" t="b">
        <v>1</v>
      </c>
      <c r="D3087" t="s">
        <v>23</v>
      </c>
      <c r="E3087" t="s">
        <v>242</v>
      </c>
      <c r="F3087" t="s">
        <v>25</v>
      </c>
      <c r="G3087" t="s">
        <v>23</v>
      </c>
      <c r="H3087" t="s">
        <v>26</v>
      </c>
      <c r="I3087" t="s">
        <v>36</v>
      </c>
      <c r="J3087" t="s">
        <v>28</v>
      </c>
      <c r="K3087" t="s">
        <v>29</v>
      </c>
      <c r="L3087" t="b">
        <v>1</v>
      </c>
      <c r="M3087" t="s">
        <v>30</v>
      </c>
      <c r="N3087" t="s">
        <v>242</v>
      </c>
      <c r="O3087">
        <v>1.1499999999999999</v>
      </c>
      <c r="P3087">
        <v>450</v>
      </c>
      <c r="Q3087">
        <v>517.5</v>
      </c>
      <c r="R3087">
        <v>1621</v>
      </c>
      <c r="S3087">
        <v>1621</v>
      </c>
      <c r="T3087">
        <v>1.621E-3</v>
      </c>
      <c r="U3087">
        <v>1.621E-3</v>
      </c>
      <c r="V3087">
        <v>0.51749999999999996</v>
      </c>
    </row>
    <row r="3088" spans="1:22" x14ac:dyDescent="0.35">
      <c r="A3088" t="s">
        <v>22</v>
      </c>
      <c r="B3088">
        <v>2019</v>
      </c>
      <c r="C3088" t="b">
        <v>1</v>
      </c>
      <c r="D3088" t="s">
        <v>23</v>
      </c>
      <c r="E3088" t="s">
        <v>242</v>
      </c>
      <c r="F3088" t="s">
        <v>25</v>
      </c>
      <c r="G3088" t="s">
        <v>23</v>
      </c>
      <c r="H3088" t="s">
        <v>26</v>
      </c>
      <c r="I3088" t="s">
        <v>27</v>
      </c>
      <c r="J3088" t="s">
        <v>116</v>
      </c>
      <c r="K3088" t="s">
        <v>29</v>
      </c>
      <c r="L3088" t="b">
        <v>1</v>
      </c>
      <c r="M3088" t="s">
        <v>30</v>
      </c>
      <c r="N3088" t="s">
        <v>242</v>
      </c>
      <c r="O3088">
        <v>2.4</v>
      </c>
      <c r="P3088">
        <v>418550</v>
      </c>
      <c r="Q3088">
        <v>1004520</v>
      </c>
      <c r="R3088">
        <v>594913</v>
      </c>
      <c r="S3088">
        <v>594913</v>
      </c>
      <c r="T3088">
        <v>0.59491300000000003</v>
      </c>
      <c r="U3088">
        <v>0.59491300000000003</v>
      </c>
      <c r="V3088">
        <v>1004.52</v>
      </c>
    </row>
    <row r="3089" spans="1:22" x14ac:dyDescent="0.35">
      <c r="A3089" t="s">
        <v>22</v>
      </c>
      <c r="B3089">
        <v>2019</v>
      </c>
      <c r="C3089" t="b">
        <v>1</v>
      </c>
      <c r="D3089" t="s">
        <v>23</v>
      </c>
      <c r="E3089" t="s">
        <v>242</v>
      </c>
      <c r="F3089" t="s">
        <v>25</v>
      </c>
      <c r="G3089" t="s">
        <v>23</v>
      </c>
      <c r="H3089" t="s">
        <v>26</v>
      </c>
      <c r="I3089" t="s">
        <v>27</v>
      </c>
      <c r="J3089" t="s">
        <v>116</v>
      </c>
      <c r="K3089" t="s">
        <v>29</v>
      </c>
      <c r="L3089" t="b">
        <v>1</v>
      </c>
      <c r="M3089" t="s">
        <v>30</v>
      </c>
      <c r="N3089" t="s">
        <v>242</v>
      </c>
      <c r="O3089">
        <v>2.4</v>
      </c>
      <c r="P3089">
        <v>65930</v>
      </c>
      <c r="Q3089">
        <v>158232</v>
      </c>
      <c r="R3089">
        <v>94510</v>
      </c>
      <c r="S3089">
        <v>94510</v>
      </c>
      <c r="T3089">
        <v>9.4509999999999997E-2</v>
      </c>
      <c r="U3089">
        <v>9.4509999999999997E-2</v>
      </c>
      <c r="V3089">
        <v>158.232</v>
      </c>
    </row>
    <row r="3090" spans="1:22" x14ac:dyDescent="0.35">
      <c r="A3090" t="s">
        <v>22</v>
      </c>
      <c r="B3090">
        <v>2019</v>
      </c>
      <c r="C3090" t="b">
        <v>1</v>
      </c>
      <c r="D3090" t="s">
        <v>23</v>
      </c>
      <c r="E3090" t="s">
        <v>242</v>
      </c>
      <c r="F3090" t="s">
        <v>25</v>
      </c>
      <c r="G3090" t="s">
        <v>23</v>
      </c>
      <c r="H3090" t="s">
        <v>26</v>
      </c>
      <c r="I3090" t="s">
        <v>27</v>
      </c>
      <c r="J3090" t="s">
        <v>94</v>
      </c>
      <c r="K3090" t="s">
        <v>47</v>
      </c>
      <c r="L3090" t="b">
        <v>1</v>
      </c>
      <c r="M3090" t="s">
        <v>30</v>
      </c>
      <c r="N3090" t="s">
        <v>242</v>
      </c>
      <c r="O3090">
        <v>1.36</v>
      </c>
      <c r="P3090">
        <v>8988</v>
      </c>
      <c r="Q3090">
        <v>12223.68</v>
      </c>
      <c r="R3090">
        <v>45297</v>
      </c>
      <c r="S3090">
        <v>45297</v>
      </c>
      <c r="T3090">
        <v>4.5296999999999997E-2</v>
      </c>
      <c r="U3090">
        <v>4.5296999999999997E-2</v>
      </c>
      <c r="V3090">
        <v>12.22368</v>
      </c>
    </row>
    <row r="3091" spans="1:22" x14ac:dyDescent="0.35">
      <c r="A3091" t="s">
        <v>22</v>
      </c>
      <c r="B3091">
        <v>2019</v>
      </c>
      <c r="C3091" t="b">
        <v>1</v>
      </c>
      <c r="D3091" t="s">
        <v>23</v>
      </c>
      <c r="E3091" t="s">
        <v>242</v>
      </c>
      <c r="F3091" t="s">
        <v>25</v>
      </c>
      <c r="G3091" t="s">
        <v>23</v>
      </c>
      <c r="H3091" t="s">
        <v>26</v>
      </c>
      <c r="I3091" t="s">
        <v>27</v>
      </c>
      <c r="J3091" t="s">
        <v>94</v>
      </c>
      <c r="K3091" t="s">
        <v>47</v>
      </c>
      <c r="L3091" t="b">
        <v>1</v>
      </c>
      <c r="M3091" t="s">
        <v>30</v>
      </c>
      <c r="N3091" t="s">
        <v>242</v>
      </c>
      <c r="O3091">
        <v>1.36</v>
      </c>
      <c r="P3091">
        <v>3267</v>
      </c>
      <c r="Q3091">
        <v>4443.12</v>
      </c>
      <c r="R3091">
        <v>15147</v>
      </c>
      <c r="S3091">
        <v>15147</v>
      </c>
      <c r="T3091">
        <v>1.5147000000000001E-2</v>
      </c>
      <c r="U3091">
        <v>1.5147000000000001E-2</v>
      </c>
      <c r="V3091">
        <v>4.4431200000000004</v>
      </c>
    </row>
    <row r="3092" spans="1:22" x14ac:dyDescent="0.35">
      <c r="A3092" t="s">
        <v>22</v>
      </c>
      <c r="B3092">
        <v>2019</v>
      </c>
      <c r="C3092" t="b">
        <v>1</v>
      </c>
      <c r="D3092" t="s">
        <v>23</v>
      </c>
      <c r="E3092" t="s">
        <v>242</v>
      </c>
      <c r="F3092" t="s">
        <v>25</v>
      </c>
      <c r="G3092" t="s">
        <v>23</v>
      </c>
      <c r="H3092" t="s">
        <v>26</v>
      </c>
      <c r="I3092" t="s">
        <v>27</v>
      </c>
      <c r="J3092" t="s">
        <v>79</v>
      </c>
      <c r="K3092" t="s">
        <v>47</v>
      </c>
      <c r="L3092" t="b">
        <v>1</v>
      </c>
      <c r="M3092" t="s">
        <v>30</v>
      </c>
      <c r="N3092" t="s">
        <v>242</v>
      </c>
      <c r="O3092">
        <v>1</v>
      </c>
      <c r="P3092">
        <v>30499</v>
      </c>
      <c r="Q3092">
        <v>30499</v>
      </c>
      <c r="R3092">
        <v>284142</v>
      </c>
      <c r="S3092">
        <v>284142</v>
      </c>
      <c r="T3092">
        <v>0.28414200000000001</v>
      </c>
      <c r="U3092">
        <v>0.28414200000000001</v>
      </c>
      <c r="V3092">
        <v>30.498999999999999</v>
      </c>
    </row>
    <row r="3093" spans="1:22" x14ac:dyDescent="0.35">
      <c r="A3093" t="s">
        <v>22</v>
      </c>
      <c r="B3093">
        <v>2019</v>
      </c>
      <c r="C3093" t="b">
        <v>1</v>
      </c>
      <c r="D3093" t="s">
        <v>23</v>
      </c>
      <c r="E3093" t="s">
        <v>242</v>
      </c>
      <c r="F3093" t="s">
        <v>25</v>
      </c>
      <c r="G3093" t="s">
        <v>23</v>
      </c>
      <c r="H3093" t="s">
        <v>26</v>
      </c>
      <c r="I3093" t="s">
        <v>27</v>
      </c>
      <c r="J3093" t="s">
        <v>79</v>
      </c>
      <c r="K3093" t="s">
        <v>47</v>
      </c>
      <c r="L3093" t="b">
        <v>1</v>
      </c>
      <c r="M3093" t="s">
        <v>30</v>
      </c>
      <c r="N3093" t="s">
        <v>242</v>
      </c>
      <c r="O3093">
        <v>1</v>
      </c>
      <c r="P3093">
        <v>25673</v>
      </c>
      <c r="Q3093">
        <v>25673</v>
      </c>
      <c r="R3093">
        <v>200750</v>
      </c>
      <c r="S3093">
        <v>200750</v>
      </c>
      <c r="T3093">
        <v>0.20075000000000001</v>
      </c>
      <c r="U3093">
        <v>0.20075000000000001</v>
      </c>
      <c r="V3093">
        <v>25.672999999999998</v>
      </c>
    </row>
    <row r="3094" spans="1:22" x14ac:dyDescent="0.35">
      <c r="A3094" t="s">
        <v>22</v>
      </c>
      <c r="B3094">
        <v>2019</v>
      </c>
      <c r="C3094" t="b">
        <v>1</v>
      </c>
      <c r="D3094" t="s">
        <v>23</v>
      </c>
      <c r="E3094" t="s">
        <v>242</v>
      </c>
      <c r="F3094" t="s">
        <v>25</v>
      </c>
      <c r="G3094" t="s">
        <v>23</v>
      </c>
      <c r="H3094" t="s">
        <v>26</v>
      </c>
      <c r="I3094" t="s">
        <v>27</v>
      </c>
      <c r="J3094" t="s">
        <v>46</v>
      </c>
      <c r="K3094" t="s">
        <v>47</v>
      </c>
      <c r="L3094" t="b">
        <v>1</v>
      </c>
      <c r="M3094" t="s">
        <v>30</v>
      </c>
      <c r="N3094" t="s">
        <v>242</v>
      </c>
      <c r="O3094">
        <v>1.28</v>
      </c>
      <c r="P3094">
        <v>9600</v>
      </c>
      <c r="Q3094">
        <v>12288</v>
      </c>
      <c r="R3094">
        <v>42858</v>
      </c>
      <c r="S3094">
        <v>42858</v>
      </c>
      <c r="T3094">
        <v>4.2858E-2</v>
      </c>
      <c r="U3094">
        <v>4.2858E-2</v>
      </c>
      <c r="V3094">
        <v>12.288</v>
      </c>
    </row>
    <row r="3095" spans="1:22" x14ac:dyDescent="0.35">
      <c r="A3095" t="s">
        <v>22</v>
      </c>
      <c r="B3095">
        <v>2019</v>
      </c>
      <c r="C3095" t="b">
        <v>1</v>
      </c>
      <c r="D3095" t="s">
        <v>23</v>
      </c>
      <c r="E3095" t="s">
        <v>242</v>
      </c>
      <c r="F3095" t="s">
        <v>25</v>
      </c>
      <c r="G3095" t="s">
        <v>23</v>
      </c>
      <c r="H3095" t="s">
        <v>26</v>
      </c>
      <c r="I3095" t="s">
        <v>27</v>
      </c>
      <c r="J3095" t="s">
        <v>46</v>
      </c>
      <c r="K3095" t="s">
        <v>47</v>
      </c>
      <c r="L3095" t="b">
        <v>1</v>
      </c>
      <c r="M3095" t="s">
        <v>30</v>
      </c>
      <c r="N3095" t="s">
        <v>242</v>
      </c>
      <c r="O3095">
        <v>1.28</v>
      </c>
      <c r="P3095">
        <v>5850</v>
      </c>
      <c r="Q3095">
        <v>7488</v>
      </c>
      <c r="R3095">
        <v>32026</v>
      </c>
      <c r="S3095">
        <v>32026</v>
      </c>
      <c r="T3095">
        <v>3.2025999999999999E-2</v>
      </c>
      <c r="U3095">
        <v>3.2025999999999999E-2</v>
      </c>
      <c r="V3095">
        <v>7.4880000000000004</v>
      </c>
    </row>
    <row r="3096" spans="1:22" x14ac:dyDescent="0.35">
      <c r="A3096" t="s">
        <v>22</v>
      </c>
      <c r="B3096">
        <v>2019</v>
      </c>
      <c r="C3096" t="b">
        <v>1</v>
      </c>
      <c r="D3096" t="s">
        <v>23</v>
      </c>
      <c r="E3096" t="s">
        <v>242</v>
      </c>
      <c r="F3096" t="s">
        <v>25</v>
      </c>
      <c r="G3096" t="s">
        <v>23</v>
      </c>
      <c r="H3096" t="s">
        <v>26</v>
      </c>
      <c r="I3096" t="s">
        <v>27</v>
      </c>
      <c r="J3096" t="s">
        <v>33</v>
      </c>
      <c r="K3096" t="s">
        <v>33</v>
      </c>
      <c r="L3096" t="b">
        <v>1</v>
      </c>
      <c r="M3096" t="s">
        <v>30</v>
      </c>
      <c r="N3096" t="s">
        <v>242</v>
      </c>
      <c r="O3096">
        <v>1.04</v>
      </c>
      <c r="P3096">
        <v>66785</v>
      </c>
      <c r="Q3096">
        <v>69456.399999999994</v>
      </c>
      <c r="R3096">
        <v>199016</v>
      </c>
      <c r="S3096">
        <v>199016</v>
      </c>
      <c r="T3096">
        <v>0.199016</v>
      </c>
      <c r="U3096">
        <v>0.199016</v>
      </c>
      <c r="V3096">
        <v>69.456400000000002</v>
      </c>
    </row>
    <row r="3097" spans="1:22" x14ac:dyDescent="0.35">
      <c r="A3097" t="s">
        <v>22</v>
      </c>
      <c r="B3097">
        <v>2019</v>
      </c>
      <c r="C3097" t="b">
        <v>1</v>
      </c>
      <c r="D3097" t="s">
        <v>23</v>
      </c>
      <c r="E3097" t="s">
        <v>242</v>
      </c>
      <c r="F3097" t="s">
        <v>25</v>
      </c>
      <c r="G3097" t="s">
        <v>23</v>
      </c>
      <c r="H3097" t="s">
        <v>26</v>
      </c>
      <c r="I3097" t="s">
        <v>27</v>
      </c>
      <c r="J3097" t="s">
        <v>33</v>
      </c>
      <c r="K3097" t="s">
        <v>33</v>
      </c>
      <c r="L3097" t="b">
        <v>1</v>
      </c>
      <c r="M3097" t="s">
        <v>30</v>
      </c>
      <c r="N3097" t="s">
        <v>242</v>
      </c>
      <c r="O3097">
        <v>1.04</v>
      </c>
      <c r="P3097">
        <v>900</v>
      </c>
      <c r="Q3097">
        <v>936</v>
      </c>
      <c r="R3097">
        <v>2571</v>
      </c>
      <c r="S3097">
        <v>2571</v>
      </c>
      <c r="T3097">
        <v>2.5709999999999999E-3</v>
      </c>
      <c r="U3097">
        <v>2.5709999999999999E-3</v>
      </c>
      <c r="V3097">
        <v>0.93600000000000005</v>
      </c>
    </row>
    <row r="3098" spans="1:22" x14ac:dyDescent="0.35">
      <c r="A3098" t="s">
        <v>22</v>
      </c>
      <c r="B3098">
        <v>2019</v>
      </c>
      <c r="C3098" t="b">
        <v>1</v>
      </c>
      <c r="D3098" t="s">
        <v>23</v>
      </c>
      <c r="E3098" t="s">
        <v>242</v>
      </c>
      <c r="F3098" t="s">
        <v>25</v>
      </c>
      <c r="G3098" t="s">
        <v>23</v>
      </c>
      <c r="H3098" t="s">
        <v>26</v>
      </c>
      <c r="I3098" t="s">
        <v>100</v>
      </c>
      <c r="J3098" t="s">
        <v>33</v>
      </c>
      <c r="K3098" t="s">
        <v>33</v>
      </c>
      <c r="L3098" t="b">
        <v>1</v>
      </c>
      <c r="M3098" t="s">
        <v>30</v>
      </c>
      <c r="N3098" t="s">
        <v>242</v>
      </c>
      <c r="O3098">
        <v>3.19</v>
      </c>
      <c r="P3098">
        <v>13378</v>
      </c>
      <c r="Q3098">
        <v>42675.82</v>
      </c>
      <c r="R3098">
        <v>58510</v>
      </c>
      <c r="S3098">
        <v>58510</v>
      </c>
      <c r="T3098">
        <v>5.851E-2</v>
      </c>
      <c r="U3098">
        <v>5.851E-2</v>
      </c>
      <c r="V3098">
        <v>42.675820000000002</v>
      </c>
    </row>
    <row r="3099" spans="1:22" x14ac:dyDescent="0.35">
      <c r="A3099" t="s">
        <v>22</v>
      </c>
      <c r="B3099">
        <v>2019</v>
      </c>
      <c r="C3099" t="b">
        <v>1</v>
      </c>
      <c r="D3099" t="s">
        <v>23</v>
      </c>
      <c r="E3099" t="s">
        <v>242</v>
      </c>
      <c r="F3099" t="s">
        <v>25</v>
      </c>
      <c r="G3099" t="s">
        <v>23</v>
      </c>
      <c r="H3099" t="s">
        <v>26</v>
      </c>
      <c r="I3099" t="s">
        <v>100</v>
      </c>
      <c r="J3099" t="s">
        <v>33</v>
      </c>
      <c r="K3099" t="s">
        <v>33</v>
      </c>
      <c r="L3099" t="b">
        <v>1</v>
      </c>
      <c r="M3099" t="s">
        <v>30</v>
      </c>
      <c r="N3099" t="s">
        <v>242</v>
      </c>
      <c r="O3099">
        <v>3.19</v>
      </c>
      <c r="P3099">
        <v>4482</v>
      </c>
      <c r="Q3099">
        <v>14297.58</v>
      </c>
      <c r="R3099">
        <v>28996</v>
      </c>
      <c r="S3099">
        <v>28996</v>
      </c>
      <c r="T3099">
        <v>2.8996000000000001E-2</v>
      </c>
      <c r="U3099">
        <v>2.8996000000000001E-2</v>
      </c>
      <c r="V3099">
        <v>14.29758</v>
      </c>
    </row>
    <row r="3100" spans="1:22" x14ac:dyDescent="0.35">
      <c r="A3100" t="s">
        <v>22</v>
      </c>
      <c r="B3100">
        <v>2019</v>
      </c>
      <c r="C3100" t="b">
        <v>1</v>
      </c>
      <c r="D3100" t="s">
        <v>23</v>
      </c>
      <c r="E3100" t="s">
        <v>242</v>
      </c>
      <c r="F3100" t="s">
        <v>25</v>
      </c>
      <c r="G3100" t="s">
        <v>23</v>
      </c>
      <c r="H3100" t="s">
        <v>26</v>
      </c>
      <c r="I3100" t="s">
        <v>27</v>
      </c>
      <c r="J3100" t="s">
        <v>92</v>
      </c>
      <c r="K3100" t="s">
        <v>52</v>
      </c>
      <c r="L3100" t="b">
        <v>1</v>
      </c>
      <c r="M3100" t="s">
        <v>30</v>
      </c>
      <c r="N3100" t="s">
        <v>242</v>
      </c>
      <c r="O3100">
        <v>1.21</v>
      </c>
      <c r="P3100">
        <v>17462</v>
      </c>
      <c r="Q3100">
        <v>21129.02</v>
      </c>
      <c r="R3100">
        <v>69029</v>
      </c>
      <c r="S3100">
        <v>69029</v>
      </c>
      <c r="T3100">
        <v>6.9028999999999993E-2</v>
      </c>
      <c r="U3100">
        <v>6.9028999999999993E-2</v>
      </c>
      <c r="V3100">
        <v>21.129020000000001</v>
      </c>
    </row>
    <row r="3101" spans="1:22" x14ac:dyDescent="0.35">
      <c r="A3101" t="s">
        <v>22</v>
      </c>
      <c r="B3101">
        <v>2019</v>
      </c>
      <c r="C3101" t="b">
        <v>1</v>
      </c>
      <c r="D3101" t="s">
        <v>23</v>
      </c>
      <c r="E3101" t="s">
        <v>242</v>
      </c>
      <c r="F3101" t="s">
        <v>25</v>
      </c>
      <c r="G3101" t="s">
        <v>23</v>
      </c>
      <c r="H3101" t="s">
        <v>26</v>
      </c>
      <c r="I3101" t="s">
        <v>27</v>
      </c>
      <c r="J3101" t="s">
        <v>108</v>
      </c>
      <c r="K3101" t="s">
        <v>52</v>
      </c>
      <c r="L3101" t="b">
        <v>1</v>
      </c>
      <c r="M3101" t="s">
        <v>30</v>
      </c>
      <c r="N3101" t="s">
        <v>242</v>
      </c>
      <c r="O3101">
        <v>1.1499999999999999</v>
      </c>
      <c r="P3101">
        <v>4516</v>
      </c>
      <c r="Q3101">
        <v>5193.3999999999996</v>
      </c>
      <c r="R3101">
        <v>27795</v>
      </c>
      <c r="S3101">
        <v>27795</v>
      </c>
      <c r="T3101">
        <v>2.7795E-2</v>
      </c>
      <c r="U3101">
        <v>2.7795E-2</v>
      </c>
      <c r="V3101">
        <v>5.1933999999999996</v>
      </c>
    </row>
    <row r="3102" spans="1:22" x14ac:dyDescent="0.35">
      <c r="A3102" t="s">
        <v>22</v>
      </c>
      <c r="B3102">
        <v>2019</v>
      </c>
      <c r="C3102" t="b">
        <v>1</v>
      </c>
      <c r="D3102" t="s">
        <v>23</v>
      </c>
      <c r="E3102" t="s">
        <v>243</v>
      </c>
      <c r="F3102" t="s">
        <v>25</v>
      </c>
      <c r="G3102" t="s">
        <v>23</v>
      </c>
      <c r="H3102" t="s">
        <v>26</v>
      </c>
      <c r="I3102" t="s">
        <v>27</v>
      </c>
      <c r="J3102" t="s">
        <v>33</v>
      </c>
      <c r="K3102" t="s">
        <v>33</v>
      </c>
      <c r="L3102" t="b">
        <v>1</v>
      </c>
      <c r="M3102" t="s">
        <v>30</v>
      </c>
      <c r="N3102" t="s">
        <v>243</v>
      </c>
      <c r="O3102">
        <v>1.33</v>
      </c>
      <c r="P3102">
        <v>37434</v>
      </c>
      <c r="Q3102">
        <v>49787.22</v>
      </c>
      <c r="R3102">
        <v>59404</v>
      </c>
      <c r="S3102">
        <v>59404</v>
      </c>
      <c r="T3102">
        <v>5.9403999999999998E-2</v>
      </c>
      <c r="U3102">
        <v>5.9403999999999998E-2</v>
      </c>
      <c r="V3102">
        <v>49.787219999999998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F8EB2-ECF9-43C7-B0A3-B7ABCAB90A2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Summary</vt:lpstr>
      <vt:lpstr>Groundfish</vt:lpstr>
      <vt:lpstr>Flatfish</vt:lpstr>
      <vt:lpstr>Large pelagics</vt:lpstr>
      <vt:lpstr>Small pelagics</vt:lpstr>
      <vt:lpstr>Shellfish</vt:lpstr>
      <vt:lpstr>Cephalopods</vt:lpstr>
      <vt:lpstr>Salmonids</vt:lpstr>
      <vt:lpstr>OverviewTop_N_Species_(Total)_F</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Garrett</dc:creator>
  <cp:lastModifiedBy>Angus Garrett</cp:lastModifiedBy>
  <dcterms:created xsi:type="dcterms:W3CDTF">2021-07-30T15:01:24Z</dcterms:created>
  <dcterms:modified xsi:type="dcterms:W3CDTF">2021-08-05T14:22:00Z</dcterms:modified>
</cp:coreProperties>
</file>